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scartorres/Desktop/"/>
    </mc:Choice>
  </mc:AlternateContent>
  <xr:revisionPtr revIDLastSave="3" documentId="13_ncr:1_{2DA0A0DE-87AF-1F42-9775-CEF18ECD646E}" xr6:coauthVersionLast="47" xr6:coauthVersionMax="47" xr10:uidLastSave="{614DE4DE-C6C0-4925-B87A-769EC232C507}"/>
  <bookViews>
    <workbookView xWindow="30240" yWindow="0" windowWidth="51200" windowHeight="28800" xr2:uid="{F35598EC-64A7-1041-8ED5-CC8789D2BAAA}"/>
  </bookViews>
  <sheets>
    <sheet name="Sheet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4" l="1"/>
  <c r="K59" i="4"/>
  <c r="K60" i="4"/>
  <c r="K57" i="4"/>
  <c r="L43" i="4"/>
  <c r="E42" i="4"/>
  <c r="E43" i="4"/>
  <c r="E61" i="4"/>
  <c r="E52" i="4"/>
  <c r="E51" i="4"/>
  <c r="E50" i="4"/>
  <c r="E60" i="4"/>
  <c r="E59" i="4"/>
  <c r="E41" i="4"/>
  <c r="F61" i="4"/>
  <c r="F59" i="4"/>
  <c r="F57" i="4"/>
  <c r="F52" i="4"/>
  <c r="F50" i="4"/>
  <c r="F48" i="4"/>
  <c r="D38" i="4"/>
  <c r="D39" i="4"/>
  <c r="D40" i="4"/>
  <c r="D41" i="4"/>
  <c r="D42" i="4"/>
  <c r="D43" i="4"/>
  <c r="D48" i="4"/>
  <c r="D49" i="4"/>
  <c r="D50" i="4"/>
  <c r="I50" i="4" s="1"/>
  <c r="K50" i="4" s="1"/>
  <c r="D51" i="4"/>
  <c r="D52" i="4"/>
  <c r="D59" i="4"/>
  <c r="D60" i="4"/>
  <c r="D61" i="4"/>
  <c r="F43" i="4"/>
  <c r="I43" i="4" s="1"/>
  <c r="J43" i="4" s="1"/>
  <c r="F39" i="4"/>
  <c r="F41" i="4"/>
  <c r="I42" i="4" s="1"/>
  <c r="K42" i="4" s="1"/>
  <c r="F37" i="4"/>
  <c r="I38" i="4" s="1"/>
  <c r="K38" i="4" s="1"/>
  <c r="D37" i="4"/>
  <c r="I37" i="4" s="1"/>
  <c r="K37" i="4" s="1"/>
  <c r="L59" i="4"/>
  <c r="L57" i="4"/>
  <c r="I52" i="4"/>
  <c r="J52" i="4" s="1"/>
  <c r="K52" i="4" s="1"/>
  <c r="L52" i="4" s="1"/>
  <c r="I51" i="4"/>
  <c r="K51" i="4" s="1"/>
  <c r="E38" i="4"/>
  <c r="I9" i="4"/>
  <c r="K9" i="4" s="1"/>
  <c r="E9" i="4"/>
  <c r="I8" i="4"/>
  <c r="K8" i="4" s="1"/>
  <c r="E8" i="4"/>
  <c r="L30" i="4"/>
  <c r="J30" i="4"/>
  <c r="I29" i="4"/>
  <c r="L28" i="4"/>
  <c r="I28" i="4"/>
  <c r="I27" i="4"/>
  <c r="D27" i="4"/>
  <c r="D58" i="4" s="1"/>
  <c r="E58" i="4" s="1"/>
  <c r="L26" i="4"/>
  <c r="I26" i="4"/>
  <c r="D26" i="4"/>
  <c r="D57" i="4" s="1"/>
  <c r="E57" i="4" s="1"/>
  <c r="K21" i="4"/>
  <c r="I21" i="4"/>
  <c r="I20" i="4"/>
  <c r="K20" i="4" s="1"/>
  <c r="I19" i="4"/>
  <c r="K19" i="4" s="1"/>
  <c r="L19" i="4" s="1"/>
  <c r="I18" i="4"/>
  <c r="K18" i="4" s="1"/>
  <c r="E18" i="4"/>
  <c r="I17" i="4"/>
  <c r="K17" i="4" s="1"/>
  <c r="E17" i="4"/>
  <c r="I12" i="4"/>
  <c r="J12" i="4" s="1"/>
  <c r="L12" i="4" s="1"/>
  <c r="I11" i="4"/>
  <c r="K11" i="4" s="1"/>
  <c r="I10" i="4"/>
  <c r="I7" i="4"/>
  <c r="K7" i="4" s="1"/>
  <c r="E7" i="4"/>
  <c r="I6" i="4"/>
  <c r="K6" i="4" s="1"/>
  <c r="E6" i="4"/>
  <c r="I60" i="4" l="1"/>
  <c r="I57" i="4"/>
  <c r="J28" i="4"/>
  <c r="L17" i="4"/>
  <c r="I61" i="4"/>
  <c r="J61" i="4" s="1"/>
  <c r="K61" i="4" s="1"/>
  <c r="L61" i="4" s="1"/>
  <c r="I41" i="4"/>
  <c r="K41" i="4" s="1"/>
  <c r="I40" i="4"/>
  <c r="K40" i="4" s="1"/>
  <c r="I58" i="4"/>
  <c r="J57" i="4" s="1"/>
  <c r="J26" i="4"/>
  <c r="I49" i="4"/>
  <c r="K49" i="4" s="1"/>
  <c r="I59" i="4"/>
  <c r="J59" i="4" s="1"/>
  <c r="E37" i="4"/>
  <c r="I48" i="4"/>
  <c r="K48" i="4" s="1"/>
  <c r="J10" i="4"/>
  <c r="K10" i="4"/>
  <c r="L10" i="4" s="1"/>
  <c r="E48" i="4"/>
  <c r="E49" i="4"/>
  <c r="L37" i="4"/>
  <c r="L50" i="4"/>
  <c r="E40" i="4"/>
  <c r="I39" i="4"/>
  <c r="K39" i="4" s="1"/>
  <c r="L39" i="4" s="1"/>
  <c r="L41" i="4"/>
  <c r="J41" i="4"/>
  <c r="E39" i="4"/>
  <c r="J50" i="4"/>
  <c r="K43" i="4"/>
  <c r="J37" i="4"/>
  <c r="L8" i="4"/>
  <c r="J8" i="4"/>
  <c r="L6" i="4"/>
  <c r="K12" i="4"/>
  <c r="J6" i="4"/>
  <c r="J19" i="4"/>
  <c r="J17" i="4"/>
  <c r="L48" i="4" l="1"/>
  <c r="J48" i="4"/>
  <c r="J39" i="4"/>
</calcChain>
</file>

<file path=xl/sharedStrings.xml><?xml version="1.0" encoding="utf-8"?>
<sst xmlns="http://schemas.openxmlformats.org/spreadsheetml/2006/main" count="208" uniqueCount="44">
  <si>
    <t>Sequencing costs (Sterling pounds)</t>
  </si>
  <si>
    <t>23 sample run + Negative control</t>
  </si>
  <si>
    <t>Approach</t>
  </si>
  <si>
    <t>Input material</t>
  </si>
  <si>
    <t>Library Prep Kits</t>
  </si>
  <si>
    <t>Library prep cost per sample</t>
  </si>
  <si>
    <t>Library prep cost per sample including negative control</t>
  </si>
  <si>
    <t>Seq costs to achieve 5gb/ 1 sample*</t>
  </si>
  <si>
    <t>Sequencing Kit/Flowcell</t>
  </si>
  <si>
    <t>Sequencing output</t>
  </si>
  <si>
    <t xml:space="preserve">Total cost  </t>
  </si>
  <si>
    <t>Total cost DNA+ RNA</t>
  </si>
  <si>
    <t xml:space="preserve">Cost per sample  </t>
  </si>
  <si>
    <t>Cost per sample (DNA+ RNA)</t>
  </si>
  <si>
    <t>Untargeted Illumina (NextSeq)</t>
  </si>
  <si>
    <t>DNA</t>
  </si>
  <si>
    <t>NEBNext Ultra II FS DNA kit + NEB microbe enrich</t>
  </si>
  <si>
    <t>NextSeq 1000/2000 P3 Reagents (300 Cycles)</t>
  </si>
  <si>
    <t>330 Gb</t>
  </si>
  <si>
    <t>RNA</t>
  </si>
  <si>
    <t>KAPA RNA HyperPrep Kit with RiboErase</t>
  </si>
  <si>
    <t>Untargeted Illumina (NovaSeq)</t>
  </si>
  <si>
    <t>NovaSeq 6000 SP Kit V1.5(300 Cycles)</t>
  </si>
  <si>
    <t>255 Gb</t>
  </si>
  <si>
    <t>Oxford Nanopore method</t>
  </si>
  <si>
    <t xml:space="preserve">Rapid Smart-9N </t>
  </si>
  <si>
    <t>3 X PromethION Flow Cell (R10.4.1)</t>
  </si>
  <si>
    <t>240 Gb</t>
  </si>
  <si>
    <t>Rapid PCR Barcoding kit V14 (RPB114.24) + NEB microbe enrich</t>
  </si>
  <si>
    <t>TWIST</t>
  </si>
  <si>
    <t>DNA+RNA</t>
  </si>
  <si>
    <t xml:space="preserve">Twist Comprehensive Viral Research Panel + Twist Library Preparation EF Kit 2.0 </t>
  </si>
  <si>
    <t>NextSeq 1000/2000 P2 Reagents (300 Cycles)</t>
  </si>
  <si>
    <t>120 Gb</t>
  </si>
  <si>
    <t>5 sample run + Negative control</t>
  </si>
  <si>
    <t>Untargeted Illumina</t>
  </si>
  <si>
    <t>2 X PromethION Flow Cell (R10.4.1)</t>
  </si>
  <si>
    <t>80 Gb</t>
  </si>
  <si>
    <t>NextSeq 1000/2000 P1 Reagents (300 Cycles)</t>
  </si>
  <si>
    <t>30 Gb</t>
  </si>
  <si>
    <t>1 sample run + Negative control</t>
  </si>
  <si>
    <t>PromethION Flow Cell (R10.4.1)</t>
  </si>
  <si>
    <t>Sequencing costs (US Dollars)</t>
  </si>
  <si>
    <t>total cost DNA+ 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</si>
</sst>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_);[Red]\(&quot;£&quot;#,##0\)"/>
    <numFmt numFmtId="165" formatCode="&quot;£&quot;#,##0.00_);[Red]\(&quot;£&quot;#,##0.00\)"/>
    <numFmt numFmtId="166" formatCode="_(&quot;£&quot;* #,##0.00_);_(&quot;£&quot;* \(#,##0.00\);_(&quot;£&quot;* &quot;-&quot;??_);_(@_)"/>
    <numFmt numFmtId="167" formatCode="[$$-409]#,##0.00"/>
    <numFmt numFmtId="168" formatCode="[$$-409]#,##0.00_);[Red]\([$$-409]#,##0.00\)"/>
  </numFmts>
  <fonts count="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7" fontId="0" fillId="0" borderId="2" xfId="1" applyNumberFormat="1" applyFont="1" applyBorder="1" applyAlignment="1">
      <alignment horizontal="center" vertical="center"/>
    </xf>
    <xf numFmtId="167" fontId="0" fillId="0" borderId="3" xfId="1" applyNumberFormat="1" applyFont="1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8E05B-664C-1647-A6F6-C24CD2148675}">
  <dimension ref="A1:L61"/>
  <sheetViews>
    <sheetView tabSelected="1" topLeftCell="I44" zoomScale="150" zoomScaleNormal="150" workbookViewId="0">
      <selection activeCell="K57" sqref="K57:L61"/>
    </sheetView>
  </sheetViews>
  <sheetFormatPr defaultColWidth="10.875" defaultRowHeight="15.95"/>
  <cols>
    <col min="1" max="1" width="34.5" style="3" customWidth="1"/>
    <col min="2" max="2" width="10.875" style="3"/>
    <col min="3" max="3" width="61" style="3" bestFit="1" customWidth="1"/>
    <col min="4" max="4" width="29.125" style="3" customWidth="1"/>
    <col min="5" max="5" width="51.875" style="3" customWidth="1"/>
    <col min="6" max="6" width="37.375" style="3" bestFit="1" customWidth="1"/>
    <col min="7" max="7" width="41.5" style="3" bestFit="1" customWidth="1"/>
    <col min="8" max="8" width="23.375" style="3" customWidth="1"/>
    <col min="9" max="9" width="27" style="3" customWidth="1"/>
    <col min="10" max="10" width="42.375" style="3" customWidth="1"/>
    <col min="11" max="11" width="23.875" style="3" customWidth="1"/>
    <col min="12" max="12" width="25.375" style="3" customWidth="1"/>
    <col min="13" max="16384" width="10.875" style="3"/>
  </cols>
  <sheetData>
    <row r="1" spans="1:12">
      <c r="A1" s="11" t="s">
        <v>0</v>
      </c>
      <c r="B1" s="11"/>
      <c r="C1" s="11"/>
    </row>
    <row r="3" spans="1:12">
      <c r="A3" s="12" t="s">
        <v>1</v>
      </c>
      <c r="B3" s="12"/>
    </row>
    <row r="5" spans="1:12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</row>
    <row r="6" spans="1:12" ht="17.100000000000001">
      <c r="A6" s="13" t="s">
        <v>14</v>
      </c>
      <c r="B6" s="4" t="s">
        <v>15</v>
      </c>
      <c r="C6" s="5" t="s">
        <v>16</v>
      </c>
      <c r="D6" s="6">
        <v>60.333333333333336</v>
      </c>
      <c r="E6" s="6">
        <f>D6*1.041</f>
        <v>62.806999999999995</v>
      </c>
      <c r="F6" s="14">
        <v>5194</v>
      </c>
      <c r="G6" s="16" t="s">
        <v>17</v>
      </c>
      <c r="H6" s="16" t="s">
        <v>18</v>
      </c>
      <c r="I6" s="6">
        <f>D6*24+F6/2</f>
        <v>4045</v>
      </c>
      <c r="J6" s="17">
        <f>I6+I7</f>
        <v>8245.2000000000007</v>
      </c>
      <c r="K6" s="6">
        <f>I6/23</f>
        <v>175.86956521739131</v>
      </c>
      <c r="L6" s="17">
        <f>K6+K7</f>
        <v>358.4869565217391</v>
      </c>
    </row>
    <row r="7" spans="1:12" ht="17.100000000000001">
      <c r="A7" s="13"/>
      <c r="B7" s="4" t="s">
        <v>19</v>
      </c>
      <c r="C7" s="5" t="s">
        <v>20</v>
      </c>
      <c r="D7" s="6">
        <v>66.8</v>
      </c>
      <c r="E7" s="6">
        <f>D7*1.041</f>
        <v>69.538799999999995</v>
      </c>
      <c r="F7" s="15"/>
      <c r="G7" s="16"/>
      <c r="H7" s="16"/>
      <c r="I7" s="6">
        <f>D7*24+F6/2</f>
        <v>4200.2</v>
      </c>
      <c r="J7" s="18"/>
      <c r="K7" s="6">
        <f>I7/23</f>
        <v>182.61739130434782</v>
      </c>
      <c r="L7" s="18"/>
    </row>
    <row r="8" spans="1:12" ht="17.100000000000001">
      <c r="A8" s="13" t="s">
        <v>21</v>
      </c>
      <c r="B8" s="4" t="s">
        <v>15</v>
      </c>
      <c r="C8" s="5" t="s">
        <v>16</v>
      </c>
      <c r="D8" s="6">
        <v>60.333333333333336</v>
      </c>
      <c r="E8" s="6">
        <f>D8*1.041</f>
        <v>62.806999999999995</v>
      </c>
      <c r="F8" s="14">
        <v>2945</v>
      </c>
      <c r="G8" s="16" t="s">
        <v>22</v>
      </c>
      <c r="H8" s="16" t="s">
        <v>23</v>
      </c>
      <c r="I8" s="6">
        <f>D8*24+F8/2</f>
        <v>2920.5</v>
      </c>
      <c r="J8" s="17">
        <f>I8+I9</f>
        <v>5996.2</v>
      </c>
      <c r="K8" s="6">
        <f>I8/23</f>
        <v>126.97826086956522</v>
      </c>
      <c r="L8" s="17">
        <f>K8+K9</f>
        <v>260.70434782608697</v>
      </c>
    </row>
    <row r="9" spans="1:12" ht="17.100000000000001">
      <c r="A9" s="13"/>
      <c r="B9" s="4" t="s">
        <v>19</v>
      </c>
      <c r="C9" s="5" t="s">
        <v>20</v>
      </c>
      <c r="D9" s="6">
        <v>66.8</v>
      </c>
      <c r="E9" s="6">
        <f>D9*1.041</f>
        <v>69.538799999999995</v>
      </c>
      <c r="F9" s="15"/>
      <c r="G9" s="16"/>
      <c r="H9" s="16"/>
      <c r="I9" s="6">
        <f>D9*24+F8/2</f>
        <v>3075.7</v>
      </c>
      <c r="J9" s="18"/>
      <c r="K9" s="6">
        <f>I9/23</f>
        <v>133.72608695652173</v>
      </c>
      <c r="L9" s="18"/>
    </row>
    <row r="10" spans="1:12">
      <c r="A10" s="13" t="s">
        <v>24</v>
      </c>
      <c r="B10" s="4" t="s">
        <v>19</v>
      </c>
      <c r="C10" s="4" t="s">
        <v>25</v>
      </c>
      <c r="D10" s="6">
        <v>22.31</v>
      </c>
      <c r="E10" s="6">
        <v>23.27</v>
      </c>
      <c r="F10" s="14">
        <v>3240</v>
      </c>
      <c r="G10" s="19" t="s">
        <v>26</v>
      </c>
      <c r="H10" s="16" t="s">
        <v>27</v>
      </c>
      <c r="I10" s="6">
        <f t="shared" ref="I10:I13" si="0">E10*6+F10/2</f>
        <v>1759.62</v>
      </c>
      <c r="J10" s="17">
        <f>I10+I11</f>
        <v>3643.2599999999998</v>
      </c>
      <c r="K10" s="6">
        <f t="shared" ref="K10:L12" si="1">I10/23</f>
        <v>76.505217391304342</v>
      </c>
      <c r="L10" s="17">
        <f>K10+K11</f>
        <v>158.40260869565216</v>
      </c>
    </row>
    <row r="11" spans="1:12">
      <c r="A11" s="13"/>
      <c r="B11" s="4" t="s">
        <v>15</v>
      </c>
      <c r="C11" s="4" t="s">
        <v>28</v>
      </c>
      <c r="D11" s="6">
        <v>42.108333333333334</v>
      </c>
      <c r="E11" s="6">
        <v>43.94</v>
      </c>
      <c r="F11" s="15"/>
      <c r="G11" s="16"/>
      <c r="H11" s="16"/>
      <c r="I11" s="6">
        <f>E11*6+F10/2</f>
        <v>1883.6399999999999</v>
      </c>
      <c r="J11" s="18"/>
      <c r="K11" s="6">
        <f t="shared" si="1"/>
        <v>81.897391304347821</v>
      </c>
      <c r="L11" s="18"/>
    </row>
    <row r="12" spans="1:12" ht="33.950000000000003">
      <c r="A12" s="4" t="s">
        <v>29</v>
      </c>
      <c r="B12" s="4" t="s">
        <v>30</v>
      </c>
      <c r="C12" s="5" t="s">
        <v>31</v>
      </c>
      <c r="D12" s="6">
        <v>79.83</v>
      </c>
      <c r="E12" s="6">
        <v>79.83</v>
      </c>
      <c r="F12" s="7">
        <v>2788.42</v>
      </c>
      <c r="G12" s="1" t="s">
        <v>32</v>
      </c>
      <c r="H12" s="1" t="s">
        <v>33</v>
      </c>
      <c r="I12" s="6">
        <f>(E12*23)+F12</f>
        <v>4624.51</v>
      </c>
      <c r="J12" s="6">
        <f>I12</f>
        <v>4624.51</v>
      </c>
      <c r="K12" s="6">
        <f t="shared" si="1"/>
        <v>201.06565217391307</v>
      </c>
      <c r="L12" s="6">
        <f t="shared" si="1"/>
        <v>201.06565217391307</v>
      </c>
    </row>
    <row r="14" spans="1:12">
      <c r="A14" s="12" t="s">
        <v>34</v>
      </c>
      <c r="B14" s="12"/>
    </row>
    <row r="16" spans="1:12">
      <c r="A16" s="2" t="s">
        <v>2</v>
      </c>
      <c r="B16" s="2" t="s">
        <v>3</v>
      </c>
      <c r="C16" s="2" t="s">
        <v>4</v>
      </c>
      <c r="D16" s="2" t="s">
        <v>5</v>
      </c>
      <c r="E16" s="2" t="s">
        <v>6</v>
      </c>
      <c r="F16" s="2" t="s">
        <v>7</v>
      </c>
      <c r="G16" s="2" t="s">
        <v>8</v>
      </c>
      <c r="H16" s="2" t="s">
        <v>9</v>
      </c>
      <c r="I16" s="2" t="s">
        <v>10</v>
      </c>
      <c r="J16" s="2" t="s">
        <v>11</v>
      </c>
      <c r="K16" s="2" t="s">
        <v>12</v>
      </c>
      <c r="L16" s="2" t="s">
        <v>13</v>
      </c>
    </row>
    <row r="17" spans="1:12" ht="17.100000000000001">
      <c r="A17" s="13" t="s">
        <v>35</v>
      </c>
      <c r="B17" s="4" t="s">
        <v>15</v>
      </c>
      <c r="C17" s="5" t="s">
        <v>16</v>
      </c>
      <c r="D17" s="6">
        <v>60.333333333333336</v>
      </c>
      <c r="E17" s="6">
        <f>D17*1.2</f>
        <v>72.400000000000006</v>
      </c>
      <c r="F17" s="14">
        <v>2788.24</v>
      </c>
      <c r="G17" s="16" t="s">
        <v>32</v>
      </c>
      <c r="H17" s="16" t="s">
        <v>33</v>
      </c>
      <c r="I17" s="6">
        <f>(D17*6)+(F17/2)</f>
        <v>1756.12</v>
      </c>
      <c r="J17" s="17">
        <f>I17+I18</f>
        <v>3551.04</v>
      </c>
      <c r="K17" s="6">
        <f>I17/5</f>
        <v>351.22399999999999</v>
      </c>
      <c r="L17" s="17">
        <f>K17+K18</f>
        <v>710.20799999999997</v>
      </c>
    </row>
    <row r="18" spans="1:12" ht="17.100000000000001">
      <c r="A18" s="13"/>
      <c r="B18" s="4" t="s">
        <v>19</v>
      </c>
      <c r="C18" s="5" t="s">
        <v>20</v>
      </c>
      <c r="D18" s="1">
        <v>66.8</v>
      </c>
      <c r="E18" s="6">
        <f t="shared" ref="E18" si="2">D18*1.2</f>
        <v>80.16</v>
      </c>
      <c r="F18" s="15"/>
      <c r="G18" s="16"/>
      <c r="H18" s="16"/>
      <c r="I18" s="6">
        <f>(D18*6)+(F17/2)</f>
        <v>1794.9199999999998</v>
      </c>
      <c r="J18" s="18"/>
      <c r="K18" s="6">
        <f>I18/5</f>
        <v>358.98399999999998</v>
      </c>
      <c r="L18" s="18"/>
    </row>
    <row r="19" spans="1:12">
      <c r="A19" s="13" t="s">
        <v>24</v>
      </c>
      <c r="B19" s="4" t="s">
        <v>19</v>
      </c>
      <c r="C19" s="4" t="s">
        <v>25</v>
      </c>
      <c r="D19" s="1">
        <v>35.43</v>
      </c>
      <c r="E19" s="6">
        <v>42.516000000000005</v>
      </c>
      <c r="F19" s="14">
        <v>1620</v>
      </c>
      <c r="G19" s="19" t="s">
        <v>36</v>
      </c>
      <c r="H19" s="16" t="s">
        <v>37</v>
      </c>
      <c r="I19" s="6">
        <f>(D19*6)+(F19/2)</f>
        <v>1022.5799999999999</v>
      </c>
      <c r="J19" s="17">
        <f>I19+I20</f>
        <v>2163.98</v>
      </c>
      <c r="K19" s="6">
        <f>I19/5</f>
        <v>204.51599999999999</v>
      </c>
      <c r="L19" s="17">
        <f>K19+K20</f>
        <v>432.79600000000005</v>
      </c>
    </row>
    <row r="20" spans="1:12">
      <c r="A20" s="13"/>
      <c r="B20" s="4" t="s">
        <v>15</v>
      </c>
      <c r="C20" s="4" t="s">
        <v>28</v>
      </c>
      <c r="D20" s="6">
        <v>55.233333333333327</v>
      </c>
      <c r="E20" s="6">
        <v>66.28</v>
      </c>
      <c r="F20" s="15"/>
      <c r="G20" s="16"/>
      <c r="H20" s="16"/>
      <c r="I20" s="6">
        <f>(D20*6)+(F19/2)</f>
        <v>1141.4000000000001</v>
      </c>
      <c r="J20" s="18"/>
      <c r="K20" s="6">
        <f>I20/5</f>
        <v>228.28000000000003</v>
      </c>
      <c r="L20" s="18"/>
    </row>
    <row r="21" spans="1:12" ht="33.950000000000003">
      <c r="A21" s="4" t="s">
        <v>29</v>
      </c>
      <c r="B21" s="4" t="s">
        <v>30</v>
      </c>
      <c r="C21" s="5" t="s">
        <v>31</v>
      </c>
      <c r="D21" s="6">
        <v>127.73</v>
      </c>
      <c r="E21" s="6">
        <v>127.73</v>
      </c>
      <c r="F21" s="7">
        <v>1056</v>
      </c>
      <c r="G21" s="1" t="s">
        <v>38</v>
      </c>
      <c r="H21" s="1" t="s">
        <v>39</v>
      </c>
      <c r="I21" s="6">
        <f>(E21*5)+F21</f>
        <v>1694.65</v>
      </c>
      <c r="J21" s="6">
        <v>1694.6525000000001</v>
      </c>
      <c r="K21" s="6">
        <f>J21/5</f>
        <v>338.93050000000005</v>
      </c>
      <c r="L21" s="6">
        <v>338.93050000000005</v>
      </c>
    </row>
    <row r="23" spans="1:12">
      <c r="A23" s="12" t="s">
        <v>40</v>
      </c>
      <c r="B23" s="12"/>
    </row>
    <row r="25" spans="1:12">
      <c r="A25" s="2" t="s">
        <v>2</v>
      </c>
      <c r="B25" s="2" t="s">
        <v>3</v>
      </c>
      <c r="C25" s="2" t="s">
        <v>4</v>
      </c>
      <c r="D25" s="2" t="s">
        <v>5</v>
      </c>
      <c r="E25" s="2" t="s">
        <v>6</v>
      </c>
      <c r="F25" s="2" t="s">
        <v>7</v>
      </c>
      <c r="G25" s="2" t="s">
        <v>8</v>
      </c>
      <c r="H25" s="2" t="s">
        <v>9</v>
      </c>
      <c r="I25" s="2" t="s">
        <v>10</v>
      </c>
      <c r="J25" s="2" t="s">
        <v>11</v>
      </c>
      <c r="K25" s="2" t="s">
        <v>12</v>
      </c>
      <c r="L25" s="2" t="s">
        <v>13</v>
      </c>
    </row>
    <row r="26" spans="1:12" ht="17.100000000000001">
      <c r="A26" s="13" t="s">
        <v>35</v>
      </c>
      <c r="B26" s="4" t="s">
        <v>15</v>
      </c>
      <c r="C26" s="5" t="s">
        <v>16</v>
      </c>
      <c r="D26" s="6">
        <f>E26/2</f>
        <v>60.333333333333336</v>
      </c>
      <c r="E26" s="6">
        <v>120.66666666666667</v>
      </c>
      <c r="F26" s="14">
        <v>1056</v>
      </c>
      <c r="G26" s="16" t="s">
        <v>38</v>
      </c>
      <c r="H26" s="16" t="s">
        <v>39</v>
      </c>
      <c r="I26" s="6">
        <f>E26+(F26/2)</f>
        <v>648.66666666666663</v>
      </c>
      <c r="J26" s="17">
        <f>I26+I27</f>
        <v>1310.2591666666667</v>
      </c>
      <c r="K26" s="6">
        <v>648.66666666666663</v>
      </c>
      <c r="L26" s="17">
        <f>K26+K27</f>
        <v>1310.2591666666667</v>
      </c>
    </row>
    <row r="27" spans="1:12" ht="17.100000000000001">
      <c r="A27" s="13"/>
      <c r="B27" s="4" t="s">
        <v>19</v>
      </c>
      <c r="C27" s="5" t="s">
        <v>20</v>
      </c>
      <c r="D27" s="6">
        <f t="shared" ref="D27" si="3">E27/2</f>
        <v>66.796250000000001</v>
      </c>
      <c r="E27" s="1">
        <v>133.5925</v>
      </c>
      <c r="F27" s="15"/>
      <c r="G27" s="16"/>
      <c r="H27" s="16"/>
      <c r="I27" s="6">
        <f>E27+(F26/2)</f>
        <v>661.59249999999997</v>
      </c>
      <c r="J27" s="18"/>
      <c r="K27" s="6">
        <v>661.59249999999997</v>
      </c>
      <c r="L27" s="18"/>
    </row>
    <row r="28" spans="1:12">
      <c r="A28" s="13" t="s">
        <v>24</v>
      </c>
      <c r="B28" s="4" t="s">
        <v>19</v>
      </c>
      <c r="C28" s="4" t="s">
        <v>25</v>
      </c>
      <c r="D28" s="6">
        <v>122.93</v>
      </c>
      <c r="E28" s="1">
        <v>140.86000000000001</v>
      </c>
      <c r="F28" s="14">
        <v>810</v>
      </c>
      <c r="G28" s="19" t="s">
        <v>41</v>
      </c>
      <c r="H28" s="16" t="s">
        <v>37</v>
      </c>
      <c r="I28" s="6">
        <f>E28+(F28/2)</f>
        <v>545.86</v>
      </c>
      <c r="J28" s="17">
        <f>I28+I29</f>
        <v>1131.3266666666668</v>
      </c>
      <c r="K28" s="6">
        <v>545.86</v>
      </c>
      <c r="L28" s="17">
        <f>K28+K29</f>
        <v>1131.3266666666668</v>
      </c>
    </row>
    <row r="29" spans="1:12">
      <c r="A29" s="13"/>
      <c r="B29" s="4" t="s">
        <v>15</v>
      </c>
      <c r="C29" s="4" t="s">
        <v>28</v>
      </c>
      <c r="D29" s="6">
        <v>142.73333333333335</v>
      </c>
      <c r="E29" s="6">
        <v>180.46666666666667</v>
      </c>
      <c r="F29" s="15"/>
      <c r="G29" s="16"/>
      <c r="H29" s="16"/>
      <c r="I29" s="6">
        <f>E29+(F28/2)</f>
        <v>585.4666666666667</v>
      </c>
      <c r="J29" s="18"/>
      <c r="K29" s="6">
        <v>585.4666666666667</v>
      </c>
      <c r="L29" s="18"/>
    </row>
    <row r="30" spans="1:12" ht="33.950000000000003">
      <c r="A30" s="4" t="s">
        <v>29</v>
      </c>
      <c r="B30" s="4" t="s">
        <v>30</v>
      </c>
      <c r="C30" s="5" t="s">
        <v>31</v>
      </c>
      <c r="D30" s="6">
        <v>638.65250000000003</v>
      </c>
      <c r="E30" s="6">
        <v>638.65250000000003</v>
      </c>
      <c r="F30" s="7">
        <v>1056</v>
      </c>
      <c r="G30" s="1" t="s">
        <v>38</v>
      </c>
      <c r="H30" s="1" t="s">
        <v>39</v>
      </c>
      <c r="I30" s="6">
        <v>1694.6525000000001</v>
      </c>
      <c r="J30" s="6">
        <f>I30</f>
        <v>1694.6525000000001</v>
      </c>
      <c r="K30" s="6">
        <v>1694.6525000000001</v>
      </c>
      <c r="L30" s="6">
        <f>K30</f>
        <v>1694.6525000000001</v>
      </c>
    </row>
    <row r="32" spans="1:12">
      <c r="A32" s="11" t="s">
        <v>42</v>
      </c>
    </row>
    <row r="34" spans="1:12">
      <c r="A34" s="12" t="s">
        <v>1</v>
      </c>
      <c r="B34" s="12"/>
    </row>
    <row r="36" spans="1:12">
      <c r="A36" s="2" t="s">
        <v>2</v>
      </c>
      <c r="B36" s="2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2" t="s">
        <v>10</v>
      </c>
      <c r="J36" s="2" t="s">
        <v>11</v>
      </c>
      <c r="K36" s="2" t="s">
        <v>12</v>
      </c>
      <c r="L36" s="2" t="s">
        <v>13</v>
      </c>
    </row>
    <row r="37" spans="1:12" ht="17.100000000000001">
      <c r="A37" s="13" t="s">
        <v>14</v>
      </c>
      <c r="B37" s="4" t="s">
        <v>15</v>
      </c>
      <c r="C37" s="5" t="s">
        <v>16</v>
      </c>
      <c r="D37" s="8">
        <f>D6*1.243</f>
        <v>74.994333333333344</v>
      </c>
      <c r="E37" s="8">
        <f>D37*1.041</f>
        <v>78.069101000000003</v>
      </c>
      <c r="F37" s="20">
        <f>F6*1.243</f>
        <v>6456.1420000000007</v>
      </c>
      <c r="G37" s="16" t="s">
        <v>17</v>
      </c>
      <c r="H37" s="16" t="s">
        <v>18</v>
      </c>
      <c r="I37" s="10">
        <f>D37*24+F37/2</f>
        <v>5027.9350000000004</v>
      </c>
      <c r="J37" s="22">
        <f>I37+I38</f>
        <v>10248.783600000002</v>
      </c>
      <c r="K37" s="10">
        <f>I37/23</f>
        <v>218.6058695652174</v>
      </c>
      <c r="L37" s="22">
        <f>K37+K38</f>
        <v>445.59928695652184</v>
      </c>
    </row>
    <row r="38" spans="1:12" ht="17.100000000000001">
      <c r="A38" s="13"/>
      <c r="B38" s="4" t="s">
        <v>19</v>
      </c>
      <c r="C38" s="5" t="s">
        <v>20</v>
      </c>
      <c r="D38" s="8">
        <f t="shared" ref="D38:E61" si="4">D7*1.243</f>
        <v>83.03240000000001</v>
      </c>
      <c r="E38" s="8">
        <f>D38*1.041</f>
        <v>86.436728400000007</v>
      </c>
      <c r="F38" s="21"/>
      <c r="G38" s="16"/>
      <c r="H38" s="16"/>
      <c r="I38" s="10">
        <f>D38*24+F37/2</f>
        <v>5220.8486000000012</v>
      </c>
      <c r="J38" s="23"/>
      <c r="K38" s="10">
        <f>I38/23</f>
        <v>226.9934173913044</v>
      </c>
      <c r="L38" s="23"/>
    </row>
    <row r="39" spans="1:12" ht="17.100000000000001">
      <c r="A39" s="13" t="s">
        <v>21</v>
      </c>
      <c r="B39" s="4" t="s">
        <v>15</v>
      </c>
      <c r="C39" s="5" t="s">
        <v>16</v>
      </c>
      <c r="D39" s="8">
        <f t="shared" si="4"/>
        <v>74.994333333333344</v>
      </c>
      <c r="E39" s="8">
        <f>D39*1.041</f>
        <v>78.069101000000003</v>
      </c>
      <c r="F39" s="20">
        <f t="shared" ref="F39" si="5">F8*1.243</f>
        <v>3660.6350000000002</v>
      </c>
      <c r="G39" s="16" t="s">
        <v>22</v>
      </c>
      <c r="H39" s="16" t="s">
        <v>23</v>
      </c>
      <c r="I39" s="10">
        <f>D39*24+F39/2</f>
        <v>3630.1815000000006</v>
      </c>
      <c r="J39" s="22">
        <f>I39+I40</f>
        <v>7453.2766000000011</v>
      </c>
      <c r="K39" s="10">
        <f>I39/23</f>
        <v>157.8339782608696</v>
      </c>
      <c r="L39" s="22">
        <f>K39+K40</f>
        <v>324.05550434782617</v>
      </c>
    </row>
    <row r="40" spans="1:12" ht="17.100000000000001">
      <c r="A40" s="13"/>
      <c r="B40" s="4" t="s">
        <v>19</v>
      </c>
      <c r="C40" s="5" t="s">
        <v>20</v>
      </c>
      <c r="D40" s="8">
        <f t="shared" si="4"/>
        <v>83.03240000000001</v>
      </c>
      <c r="E40" s="8">
        <f>D40*1.041</f>
        <v>86.436728400000007</v>
      </c>
      <c r="F40" s="21"/>
      <c r="G40" s="16"/>
      <c r="H40" s="16"/>
      <c r="I40" s="10">
        <f>D40*24+F39/2</f>
        <v>3823.0951000000005</v>
      </c>
      <c r="J40" s="23"/>
      <c r="K40" s="10">
        <f>I40/23</f>
        <v>166.22152608695654</v>
      </c>
      <c r="L40" s="23"/>
    </row>
    <row r="41" spans="1:12">
      <c r="A41" s="13" t="s">
        <v>24</v>
      </c>
      <c r="B41" s="4" t="s">
        <v>19</v>
      </c>
      <c r="C41" s="4" t="s">
        <v>25</v>
      </c>
      <c r="D41" s="8">
        <f t="shared" si="4"/>
        <v>27.73133</v>
      </c>
      <c r="E41" s="8">
        <f>E10*1.243</f>
        <v>28.924610000000001</v>
      </c>
      <c r="F41" s="20">
        <f t="shared" ref="F41" si="6">F10*1.243</f>
        <v>4027.32</v>
      </c>
      <c r="G41" s="19" t="s">
        <v>26</v>
      </c>
      <c r="H41" s="16" t="s">
        <v>27</v>
      </c>
      <c r="I41" s="10">
        <f t="shared" ref="I41:I44" si="7">E41*6+F41/2</f>
        <v>2187.20766</v>
      </c>
      <c r="J41" s="22">
        <f>I41+I42</f>
        <v>4528.5721800000001</v>
      </c>
      <c r="K41" s="10">
        <f t="shared" ref="K41:K43" si="8">I41/23</f>
        <v>95.095985217391302</v>
      </c>
      <c r="L41" s="22">
        <f>K41+K42</f>
        <v>196.89444260869567</v>
      </c>
    </row>
    <row r="42" spans="1:12">
      <c r="A42" s="13"/>
      <c r="B42" s="4" t="s">
        <v>15</v>
      </c>
      <c r="C42" s="4" t="s">
        <v>28</v>
      </c>
      <c r="D42" s="8">
        <f t="shared" si="4"/>
        <v>52.340658333333337</v>
      </c>
      <c r="E42" s="8">
        <f t="shared" si="4"/>
        <v>54.617420000000003</v>
      </c>
      <c r="F42" s="21"/>
      <c r="G42" s="16"/>
      <c r="H42" s="16"/>
      <c r="I42" s="10">
        <f>E42*6+F41/2</f>
        <v>2341.3645200000001</v>
      </c>
      <c r="J42" s="23"/>
      <c r="K42" s="10">
        <f t="shared" si="8"/>
        <v>101.79845739130435</v>
      </c>
      <c r="L42" s="23"/>
    </row>
    <row r="43" spans="1:12" ht="33.950000000000003">
      <c r="A43" s="4" t="s">
        <v>29</v>
      </c>
      <c r="B43" s="4" t="s">
        <v>30</v>
      </c>
      <c r="C43" s="5" t="s">
        <v>31</v>
      </c>
      <c r="D43" s="8">
        <f t="shared" si="4"/>
        <v>99.22869</v>
      </c>
      <c r="E43" s="8">
        <f t="shared" si="4"/>
        <v>99.22869</v>
      </c>
      <c r="F43" s="9">
        <f>F12*1.243</f>
        <v>3466.0060600000002</v>
      </c>
      <c r="G43" s="1" t="s">
        <v>32</v>
      </c>
      <c r="H43" s="1" t="s">
        <v>33</v>
      </c>
      <c r="I43" s="10">
        <f>(E43*23)+F43</f>
        <v>5748.2659299999996</v>
      </c>
      <c r="J43" s="10">
        <f>I43</f>
        <v>5748.2659299999996</v>
      </c>
      <c r="K43" s="10">
        <f t="shared" si="8"/>
        <v>249.92460565217388</v>
      </c>
      <c r="L43" s="10">
        <f>J43/23</f>
        <v>249.92460565217388</v>
      </c>
    </row>
    <row r="45" spans="1:12">
      <c r="A45" s="12" t="s">
        <v>34</v>
      </c>
      <c r="B45" s="12"/>
    </row>
    <row r="47" spans="1:12">
      <c r="A47" s="2" t="s">
        <v>2</v>
      </c>
      <c r="B47" s="2" t="s">
        <v>3</v>
      </c>
      <c r="C47" s="2" t="s">
        <v>4</v>
      </c>
      <c r="D47" s="2" t="s">
        <v>5</v>
      </c>
      <c r="E47" s="2" t="s">
        <v>6</v>
      </c>
      <c r="F47" s="2" t="s">
        <v>7</v>
      </c>
      <c r="G47" s="2" t="s">
        <v>8</v>
      </c>
      <c r="H47" s="2" t="s">
        <v>9</v>
      </c>
      <c r="I47" s="2" t="s">
        <v>10</v>
      </c>
      <c r="J47" s="2" t="s">
        <v>11</v>
      </c>
      <c r="K47" s="2" t="s">
        <v>12</v>
      </c>
      <c r="L47" s="2" t="s">
        <v>43</v>
      </c>
    </row>
    <row r="48" spans="1:12" ht="17.100000000000001">
      <c r="A48" s="13" t="s">
        <v>35</v>
      </c>
      <c r="B48" s="4" t="s">
        <v>15</v>
      </c>
      <c r="C48" s="5" t="s">
        <v>16</v>
      </c>
      <c r="D48" s="8">
        <f t="shared" si="4"/>
        <v>74.994333333333344</v>
      </c>
      <c r="E48" s="8">
        <f>D48*1.2</f>
        <v>89.993200000000016</v>
      </c>
      <c r="F48" s="20">
        <f>F17*1.243</f>
        <v>3465.7823199999998</v>
      </c>
      <c r="G48" s="16" t="s">
        <v>32</v>
      </c>
      <c r="H48" s="16" t="s">
        <v>33</v>
      </c>
      <c r="I48" s="10">
        <f>(D48*6)+(F48/2)</f>
        <v>2182.85716</v>
      </c>
      <c r="J48" s="22">
        <f>I48+I49</f>
        <v>4413.94272</v>
      </c>
      <c r="K48" s="10">
        <f>I48/5</f>
        <v>436.57143200000002</v>
      </c>
      <c r="L48" s="22">
        <f>K48+K49</f>
        <v>882.788544</v>
      </c>
    </row>
    <row r="49" spans="1:12" ht="17.100000000000001">
      <c r="A49" s="13"/>
      <c r="B49" s="4" t="s">
        <v>19</v>
      </c>
      <c r="C49" s="5" t="s">
        <v>20</v>
      </c>
      <c r="D49" s="8">
        <f t="shared" si="4"/>
        <v>83.03240000000001</v>
      </c>
      <c r="E49" s="8">
        <f t="shared" ref="E49" si="9">D49*1.2</f>
        <v>99.638880000000015</v>
      </c>
      <c r="F49" s="21"/>
      <c r="G49" s="16"/>
      <c r="H49" s="16"/>
      <c r="I49" s="10">
        <f>(D49*6)+(F48/2)</f>
        <v>2231.08556</v>
      </c>
      <c r="J49" s="23"/>
      <c r="K49" s="10">
        <f>I49/5</f>
        <v>446.21711199999999</v>
      </c>
      <c r="L49" s="23"/>
    </row>
    <row r="50" spans="1:12">
      <c r="A50" s="13" t="s">
        <v>24</v>
      </c>
      <c r="B50" s="4" t="s">
        <v>19</v>
      </c>
      <c r="C50" s="4" t="s">
        <v>25</v>
      </c>
      <c r="D50" s="8">
        <f t="shared" si="4"/>
        <v>44.039490000000001</v>
      </c>
      <c r="E50" s="8">
        <f>E19*1.243</f>
        <v>52.847388000000009</v>
      </c>
      <c r="F50" s="20">
        <f>F19*1.243</f>
        <v>2013.66</v>
      </c>
      <c r="G50" s="19" t="s">
        <v>36</v>
      </c>
      <c r="H50" s="16" t="s">
        <v>37</v>
      </c>
      <c r="I50" s="10">
        <f>(D50*6)+(F50/2)</f>
        <v>1271.0669400000002</v>
      </c>
      <c r="J50" s="22">
        <f>I50+I51</f>
        <v>2689.8271400000003</v>
      </c>
      <c r="K50" s="10">
        <f>I50/5</f>
        <v>254.21338800000004</v>
      </c>
      <c r="L50" s="22">
        <f>K50+K51</f>
        <v>537.96542800000009</v>
      </c>
    </row>
    <row r="51" spans="1:12">
      <c r="A51" s="13"/>
      <c r="B51" s="4" t="s">
        <v>15</v>
      </c>
      <c r="C51" s="4" t="s">
        <v>28</v>
      </c>
      <c r="D51" s="8">
        <f t="shared" si="4"/>
        <v>68.655033333333336</v>
      </c>
      <c r="E51" s="8">
        <f>E20*1.243</f>
        <v>82.386040000000008</v>
      </c>
      <c r="F51" s="21"/>
      <c r="G51" s="16"/>
      <c r="H51" s="16"/>
      <c r="I51" s="10">
        <f>(D51*6)+(F50/2)</f>
        <v>1418.7602000000002</v>
      </c>
      <c r="J51" s="23"/>
      <c r="K51" s="10">
        <f>I51/5</f>
        <v>283.75204000000002</v>
      </c>
      <c r="L51" s="23"/>
    </row>
    <row r="52" spans="1:12" ht="33.950000000000003">
      <c r="A52" s="4" t="s">
        <v>29</v>
      </c>
      <c r="B52" s="4" t="s">
        <v>30</v>
      </c>
      <c r="C52" s="5" t="s">
        <v>31</v>
      </c>
      <c r="D52" s="8">
        <f t="shared" si="4"/>
        <v>158.76839000000001</v>
      </c>
      <c r="E52" s="8">
        <f>E21*1.243</f>
        <v>158.76839000000001</v>
      </c>
      <c r="F52" s="9">
        <f>F21*1.243</f>
        <v>1312.6080000000002</v>
      </c>
      <c r="G52" s="1" t="s">
        <v>38</v>
      </c>
      <c r="H52" s="1" t="s">
        <v>39</v>
      </c>
      <c r="I52" s="10">
        <f>(E52*5)+F52</f>
        <v>2106.4499500000002</v>
      </c>
      <c r="J52" s="10">
        <f>I52</f>
        <v>2106.4499500000002</v>
      </c>
      <c r="K52" s="10">
        <f>J52/5</f>
        <v>421.28999000000005</v>
      </c>
      <c r="L52" s="10">
        <f>K52</f>
        <v>421.28999000000005</v>
      </c>
    </row>
    <row r="54" spans="1:12">
      <c r="A54" s="12" t="s">
        <v>40</v>
      </c>
      <c r="B54" s="12"/>
    </row>
    <row r="56" spans="1:12">
      <c r="A56" s="2" t="s">
        <v>2</v>
      </c>
      <c r="B56" s="2" t="s">
        <v>3</v>
      </c>
      <c r="C56" s="2" t="s">
        <v>4</v>
      </c>
      <c r="D56" s="2" t="s">
        <v>5</v>
      </c>
      <c r="E56" s="2" t="s">
        <v>6</v>
      </c>
      <c r="F56" s="2" t="s">
        <v>7</v>
      </c>
      <c r="G56" s="2" t="s">
        <v>8</v>
      </c>
      <c r="H56" s="2" t="s">
        <v>9</v>
      </c>
      <c r="I56" s="2" t="s">
        <v>10</v>
      </c>
      <c r="J56" s="2" t="s">
        <v>11</v>
      </c>
      <c r="K56" s="2" t="s">
        <v>12</v>
      </c>
      <c r="L56" s="2" t="s">
        <v>43</v>
      </c>
    </row>
    <row r="57" spans="1:12" ht="17.100000000000001">
      <c r="A57" s="13" t="s">
        <v>35</v>
      </c>
      <c r="B57" s="4" t="s">
        <v>15</v>
      </c>
      <c r="C57" s="5" t="s">
        <v>16</v>
      </c>
      <c r="D57" s="8">
        <f t="shared" si="4"/>
        <v>74.994333333333344</v>
      </c>
      <c r="E57" s="8">
        <f>D57*2</f>
        <v>149.98866666666669</v>
      </c>
      <c r="F57" s="20">
        <f>F26*1.243</f>
        <v>1312.6080000000002</v>
      </c>
      <c r="G57" s="16" t="s">
        <v>38</v>
      </c>
      <c r="H57" s="16" t="s">
        <v>39</v>
      </c>
      <c r="I57" s="10">
        <f>E57+(F57/2)</f>
        <v>806.29266666666672</v>
      </c>
      <c r="J57" s="22">
        <f>I57+I58</f>
        <v>1628.6521441666669</v>
      </c>
      <c r="K57" s="10">
        <f>I57</f>
        <v>806.29266666666672</v>
      </c>
      <c r="L57" s="22">
        <f>K57+K58</f>
        <v>1628.6521441666669</v>
      </c>
    </row>
    <row r="58" spans="1:12" ht="17.100000000000001">
      <c r="A58" s="13"/>
      <c r="B58" s="4" t="s">
        <v>19</v>
      </c>
      <c r="C58" s="5" t="s">
        <v>20</v>
      </c>
      <c r="D58" s="8">
        <f t="shared" si="4"/>
        <v>83.027738750000012</v>
      </c>
      <c r="E58" s="8">
        <f>D58*2</f>
        <v>166.05547750000002</v>
      </c>
      <c r="F58" s="21"/>
      <c r="G58" s="16"/>
      <c r="H58" s="16"/>
      <c r="I58" s="10">
        <f>E58+(F57/2)</f>
        <v>822.35947750000014</v>
      </c>
      <c r="J58" s="23"/>
      <c r="K58" s="10">
        <f t="shared" ref="K58:K60" si="10">I58</f>
        <v>822.35947750000014</v>
      </c>
      <c r="L58" s="23"/>
    </row>
    <row r="59" spans="1:12">
      <c r="A59" s="13" t="s">
        <v>24</v>
      </c>
      <c r="B59" s="4" t="s">
        <v>19</v>
      </c>
      <c r="C59" s="4" t="s">
        <v>25</v>
      </c>
      <c r="D59" s="8">
        <f t="shared" si="4"/>
        <v>152.80199000000002</v>
      </c>
      <c r="E59" s="8">
        <f>E28*1.243</f>
        <v>175.08898000000002</v>
      </c>
      <c r="F59" s="20">
        <f>F28*1.243</f>
        <v>1006.83</v>
      </c>
      <c r="G59" s="19" t="s">
        <v>41</v>
      </c>
      <c r="H59" s="16" t="s">
        <v>37</v>
      </c>
      <c r="I59" s="10">
        <f>E59+(F59/2)</f>
        <v>678.50398000000007</v>
      </c>
      <c r="J59" s="22">
        <f>I59+I60</f>
        <v>1406.2390466666668</v>
      </c>
      <c r="K59" s="10">
        <f t="shared" si="10"/>
        <v>678.50398000000007</v>
      </c>
      <c r="L59" s="22">
        <f>K59+K60</f>
        <v>1406.2390466666668</v>
      </c>
    </row>
    <row r="60" spans="1:12">
      <c r="A60" s="13"/>
      <c r="B60" s="4" t="s">
        <v>15</v>
      </c>
      <c r="C60" s="4" t="s">
        <v>28</v>
      </c>
      <c r="D60" s="8">
        <f t="shared" si="4"/>
        <v>177.41753333333338</v>
      </c>
      <c r="E60" s="8">
        <f>E29*1.243</f>
        <v>224.32006666666669</v>
      </c>
      <c r="F60" s="21"/>
      <c r="G60" s="16"/>
      <c r="H60" s="16"/>
      <c r="I60" s="10">
        <f>E60+(F59/2)</f>
        <v>727.73506666666674</v>
      </c>
      <c r="J60" s="23"/>
      <c r="K60" s="10">
        <f t="shared" si="10"/>
        <v>727.73506666666674</v>
      </c>
      <c r="L60" s="23"/>
    </row>
    <row r="61" spans="1:12" ht="33.950000000000003">
      <c r="A61" s="4" t="s">
        <v>29</v>
      </c>
      <c r="B61" s="4" t="s">
        <v>30</v>
      </c>
      <c r="C61" s="5" t="s">
        <v>31</v>
      </c>
      <c r="D61" s="8">
        <f t="shared" si="4"/>
        <v>793.84505750000005</v>
      </c>
      <c r="E61" s="8">
        <f>E30*1.243</f>
        <v>793.84505750000005</v>
      </c>
      <c r="F61" s="9">
        <f>F30*1.243</f>
        <v>1312.6080000000002</v>
      </c>
      <c r="G61" s="1" t="s">
        <v>38</v>
      </c>
      <c r="H61" s="1" t="s">
        <v>39</v>
      </c>
      <c r="I61" s="10">
        <f>E61+F61</f>
        <v>2106.4530575000003</v>
      </c>
      <c r="J61" s="10">
        <f>I61</f>
        <v>2106.4530575000003</v>
      </c>
      <c r="K61" s="10">
        <f>J61</f>
        <v>2106.4530575000003</v>
      </c>
      <c r="L61" s="10">
        <f>K61</f>
        <v>2106.4530575000003</v>
      </c>
    </row>
  </sheetData>
  <mergeCells count="90">
    <mergeCell ref="L57:L58"/>
    <mergeCell ref="A59:A60"/>
    <mergeCell ref="F59:F60"/>
    <mergeCell ref="G59:G60"/>
    <mergeCell ref="H59:H60"/>
    <mergeCell ref="J59:J60"/>
    <mergeCell ref="L59:L60"/>
    <mergeCell ref="J57:J58"/>
    <mergeCell ref="A54:B54"/>
    <mergeCell ref="A57:A58"/>
    <mergeCell ref="F57:F58"/>
    <mergeCell ref="G57:G58"/>
    <mergeCell ref="H57:H58"/>
    <mergeCell ref="L48:L49"/>
    <mergeCell ref="A50:A51"/>
    <mergeCell ref="F50:F51"/>
    <mergeCell ref="G50:G51"/>
    <mergeCell ref="H50:H51"/>
    <mergeCell ref="J50:J51"/>
    <mergeCell ref="L50:L51"/>
    <mergeCell ref="J48:J49"/>
    <mergeCell ref="A45:B45"/>
    <mergeCell ref="A48:A49"/>
    <mergeCell ref="F48:F49"/>
    <mergeCell ref="G48:G49"/>
    <mergeCell ref="H48:H49"/>
    <mergeCell ref="L41:L42"/>
    <mergeCell ref="A39:A40"/>
    <mergeCell ref="F39:F40"/>
    <mergeCell ref="G39:G40"/>
    <mergeCell ref="H39:H40"/>
    <mergeCell ref="J39:J40"/>
    <mergeCell ref="L39:L40"/>
    <mergeCell ref="A41:A42"/>
    <mergeCell ref="F41:F42"/>
    <mergeCell ref="G41:G42"/>
    <mergeCell ref="H41:H42"/>
    <mergeCell ref="J41:J42"/>
    <mergeCell ref="J37:J38"/>
    <mergeCell ref="L37:L38"/>
    <mergeCell ref="L26:L27"/>
    <mergeCell ref="A28:A29"/>
    <mergeCell ref="F28:F29"/>
    <mergeCell ref="G28:G29"/>
    <mergeCell ref="H28:H29"/>
    <mergeCell ref="J28:J29"/>
    <mergeCell ref="A34:B34"/>
    <mergeCell ref="A37:A38"/>
    <mergeCell ref="F37:F38"/>
    <mergeCell ref="G37:G38"/>
    <mergeCell ref="H37:H38"/>
    <mergeCell ref="L28:L29"/>
    <mergeCell ref="A23:B23"/>
    <mergeCell ref="A26:A27"/>
    <mergeCell ref="F26:F27"/>
    <mergeCell ref="G26:G27"/>
    <mergeCell ref="H26:H27"/>
    <mergeCell ref="J26:J27"/>
    <mergeCell ref="L17:L18"/>
    <mergeCell ref="A19:A20"/>
    <mergeCell ref="F19:F20"/>
    <mergeCell ref="G19:G20"/>
    <mergeCell ref="H19:H20"/>
    <mergeCell ref="J19:J20"/>
    <mergeCell ref="L19:L20"/>
    <mergeCell ref="J17:J18"/>
    <mergeCell ref="A14:B14"/>
    <mergeCell ref="A17:A18"/>
    <mergeCell ref="F17:F18"/>
    <mergeCell ref="G17:G18"/>
    <mergeCell ref="H17:H18"/>
    <mergeCell ref="L6:L7"/>
    <mergeCell ref="A10:A11"/>
    <mergeCell ref="F10:F11"/>
    <mergeCell ref="G10:G11"/>
    <mergeCell ref="H10:H11"/>
    <mergeCell ref="J10:J11"/>
    <mergeCell ref="L10:L11"/>
    <mergeCell ref="A8:A9"/>
    <mergeCell ref="F8:F9"/>
    <mergeCell ref="G8:G9"/>
    <mergeCell ref="J6:J7"/>
    <mergeCell ref="H8:H9"/>
    <mergeCell ref="J8:J9"/>
    <mergeCell ref="L8:L9"/>
    <mergeCell ref="A3:B3"/>
    <mergeCell ref="A6:A7"/>
    <mergeCell ref="F6:F7"/>
    <mergeCell ref="G6:G7"/>
    <mergeCell ref="H6:H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d7c3c3-69c8-4c21-b687-a2545d2438b9">
      <Terms xmlns="http://schemas.microsoft.com/office/infopath/2007/PartnerControls"/>
    </lcf76f155ced4ddcb4097134ff3c332f>
    <TaxCatchAll xmlns="131dae8e-b398-416f-a085-f982f271197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40F584F5075844A28535DFE45CA2B3" ma:contentTypeVersion="13" ma:contentTypeDescription="Create a new document." ma:contentTypeScope="" ma:versionID="041fe81821e369a39629c434a5ac608f">
  <xsd:schema xmlns:xsd="http://www.w3.org/2001/XMLSchema" xmlns:xs="http://www.w3.org/2001/XMLSchema" xmlns:p="http://schemas.microsoft.com/office/2006/metadata/properties" xmlns:ns2="33d7c3c3-69c8-4c21-b687-a2545d2438b9" xmlns:ns3="131dae8e-b398-416f-a085-f982f271197e" targetNamespace="http://schemas.microsoft.com/office/2006/metadata/properties" ma:root="true" ma:fieldsID="59f219a2cd6f16dfee3bcc287fc6ff8c" ns2:_="" ns3:_="">
    <xsd:import namespace="33d7c3c3-69c8-4c21-b687-a2545d2438b9"/>
    <xsd:import namespace="131dae8e-b398-416f-a085-f982f2711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7c3c3-69c8-4c21-b687-a2545d2438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79a89b1-2c2c-4f7f-9bd7-7914fb13a0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dae8e-b398-416f-a085-f982f271197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70ef35d-1831-4356-aafa-16b9a5e9b877}" ma:internalName="TaxCatchAll" ma:showField="CatchAllData" ma:web="131dae8e-b398-416f-a085-f982f2711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E708ED-A40D-49CF-8DD0-1BE1CEB6A5ED}"/>
</file>

<file path=customXml/itemProps2.xml><?xml version="1.0" encoding="utf-8"?>
<ds:datastoreItem xmlns:ds="http://schemas.openxmlformats.org/officeDocument/2006/customXml" ds:itemID="{44FEF5B5-5966-48BC-9C0B-ADB1B8304054}"/>
</file>

<file path=customXml/itemProps3.xml><?xml version="1.0" encoding="utf-8"?>
<ds:datastoreItem xmlns:ds="http://schemas.openxmlformats.org/officeDocument/2006/customXml" ds:itemID="{778A1B11-EF0D-4D9C-8D68-C71B51589A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Forrest, Leysa</dc:creator>
  <cp:keywords/>
  <dc:description/>
  <cp:lastModifiedBy>Torres Montaguth, Oscar Enrique</cp:lastModifiedBy>
  <cp:revision/>
  <dcterms:created xsi:type="dcterms:W3CDTF">2024-03-19T10:32:31Z</dcterms:created>
  <dcterms:modified xsi:type="dcterms:W3CDTF">2024-03-22T08:39:59Z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0x0101002040F584F5075844A28535DFE45CA2B3</vt:lpwstr>
  </property>
</Properties>
</file>