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https://unioxfordnexus-my.sharepoint.com/personal/sjoh1120_ox_ac_uk/Documents/Documents/Oxford/Doublethink/Doublethink paper/Supplementary Material/"/>
    </mc:Choice>
  </mc:AlternateContent>
  <xr:revisionPtr revIDLastSave="1382" documentId="8_{E450C7C6-5A57-364A-B053-6EC569921280}" xr6:coauthVersionLast="47" xr6:coauthVersionMax="47" xr10:uidLastSave="{6F67B295-D35C-3A4E-BFD7-5DDF4353795A}"/>
  <bookViews>
    <workbookView xWindow="12640" yWindow="500" windowWidth="19080" windowHeight="17500" xr2:uid="{983BA45F-FDD4-F841-B970-CBA57F20DFC3}"/>
  </bookViews>
  <sheets>
    <sheet name="Result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U204" i="2" l="1"/>
  <c r="BU203" i="2"/>
  <c r="BU202" i="2"/>
  <c r="BU201" i="2"/>
  <c r="BU200" i="2"/>
  <c r="BU199" i="2"/>
  <c r="BU198" i="2"/>
  <c r="BU197" i="2"/>
  <c r="BU196" i="2"/>
  <c r="BU195" i="2"/>
  <c r="BU194" i="2"/>
  <c r="BU193" i="2"/>
  <c r="BU192" i="2"/>
  <c r="BU191" i="2"/>
  <c r="BU190" i="2"/>
  <c r="BU189" i="2"/>
  <c r="BU188" i="2"/>
  <c r="BU187" i="2"/>
  <c r="BU186" i="2"/>
  <c r="BU185" i="2"/>
  <c r="BU184" i="2"/>
  <c r="BU183" i="2"/>
  <c r="BU182" i="2"/>
  <c r="BU181" i="2"/>
  <c r="BU180" i="2"/>
  <c r="BU179" i="2"/>
  <c r="BU178" i="2"/>
  <c r="BU177" i="2"/>
  <c r="BU176" i="2"/>
  <c r="BU175" i="2"/>
  <c r="BU174" i="2"/>
  <c r="BU173" i="2"/>
  <c r="BU172" i="2"/>
  <c r="BU171" i="2"/>
  <c r="BU170" i="2"/>
  <c r="BU169" i="2"/>
  <c r="BU168" i="2"/>
  <c r="BU167" i="2"/>
  <c r="BU166" i="2"/>
  <c r="BU165" i="2"/>
  <c r="BU164" i="2"/>
  <c r="BU163" i="2"/>
  <c r="BU162" i="2"/>
  <c r="BU161" i="2"/>
  <c r="BU160" i="2"/>
  <c r="BU159" i="2"/>
  <c r="BU158" i="2"/>
  <c r="BU157" i="2"/>
  <c r="BU156" i="2"/>
  <c r="BU155" i="2"/>
  <c r="BU154" i="2"/>
  <c r="BU153" i="2"/>
  <c r="BU152" i="2"/>
  <c r="BU151" i="2"/>
  <c r="BU150" i="2"/>
  <c r="BU149" i="2"/>
  <c r="BU148" i="2"/>
  <c r="BU147" i="2"/>
  <c r="BU146" i="2"/>
  <c r="BU145" i="2"/>
  <c r="BU144" i="2"/>
  <c r="BU143" i="2"/>
  <c r="BU142" i="2"/>
  <c r="BU141" i="2"/>
  <c r="BU140" i="2"/>
  <c r="BU139" i="2"/>
  <c r="BU138" i="2"/>
  <c r="BU137" i="2"/>
  <c r="BU136" i="2"/>
  <c r="BU135" i="2"/>
  <c r="BU134" i="2"/>
  <c r="BU133" i="2"/>
  <c r="BU132" i="2"/>
  <c r="BU131" i="2"/>
  <c r="BU130" i="2"/>
  <c r="BU129" i="2"/>
  <c r="BU128" i="2"/>
  <c r="BU127" i="2"/>
  <c r="BU126" i="2"/>
  <c r="BU125" i="2"/>
  <c r="BU124" i="2"/>
  <c r="BU123" i="2"/>
  <c r="BU122" i="2"/>
  <c r="BU121" i="2"/>
  <c r="BU120" i="2"/>
  <c r="BU119" i="2"/>
  <c r="BU118" i="2"/>
  <c r="BU117" i="2"/>
  <c r="BU116" i="2"/>
  <c r="BU115" i="2"/>
  <c r="BU114" i="2"/>
  <c r="BU113" i="2"/>
  <c r="BU112" i="2"/>
  <c r="BU111" i="2"/>
  <c r="BU110" i="2"/>
  <c r="BU109" i="2"/>
  <c r="BU108" i="2"/>
  <c r="BU107" i="2"/>
  <c r="BU106" i="2"/>
  <c r="BU105" i="2"/>
  <c r="BU104" i="2"/>
  <c r="BU103" i="2"/>
  <c r="BU102" i="2"/>
  <c r="BU101" i="2"/>
  <c r="BU100" i="2"/>
  <c r="BU99" i="2"/>
  <c r="BU98" i="2"/>
  <c r="BU97" i="2"/>
  <c r="BU96" i="2"/>
  <c r="BU95" i="2"/>
  <c r="BU94" i="2"/>
  <c r="BU93" i="2"/>
  <c r="BU92" i="2"/>
  <c r="BU91" i="2"/>
  <c r="BU90" i="2"/>
  <c r="BU89" i="2"/>
  <c r="BU88" i="2"/>
  <c r="BU87" i="2"/>
  <c r="BU86" i="2"/>
  <c r="BU85" i="2"/>
  <c r="BU84" i="2"/>
  <c r="BU83" i="2"/>
  <c r="BU82" i="2"/>
  <c r="BU81" i="2"/>
  <c r="BU80" i="2"/>
  <c r="BU79" i="2"/>
  <c r="BU78" i="2"/>
  <c r="BU77" i="2"/>
  <c r="BU76" i="2"/>
  <c r="BU75" i="2"/>
  <c r="BU74" i="2"/>
  <c r="BU73" i="2"/>
  <c r="BU72" i="2"/>
  <c r="BU71" i="2"/>
  <c r="BU70" i="2"/>
  <c r="BU69" i="2"/>
  <c r="BU68" i="2"/>
  <c r="BU67" i="2"/>
  <c r="BU66" i="2"/>
  <c r="BU65" i="2"/>
  <c r="BU64" i="2"/>
  <c r="BU63" i="2"/>
  <c r="BU62" i="2"/>
  <c r="BU61" i="2"/>
  <c r="BU60" i="2"/>
  <c r="BU59" i="2"/>
  <c r="BU58" i="2"/>
  <c r="BU57" i="2"/>
  <c r="BU56" i="2"/>
  <c r="BU55" i="2"/>
  <c r="BU54" i="2"/>
  <c r="BU53" i="2"/>
  <c r="BU52" i="2"/>
  <c r="BU51" i="2"/>
  <c r="BU50" i="2"/>
  <c r="BU49" i="2"/>
  <c r="BU48" i="2"/>
  <c r="BU47" i="2"/>
  <c r="BU46" i="2"/>
  <c r="BU45" i="2"/>
  <c r="BU44" i="2"/>
  <c r="BU43" i="2"/>
  <c r="BU42" i="2"/>
  <c r="BU41" i="2"/>
  <c r="BU40" i="2"/>
  <c r="BU39" i="2"/>
  <c r="BU38" i="2"/>
  <c r="BU37" i="2"/>
  <c r="BU36" i="2"/>
  <c r="BU35" i="2"/>
  <c r="BU34" i="2"/>
  <c r="BU33" i="2"/>
  <c r="BU32" i="2"/>
  <c r="BU31" i="2"/>
  <c r="BU30" i="2"/>
  <c r="BU29" i="2"/>
  <c r="BU28" i="2"/>
  <c r="BU27" i="2"/>
  <c r="BU26" i="2"/>
  <c r="BU25" i="2"/>
  <c r="BU24" i="2"/>
  <c r="BU23" i="2"/>
  <c r="BU22" i="2"/>
  <c r="BU21" i="2"/>
  <c r="BU20" i="2"/>
  <c r="BU19" i="2"/>
  <c r="BU18" i="2"/>
  <c r="BU17" i="2"/>
  <c r="BU16" i="2"/>
  <c r="BU15" i="2"/>
  <c r="BU14" i="2"/>
  <c r="BU13" i="2"/>
  <c r="BU12" i="2"/>
  <c r="BU11" i="2"/>
  <c r="BU10" i="2"/>
  <c r="BU9" i="2"/>
  <c r="BU8" i="2"/>
  <c r="BU7" i="2"/>
  <c r="BU6" i="2"/>
  <c r="BU5" i="2"/>
  <c r="BU4" i="2"/>
  <c r="BU3" i="2"/>
  <c r="BU2" i="2"/>
  <c r="BT200" i="2"/>
  <c r="BF200" i="2"/>
  <c r="BT204" i="2"/>
  <c r="BF204" i="2"/>
  <c r="BT199" i="2"/>
  <c r="BF199" i="2"/>
  <c r="BT197" i="2"/>
  <c r="BF197" i="2"/>
  <c r="BT184" i="2"/>
  <c r="BF184" i="2"/>
  <c r="BT193" i="2"/>
  <c r="BF193" i="2"/>
  <c r="BT196" i="2"/>
  <c r="BF196" i="2"/>
  <c r="BT195" i="2"/>
  <c r="BF195" i="2"/>
  <c r="BT194" i="2"/>
  <c r="BF194" i="2"/>
  <c r="BT190" i="2"/>
  <c r="BF190" i="2"/>
  <c r="BT192" i="2"/>
  <c r="BF192" i="2"/>
  <c r="BT191" i="2"/>
  <c r="BF191" i="2"/>
  <c r="BT187" i="2"/>
  <c r="BF187" i="2"/>
  <c r="BT185" i="2"/>
  <c r="BF185" i="2"/>
  <c r="BT183" i="2"/>
  <c r="BF183" i="2"/>
  <c r="BT186" i="2"/>
  <c r="BF186" i="2"/>
  <c r="BT180" i="2"/>
  <c r="BF180" i="2"/>
  <c r="BT189" i="2"/>
  <c r="BF189" i="2"/>
  <c r="BT188" i="2"/>
  <c r="BF188" i="2"/>
  <c r="BT182" i="2"/>
  <c r="BF182" i="2"/>
  <c r="BT179" i="2"/>
  <c r="BF179" i="2"/>
  <c r="BT181" i="2"/>
  <c r="BF181" i="2"/>
  <c r="BT178" i="2"/>
  <c r="BF178" i="2"/>
  <c r="BT176" i="2"/>
  <c r="BF176" i="2"/>
  <c r="BT175" i="2"/>
  <c r="BF175" i="2"/>
  <c r="BT169" i="2"/>
  <c r="BF169" i="2"/>
  <c r="BT177" i="2"/>
  <c r="BF177" i="2"/>
  <c r="BT173" i="2"/>
  <c r="BF173" i="2"/>
  <c r="BT171" i="2"/>
  <c r="BF171" i="2"/>
  <c r="BT170" i="2"/>
  <c r="BF170" i="2"/>
  <c r="BT168" i="2"/>
  <c r="BF168" i="2"/>
  <c r="BT172" i="2"/>
  <c r="BF172" i="2"/>
  <c r="BT132" i="2"/>
  <c r="BF132" i="2"/>
  <c r="BT174" i="2"/>
  <c r="BF174" i="2"/>
  <c r="BT198" i="2"/>
  <c r="BF198" i="2"/>
  <c r="BT166" i="2"/>
  <c r="BF166" i="2"/>
  <c r="BT165" i="2"/>
  <c r="BF165" i="2"/>
  <c r="BT167" i="2"/>
  <c r="BF167" i="2"/>
  <c r="BT164" i="2"/>
  <c r="BF164" i="2"/>
  <c r="BT163" i="2"/>
  <c r="BF163" i="2"/>
  <c r="BT156" i="2"/>
  <c r="BF156" i="2"/>
  <c r="BT162" i="2"/>
  <c r="BF162" i="2"/>
  <c r="BT161" i="2"/>
  <c r="BF161" i="2"/>
  <c r="BT160" i="2"/>
  <c r="BF160" i="2"/>
  <c r="BT158" i="2"/>
  <c r="BF158" i="2"/>
  <c r="BT159" i="2"/>
  <c r="BF159" i="2"/>
  <c r="BT155" i="2"/>
  <c r="BF155" i="2"/>
  <c r="BT154" i="2"/>
  <c r="BF154" i="2"/>
  <c r="BT150" i="2"/>
  <c r="BF150" i="2"/>
  <c r="BT153" i="2"/>
  <c r="BF153" i="2"/>
  <c r="BT157" i="2"/>
  <c r="BF157" i="2"/>
  <c r="BT152" i="2"/>
  <c r="BF152" i="2"/>
  <c r="BT151" i="2"/>
  <c r="BF151" i="2"/>
  <c r="BT149" i="2"/>
  <c r="BF149" i="2"/>
  <c r="BT147" i="2"/>
  <c r="BF147" i="2"/>
  <c r="BT145" i="2"/>
  <c r="BF145" i="2"/>
  <c r="BT144" i="2"/>
  <c r="BF144" i="2"/>
  <c r="BT146" i="2"/>
  <c r="BF146" i="2"/>
  <c r="BT148" i="2"/>
  <c r="BF148" i="2"/>
  <c r="BT143" i="2"/>
  <c r="BF143" i="2"/>
  <c r="BT142" i="2"/>
  <c r="BF142" i="2"/>
  <c r="BT140" i="2"/>
  <c r="BF140" i="2"/>
  <c r="BT134" i="2"/>
  <c r="BF134" i="2"/>
  <c r="BT139" i="2"/>
  <c r="BF139" i="2"/>
  <c r="BT141" i="2"/>
  <c r="BF141" i="2"/>
  <c r="BT117" i="2"/>
  <c r="BF117" i="2"/>
  <c r="BT135" i="2"/>
  <c r="BF135" i="2"/>
  <c r="BT136" i="2"/>
  <c r="BF136" i="2"/>
  <c r="BT128" i="2"/>
  <c r="BF128" i="2"/>
  <c r="BT133" i="2"/>
  <c r="BF133" i="2"/>
  <c r="BT131" i="2"/>
  <c r="BF131" i="2"/>
  <c r="BT129" i="2"/>
  <c r="BF129" i="2"/>
  <c r="BT126" i="2"/>
  <c r="BF126" i="2"/>
  <c r="BT118" i="2"/>
  <c r="BF118" i="2"/>
  <c r="BT124" i="2"/>
  <c r="BF124" i="2"/>
  <c r="BT130" i="2"/>
  <c r="BF130" i="2"/>
  <c r="BT121" i="2"/>
  <c r="BF121" i="2"/>
  <c r="BT123" i="2"/>
  <c r="BF123" i="2"/>
  <c r="BT120" i="2"/>
  <c r="BF120" i="2"/>
  <c r="BT122" i="2"/>
  <c r="BF122" i="2"/>
  <c r="BT127" i="2"/>
  <c r="BF127" i="2"/>
  <c r="BT125" i="2"/>
  <c r="BF125" i="2"/>
  <c r="BT119" i="2"/>
  <c r="BF119" i="2"/>
  <c r="BT116" i="2"/>
  <c r="BF116" i="2"/>
  <c r="BT115" i="2"/>
  <c r="BF115" i="2"/>
  <c r="BT108" i="2"/>
  <c r="BF108" i="2"/>
  <c r="BT96" i="2"/>
  <c r="BF96" i="2"/>
  <c r="BT113" i="2"/>
  <c r="BF113" i="2"/>
  <c r="BT112" i="2"/>
  <c r="BF112" i="2"/>
  <c r="BT111" i="2"/>
  <c r="BF111" i="2"/>
  <c r="BT114" i="2"/>
  <c r="BF114" i="2"/>
  <c r="BT110" i="2"/>
  <c r="BF110" i="2"/>
  <c r="BT100" i="2"/>
  <c r="BF100" i="2"/>
  <c r="BT81" i="2"/>
  <c r="BF81" i="2"/>
  <c r="BT138" i="2"/>
  <c r="BF138" i="2"/>
  <c r="BT106" i="2"/>
  <c r="BF106" i="2"/>
  <c r="BT109" i="2"/>
  <c r="BF109" i="2"/>
  <c r="BT107" i="2"/>
  <c r="BF107" i="2"/>
  <c r="BT104" i="2"/>
  <c r="BF104" i="2"/>
  <c r="BT102" i="2"/>
  <c r="BF102" i="2"/>
  <c r="BT69" i="2"/>
  <c r="BF69" i="2"/>
  <c r="BT92" i="2"/>
  <c r="BF92" i="2"/>
  <c r="BT101" i="2"/>
  <c r="BF101" i="2"/>
  <c r="BT103" i="2"/>
  <c r="BF103" i="2"/>
  <c r="BT98" i="2"/>
  <c r="BF98" i="2"/>
  <c r="BT99" i="2"/>
  <c r="BF99" i="2"/>
  <c r="BT137" i="2"/>
  <c r="BF137" i="2"/>
  <c r="BT105" i="2"/>
  <c r="BF105" i="2"/>
  <c r="BT93" i="2"/>
  <c r="BF93" i="2"/>
  <c r="BT95" i="2"/>
  <c r="BF95" i="2"/>
  <c r="BT91" i="2"/>
  <c r="BF91" i="2"/>
  <c r="BT90" i="2"/>
  <c r="BF90" i="2"/>
  <c r="BT94" i="2"/>
  <c r="BF94" i="2"/>
  <c r="BT97" i="2"/>
  <c r="BF97" i="2"/>
  <c r="BT89" i="2"/>
  <c r="BF89" i="2"/>
  <c r="BT87" i="2"/>
  <c r="BF87" i="2"/>
  <c r="BT86" i="2"/>
  <c r="BF86" i="2"/>
  <c r="BT88" i="2"/>
  <c r="BF88" i="2"/>
  <c r="BT52" i="2"/>
  <c r="BF52" i="2"/>
  <c r="BT85" i="2"/>
  <c r="BF85" i="2"/>
  <c r="BT84" i="2"/>
  <c r="BF84" i="2"/>
  <c r="BT82" i="2"/>
  <c r="BF82" i="2"/>
  <c r="BT83" i="2"/>
  <c r="BF83" i="2"/>
  <c r="BT80" i="2"/>
  <c r="BF80" i="2"/>
  <c r="BT79" i="2"/>
  <c r="BF79" i="2"/>
  <c r="BT42" i="2"/>
  <c r="BF42" i="2"/>
  <c r="BT74" i="2"/>
  <c r="BF74" i="2"/>
  <c r="BT78" i="2"/>
  <c r="BF78" i="2"/>
  <c r="BT77" i="2"/>
  <c r="BF77" i="2"/>
  <c r="BT68" i="2"/>
  <c r="BF68" i="2"/>
  <c r="BT57" i="2"/>
  <c r="BF57" i="2"/>
  <c r="BT71" i="2"/>
  <c r="BF71" i="2"/>
  <c r="BT72" i="2"/>
  <c r="BF72" i="2"/>
  <c r="BT70" i="2"/>
  <c r="BF70" i="2"/>
  <c r="BT28" i="2"/>
  <c r="BF28" i="2"/>
  <c r="BT63" i="2"/>
  <c r="BF63" i="2"/>
  <c r="BT75" i="2"/>
  <c r="BF75" i="2"/>
  <c r="BT66" i="2"/>
  <c r="BF66" i="2"/>
  <c r="BT65" i="2"/>
  <c r="BF65" i="2"/>
  <c r="BT67" i="2"/>
  <c r="BF67" i="2"/>
  <c r="BT64" i="2"/>
  <c r="BF64" i="2"/>
  <c r="BT59" i="2"/>
  <c r="BF59" i="2"/>
  <c r="BT60" i="2"/>
  <c r="BF60" i="2"/>
  <c r="BT53" i="2"/>
  <c r="BF53" i="2"/>
  <c r="BT62" i="2"/>
  <c r="BF62" i="2"/>
  <c r="BT61" i="2"/>
  <c r="BF61" i="2"/>
  <c r="BT32" i="2"/>
  <c r="BF32" i="2"/>
  <c r="BT58" i="2"/>
  <c r="BF58" i="2"/>
  <c r="BT56" i="2"/>
  <c r="BF56" i="2"/>
  <c r="BT54" i="2"/>
  <c r="BF54" i="2"/>
  <c r="BT55" i="2"/>
  <c r="BF55" i="2"/>
  <c r="BT49" i="2"/>
  <c r="BF49" i="2"/>
  <c r="BT51" i="2"/>
  <c r="BF51" i="2"/>
  <c r="BT48" i="2"/>
  <c r="BF48" i="2"/>
  <c r="BT50" i="2"/>
  <c r="BF50" i="2"/>
  <c r="BT46" i="2"/>
  <c r="BF46" i="2"/>
  <c r="BT45" i="2"/>
  <c r="BF45" i="2"/>
  <c r="BT44" i="2"/>
  <c r="BF44" i="2"/>
  <c r="BT43" i="2"/>
  <c r="BF43" i="2"/>
  <c r="BT40" i="2"/>
  <c r="BF40" i="2"/>
  <c r="BT41" i="2"/>
  <c r="BF41" i="2"/>
  <c r="BT38" i="2"/>
  <c r="BF38" i="2"/>
  <c r="BT37" i="2"/>
  <c r="BF37" i="2"/>
  <c r="BT35" i="2"/>
  <c r="BF35" i="2"/>
  <c r="BT31" i="2"/>
  <c r="BF31" i="2"/>
  <c r="BT34" i="2"/>
  <c r="BF34" i="2"/>
  <c r="BT33" i="2"/>
  <c r="BF33" i="2"/>
  <c r="BT21" i="2"/>
  <c r="BF21" i="2"/>
  <c r="BT22" i="2"/>
  <c r="BF22" i="2"/>
  <c r="BT76" i="2"/>
  <c r="BF76" i="2"/>
  <c r="BT203" i="2"/>
  <c r="BF203" i="2"/>
  <c r="BT73" i="2"/>
  <c r="BF73" i="2"/>
  <c r="BT29" i="2"/>
  <c r="BF29" i="2"/>
  <c r="BT47" i="2"/>
  <c r="BF47" i="2"/>
  <c r="BT30" i="2"/>
  <c r="BF30" i="2"/>
  <c r="BT26" i="2"/>
  <c r="BF26" i="2"/>
  <c r="BT202" i="2"/>
  <c r="BF202" i="2"/>
  <c r="BT27" i="2"/>
  <c r="BF27" i="2"/>
  <c r="BT24" i="2"/>
  <c r="BF24" i="2"/>
  <c r="BT23" i="2"/>
  <c r="BF23" i="2"/>
  <c r="BT16" i="2"/>
  <c r="BF16" i="2"/>
  <c r="BT39" i="2"/>
  <c r="BF39" i="2"/>
  <c r="BT9" i="2"/>
  <c r="BF9" i="2"/>
  <c r="BT15" i="2"/>
  <c r="BF15" i="2"/>
  <c r="BT19" i="2"/>
  <c r="BF19" i="2"/>
  <c r="BT20" i="2"/>
  <c r="BF20" i="2"/>
  <c r="BT7" i="2"/>
  <c r="BF7" i="2"/>
  <c r="BT13" i="2"/>
  <c r="BF13" i="2"/>
  <c r="BT18" i="2"/>
  <c r="BF18" i="2"/>
  <c r="BT10" i="2"/>
  <c r="BF10" i="2"/>
  <c r="BT8" i="2"/>
  <c r="BF8" i="2"/>
  <c r="BT6" i="2"/>
  <c r="BF6" i="2"/>
  <c r="BT25" i="2"/>
  <c r="BF25" i="2"/>
  <c r="BT17" i="2"/>
  <c r="BF17" i="2"/>
  <c r="BT14" i="2"/>
  <c r="BF14" i="2"/>
  <c r="BT4" i="2"/>
  <c r="BF4" i="2"/>
  <c r="BT11" i="2"/>
  <c r="BF11" i="2"/>
  <c r="BT12" i="2"/>
  <c r="BF12" i="2"/>
  <c r="BT201" i="2"/>
  <c r="BF201" i="2"/>
  <c r="BT5" i="2"/>
  <c r="BF5" i="2"/>
  <c r="BT2" i="2"/>
  <c r="BF2" i="2"/>
  <c r="BT3" i="2"/>
  <c r="BF3" i="2"/>
  <c r="BT36" i="2"/>
  <c r="BF36" i="2"/>
  <c r="BU205" i="2" l="1"/>
</calcChain>
</file>

<file path=xl/sharedStrings.xml><?xml version="1.0" encoding="utf-8"?>
<sst xmlns="http://schemas.openxmlformats.org/spreadsheetml/2006/main" count="13081" uniqueCount="4647">
  <si>
    <t>DOI</t>
  </si>
  <si>
    <t>10.1016/j.dsx.2020.04.050</t>
  </si>
  <si>
    <t>10.1099/mgen.0.000397</t>
  </si>
  <si>
    <t>10.1007/s40520-020-01653-6</t>
  </si>
  <si>
    <t>10.3389/fcvm.2020.00138</t>
  </si>
  <si>
    <t>10.1186/s40246-020-00288-y</t>
  </si>
  <si>
    <t>10.3389/fcvm.2020.00156</t>
  </si>
  <si>
    <t>10.1136/oemed-2020-106731</t>
  </si>
  <si>
    <t>10.1016/j.ajhg.2020.12.010</t>
  </si>
  <si>
    <t>10.1016/S1473-3099(20)30984-1</t>
  </si>
  <si>
    <t>10.1093/ajh/hpaa223</t>
  </si>
  <si>
    <t>10.1016/j.mayocp.2020.10.032</t>
  </si>
  <si>
    <t>10.1007/s10654-020-00709-1</t>
  </si>
  <si>
    <t>10.1186/s40246-021-00306-7</t>
  </si>
  <si>
    <t>10.1093/hmg/ddab049</t>
  </si>
  <si>
    <t>10.1371/journal.pone.0247205</t>
  </si>
  <si>
    <t>10.1093/jamiaopen/ooaa047</t>
  </si>
  <si>
    <t>10.1371/journal.pmed.1003553</t>
  </si>
  <si>
    <t>10.1016/S1473-3099(20)30978-6</t>
  </si>
  <si>
    <t>10.1016/j.jlr.2021.100061</t>
  </si>
  <si>
    <t>10.1007/s40520-021-01808-z</t>
  </si>
  <si>
    <t>10.1159/000515200</t>
  </si>
  <si>
    <t>10.3389/fendo.2021.652765</t>
  </si>
  <si>
    <t>10.1002/acr2.11252</t>
  </si>
  <si>
    <t>10.1002/alz.12352</t>
  </si>
  <si>
    <t>10.1186/s12889-021-10839-0</t>
  </si>
  <si>
    <t>10.1007/s13760-021-01693-3</t>
  </si>
  <si>
    <t>10.1136/bmjhci-2021-100341</t>
  </si>
  <si>
    <t>10.1371/journal.pmed.1003605</t>
  </si>
  <si>
    <t>10.1136/bmjopen-2020-046931</t>
  </si>
  <si>
    <t>10.3390/nu13062114</t>
  </si>
  <si>
    <t>10.1017/S095026882100145X</t>
  </si>
  <si>
    <t>10.1016/j.ebiom.2021.103485</t>
  </si>
  <si>
    <t>10.1186/s12879-021-06600-y</t>
  </si>
  <si>
    <t>10.1007/s13679-021-00459-5</t>
  </si>
  <si>
    <t>10.1136/bmjopen-2021-055003</t>
  </si>
  <si>
    <t>10.3389/fneur.2021.753284</t>
  </si>
  <si>
    <t>10.1186/s12916-021-02177-0</t>
  </si>
  <si>
    <t>10.3390/s21248220</t>
  </si>
  <si>
    <t>10.1001/jamainternmed.2021.7804</t>
  </si>
  <si>
    <t>10.3389/fgene.2021.782172</t>
  </si>
  <si>
    <t>10.1093/cercor/bhac005</t>
  </si>
  <si>
    <t>10.1016/j.xhgg.2022.100095</t>
  </si>
  <si>
    <t>10.1038/s41467-022-29159-x</t>
  </si>
  <si>
    <t>10.3390/genes13030534</t>
  </si>
  <si>
    <t>10.1017/S2045796021000676</t>
  </si>
  <si>
    <t>10.3390/nu14061195</t>
  </si>
  <si>
    <t>10.1186/s12879-022-07132-9</t>
  </si>
  <si>
    <t>10.1530/EJE-21-0996</t>
  </si>
  <si>
    <t>10.1093/ije/dyac137</t>
  </si>
  <si>
    <t>10.1016/j.envpol.2022.119686</t>
  </si>
  <si>
    <t>10.3389/fmed.2022.923746</t>
  </si>
  <si>
    <t>10.1371/journal.pcbi.1009834</t>
  </si>
  <si>
    <t>10.3389/fgene.2022.931562</t>
  </si>
  <si>
    <t>10.1007/s00394-022-02982-0</t>
  </si>
  <si>
    <t>10.1001/jamainternmed.2022.3858</t>
  </si>
  <si>
    <t>10.3389/fendo.2022.899625</t>
  </si>
  <si>
    <t>10.1186/s12916-022-02520-z</t>
  </si>
  <si>
    <t>10.1002/jmv.28104</t>
  </si>
  <si>
    <t>10.1111/jth.15879</t>
  </si>
  <si>
    <t>10.1002/mgg3.2047</t>
  </si>
  <si>
    <t>10.1371/journal.pone.0273704</t>
  </si>
  <si>
    <t>10.1186/s12889-022-14311-5</t>
  </si>
  <si>
    <t>10.1136/heartjnl-2022-321492</t>
  </si>
  <si>
    <t>10.1002/jmv.28264</t>
  </si>
  <si>
    <t>10.1371/journal.pone.0276781</t>
  </si>
  <si>
    <t>10.1038/s41586-022-05448-9</t>
  </si>
  <si>
    <t>10.1016/j.euroneuro.2022.11.009</t>
  </si>
  <si>
    <t>10.1186/s12967-022-03815-8</t>
  </si>
  <si>
    <t>10.1007/s10815-022-02675-x</t>
  </si>
  <si>
    <t>10.3389/fpubh.2022.1034227</t>
  </si>
  <si>
    <t>10.1038/s41598-022-20635-4</t>
  </si>
  <si>
    <t>10.1016/j.orcp.2023.01.001</t>
  </si>
  <si>
    <t>10.1038/s41398-023-02315-7</t>
  </si>
  <si>
    <t>10.3389/fgene.2022.1041470</t>
  </si>
  <si>
    <t>10.1371/journal.pmed.1004174</t>
  </si>
  <si>
    <t>10.1093/ije/dyad010</t>
  </si>
  <si>
    <t>10.3390/nu15040884</t>
  </si>
  <si>
    <t>10.1016/j.ajcnut.2022.11.011</t>
  </si>
  <si>
    <t>10.1016/j.cmet.2023.02.016</t>
  </si>
  <si>
    <t>10.1371/journal.pone.0283506</t>
  </si>
  <si>
    <t>10.1016/S2213-2600(23)00124-8</t>
  </si>
  <si>
    <t>10.1093/pubmed/fdad009</t>
  </si>
  <si>
    <t>10.1007/s44197-023-00106-3</t>
  </si>
  <si>
    <t>10.1016/j.ebiom.2023.104630</t>
  </si>
  <si>
    <t>10.1186/s12920-023-01584-x</t>
  </si>
  <si>
    <t>10.7189/jogh.13.06027</t>
  </si>
  <si>
    <t>10.1038/s41467-023-40310-0</t>
  </si>
  <si>
    <t>10.1186/s12889-023-16499-6</t>
  </si>
  <si>
    <t>10.1371/journal.pone.0285991</t>
  </si>
  <si>
    <t>10.3389/fendo.2023.1162936</t>
  </si>
  <si>
    <t>10.1016/j.eclinm.2023.102000</t>
  </si>
  <si>
    <t>10.1038/s42003-023-04805-2</t>
  </si>
  <si>
    <t>10.1038/s43856-023-00271-3</t>
  </si>
  <si>
    <t>10.3389/fphys.2023.1089637</t>
  </si>
  <si>
    <t>10.1177/14034948231158441</t>
  </si>
  <si>
    <t>10.1002/gepi.22515</t>
  </si>
  <si>
    <t>10.1093/ije/dyac221</t>
  </si>
  <si>
    <t>10.1002/acn3.51688</t>
  </si>
  <si>
    <t>10.1093/jamia/ocac203</t>
  </si>
  <si>
    <t>10.1136/bmjopen-2022-062945</t>
  </si>
  <si>
    <t>10.1038/s41586-022-04569-5</t>
  </si>
  <si>
    <t>10.1016/S2665-9913(21)00401-X</t>
  </si>
  <si>
    <t>10.1161/ATVBAHA.121.316324</t>
  </si>
  <si>
    <t>10.1038/s41467-021-24824-z</t>
  </si>
  <si>
    <t>10.1371/journal.pone.0248602</t>
  </si>
  <si>
    <t>10.1016/j.mad.2021.111433</t>
  </si>
  <si>
    <t>10.1177/0748730420953335</t>
  </si>
  <si>
    <t>10.1192/bjo.2020.75</t>
  </si>
  <si>
    <t>Publication Type</t>
  </si>
  <si>
    <t>Authors</t>
  </si>
  <si>
    <t>Book Authors</t>
  </si>
  <si>
    <t>Book Editors</t>
  </si>
  <si>
    <t>Book Group Authors</t>
  </si>
  <si>
    <t>Author Full Names</t>
  </si>
  <si>
    <t>Book Author Full Names</t>
  </si>
  <si>
    <t>Group Authors</t>
  </si>
  <si>
    <t>Article Title</t>
  </si>
  <si>
    <t>Source Title</t>
  </si>
  <si>
    <t>Book Series Title</t>
  </si>
  <si>
    <t>Book Series Subtitle</t>
  </si>
  <si>
    <t>Language</t>
  </si>
  <si>
    <t>Document Type</t>
  </si>
  <si>
    <t>Conference Title</t>
  </si>
  <si>
    <t>Conference Date</t>
  </si>
  <si>
    <t>Conference Location</t>
  </si>
  <si>
    <t>Conference Sponsor</t>
  </si>
  <si>
    <t>Conference Host</t>
  </si>
  <si>
    <t>Author Keywords</t>
  </si>
  <si>
    <t>Keywords Plus</t>
  </si>
  <si>
    <t>Abstract</t>
  </si>
  <si>
    <t>Addresses</t>
  </si>
  <si>
    <t>Affiliations</t>
  </si>
  <si>
    <t>Reprint Addresses</t>
  </si>
  <si>
    <t>Email Addresses</t>
  </si>
  <si>
    <t>Researcher Ids</t>
  </si>
  <si>
    <t>ORCIDs</t>
  </si>
  <si>
    <t>Funding Orgs</t>
  </si>
  <si>
    <t>Funding Name Preferred</t>
  </si>
  <si>
    <t>Funding Text</t>
  </si>
  <si>
    <t>Cited References</t>
  </si>
  <si>
    <t>Cited Reference Count</t>
  </si>
  <si>
    <t>Times Cited, WoS Core</t>
  </si>
  <si>
    <t>Times Cited, All Databases</t>
  </si>
  <si>
    <t>180 Day Usage Count</t>
  </si>
  <si>
    <t>Since 2013 Usage Count</t>
  </si>
  <si>
    <t>Publisher</t>
  </si>
  <si>
    <t>Publisher City</t>
  </si>
  <si>
    <t>Publisher Address</t>
  </si>
  <si>
    <t>ISSN</t>
  </si>
  <si>
    <t>eISSN</t>
  </si>
  <si>
    <t>ISBN</t>
  </si>
  <si>
    <t>Journal Abbreviation</t>
  </si>
  <si>
    <t>Journal ISO Abbreviation</t>
  </si>
  <si>
    <t>Publication Date</t>
  </si>
  <si>
    <t>Publication Year</t>
  </si>
  <si>
    <t>Volume</t>
  </si>
  <si>
    <t>Issue</t>
  </si>
  <si>
    <t>Part Number</t>
  </si>
  <si>
    <t>Supplement</t>
  </si>
  <si>
    <t>Special Issue</t>
  </si>
  <si>
    <t>Meeting Abstract</t>
  </si>
  <si>
    <t>Start Page</t>
  </si>
  <si>
    <t>End Page</t>
  </si>
  <si>
    <t>Article Number</t>
  </si>
  <si>
    <t>DOI Link</t>
  </si>
  <si>
    <t>Book DOI</t>
  </si>
  <si>
    <t>Early Access Date</t>
  </si>
  <si>
    <t>Number of Pages</t>
  </si>
  <si>
    <t>WoS Categories</t>
  </si>
  <si>
    <t>Web of Science Index</t>
  </si>
  <si>
    <t>Research Areas</t>
  </si>
  <si>
    <t>IDS Number</t>
  </si>
  <si>
    <t>Pubmed Id</t>
  </si>
  <si>
    <t>Open Access Designations</t>
  </si>
  <si>
    <t>Highly Cited Status</t>
  </si>
  <si>
    <t>Hot Paper Status</t>
  </si>
  <si>
    <t>Date of Export</t>
  </si>
  <si>
    <t>UT (Unique WOS ID)</t>
  </si>
  <si>
    <t>Web of Science Record</t>
  </si>
  <si>
    <t>J</t>
  </si>
  <si>
    <t>Ho, FK; Celis-Morales, CA; Gray, SR; Katikireddi, SV; Niedzwiedz, CL; Hastie, C; Ferguson, LD; Berry, C; Mackay, DF; Gill, JMR; Pell, JP; Sattar, N; Welsh, P</t>
  </si>
  <si>
    <t/>
  </si>
  <si>
    <t>Ho, Frederick K.; Celis-Morales, Carlos A.; Gray, Stuart R.; Katikireddi, S. Vittal; Niedzwiedz, Claire L.; Hastie, Claire; Ferguson, Lyn D.; Berry, Colin; Mackay, Daniel F.; Gill, Jason M. R.; Pell, Jill P.; Sattar, Naveed; Welsh, Paul</t>
  </si>
  <si>
    <t>Modifiable and non-modifiable risk factors for COVID-19, and comparison to risk factors for influenza and pneumonia: results from a UK Biobank prospective cohort study</t>
  </si>
  <si>
    <t>BMJ OPEN</t>
  </si>
  <si>
    <t>English</t>
  </si>
  <si>
    <t>Article</t>
  </si>
  <si>
    <t>epidemiology; cardiology; diabetes &amp; endocrinology</t>
  </si>
  <si>
    <t>BODY-MASS INDEX; SMOOTHING PARAMETER; OBESITY</t>
  </si>
  <si>
    <t>Objectives We aimed to investigate demographic, lifestyle, socioeconomic and clinical risk factors for COVID-19, and compared them to risk factors for pneumonia and influenza in UK Biobank. Design Cohort study. Setting UK Biobank. Participants 49-83 year olds (in 2020) from a general population study. Main outcome measures Confirmed COVID-19 infection (positive SARS-CoV-2 test). Incident influenza and pneumonia were obtained from primary care data. Poisson regression was used to study the association of exposure variables with outcomes. Results Among 235 928 participants, 397 had confirmed COVID-19. After multivariable adjustment, modifiable risk factors were higher body mass index and higher glycated haemoglobin (HbA1C) (RR 1.28 and RR 1.14 per SD increase, respectively), smoking (RR 1.39), slow walking pace as a proxy for physical fitness (RR 1.53), and use of blood pressure medications as a proxy for hypertension (RR 1.33). Higher forced expiratory volume in 1 s (FEV1) and high-density lipoprotein (HDL) cholesterol were both associated with lower risk (RR 0.84 and RR 0.83 per SD increase, respectively). Non-modifiable risk factors included male sex (RR 1.72), black ethnicity (RR 2.00), socioeconomic deprivation (RR 1.17 per SD increase in Townsend Index), and high cystatin C (RR 1.13 per SD increase). The risk factors overlapped with pneumonia somewhat, less so for influenza. The associations with modifiable risk factors were generally stronger for COVID-19, than pneumonia or influenza. Conclusion These findings suggest that modification of lifestyle may help to reduce the risk of COVID-19 and could be a useful adjunct to other interventions, such as social distancing and shielding of high risk.</t>
  </si>
  <si>
    <t>[Ho, Frederick K.; Celis-Morales, Carlos A.; Katikireddi, S. Vittal; Niedzwiedz, Claire L.; Hastie, Claire; Mackay, Daniel F.; Pell, Jill P.] Univ Glasgow, Inst Hlth &amp; Wellbeing, Glasgow, Lanark, Scotland; [Celis-Morales, Carlos A.; Gray, Stuart R.; Ferguson, Lyn D.; Berry, Colin; Gill, Jason M. R.; Sattar, Naveed; Welsh, Paul] Univ Glasgow, Inst Cardiovasc &amp; Med Sci, Glasgow, Lanark, Scotland</t>
  </si>
  <si>
    <t>University of Glasgow; University of Glasgow</t>
  </si>
  <si>
    <t>Welsh, P (corresponding author), Univ Glasgow, Inst Cardiovasc &amp; Med Sci, Glasgow, Lanark, Scotland.</t>
  </si>
  <si>
    <t>Paul.Welsh@glasgow.ac.uk</t>
  </si>
  <si>
    <t>Ho, Frederick/AAS-2647-2021; Berry, Colin/AAF-5268-2020; Gray, Stuart R/A-6069-2012; Gray, Stuart/L-2489-2017</t>
  </si>
  <si>
    <t>Ho, Frederick/0000-0001-7190-9025; Katikireddi, Srinivasa/0000-0001-6593-9092; Berry, Colin/0000-0002-4547-8636; Gray, Stuart/0000-0001-8969-9636; Niedzwiedz, Claire/0000-0001-6133-4168; Ferguson, Lyn/0000-0002-6136-8349</t>
  </si>
  <si>
    <t>British Heart Foundation Centre of Research Excellence [RE/18/6/34217]; Medical Research Council Fellowship [MR/R024774/1]; Medical Research Council [MC_UU_12017/13]; Scottish Government Chief Scientist Office [SPHSU13]; NRS Senior Clinical Fellowship [SCAF/15/02]; MRC [MR/R024774/1, MC_UU_00022/2, MC_UU_12017/13] Funding Source: UKRI</t>
  </si>
  <si>
    <t>British Heart Foundation Centre of Research Excellence(British Heart Foundation); Medical Research Council Fellowship(UK Research &amp; Innovation (UKRI)Medical Research Council UK (MRC)); Medical Research Council(UK Research &amp; Innovation (UKRI)Medical Research Council UK (MRC)); Scottish Government Chief Scientist Office; NRS Senior Clinical Fellowship; MRC(UK Research &amp; Innovation (UKRI)Medical Research Council UK (MRC))</t>
  </si>
  <si>
    <t>The work in this study is supported by the British Heart Foundation Centre of Research Excellence Grant RE/18/6/34217. CLN acknowledges funding from a Medical Research Council Fellowship (MR/R024774/1). SVK acknowledges funding from the Medical Research Council (MC_UU_12017/13), Scottish Government Chief Scientist Office (SPHSU13), and NRS Senior Clinical Fellowship (SCAF/15/02).</t>
  </si>
  <si>
    <t>BMJ PUBLISHING GROUP</t>
  </si>
  <si>
    <t>LONDON</t>
  </si>
  <si>
    <t>BRITISH MED ASSOC HOUSE, TAVISTOCK SQUARE, LONDON WC1H 9JR, ENGLAND</t>
  </si>
  <si>
    <t>2044-6055</t>
  </si>
  <si>
    <t>BMJ Open</t>
  </si>
  <si>
    <t>e040402</t>
  </si>
  <si>
    <t>10.1136/bmjopen-2020-040402</t>
  </si>
  <si>
    <t>Medicine, General &amp; Internal</t>
  </si>
  <si>
    <t>Science Citation Index Expanded (SCI-EXPANDED)</t>
  </si>
  <si>
    <t>General &amp; Internal Medicine</t>
  </si>
  <si>
    <t>PA8JT</t>
  </si>
  <si>
    <t>Green Accepted, gold, Green Published</t>
  </si>
  <si>
    <t>2023-09-19</t>
  </si>
  <si>
    <t>WOS:000595876500020</t>
  </si>
  <si>
    <t>Hamer, M; Kivimaki, M; Gale, CR; Batty, GD</t>
  </si>
  <si>
    <t>Hamer, Mark; Kivimaki, Mika; Gale, Catharine R.; Batty, G. David</t>
  </si>
  <si>
    <t>Lifestyle risk factors, inflammatory mechanisms, and COVID-19 hospitalization: A community-based cohort study of 387,109 adults in UK</t>
  </si>
  <si>
    <t>BRAIN BEHAVIOR AND IMMUNITY</t>
  </si>
  <si>
    <t>Physical activity; Smoking; Obesity; Infection; Coronavirus; C-reactive protein; Population cohort</t>
  </si>
  <si>
    <t>PHYSICAL-ACTIVITY; MORTALITY; INDIVIDUALS; INFECTION; PNEUMONIA</t>
  </si>
  <si>
    <t>We conducted the first large-scale general population study on lifestyle risk factors (smoking, physical inactivity, obesity, and excessive alcohol intake) for COVID-19 using prospective cohort data with national registry linkage to hospitalisation. Participants were 387,109 men and women (56.4 +/- 8.8 yr; 55.1% women) residing in England from UK Biobank study. Physical activity, smoking, and alcohol intake, were assessed by questionnaire at baseline (2006-2010). Body mass index, from measured height and weight, was used as an indicator of overall obesity. Outcome was cases of COVID-19 serious enough to warrant a hospital admission from 16-March-2020 to 26-April-2020. There were 760 COVID-19 cases. After adjustment for age, sex and mutually for each lifestyle factor, physical inactivity (Relative risk, 1.32, 95% confidence interval, 1.10, 1.58), smoking (1.42;1.12, 1.79) and obesity (2.05;1.68, 2.49) but not heavy alcohol consumption (1.12; 0.93, 1.35) were all related to COVID-19. We also found a dose-dependent increase in risk of COVID-19 with less favourable lifestyle scores, such that participants in the most adverse category had 4-fold higher risk (4.41; 2.52-7.71) compared to people with the most optimal lifestyle. C-reactive protein levels were associated with elevated risk of COVID-19 in a dose-dependent manner, and partly (10-16%) explained associations between adverse lifestyle and COVID-19. Based on UK risk factor prevalence estimates, unhealthy behaviours in combination accounted for up to 51% of the population attributable fraction of severe COVID-19. Our findings suggest that an unhealthy lifestyle synonymous with an elevated risk of non-communicable disease is also a risk factor for COVID-19 hospital admission, which might be partly explained by low grade inflammation. Adopting simple lifestyle changes could lower the risk of severe infection.</t>
  </si>
  <si>
    <t>[Hamer, Mark] UCL, Fac Med Sci, Div Surg &amp; Intervent Sci, 43-45 Foley St, London W1W 7TS, England; [Kivimaki, Mika; Batty, G. David] UCL, Dept Epidemiol &amp; Publ Hlth, London, England; [Gale, Catharine R.] Univ Southampton, MRC Lifecourse Epidemiol Unit, Southampton, Hants, England; [Gale, Catharine R.] Univ Edinburgh, Dept Psychol, Lothian Birth Cohorts, Edinburgh, Midlothian, Scotland</t>
  </si>
  <si>
    <t>University of London; University College London; University of London; University College London; University of Southampton; University of Edinburgh</t>
  </si>
  <si>
    <t>Hamer, M (corresponding author), UCL, Fac Med Sci, Div Surg &amp; Intervent Sci, 43-45 Foley St, London W1W 7TS, England.</t>
  </si>
  <si>
    <t>m.hamer@ucl.ac.uk</t>
  </si>
  <si>
    <t>Kivimaki, Mika/B-3607-2012; Hamer, Mark/C-1602-2008; Hamer, Mark/AAJ-6814-2021; Batty, GD/Y-4401-2018; Gale, Catharine R/B-1653-2012; Mamcarz, Artur/O-4346-2018</t>
  </si>
  <si>
    <t>Kivimaki, Mika/0000-0002-4699-5627; Hamer, Mark/0000-0002-8726-7992; Hamer, Mark/0000-0002-8726-7992; Batty, GD/0000-0003-1822-5753; Mamcarz, Artur/0000-0002-9569-1486</t>
  </si>
  <si>
    <t>UK Medical Research Council [MR/P023444/1, MR/R024227]; US National Institute on Aging [1R56AG052519-01, 1R01AG052519-01A1]; US National Institute on Aging (NIH), US [R01AG056477]; NordForsk [75021]; Academy of Finland [311492]; MRC [MR/K013351/1] Funding Source: UKRI; NordForsk [75021] Funding Source: researchfish</t>
  </si>
  <si>
    <t>UK Medical Research Council(UK Research &amp; Innovation (UKRI)Medical Research Council UK (MRC)); US National Institute on Aging(United States Department of Health &amp; Human ServicesNational Institutes of Health (NIH) - USANIH National Institute on Aging (NIA)); US National Institute on Aging (NIH), US; NordForsk; Academy of Finland(Research Council of Finland); MRC(UK Research &amp; Innovation (UKRI)Medical Research Council UK (MRC)); NordForsk</t>
  </si>
  <si>
    <t>GDB is supported by the UK Medical Research Council (MR/P023444/1) and the US National Institute on Aging (1R56AG052519-01; 1R01AG052519-01A1); MK by the UK Medical Research Council (MR/R024227), US National Institute on Aging (NIH), US (R01AG056477), NordForsk (75021), and Academy of Finland (311492); There was no direct financial or material support for the work reported in the manuscript.</t>
  </si>
  <si>
    <t>ACADEMIC PRESS INC ELSEVIER SCIENCE</t>
  </si>
  <si>
    <t>SAN DIEGO</t>
  </si>
  <si>
    <t>525 B ST, STE 1900, SAN DIEGO, CA 92101-4495 USA</t>
  </si>
  <si>
    <t>0889-1591</t>
  </si>
  <si>
    <t>1090-2139</t>
  </si>
  <si>
    <t>BRAIN BEHAV IMMUN</t>
  </si>
  <si>
    <t>Brain Behav. Immun.</t>
  </si>
  <si>
    <t>JUL</t>
  </si>
  <si>
    <t>10.1016/j.bbi.2020.05.059</t>
  </si>
  <si>
    <t>Immunology; Neurosciences; Psychiatry</t>
  </si>
  <si>
    <t>Immunology; Neurosciences &amp; Neurology; Psychiatry</t>
  </si>
  <si>
    <t>MC0CQ</t>
  </si>
  <si>
    <t>Bronze, Green Submitted, Green Published</t>
  </si>
  <si>
    <t>Y</t>
  </si>
  <si>
    <t>N</t>
  </si>
  <si>
    <t>WOS:000542965400065</t>
  </si>
  <si>
    <t>Hastie, CE; Mackay, DF; Ho, F; Celis-Morales, CA; Katikireddi, SV; Niedzwiedz, CL; Jani, BD; Welsh, P; Mair, FS; Gray, SR; O'Donnell, CA; Gill, JMR; Sattar, N; Pell, JP</t>
  </si>
  <si>
    <t>Hastie, Claire E.; Mackay, Daniel F.; Ho, Frederick; Celis-Morales, Carlos A.; Katikireddi, Srinivasa Vittal; Niedzwiedz, Claire L.; Jani, Bhautesh D.; Welsh, Paul; Mair, Frances S.; Gray, Stuart R.; O'Donnell, Catherine A.; Gill, Jason M. R.; Sattar, Naveed; Pell, Jill P.</t>
  </si>
  <si>
    <t>Vitamin D concentrations and COVID-19 infection in UK Biobank</t>
  </si>
  <si>
    <t>DIABETES &amp; METABOLIC SYNDROME-CLINICAL RESEARCH &amp; REVIEWS</t>
  </si>
  <si>
    <t>COVID-19; Vitamin D; Ethnicity</t>
  </si>
  <si>
    <t>Background and aims: COVID-19 and low levels of vitamin D appear to disproportionately affect black and minority ethnic individuals. We aimed to establish whether blood 25-hydroxyvitamin D (25(OH)D) concentration was associated with COVID-19 risk, and whether it explained the higher incidence of COVID-19 in black and South Asian people. Methods: UK Biobank recruited 502,624 participants aged 37-73 years between 2006 and 2010. Baseline exposure data, including 25(OH)D concentration and ethnicity, were linked to COVID-19 test results. Univariable and multivariable logistic regression analyses were performed for the association between 25(OH)D and confirmed COVID-19, and the association between ethnicity and both 25(OH)D and COVID-19. Results: Complete data were available for 348,598 UK Biobank participants. Of these, 449 had confirmed COVID-19 infection. Vitamin D was associated with COVID-19 infection univariably (OR = 0.99; 95% CI 0.99-0.999; p = 0.013), but not after adjustment for confounders (OR = 1.00; 95% CI = 0.998-1.01; p = 0.208). Ethnicity was associated with COVID-19 infection univariably (blacks versus whites OR = 5.32, 95% CI = 3.68-7.70, p-value&lt;0.001; South Asians versus whites OR = 2.65, 95% CI = 1.65 -4.25, p-value&lt;0.001). Adjustment for 25(OH)D concentration made little difference to the magnitude of the association. Conclusions: Our findings do not support a potential link between vitamin D concentrations and risk of COVID-19 infection, nor that vitamin D concentration may explain ethnic differences in COVID-19 infection. (C) 2020 Diabetes India. Published by Elsevier Ltd. All rights reserved.</t>
  </si>
  <si>
    <t>[Hastie, Claire E.; Mackay, Daniel F.; Ho, Frederick; Celis-Morales, Carlos A.; Katikireddi, Srinivasa Vittal; Niedzwiedz, Claire L.; Jani, Bhautesh D.; Mair, Frances S.; O'Donnell, Catherine A.; Pell, Jill P.] Univ Glasgow, Inst Hlth &amp; Wellbeing, 1 Lilybank Gardens, Glasgow G12 8RZ, Lanark, Scotland; [Celis-Morales, Carlos A.; Welsh, Paul; Gray, Stuart R.; Gill, Jason M. R.; Sattar, Naveed] Univ Glasgow, BHF Glasgow Cardiovasc Res Ctr, Inst Cardiovasc &amp; Med Sci, 126 Univ Pl, Glasgow G12 8TA, Lanark, Scotland</t>
  </si>
  <si>
    <t>Pell, JP (corresponding author), Univ Glasgow, Inst Hlth &amp; Wellbeing, 1 Lilybank Gardens, Glasgow G12 8RZ, Lanark, Scotland.;Sattar, N (corresponding author), Univ Glasgow, BHF Glasgow Cardiovasc Res Ctr, Inst Cardiovasc &amp; Med Sci, 126 Univ Pl, Glasgow G12 8TA, Lanark, Scotland.</t>
  </si>
  <si>
    <t>naveed.sattar@glasgow.ac.uk; jill.pell@glasgow.ac.uk</t>
  </si>
  <si>
    <t>Ho, Frederick/AAS-2647-2021; Gray, Stuart R/A-6069-2012; Gray, Stuart/L-2489-2017</t>
  </si>
  <si>
    <t>Ho, Frederick/0000-0001-7190-9025; Hastie, Claire/0000-0002-4604-3319; Katikireddi, Srinivasa/0000-0001-6593-9092; Mair, Frances/0000-0001-9780-1135; Gray, Stuart/0000-0001-8969-9636</t>
  </si>
  <si>
    <t>Health Data Research-UK [Edin-1]; NRS Senior Clinical Fellowship [SCAF/15/02]; Medical Research Council [MR/R024774/1, MC_UU_12017/13]; Scottish Government Chief Scientist Office [SPHSU13]; British Heart Foundation Research Excellence Award [RE/18/6/34217]; MRC [MC_UU_12017/13, MC_UU_00022/2, MR/R024774/1] Funding Source: UKRI</t>
  </si>
  <si>
    <t>Health Data Research-UK; NRS Senior Clinical Fellowship; Medical Research Council(UK Research &amp; Innovation (UKRI)Medical Research Council UK (MRC)); Scottish Government Chief Scientist Office; British Heart Foundation Research Excellence Award; MRC(UK Research &amp; Innovation (UKRI)Medical Research Council UK (MRC))</t>
  </si>
  <si>
    <t>CEH is funded by Health Data Research-UK (Ref. Edin-1).; SVK acknowledges funding from a NRS Senior Clinical Fellowship (SCAF/15/02), the Medical Research Council (MC_UU_12017/13) and the Scottish Government Chief Scientist Office (SPHSU13).; CLN is supported by the Medical Research Council (MR/R024774/1).; NS receives funding from the British Heart Foundation Research Excellence Award (RE/18/6/34217).</t>
  </si>
  <si>
    <t>ELSEVIER SCI LTD</t>
  </si>
  <si>
    <t>OXFORD</t>
  </si>
  <si>
    <t>THE BOULEVARD, LANGFORD LANE, KIDLINGTON, OXFORD OX5 1GB, OXON, ENGLAND</t>
  </si>
  <si>
    <t>1871-4021</t>
  </si>
  <si>
    <t>1878-0334</t>
  </si>
  <si>
    <t>DIABETES METAB SYND</t>
  </si>
  <si>
    <t>Diabetes Metab. Syndr.-Clin. Res. Rev.</t>
  </si>
  <si>
    <t>JUL-AUG</t>
  </si>
  <si>
    <t>Endocrinology &amp; Metabolism</t>
  </si>
  <si>
    <t>Emerging Sources Citation Index (ESCI)</t>
  </si>
  <si>
    <t>OG9GZ</t>
  </si>
  <si>
    <t>Green Accepted, Bronze, Green Published</t>
  </si>
  <si>
    <t>WOS:000582184600058</t>
  </si>
  <si>
    <t>Armstrong, J; Rudkin, JK; Allen, N; Crook, DW; Wilson, DJ; Wyllie, DH; O'Connell, AM</t>
  </si>
  <si>
    <t>Armstrong, Jacob; Rudkin, Justine K.; Allen, Naomi; Crook, Derrick W.; Wilson, Daniel J.; Wyllie, David H.; O'Connell, Anne Marie</t>
  </si>
  <si>
    <t>Dynamic linkage of COVID-19 test results between Public Health England's Second Generation Surveillance System and UK Biobank</t>
  </si>
  <si>
    <t>MICROBIAL GENOMICS</t>
  </si>
  <si>
    <t>UK Biobank; Public Health England; database linkage; COVID-19; SARS-CoV-2; bugbank</t>
  </si>
  <si>
    <t>UK Biobank (UKB) is an international health resource enabling research into the genetic and lifestyle determinants of common diseases of middle and older age. It comprises 500 000 participants. Public Health England's Second Generation Surveillance System is a centralized microbiology database covering English clinical diagnostics laboratories that provides national surveillance of legally notifiable infections, bacterial isolations and antimicrobial resistance. We previously developed secure, pseudonymized, individual-level linkage of these systems. In this study, we implemented rapid dynamic linkage, which allows us to provide a regular feed of new COVID-19 (SARS-CoV-2) test results to UKB to facilitate rapid and urgent research into the epidemiological and human genetic risk factors for severe infection in the cohort. Here, we have characterized the first 1352 cases of COVID-19 in UKB participants, of whom 895 met our working definition of severe COVID-19 as inpatients hospitalized on or after 16 March 2020. We found that the incidence of severe COVID-19 among UKB cases was 27.4 % lower than the general population in England, although this difference varied significantly by age and sex. The total number of UKB cases could be estimated as 0.6% of the publicly announced number of cases in England. We considered how increasing case numbers will affect the power of genome-wide association studies. This new dynamic linkage system has further potential to facilitate the investigation of other infections and the prospective collection of microbiological cultures to create a microbiological biobank (bugbank) for studying the interaction of environment, human and microbial genetics on infection in the UKB cohort.</t>
  </si>
  <si>
    <t>[Armstrong, Jacob; Rudkin, Justine K.; Allen, Naomi; Wilson, Daniel J.] Univ Oxford, Li Ka Shing Ctr Hlth Informat &amp; Discovery, Big Data Inst, Nuffield Dept Populat Hlth, Old Rd Campus, Oxford OX3 7LF, England; [Allen, Naomi] UK Biobank, 1-2 Spectrum Way, Stockport SK3 0SA, Lancs, England; [Crook, Derrick W.; Wyllie, David H.] Univ Oxford, John Radcliffe Hosp, Nuffield Dept Med, Expt Med Div, Oxford 0X3 9DU, England; [Wyllie, David H.] Addenbrookes Hosp, Publ Hlth England, Field Serv, Cambridge CB2 0QQ, England; [O'Connell, Anne Marie] Publ Hlth England, Natl Infect Serv, Data &amp; Analyt Serv, London NW9 5EQ, England</t>
  </si>
  <si>
    <t>University of Oxford; University of Oxford; Public Health England; Cambridge University Hospitals NHS Foundation Trust; Addenbrooke's Hospital; University of Cambridge; Public Health England</t>
  </si>
  <si>
    <t>Wilson, DJ (corresponding author), Univ Oxford, Li Ka Shing Ctr Hlth Informat &amp; Discovery, Big Data Inst, Nuffield Dept Populat Hlth, Old Rd Campus, Oxford OX3 7LF, England.;Wyllie, DH (corresponding author), Univ Oxford, John Radcliffe Hosp, Nuffield Dept Med, Expt Med Div, Oxford 0X3 9DU, England.;Wyllie, DH (corresponding author), Addenbrookes Hosp, Publ Hlth England, Field Serv, Cambridge CB2 0QQ, England.;O'Connell, AM (corresponding author), Publ Hlth England, Natl Infect Serv, Data &amp; Analyt Serv, London NW9 5EQ, England.</t>
  </si>
  <si>
    <t>daniel.wilson@bdi.ox.ac.uk; david.wyllie@phe.gov.uk; anne-marie.oconnell@phe.gov.uk</t>
  </si>
  <si>
    <t>Rudkin, Justine/AAA-4390-2020; Wilson, Daniel/C-1463-2019</t>
  </si>
  <si>
    <t>Rudkin, Justine/0000-0002-3044-0459; Wilson, Daniel/0000-0002-0940-3311; Armstrong, Jacob/0000-0003-4349-4453; Allen, Naomi/0000-0003-1938-5038; Crook, Derrick/0000-0002-0590-2850</t>
  </si>
  <si>
    <t>Big Data Institute Robertson Fellowship; Wellcome Trust [101237/Z/13/B]; Royal Society [101237/Z/13/B]; Wellcome Trust [101237/Z/13/B] Funding Source: Wellcome Trust</t>
  </si>
  <si>
    <t>Big Data Institute Robertson Fellowship; Wellcome Trust(Wellcome Trust); Royal Society(Royal Society); Wellcome Trust(Wellcome Trust)</t>
  </si>
  <si>
    <t>This work was funded by a Big Data Institute Robertson Fellowship (D.J.W.). D.J.W. is a Sir Henry Dale Fellow, jointly funded by the Wellcome Trust and the Royal Society (Grant 101237/Z/13/B).</t>
  </si>
  <si>
    <t>MICROBIOLOGY SOC</t>
  </si>
  <si>
    <t>14-16 MEREDITH ST, LONDON, ENGLAND</t>
  </si>
  <si>
    <t>2057-5858</t>
  </si>
  <si>
    <t>MICROB GENOMICS</t>
  </si>
  <si>
    <t>Microb. Genomics</t>
  </si>
  <si>
    <t>Genetics &amp; Heredity; Microbiology</t>
  </si>
  <si>
    <t>NZ0CC</t>
  </si>
  <si>
    <t>gold, Green Submitted, Green Published</t>
  </si>
  <si>
    <t>WOS:000576755800004</t>
  </si>
  <si>
    <t>Patel, AP; Paranjpe, MD; Kathiresan, NP; Rivas, MA; Khera, AV</t>
  </si>
  <si>
    <t>Patel, Aniruddh P.; Paranjpe, Manish D.; Kathiresan, Nina P.; Rivas, Manuel A.; Khera, Amit V.</t>
  </si>
  <si>
    <t>Race, socioeconomic deprivation, and hospitalization for COVID-19 in English participants of a national biobank</t>
  </si>
  <si>
    <t>INTERNATIONAL JOURNAL FOR EQUITY IN HEALTH</t>
  </si>
  <si>
    <t>Letter</t>
  </si>
  <si>
    <t>Race; Health disparity; Socioeconomic deprivation; COVID-19</t>
  </si>
  <si>
    <t>Preliminary reports suggest that the Coronavirus Disease 2019 (COVID- 19) pandemic has led to disproportionate morbidity and mortality among historically disadvantaged populations. We investigate the racial and socioeconomic associations of COVID- 19 hospitalization among 418,794 participants of the UK Biobank, of whom 549 (0.13%) had been hospitalized. Both Black participants (odds ratio 3.7; 95%CI 2.5-5.3) and Asian participants (odds ratio 2.2; 95%CI 1.5-3.2) were at substantially increased risk as compared to White participants. We further observed a striking gradient in COVID- 19 hospitalization rates according to the Townsend Deprivation Index - a composite measure of socioeconomic deprivation - and household income. Adjusting for socioeconomic factors and cardiorespiratory comorbidities led to only modest attenuation of the increased risk in Black participants, adjusted odds ratio 2.4 (95%CI 1.5-3.7). These observations confirm and extend earlier preliminary and lay press reports of higher morbidity in non-White individuals in the context of a large population of participants in a national biobank. The extent to which this increased risk relates to variation in pre-existing comorbidities, differences in testing or hospitalization patterns, or additional disparities in social determinants of health warrants further study.</t>
  </si>
  <si>
    <t>[Patel, Aniruddh P.; Khera, Amit V.] Massachusetts Gen Hosp, Dept Med, Ctr Genom Med, Boston, MA 02114 USA; [Patel, Aniruddh P.; Khera, Amit V.] Massachusetts Gen Hosp, Dept Med, Div Cardiol, Boston, MA 02114 USA; [Patel, Aniruddh P.; Paranjpe, Manish D.; Khera, Amit V.] Harvard Med Sch, Boston, MA 02115 USA; [Patel, Aniruddh P.; Paranjpe, Manish D.; Kathiresan, Nina P.; Khera, Amit V.] Broad Inst MIT &amp; Harvard, Cardiovasc Dis Initiat, Cambridge, MA 02142 USA; [Kathiresan, Nina P.] Milton Acad, Milton, MA USA; [Rivas, Manuel A.] Stanford Univ, Dept Biomed Data Sci, Stanford, CA 94305 USA</t>
  </si>
  <si>
    <t>Harvard University; Massachusetts General Hospital; Harvard University; Massachusetts General Hospital; Harvard University; Harvard Medical School; Harvard University; Massachusetts Institute of Technology (MIT); Broad Institute; Stanford University</t>
  </si>
  <si>
    <t>Khera, AV (corresponding author), Massachusetts Gen Hosp, Dept Med, Ctr Genom Med, Boston, MA 02114 USA.;Khera, AV (corresponding author), Massachusetts Gen Hosp, Dept Med, Div Cardiol, Boston, MA 02114 USA.;Khera, AV (corresponding author), Harvard Med Sch, Boston, MA 02115 USA.</t>
  </si>
  <si>
    <t>avkhera@mgh.harvard.edu</t>
  </si>
  <si>
    <t>Rivas, Manuel/ABE-8173-2020</t>
  </si>
  <si>
    <t>Rivas, Manuel/0000-0003-1457-9925</t>
  </si>
  <si>
    <t>National Heart, Lung, and Blood Institute [T32HL007208]; National Institutes of Health Center for Multi-and Trans-ethnic Mapping of Mendelian and Complex Diseases [5U01HG009080]; Broad Institute of MIT and Harvard; National Human Genome Research Institute [1K08HG010155, 5R01HG01014002]; Massachusetts General Hospital; IBM</t>
  </si>
  <si>
    <t>National Heart, Lung, and Blood Institute(United States Department of Health &amp; Human ServicesNational Institutes of Health (NIH) - USANIH National Heart Lung &amp; Blood Institute (NHLBI)); National Institutes of Health Center for Multi-and Trans-ethnic Mapping of Mendelian and Complex Diseases; Broad Institute of MIT and Harvard; National Human Genome Research Institute(United States Department of Health &amp; Human ServicesNational Institutes of Health (NIH) - USANIH National Human Genome Research Institute (NHGRI)); Massachusetts General Hospital; IBM(International Business Machines (IBM))</t>
  </si>
  <si>
    <t>Funding support was provided by grant T32HL007208 from the National Heart, Lung, and Blood Institute (to A.P.P.), grant 5U01HG009080 from the National Institutes of Health Center for Multi-and Trans-ethnic Mapping of Mendelian and Complex Diseases (to M.A.R.), a Merkin Institute Fellowship from the Broad Institute of MIT and Harvard (to A.V.K.), grant 1K08HG010155 (to A.V.K.) and 5R01HG01014002 (to M.A.R.) from the National Human Genome Research Institute, a Hassenfeld Scholar Award from Massachusetts General Hospital (to A.V.K.), and a sponsored research agreement from IBM Research (to A.V.K.).</t>
  </si>
  <si>
    <t>BMC</t>
  </si>
  <si>
    <t>CAMPUS, 4 CRINAN ST, LONDON N1 9XW, ENGLAND</t>
  </si>
  <si>
    <t>1475-9276</t>
  </si>
  <si>
    <t>INT J EQUITY HEALTH</t>
  </si>
  <si>
    <t>Int. J. Equity Health</t>
  </si>
  <si>
    <t>JUL 6</t>
  </si>
  <si>
    <t>10.1186/s12939-020-01227-y</t>
  </si>
  <si>
    <t>Public, Environmental &amp; Occupational Health</t>
  </si>
  <si>
    <t>Social Science Citation Index (SSCI)</t>
  </si>
  <si>
    <t>MM2II</t>
  </si>
  <si>
    <t>Green Published, gold, Green Submitted</t>
  </si>
  <si>
    <t>WOS:000549980300003</t>
  </si>
  <si>
    <t>Raisi-Estabragh, Z; McCracken, C; Ardissino, M; Bethell, MS; Cooper, J; Cooper, C; Harvey, NC; Petersen, SE</t>
  </si>
  <si>
    <t>Raisi-Estabragh, Zahra; McCracken, Celeste; Ardissino, Maddalena; Bethell, Mae S.; Cooper, Jackie; Cooper, Cyrus; Harvey, Nicholas C.; Petersen, Steffen E.</t>
  </si>
  <si>
    <t>Renin-Angiotensin-Aldosterone System Blockers Are Not Associated With Coronavirus Disease 2019 (COVID-19) Hospitalization: Study of 1,439 UK Biobank Cases</t>
  </si>
  <si>
    <t>FRONTIERS IN CARDIOVASCULAR MEDICINE</t>
  </si>
  <si>
    <t>coronavirus disease 2019; UK Biobank; ethnicity; sex; obesity; cardiometabolic disease; Angiotensin Converting Enzyme inhibitors; Angiotensin Receptor Blockers</t>
  </si>
  <si>
    <t>ETHNICITY</t>
  </si>
  <si>
    <t>Background:Cardiometabolic morbidity and medications, specifically Angiotensin Converting Enzyme inhibitors (ACEi) and Angiotensin Receptor Blockers (ARBs), have been linked with adverse outcomes from coronavirus disease 2019 (COVID-19). This study aims to investigate, factors associated with COVID-19 positivity in hospital for 1,436 UK Biobank participants; compared with individuals who tested negative, and with the untested, presumed negative, rest of the cohort. Methods:We studied 7,099 participants from the UK Biobank who had been tested for COVID-19 in hospital. We considered the following exposures: age, sex, ethnicity, body mass index (BMI), diabetes, hypertension, hypercholesterolaemia, ACEi/ARB use, prior myocardial infarction (MI), and smoking. We undertook comparisons between (1) COVID-19 positive and COVID-19 negative tested participants; and (2) COVID-19 tested positive and the remaining participants (tested negative plus untested,n= 494,838). Logistic regression models were used to investigate univariate and mutually adjusted associations. Results:Among participants tested for COVID-19, Black, Asian, and Minority ethnic (BAME) ethnicity, male sex, and higher BMI were independently associated with a positive result. BAME ethnicity, male sex, greater BMI, diabetes, hypertension, and smoking were independently associated with COVID-19 positivity compared to the remaining cohort (test negatives plus untested). However, similar associations were observed when comparing those who tested negative for COVID-19 with the untested cohort; suggesting that these factors associate with general hospitalization rather than specifically with COVID-19. Conclusions:Among participants tested for COVID-19 with presumed moderate to severe symptoms in a hospital setting, BAME ethnicity, male sex, and higher BMI are associated with a positive result. Other cardiometabolic morbidities confer increased risk of hospitalization, without specificity for COVID-19. ACE/ARB use did not associate with COVID-19 status.</t>
  </si>
  <si>
    <t>[Raisi-Estabragh, Zahra; McCracken, Celeste; Cooper, Jackie; Petersen, Steffen E.] Queen Mary Univ London, NIHR Barts Biomed Res Ctr, William Harvey Res Inst, London, England; [Raisi-Estabragh, Zahra; Petersen, Steffen E.] St Bartholomews Hosp, Barts Heart Ctr, Barts Hlth NHS Trust, London, England; [Ardissino, Maddalena] Imperial Coll London, Sir Alexander Fleming Bldg, London, England; [Bethell, Mae S.] Hinchingbrooke Hosp, North West Anglia NHS Fdn Trust, Huntingdon, England; [Cooper, Cyrus; Harvey, Nicholas C.] Univ Southampton, MRC Lifecourse Epidemiol Unit, Southampton, Hants, England; [Cooper, Cyrus; Harvey, Nicholas C.] Univ Southampton, Univ Hosp Southampton NHS Fdn Trust, NIHR Southampton Biomed Res Ctr, Southampton, Hants, England</t>
  </si>
  <si>
    <t>University of London; Queen Mary University London; University of London; Queen Mary University London; Barts Health NHS Trust; Imperial College London; University of Southampton; University of Southampton; University Hospital Southampton NHS Foundation Trust</t>
  </si>
  <si>
    <t>Petersen, SE (corresponding author), Queen Mary Univ London, NIHR Barts Biomed Res Ctr, William Harvey Res Inst, London, England.;Petersen, SE (corresponding author), St Bartholomews Hosp, Barts Heart Ctr, Barts Hlth NHS Trust, London, England.</t>
  </si>
  <si>
    <t>s.e.petersen@qmul.ac.uk</t>
  </si>
  <si>
    <t>Petersen, Steffen/A-8389-2011; Ardissino, Maddalena/HOH-5651-2023</t>
  </si>
  <si>
    <t>Petersen, Steffen/0000-0003-4622-5160; Raisi-Estabragh, Zahra/0000-0002-7757-5465</t>
  </si>
  <si>
    <t>British Heart Foundation Clinical Research Training Fellowship [FS/17/81/33318]; Barts Biomedical Research Centre - National Institute for Health Research (NIHR); UK Medical Research Council (MRC) [405050259]; NIHR Southampton Biomedical Research Centre, University of Southampton and University Hospital Southampton; NIHR Oxford Biomedical Research Centre, University of Oxford, Versus Arthritis; Wellcome Trust; International Osteoporosis Foundation; Royal Osteoporosis Society (UK) Osteoporosis; Bone Research Academy; MRC [MC_UP_A620_1015, G0400491, MC_U147585827, MC_U147585819, MC_UU_12011/2] Funding Source: UKRI</t>
  </si>
  <si>
    <t>British Heart Foundation Clinical Research Training Fellowship; Barts Biomedical Research Centre - National Institute for Health Research (NIHR); UK Medical Research Council (MRC)(UK Research &amp; Innovation (UKRI)Medical Research Council UK (MRC)); NIHR Southampton Biomedical Research Centre, University of Southampton and University Hospital Southampton; NIHR Oxford Biomedical Research Centre, University of Oxford, Versus Arthritis; Wellcome Trust(Wellcome Trust); International Osteoporosis Foundation; Royal Osteoporosis Society (UK) Osteoporosis; Bone Research Academy; MRC(UK Research &amp; Innovation (UKRI)Medical Research Council UK (MRC))</t>
  </si>
  <si>
    <t>ZR-E was supported by a British Heart Foundation Clinical Research Training Fellowship (FS/17/81/33318). SP acknowledges support from the Barts Biomedical Research Centre funded by the National Institute for Health Research (NIHR). NH and CC acknowledge support from the UK Medical Research Council (MRC #405050259), NIHR Southampton Biomedical Research Centre, University of Southampton and University Hospital Southampton, and NIHR Oxford Biomedical Research Centre, University of Oxford, Versus Arthritis, Wellcome Trust, International Osteoporosis Foundation and Royal Osteoporosis Society (UK) Osteoporosis and Bone Research Academy.</t>
  </si>
  <si>
    <t>FRONTIERS MEDIA SA</t>
  </si>
  <si>
    <t>LAUSANNE</t>
  </si>
  <si>
    <t>AVENUE DU TRIBUNAL FEDERAL 34, LAUSANNE, CH-1015, SWITZERLAND</t>
  </si>
  <si>
    <t>2297-055X</t>
  </si>
  <si>
    <t>FRONT CARDIOVASC MED</t>
  </si>
  <si>
    <t>Front. Cardiovasc. Med.</t>
  </si>
  <si>
    <t>JUL 14</t>
  </si>
  <si>
    <t>Cardiac &amp; Cardiovascular Systems</t>
  </si>
  <si>
    <t>Cardiovascular System &amp; Cardiology</t>
  </si>
  <si>
    <t>MV7VO</t>
  </si>
  <si>
    <t>Green Published, Green Submitted, gold</t>
  </si>
  <si>
    <t>WOS:000556560700001</t>
  </si>
  <si>
    <t>Woolford, SJ; D'Angelo, S; Curtis, EM; Parsons, CM; Ward, KA; Dennison, EM; Patel, HP; Cooper, C; Harvey, NC</t>
  </si>
  <si>
    <t>Woolford, S. J.; D'Angelo, S.; Curtis, E. M.; Parsons, C. M.; Ward, K. A.; Dennison, E. M.; Patel, H. P.; Cooper, C.; Harvey, N. C.</t>
  </si>
  <si>
    <t>COVID-19 and associations with frailty and multimorbidity: a prospective analysis of UK Biobank participants</t>
  </si>
  <si>
    <t>AGING CLINICAL AND EXPERIMENTAL RESEARCH</t>
  </si>
  <si>
    <t>COVID-19; Frailty; Musculoskeletal; UK biobank; Osteoporosis; Epidemiology</t>
  </si>
  <si>
    <t>OLDER-ADULTS; MORTALITY; FALLS</t>
  </si>
  <si>
    <t>Background Frailty and multimorbidity have been suggested as risk factors for severe COVID-19 disease. Aims We investigated, in the UK Biobank, whether frailty and multimorbidity were associated with risk of hospitalisation with COVID-19. Methods 502,640 participants aged 40-69 years at baseline (54-79 years at COVID-19 testing) were recruited across UK during 2006-10. A modified assessment of frailty using Fried's classification was generated from baseline data. COVID-19 test results (England) were available for 16/03/2020-01/06/2020, mostly taken in hospital settings. Logistic regression was used to discern associations between frailty, multimorbidity and COVID-19 diagnoses, after adjusting for sex, age, BMI, ethnicity, education, smoking and number of comorbidity groupings, comparing COVID-19 positive, COVID-19 negative and non-tested groups. Results 4510 participants were tested for COVID-19 (positive = 1326, negative = 3184). 497,996 participants were not tested. Compared to the non-tested group, after adjustment, COVID-19 positive participants were more likely to be frail (OR = 1.4 [95%CI = 1.1, 1.8]), report slow walking speed (OR = 1.3 [1.1, 1.6]), report two or more falls in the past year (OR = 1.3 [1.0, 1.5]) and be multimorbid (&gt;= 4 comorbidity groupings vs 0-1: OR = 1.9 [1.5, 2.3]). However, similar strength of associations were apparent when comparing COVID-19 negative and non-tested groups. However, frailty and multimorbidity were not associated with COVID-19 diagnoses, when comparing COVID-19 positive and COVID-19 negative participants. Discussion and conclusions Frailty and multimorbidity do not appear to aid risk stratification, in terms of positive versus negative results of COVID-19 testing. Investigation of the prognostic value of these markers for adverse clinical sequelae following COVID-19 disease is urgently needed.</t>
  </si>
  <si>
    <t>[Woolford, S. J.; D'Angelo, S.; Curtis, E. M.; Parsons, C. M.; Ward, K. A.; Dennison, E. M.; Patel, H. P.; Cooper, C.; Harvey, N. C.] Univ Southampton, MRC Lifecourse Epidemiol Unit, Southampton, Hants, England; [Patel, H. P.] Univ Hosp Southampton, Med Older People, Southampton, Hants, England; [Patel, H. P.] Univ Southampton, Acad Geriatr Med, Southampton, Hants, England; [Patel, H. P.; Cooper, C.; Harvey, N. C.] Univ Southampton, NIHR Southampton Biomed Res Ctr, Southampton, Hants, England; [Patel, H. P.; Cooper, C.; Harvey, N. C.] Univ Hosp Southampton NHS Fdn Trust, Southampton, Hants, England; [Cooper, C.] Univ Oxford, NIHR Biomed Res Ctr, Oxford, England</t>
  </si>
  <si>
    <t>University of Southampton; University of Southampton; University of Southampton; University of Southampton; University Hospital Southampton NHS Foundation Trust; University of Oxford</t>
  </si>
  <si>
    <t>Harvey, NC (corresponding author), Univ Southampton, MRC Lifecourse Epidemiol Unit, Southampton, Hants, England.</t>
  </si>
  <si>
    <t>nch@mrc.soton.ac.uk</t>
  </si>
  <si>
    <t>Ward, Katherine/HKV-3840-2023; Curtis, Elizabeth/F-4587-2015</t>
  </si>
  <si>
    <t>Patel, Harnish/0000-0002-0081-1802; Curtis, Elizabeth/0000-0002-5147-0550; Harvey, Nicholas/0000-0002-8194-2512</t>
  </si>
  <si>
    <t>UK Medical Research Council; Wellcome Trust [201268/Z/16/Z]; National Institute for Health Research; Versus Arthritis; Royal Osteoporosis Society Osteoporosis and Bone Research Academy; International Osteoporosis Foundation; NIHR Southampton Biomedical Research Centre; University of Southampton; University Hospital Southampton NHS Foundation Trust; NIHR Oxford Biomedical Research Centre; MRC [MC_U147585819, MC_U147585827, MC_UU_12011/2, MC_UP_A620_1015, G0400491] Funding Source: UKRI; Wellcome Trust [201268/Z/16/Z] Funding Source: Wellcome Trust</t>
  </si>
  <si>
    <t>UK Medical Research Council(UK Research &amp; Innovation (UKRI)Medical Research Council UK (MRC)); Wellcome Trust(Wellcome Trust); National Institute for Health Research(National Institutes of Health Research (NIHR)); Versus Arthritis(Versus Arthritis); Royal Osteoporosis Society Osteoporosis and Bone Research Academy; International Osteoporosis Foundation; NIHR Southampton Biomedical Research Centre; University of Southampton; University Hospital Southampton NHS Foundation Trust; NIHR Oxford Biomedical Research Centre(National Institutes of Health Research (NIHR)); MRC(UK Research &amp; Innovation (UKRI)Medical Research Council UK (MRC)); Wellcome Trust(Wellcome Trust)</t>
  </si>
  <si>
    <t>This work was supported by the UK Medical Research Council, Wellcome Trust, National Institute for Health Research, Versus Arthritis, Royal Osteoporosis Society Osteoporosis and Bone Research Academy, International Osteoporosis Foundation, NIHR Southampton Biomedical Research Centre, University of Southampton, University Hospital Southampton NHS Foundation Trust and NIHR Oxford Biomedical Research Centre. EMC is supported by the Wellcome Trust (201268/Z/16/Z).(information that explains whether and by whom the research was supported).</t>
  </si>
  <si>
    <t>SPRINGER</t>
  </si>
  <si>
    <t>NEW YORK</t>
  </si>
  <si>
    <t>ONE NEW YORK PLAZA, SUITE 4600, NEW YORK, NY, UNITED STATES</t>
  </si>
  <si>
    <t>1594-0667</t>
  </si>
  <si>
    <t>1720-8319</t>
  </si>
  <si>
    <t>AGING CLIN EXP RES</t>
  </si>
  <si>
    <t>Aging Clin. Exp. Res.</t>
  </si>
  <si>
    <t>SEP</t>
  </si>
  <si>
    <t>SI</t>
  </si>
  <si>
    <t>JUL 2020</t>
  </si>
  <si>
    <t>Geriatrics &amp; Gerontology</t>
  </si>
  <si>
    <t>Science Citation Index Expanded (SCI-EXPANDED); Social Science Citation Index (SSCI)</t>
  </si>
  <si>
    <t>NR8XC</t>
  </si>
  <si>
    <t>Green Published, Green Submitted, hybrid</t>
  </si>
  <si>
    <t>WOS:000551747400004</t>
  </si>
  <si>
    <t>Lassale, C; Gaye, B; Hamer, M; Gale, CR; Batty, GD</t>
  </si>
  <si>
    <t>Lassale, Camille; Gaye, Bamba; Hamer, Mark; Gale, Catharine R.; Batty, G. David</t>
  </si>
  <si>
    <t>Ethnic disparities in hospitalisation for COVID-19 in England: The role of socioeconomic factors, mental health, and inflammatory and pro-inflammatory factors in a community-based cohort study</t>
  </si>
  <si>
    <t>COVID-19; Ethnicity; Inflammatory factors</t>
  </si>
  <si>
    <t>Background: Differentials in COVID-19 hospitalisations and mortality according to ethnicity have been reported but their origin is uncertain. We examined the role of socioeconomic, mental health, and pro-inflammatory factors in a community-based sample. Methods: We used data on 340,966 men and women (mean age 56.2 years) from the UK Biobank study, a prospective cohort study with linkage to hospitalisation for COVID-19. Logistic regression models were used to estimate associations between ethnicity and hospitalisation for COVID-19. Results: There were 640 COVID-19 cases (571/324,306 White, 31/4,485 Black, 21/5,732 Asian, 17/5,803 Other). Compared to the White study members and after adjusting for age and sex, Black individuals had over a 4-fold increased risk of COVID-19 infection (odds ratio; 95% confidence interval: 4.32; 3.00-6.23), and there was a doubling of risk in the Asian group (2.12; 1.37, 3.28) and the 'other' non-white group (1.84; 1.13, 2.99). After controlling for potential explanatory factors which included neighbourhood deprivation, household crowding, smoking, body size, inflammation, glycated haemoglobin, and mental illness, these effect estimates were attenuated by 33% for Blacks, 52% for Asians and 43% for Other, but remained raised for Blacks (2.66; 1.82, 3.91), Asian (1.43; 0.91, 2.26) and other non-white groups (1.41; 0.87, 2.31). Conclusions: There were clear ethnic differences in risk of COVID-19 hospitalisation and these do not appear to be fully explained by measured factors. If replicated, our results have implications for health policy, including the targeting of prevention advice and vaccination coverage.</t>
  </si>
  <si>
    <t>[Lassale, Camille] Hosp del Mar Med Res Inst IMIM, Barcelona, Spain; [Lassale, Camille] Inst Salud Carlos III, CIBER Pathophysiol Obes &amp; Nutr CIBEROBN, Madrid, Spain; [Lassale, Camille; Batty, G. David] UCL, Dept Epidemiol &amp; Publ Hlth, London, England; [Gaye, Bamba] INSERM, U970 PARCC, Paris Cardiovasc Res Ctr, Integrat Epidemiol Cardiovasc Dis, Paris, France; [Hamer, Mark] UCL, Fac Med Sci, Div Surg &amp; Intervent Sci, London, England; [Gale, Catharine R.] Univ Southampton, MRC Lifecourse Epidemiol Unit, Southampton, Hants, England; [Gale, Catharine R.] Univ Edinburgh, Dept Psychol, Lothian Birth Cohorts, Edinburgh, Midlothian, Scotland</t>
  </si>
  <si>
    <t>Institut Hospital del Mar d'Investigacions Mediques (IMIM); Hospital del Mar; CIBER - Centro de Investigacion Biomedica en Red; CIBEROBN; Instituto de Salud Carlos III; University of London; University College London; UDICE-French Research Universities; Universite Paris Cite; Institut National de la Sante et de la Recherche Medicale (Inserm); University of London; University College London; University of Southampton; University of Edinburgh</t>
  </si>
  <si>
    <t>Lassale, C (corresponding author), Hosp del Mar Med Res Inst, Carrer Doctor Aiguader 88, Barcelona 08003, Spain.</t>
  </si>
  <si>
    <t>classale@imim.es</t>
  </si>
  <si>
    <t>Batty, GD/Y-4401-2018; Gale, Catharine R/B-1653-2012; Lassale, Camille/ABE-7813-2020; Hamer, Mark/C-1602-2008; Hamer, Mark/AAJ-6814-2021</t>
  </si>
  <si>
    <t>Batty, GD/0000-0003-1822-5753; Lassale, Camille/0000-0002-9340-2708; Hamer, Mark/0000-0002-8726-7992; Hamer, Mark/0000-0002-8726-7992</t>
  </si>
  <si>
    <t>Beatriu de Pinos postdoctoral programme of the Government of Catalonia's Secretariat for Universities and Research of the Ministry of Economy and Knowledge [2017-BP-00021]; UK Medical Research Council [MR/P023444/1]; US National Institute on Aging [1R56AG052519-01, 1R01AG052519-01A1]</t>
  </si>
  <si>
    <t>Beatriu de Pinos postdoctoral programme of the Government of Catalonia's Secretariat for Universities and Research of the Ministry of Economy and Knowledge; UK Medical Research Council(UK Research &amp; Innovation (UKRI)Medical Research Council UK (MRC)); US National Institute on Aging(United States Department of Health &amp; Human ServicesNational Institutes of Health (NIH) - USANIH National Institute on Aging (NIA))</t>
  </si>
  <si>
    <t>CL is supported by the Beatriu de Pinos postdoctoral programme of the Government of Catalonia's Secretariat for Universities and Research of the Ministry of Economy and Knowledge (2017-BP-00021). GDB is supported by the UK Medical Research Council (MR/P023444/1) and the US National Institute on Aging (1R56AG052519-01; 1R01AG052519-01A1); There was no direct financial or material support for the work reported in the manuscript.</t>
  </si>
  <si>
    <t>AUG</t>
  </si>
  <si>
    <t>10.1016/j.bbi.2020.05.074</t>
  </si>
  <si>
    <t>MU5JL</t>
  </si>
  <si>
    <t>Green Published, Green Accepted, hybrid</t>
  </si>
  <si>
    <t>WOS:000555709500012</t>
  </si>
  <si>
    <t>McQueenie, R; Foster, HME; Jani, BD; Katikireddi, SV; Sattar, N; Pell, JP; Ho, FK; Niedzwiedz, CL; Hastie, CE; Anderson, J; Mark, PB; Sullivan, M; O'Donnell, CA; Mair, FS; Nicholl, BI</t>
  </si>
  <si>
    <t>McQueenie, Ross; Foster, Hamish M. E.; Jani, Bhautesh D.; Katikireddi, Srinivasa Vittal; Sattar, Naveed; Pell, Jill P.; Ho, Frederick K.; Niedzwiedz, Claire L.; Hastie, Claire E.; Anderson, Jana; Mark, Patrick B.; Sullivan, Michael; O'Donnell, Catherine A.; Mair, Frances S.; Nicholl, Barbara, I</t>
  </si>
  <si>
    <t>Multimorbidity, polypharmacy, and COVID-19 infection within the UK Biobank cohort</t>
  </si>
  <si>
    <t>PLOS ONE</t>
  </si>
  <si>
    <t>Background It is now well recognised that the risk of severe COVID-19 increases with some long-term conditions (LTCs). However, prior research primarily focuses on individual LTCs and there is a lack of data on the influence of multimorbidity (&gt;= 2 LTCs) on the risk of COVID-19. Given the high prevalence of multimorbidity, more detailed understanding of the associations with multimorbidity and COVID-19 would improve risk stratification and help protect those most vulnerable to severe COVID-19. Here we examine the relationships between multimorbidity, polypharmacy (a proxy of multimorbidity), and COVID-19; and how these differ by sociodemographic, lifestyle, and physiological prognostic factors. Methods and findings We studied data from UK Biobank (428,199 participants; aged 37-73; recruited 2006-2010) on self-reported LTCs, medications, sociodemographic, lifestyle, and physiological measures which were linked to COVID-19 test data. Poisson regression models examined risk of COVID-19 by multimorbidity/polypharmacy and effect modification by COVID-19 prognostic factors (age/sex/ethnicity/socioeconomic status/smoking/physical activity/BMI/systolic blood pressure/renal function). 4,498 (1.05%) participants were tested; 1,324 (0.31%) tested positive for COVID-19. Compared with no LTCs, relative risk (RR) of COVID-19 in those with 1 LTC was no higher (RR 1.12 (CI 0.96-1.30)), whereas those with &gt;= 2 LTCs had 48% higher risk; RR 1.48 (1.28-1.71). Compared with no cardiometabolic LTCs, having 1 and &gt;= 2 cardiometabolic LTCs had a higher risk of COVID-19; RR 1.28 (1.12-1.46) and 1.77 (1.46-2.15), respectively. Polypharmacy was associated with a dose response higher risk of COVID-19. All prognostic factors were associated with a higher risk of COVID-19 infection in multimorbidity; being non-white, most socioeconomically deprived, BMI &gt;= 40 kg/m2, and reduced renal function were associated with the highest risk of COVID-19 infection: RR 2.81 (2.09-3.78); 2.79 (2.00-3.90); 2.66 (1.88-3.76); 2.13 (1.46-3.12), respectively. No multiplicative interaction between multimorbidity and prognostic factors was identified. Important limitations include the low proportion of UK Biobank participants with COVID-19 test data (1.05%) and UK Biobank participants being more affluent, healthier and less ethnically diverse than the general population. Conclusions Increasing multimorbidity, especially cardiometabolic multimorbidity, and polypharmacy are associated with a higher risk of developing COVID-19. Those with multimorbidity and additional factors, such as non-white ethnicity, are at heightened risk of COVID-19.</t>
  </si>
  <si>
    <t>[McQueenie, Ross; Foster, Hamish M. E.; Jani, Bhautesh D.; Katikireddi, Srinivasa Vittal; Pell, Jill P.; Ho, Frederick K.; Niedzwiedz, Claire L.; Hastie, Claire E.; Anderson, Jana; O'Donnell, Catherine A.; Mair, Frances S.; Nicholl, Barbara, I] Univ Glasgow, Inst Hlth &amp; Wellbeing, Coll Med Vet &amp; Life Sci, Glasgow, Lanark, Scotland; [Sattar, Naveed; Mark, Patrick B.; Sullivan, Michael] Univ Glasgow, British Heart Fdn, Glasgow Cardiovasc Res Ctr, Inst Cardiovasc &amp; Med Sci, Glasgow, Lanark, Scotland</t>
  </si>
  <si>
    <t>Nicholl, BI (corresponding author), Univ Glasgow, Inst Hlth &amp; Wellbeing, Coll Med Vet &amp; Life Sci, Glasgow, Lanark, Scotland.</t>
  </si>
  <si>
    <t>barbara.nicholl@glasgow.ac.uk</t>
  </si>
  <si>
    <t>Foster, Hamish/AAX-7703-2021; Sullivan, Michael/AAW-2269-2020; Ho, Frederick/AAS-2647-2021; Mark, Patrick/N-5536-2014</t>
  </si>
  <si>
    <t>Sullivan, Michael/0000-0002-3800-2330; Ho, Frederick/0000-0001-7190-9025; Mark, Patrick/0000-0003-3387-2123; Katikireddi, Srinivasa/0000-0001-6593-9092; Mair, Frances/0000-0001-9780-1135; Nicholl, Barbara/0000-0001-5639-0130; Anderson, Jana/0000-0001-7290-6635</t>
  </si>
  <si>
    <t>MRC [MR/T001585/1, MR/V001671/1] Funding Source: UKRI</t>
  </si>
  <si>
    <t>MRC(UK Research &amp; Innovation (UKRI)Medical Research Council UK (MRC))</t>
  </si>
  <si>
    <t>PUBLIC LIBRARY SCIENCE</t>
  </si>
  <si>
    <t>SAN FRANCISCO</t>
  </si>
  <si>
    <t>1160 BATTERY STREET, STE 100, SAN FRANCISCO, CA 94111 USA</t>
  </si>
  <si>
    <t>1932-6203</t>
  </si>
  <si>
    <t>PLoS One</t>
  </si>
  <si>
    <t>AUG 20</t>
  </si>
  <si>
    <t>e0238091</t>
  </si>
  <si>
    <t>10.1371/journal.pone.0238091</t>
  </si>
  <si>
    <t>Multidisciplinary Sciences</t>
  </si>
  <si>
    <t>Science &amp; Technology - Other Topics</t>
  </si>
  <si>
    <t>NG9QD</t>
  </si>
  <si>
    <t>Green Published, Green Accepted, Green Submitted, gold</t>
  </si>
  <si>
    <t>WOS:000564315600081</t>
  </si>
  <si>
    <t>Hastie, CE; Pell, JP; Sattar, N</t>
  </si>
  <si>
    <t>Hastie, Claire E.; Pell, Jill P.; Sattar, Naveed</t>
  </si>
  <si>
    <t>Vitamin D and COVID-19 infection and mortality in UK Biobank</t>
  </si>
  <si>
    <t>EUROPEAN JOURNAL OF NUTRITION</t>
  </si>
  <si>
    <t>COVID-19; Vitamin D; Mortality</t>
  </si>
  <si>
    <t>Purpose Low blood 25-hydroxyvitamin D (25(OH)D) concentration has been proposed as a potential causal factor in COVID-19 risk. We aimed to establish whether baseline serum 25(OH)D concentration was associated with COVID-19 mortality, and inpatient confirmed COVID-19 infection, in UK Biobank participants. Methods UK Biobank recruited 502,624 participants aged 37-73 years between 2006 and 2010. Baseline exposure data, including serum 25(OH)D concentration, were linked to COVID-19 mortality. Univariable and multivariable Cox proportional hazards regression analyses were performed for the association between 25(OH)D and COVID-19 death, and Poisson regression analyses for the association between 25(OH)D and severe COVID-19 infection. Results Complete data were available for 341,484 UK Biobank participants, of which 656 had inpatient confirmed COVID-19 infection and 203 died of COVID-19 infection. 25(OH)D concentration was associated with severe COVID-19 infection and mortality univariably (mortality per 10 nmol/L 25(OH)D HR 0.92; 95% CI 0.86-0.98;p = 0.016), but not after adjustment for confounders (mortality per 10 nmol/L 25(OH)D HR 0.98; 95% CI = 0.91-1.06;p = 0.696). Vitamin D insufficiency or deficiency was also not independently associated with either COVID-19 infection or linked mortality. Conclusions Our findings do not support a potential link between 25(OH)D concentrations and risk of severe COVID-19 infection and mortality. Randomised trials are needed to prove a beneficial role for vitamin D in the prevention of severe COVID-19 reactions or death.</t>
  </si>
  <si>
    <t>[Hastie, Claire E.; Pell, Jill P.] Univ Glasgow, Inst Hlth &amp; Wellbeing, 1 Lilybank Gardens, Glasgow G12 8RZ, Lanark, Scotland; [Sattar, Naveed] Univ Glasgow, Inst Cardiovasc &amp; Med Sci, Glasgow, Lanark, Scotland</t>
  </si>
  <si>
    <t>Hastie, CE (corresponding author), Univ Glasgow, Inst Hlth &amp; Wellbeing, 1 Lilybank Gardens, Glasgow G12 8RZ, Lanark, Scotland.</t>
  </si>
  <si>
    <t>claire.hastie@glasgow.ac.uk</t>
  </si>
  <si>
    <t>Hastie, Claire/0000-0002-4604-3319; Sattar, Naveed/0000-0002-1604-2593</t>
  </si>
  <si>
    <t>HDR-UK [Edin-1]; British Heart Foundation Research Excellence Award [RE/18/6/34217]</t>
  </si>
  <si>
    <t>HDR-UK; British Heart Foundation Research Excellence Award</t>
  </si>
  <si>
    <t>CEH is funded by HDR-UK (ref Edin-1). NS acknowledges support from the British Heart Foundation Research Excellence Award (RE/18/6/34217).</t>
  </si>
  <si>
    <t>SPRINGER HEIDELBERG</t>
  </si>
  <si>
    <t>HEIDELBERG</t>
  </si>
  <si>
    <t>TIERGARTENSTRASSE 17, D-69121 HEIDELBERG, GERMANY</t>
  </si>
  <si>
    <t>1436-6207</t>
  </si>
  <si>
    <t>1436-6215</t>
  </si>
  <si>
    <t>EUR J NUTR</t>
  </si>
  <si>
    <t>Eur. J. Nutr.</t>
  </si>
  <si>
    <t>FEB</t>
  </si>
  <si>
    <t>10.1007/s00394-020-02372-4</t>
  </si>
  <si>
    <t>AUG 2020</t>
  </si>
  <si>
    <t>Nutrition &amp; Dietetics</t>
  </si>
  <si>
    <t>QD5RS</t>
  </si>
  <si>
    <t>Green Accepted, Green Published, hybrid, Green Submitted</t>
  </si>
  <si>
    <t>WOS:000563920600001</t>
  </si>
  <si>
    <t>Khanji, MY; Aung, N; Chahal, CAA; Petersen, SE</t>
  </si>
  <si>
    <t>Khanji, Mohammed Y.; Aung, Nay; Chahal, C. Anwar A.; Petersen, Steffen E.</t>
  </si>
  <si>
    <t>COVID-19 and the UK Biobank-Opportunities and Challenges for Research and Collaboration With Other Large Population Studies</t>
  </si>
  <si>
    <t>COVID-19; UK Biobank; population studies; precision medicine; epidemiology</t>
  </si>
  <si>
    <t>Large population studies such as the UK Biobank provide great opportunities for understanding the pathophysiology, health impact and prognostic factors associated with COVID-19, a condition that has had significant impact on almost everyone around the world. We highlight the vast opportunities, challenges and limitations for research and collaboration from the UK Biobank and other large population studies in helping us better understand and manage both current and potential future pandemics.</t>
  </si>
  <si>
    <t>[Khanji, Mohammed Y.; Aung, Nay; Petersen, Steffen E.] Barts Hlth NHS Trust, Barts Heart Ctr, London, England; [Khanji, Mohammed Y.; Aung, Nay; Chahal, C. Anwar A.; Petersen, Steffen E.] Queen Mary Univ London, William Harvey Res Inst, NIHR Barts Biomed Res Ctr, London, England; [Chahal, C. Anwar A.] Univ Penn, Dept Cardiol, Philadelphia, PA 19104 USA; [Chahal, C. Anwar A.] Mayo Clin, Dept Cardiovasc Dis, Rochester, NY USA</t>
  </si>
  <si>
    <t>Barts Health NHS Trust; University of London; Queen Mary University London; University of Pennsylvania; Mayo Clinic</t>
  </si>
  <si>
    <t>Khanji, MY (corresponding author), Barts Hlth NHS Trust, Barts Heart Ctr, London, England.;Khanji, MY (corresponding author), Queen Mary Univ London, William Harvey Res Inst, NIHR Barts Biomed Res Ctr, London, England.</t>
  </si>
  <si>
    <t>m.khanji@qmul.ac.uk</t>
  </si>
  <si>
    <t>Chahal, C. Anwar A./AAH-6473-2021; Petersen, Steffen/A-8389-2011</t>
  </si>
  <si>
    <t>Chahal, C. Anwar A./0000-0001-7825-8827; Petersen, Steffen/0000-0003-4622-5160</t>
  </si>
  <si>
    <t>Wellcome Trust Research Training Fellowship [203553/Z/16/Z]; National Institute for Health Research (NIHR) Cardiovascular Biomedical Research Centre at Barts NHS Trust; European Union [825903]; National Institutes of Health [NIH HL134885]; American Heart Association [17POST33400211]; Paul and Ruby Tsai Foundation; Wellcome Trust [203553/Z/16/Z] Funding Source: Wellcome Trust</t>
  </si>
  <si>
    <t>Wellcome Trust Research Training Fellowship(Wellcome Trust); National Institute for Health Research (NIHR) Cardiovascular Biomedical Research Centre at Barts NHS Trust(National Institutes of Health Research (NIHR)); European Union(European Union (EU)); National Institutes of Health(United States Department of Health &amp; Human ServicesNational Institutes of Health (NIH) - USA); American Heart Association(American Heart Association); Paul and Ruby Tsai Foundation; Wellcome Trust(Wellcome Trust)</t>
  </si>
  <si>
    <t>NA was supported by a Wellcome Trust Research Training Fellowship (203553/Z/16/Z). SP acknowledges support from the National Institute for Health Research (NIHR) Cardiovascular Biomedical Research Centre at Barts NHS Trust and has received funding from the European Union's Horizon 2020 research and innovation programme (825903). CC was supported by National Institutes of Health (Grant no. NIH HL134885); the American Heart Association (Grant no. 17POST33400211) and the Paul and Ruby Tsai Foundation. The funding sources had no role in the design, writing of the report, or in the decision to submit the paper for publication. All authors had full access to all the data in the manuscript and final responsibility for the decision to submit for publication.</t>
  </si>
  <si>
    <t>AUG 27</t>
  </si>
  <si>
    <t>NP9JM</t>
  </si>
  <si>
    <t>gold, Green Published</t>
  </si>
  <si>
    <t>WOS:000570486600001</t>
  </si>
  <si>
    <t>Raisi-Estabragh, Z; McCracken, C; Bethell, MS; Cooper, J; Cooper, C; Caulfield, MJ; Munroe, PB; Harvey, NC; Petersen, SE</t>
  </si>
  <si>
    <t>Raisi-Estabragh, Zahra; McCracken, Celeste; Bethell, Mae S.; Cooper, Jackie; Cooper, Cyrus; Caulfield, Mark J.; Munroe, Patricia B.; Harvey, Nicholas C.; Petersen, Steffen E.</t>
  </si>
  <si>
    <t>Greater risk of severe COVID-19 in Black, Asian and Minority Ethnic populations is not explained by cardiometabolic, socioeconomic or behavioural factors, or by 25(OH)-vitamin D status: study of 1326 cases from the UK Biobank</t>
  </si>
  <si>
    <t>JOURNAL OF PUBLIC HEALTH</t>
  </si>
  <si>
    <t>communicable diseases; epidemiology; public health</t>
  </si>
  <si>
    <t>VITAMIN-D; TRACKING</t>
  </si>
  <si>
    <t>Background We examined whether the greater severity of coronavirus disease 2019 (COVID-19) amongst men and Black, Asian and Minority Ethnic (BAME) individuals is explained by cardiometabolic, socio-economic or behavioural factors. Methods We studied 4510 UK Biobank participants tested for COVID-19 (positive, n = 1326). Multivariate logistic regression models including age, sex and ethnicity were used to test whether addition of (1) cardiometabolic factors [diabetes, hypertension, high cholesterol, prior myocardial infarction, smoking and body mass index (BMI)]; (2) 25(OH)-vitamin D; (3) poor diet; (4) Townsend deprivation score; (5) housing (home type, overcrowding) or (6) behavioural factors (sociability, risk taking) attenuated sex/ethnicity associations with COVID-19 status. Results There was over-representation of men and BAME ethnicities in the COVID-19 positive group. BAME individuals had, on average, poorer cardiometabolic profile, lower 25(OH)-vitamin D, greater material deprivation, and were more likely to live in larger households and in flats/apartments. Male sex, BAME ethnicity, higher BMI, higher Townsend deprivation score and household overcrowding were independently associated with significantly greater odds of COVID-19. The pattern of association was consistent for men and women; cardiometabolic, socio-demographic and behavioural factors did not attenuate sex/ethnicity associations. Conclusions In this study, sex and ethnicity differential pattern of COVID-19 was not adequately explained by variations in cardiometabolic factors, 25(OH)-vitamin D levels or socio-economic factors. Factors which underlie ethnic differences in COVID-19 may not be easily captured, and so investigation of alternative biological and genetic susceptibilities as well as more comprehensive assessment of the complex economic, social and behavioural differences should be prioritised.</t>
  </si>
  <si>
    <t>[Raisi-Estabragh, Zahra; McCracken, Celeste; Cooper, Jackie; Caulfield, Mark J.; Munroe, Patricia B.; Petersen, Steffen E.] Queen Mary Univ London, NIHR Barts Biomed Res Ctr, William Harvey Res Inst, London, England; [Raisi-Estabragh, Zahra; Petersen, Steffen E.] Barts Hlth NHS Trust, St Bartholomews Hosp, Barts Heart Ctr, London, England; [Bethell, Mae S.] North West Anglia NHS Fdn Trust, Hinchingbrooke Hosp, Huntingdon, England; [Cooper, Cyrus; Harvey, Nicholas C.] Univ Southampton, MRC Lifecourse Epidemiol Unit, Southampton, Hants, England; [Cooper, Cyrus; Harvey, Nicholas C.] Univ Southampton, NIHR Southampton Biomed Res Ctr, Southampton, Hants, England; [Cooper, Cyrus; Harvey, Nicholas C.] Univ Hosp Southampton NHS Fdn Trust, Southampton, Hants, England; [Cooper, Cyrus] Univ Oxford, NIHR Biomed Res Ctr, Oxford, England</t>
  </si>
  <si>
    <t>University of London; Queen Mary University London; University of London; Queen Mary University London; Barts Health NHS Trust; University of Southampton; University of Southampton; University of Southampton; University Hospital Southampton NHS Foundation Trust; University of Oxford</t>
  </si>
  <si>
    <t>Raisi-Estabragh, Z (corresponding author), Queen Mary Univ London, NIHR Barts Biomed Res Ctr, William Harvey Res Inst, London, England.;Raisi-Estabragh, Z (corresponding author), Barts Hlth NHS Trust, St Bartholomews Hosp, Barts Heart Ctr, London, England.</t>
  </si>
  <si>
    <t>zahraraisi@doctors.org.uk</t>
  </si>
  <si>
    <t>Petersen, Steffen/A-8389-2011</t>
  </si>
  <si>
    <t>Petersen, Steffen/0000-0003-4622-5160; Raisi-Estabragh, Zahra/0000-0002-7757-5465; Cooper, Cyrus/0000-0003-3510-0709; Harvey, Nicholas/0000-0002-8194-2512; Munroe, Patricia/0000-0002-4176-2947</t>
  </si>
  <si>
    <t>British Heart Foundation Clinical Research Training Fellowship [FS/17/81/33318]; Barts Biomedical Research Centre - National Institute for Health Research (NIHR); UK Medical Research Council; NIHR Southampton Biomedical Research Centre; University of Southampton; University Hospital Southampton; NIHR Oxford Biomedical Research Centre, University of Oxford; MRC [MC_UP_A620_1015, G0400491, MC_U147585819, MC_UU_12011/2, MC_U147585827] Funding Source: UKRI</t>
  </si>
  <si>
    <t>British Heart Foundation Clinical Research Training Fellowship; Barts Biomedical Research Centre - National Institute for Health Research (NIHR); UK Medical Research Council(UK Research &amp; Innovation (UKRI)Medical Research Council UK (MRC)); NIHR Southampton Biomedical Research Centre; University of Southampton; University Hospital Southampton; NIHR Oxford Biomedical Research Centre, University of Oxford; MRC(UK Research &amp; Innovation (UKRI)Medical Research Council UK (MRC))</t>
  </si>
  <si>
    <t>Z.R.E. is supported by a British Heart Foundation Clinical Research Training Fellowship (FS/17/81/33318). S.E.P., P.B.M. and M.J.C. acknowledge support from the Barts Biomedical Research Centre funded by the National Institute for Health Research (NIHR). N.C.H. and C.C. acknowledge support from the UK Medical Research Council, NIHR Southampton Biomedical Research Centre, University of Southampton and University Hospital Southampton and NIHR Oxford Biomedical Research Centre, University of Oxford.</t>
  </si>
  <si>
    <t>OXFORD UNIV PRESS</t>
  </si>
  <si>
    <t>GREAT CLARENDON ST, OXFORD OX2 6DP, ENGLAND</t>
  </si>
  <si>
    <t>1741-3842</t>
  </si>
  <si>
    <t>1741-3850</t>
  </si>
  <si>
    <t>J PUBLIC HEALTH-UK</t>
  </si>
  <si>
    <t>J. Public Health</t>
  </si>
  <si>
    <t>10.1093/pubmed/fdaa095</t>
  </si>
  <si>
    <t>OW8AM</t>
  </si>
  <si>
    <t>Green Published, hybrid, Green Submitted, Green Accepted</t>
  </si>
  <si>
    <t>WOS:000593102400028</t>
  </si>
  <si>
    <t>Sattar, N; Ho, FK; Gill, JMR; Ghouri, N; Gray, SR; Celis-Morales, CA; Katikireddi, SV; Berry, C; Pell, JP; McMurray, JJV; Welsh, P</t>
  </si>
  <si>
    <t>Sattar, Naveed; Ho, Frederick K.; Gill, Jason M. R.; Ghouri, Nazim; Gray, Stuart R.; Celis-Morales, Carlos A.; Katikireddi, S. Vittal; Berry, Colin; Pell, Jill P.; McMurray, John J., V; Welsh, Paul</t>
  </si>
  <si>
    <t>BMI and future risk for COVID-19 infection and death across sex, age and ethnicity: Preliminary findings from UK biobank</t>
  </si>
  <si>
    <t>Body mass index; COVID-19; Obesity</t>
  </si>
  <si>
    <t>Aims: We examined the link between BMI and risk of a positive test for SARS-CoV-2 and risk of COVID-19-related death among UK Biobank participants. Methods: Among 4855 participants tested for SARS-CoV-2 in hospital, 839 were positive and of these 189 died from COVID-19. Poisson models with penalised thin plate splines were run relating exposures of interest to test positivity and case-fatality, adjusting for confounding factors. Results: BMI was associated strongly with positive test, and risk of death related to COVID-19. The gradient of risk in relation to BMI was steeper in those under 70, compared with those aged 70 years or older for COVID-19 related death (P-interaction = 0.03). BMI was more strongly related to test positivity (P-interaction = 0.010) and death (P-interaction = 0.002) in non-whites (predominantly South Asians and Afro-Caribbeans), compared with whites. Conclusions: These data add support for adiposity being more strongly linked to COVID-19-related deaths in younger people and non-white ethnicities. If future studies confirm causality, lifestyle interventions to improve adiposity status may be important to reduce the risk of COVID-19 in all, but perhaps particularly, non-white communities. (c) 2020 The Authors. Published by Elsevier Ltd on behalf of Diabetes India.</t>
  </si>
  <si>
    <t>[Sattar, Naveed; Gill, Jason M. R.; Ghouri, Nazim; Gray, Stuart R.; Celis-Morales, Carlos A.; Berry, Colin; McMurray, John J., V; Welsh, Paul] Univ Glasgow, BHF Glasgow Cardiovasc Res Ctr, Inst Cardiovasc &amp; Med Sci, 126 Univ Pl, Glasgow G12 8TA, Lanark, Scotland; [Ho, Frederick K.; Katikireddi, S. Vittal; Pell, Jill P.] Univ Glasgow, Inst Hlth &amp; Wellbeing, 1 Lilybank Gardens, Glasgow G12 8RZ, Lanark, Scotland</t>
  </si>
  <si>
    <t>Sattar, N (corresponding author), Univ Glasgow, BHF Glasgow Cardiovasc Res Ctr, Inst Cardiovasc &amp; Med Sci, 126 Univ Pl, Glasgow G12 8TA, Lanark, Scotland.</t>
  </si>
  <si>
    <t>naveed.sattar@glasgow.ac.uk</t>
  </si>
  <si>
    <t>Gray, Stuart R/A-6069-2012; McMurray, John J.V./B-2467-2013; Ho, Frederick/AAS-2647-2021; Berry, Colin/AAF-5268-2020; Welsh, Paul/H-5249-2019; Gray, Stuart/L-2489-2017</t>
  </si>
  <si>
    <t>McMurray, John J.V./0000-0002-6317-3975; Ho, Frederick/0000-0001-7190-9025; Welsh, Paul/0000-0002-7970-3643; Gray, Stuart/0000-0001-8969-9636; Berry, Colin/0000-0002-4547-8636; Gill, Jason/0000-0003-3615-0986; Celis-Morales, Carlos/0000-0003-2612-3917; Ghouri, Nazim/0000-0002-8263-2591; Katikireddi, Srinivasa/0000-0001-6593-9092; Sattar, Naveed/0000-0002-1604-2593</t>
  </si>
  <si>
    <t>British Heart Foundation Research Excellence Award [RE/18/6/34217]; MMI -Kuwait and Dasman Diabetes Institute, Kuwait; NRS Senior Clinical Fellowship [SCAF/15/02]; Medical Research Council [MC_UU_12017/13]; Scottish Government Chief Scientist Office [SPHSU13]; MRC [MC_UU_12017/13, MC_UU_00022/2] Funding Source: UKRI</t>
  </si>
  <si>
    <t>British Heart Foundation Research Excellence Award; MMI -Kuwait and Dasman Diabetes Institute, Kuwait; NRS Senior Clinical Fellowship; Medical Research Council(UK Research &amp; Innovation (UKRI)Medical Research Council UK (MRC)); Scottish Government Chief Scientist Office; MRC(UK Research &amp; Innovation (UKRI)Medical Research Council UK (MRC))</t>
  </si>
  <si>
    <t>NS, JMRG, SRG, CACM, JJVM and PW acknowledge relevant research support from a British Heart Foundation Research Excellence Award (RE/18/6/34217), and from MMI -Kuwait and Dasman Diabetes Institute, Kuwait. SVK acknowledges funding from an NRS Senior Clinical Fellowship (SCAF/15/02), the Medical Research Council (MC_UU_12017/13) and the Scottish Government Chief Scientist Office (SPHSU13).</t>
  </si>
  <si>
    <t>SEP-OCT</t>
  </si>
  <si>
    <t>10.1016/j.dsx.2020.06.060</t>
  </si>
  <si>
    <t>OG9KS</t>
  </si>
  <si>
    <t>hybrid, Green Accepted, Green Published</t>
  </si>
  <si>
    <t>WOS:000582194300085</t>
  </si>
  <si>
    <t>van der Meer, D; Pinzon-Espinosa, J; Lin, BD; Tijdink, JK; Vinkers, CH; Guloksuz, S; Luykx, JJ</t>
  </si>
  <si>
    <t>van der Meer, Dennis; Pinzon-Espinosa, Justo; Lin, Bochao D.; Tijdink, Joeri K.; Vinkers, Christiaan H.; Guloksuz, Sinan; Luykx, Jurjen J.</t>
  </si>
  <si>
    <t>Associations between psychiatric disorders, COVID-19 testing probability and COVID-19 testing results: findings from a population-based study</t>
  </si>
  <si>
    <t>BJPSYCH OPEN</t>
  </si>
  <si>
    <t>Epidemiology; service users; stigma and discrimination; outcome studies; COVID-19</t>
  </si>
  <si>
    <t>SERIOUS MENTAL-ILLNESS; UK BIOBANK; HEALTH-CARE; PEOPLE</t>
  </si>
  <si>
    <t>Background Many psychiatrists are worried their patients, at increased risk for COVID-19 complications, are precluded from receiving appropriate testing. There is a lack of epidemiological data on the associations between psychiatric disorders and COVID-19 testing rates and testing outcomes. Aims To compare COVID-19 testing probability and results among individuals with psychiatric disorders with those without such diagnoses, and to examine the associations between testing probability and results and psychiatric diagnoses. Method This is a population-based study to perform association analyses of psychiatric disorder diagnoses with COVID-19 testing probability and such test results, by using two-sided Fisher exact tests and logistic regression. The population were UK Biobank participants who had undergone COVID-19 testing. The main outcomes were COVID-19 testing probability and COVID-19 test results. Results Individuals with psychiatric disorders were overrepresented among the 1474 UK Biobank participants with test data: 23% of the COVID-19 test sample had a psychiatric diagnosis compared with 10% in the full cohort (P&lt; 0.0001). This overrepresentation persisted for each of the specific psychiatric disorders tested. Furthermore, individuals with a psychiatric disorder (P= 0.01), particularly substance use disorder (P&lt; 0.005), had negative test results significantly more often than individuals without psychiatric disorders. Sensitivity analyses confirmed our results. Conclusions In contrast with our hypotheses, UK Biobank participants with psychiatric disorders have been tested for COVID-19 more frequently than individuals without a psychiatric history. Among those tested, test outcomes were more frequently negative for registry participants with psychiatric disorders than in others, countering arguments that people with psychiatric disorders are particularly prone to contract the virus.</t>
  </si>
  <si>
    <t>[van der Meer, Dennis] Oslo Univ Hosp, Div Mental Hlth &amp; Addict, Oslo, Norway; [van der Meer, Dennis] Univ Oslo, Inst Clin Med, Oslo, Norway; [van der Meer, Dennis] Maastricht Univ, Fac Hlth Med &amp; Life Sci, Sch Mental Hlth &amp; Neurosci, Maastricht, Netherlands; [Pinzon-Espinosa, Justo] Hosp Clin Barcelona, Inst Neurosci, Dept Psychiat &amp; Psychol, Barcelona Clin,Schizophrenia Unit, Barcelona, Spain; [Pinzon-Espinosa, Justo] Univ Barcelona, Sch Med, Dept Med, Barcelona, Spain; [Pinzon-Espinosa, Justo] August Pi &amp; Sunyer Biomed Res Inst IDIBAPS, Barcelona, Spain; [Pinzon-Espinosa, Justo] Univ Panama, Sch Med, Dept Clin Psychiat, Panama City, Panama; [Lin, Bochao D.; Luykx, Jurjen J.] Univ Utrecht, Univ Med Ctr Utrecht, Brain Ctr Rudolf Magnus, Dept Psychiat, Utrecht, Netherlands; [Lin, Bochao D.; Luykx, Jurjen J.] Univ Utrecht, Univ Med Ctr Utrecht, Brain Ctr Rudolf Magnus, Dept Translat Neurosci, Utrecht, Netherlands; [Tijdink, Joeri K.] Univ Amsterdam, Med Ctr, Dept Med Humanities, Amsterdam, Netherlands; [Tijdink, Joeri K.] Vrije Univ, Dept Philosophy, Amsterdam, Netherlands; [Vinkers, Christiaan H.] Univ Amsterdam, Med Ctr, Dept Psychiat, Amsterdam, Netherlands; [Vinkers, Christiaan H.] Univ Amsterdam, Med Ctr, Dept Anat &amp; Neurosci, Amsterdam, Netherlands; [Guloksuz, Sinan] Maastricht Univ, Med Ctr, Sch Mental Hlth &amp; Neurosci, Dept Psychiat &amp; Neuropsychol, Maastricht, Netherlands; [Guloksuz, Sinan] Yale Univ, Sch Med, Dept Psychiat, New Haven, CT 06520 USA; [Luykx, Jurjen J.] GGNet Mental Hlth, Outpatient Opin Clin 2, Warnsveld, Netherlands</t>
  </si>
  <si>
    <t>University of Oslo; University of Oslo; Maastricht University; University of Barcelona; Hospital Clinic de Barcelona; University of Barcelona; University of Barcelona; Hospital Clinic de Barcelona; IDIBAPS; Universidad de Panama; Utrecht University; Utrecht University Medical Center; Utrecht University; Utrecht University Medical Center; University of Amsterdam; Vrije Universiteit Amsterdam; University of Amsterdam; University of Amsterdam; Maastricht University; Yale University</t>
  </si>
  <si>
    <t>Pinzon-Espinosa, J (corresponding author), Hosp Clin Barcelona, Inst Neurosci, Dept Psychiat &amp; Psychol, Barcelona Clin,Schizophrenia Unit, Barcelona, Spain.;Pinzon-Espinosa, J (corresponding author), Univ Barcelona, Sch Med, Dept Med, Barcelona, Spain.;Pinzon-Espinosa, J (corresponding author), August Pi &amp; Sunyer Biomed Res Inst IDIBAPS, Barcelona, Spain.;Pinzon-Espinosa, J (corresponding author), Univ Panama, Sch Med, Dept Clin Psychiat, Panama City, Panama.</t>
  </si>
  <si>
    <t>jepinzon@tauli.cat</t>
  </si>
  <si>
    <t>Pinzón-Espinosa, Justo Emilio/GXN-3444-2022; van der Meer, Dennis/H-6663-2019</t>
  </si>
  <si>
    <t>Pinzón-Espinosa, Justo Emilio/0000-0002-3084-7793; van der Meer, Dennis/0000-0002-0466-386X; Vinkers, Christiaan/0000-0003-3698-0744; Luykx, Jurjen/0000-0002-6439-2774; Tijdink, Joeri/0000-0002-1826-2274; Guloksuz, Sinan/0000-0002-6626-1874</t>
  </si>
  <si>
    <t>CAMBRIDGE UNIV PRESS</t>
  </si>
  <si>
    <t>CAMBRIDGE</t>
  </si>
  <si>
    <t>EDINBURGH BLDG, SHAFTESBURY RD, CB2 8RU CAMBRIDGE, ENGLAND</t>
  </si>
  <si>
    <t>2056-4724</t>
  </si>
  <si>
    <t>BJPsych Open</t>
  </si>
  <si>
    <t>e87</t>
  </si>
  <si>
    <t>Psychiatry</t>
  </si>
  <si>
    <t>MX6OK</t>
  </si>
  <si>
    <t>WOS:000557840500001</t>
  </si>
  <si>
    <t>Sengupta, S; Brooks, TG; Grant, GR; FitzGerald, GA</t>
  </si>
  <si>
    <t>Sengupta, Shaon; Brooks, Thomas G.; Grant, Gregory R.; FitzGerald, Garret A.</t>
  </si>
  <si>
    <t>Accounting for Time: Circadian Rhythms in the Time of COVID-19</t>
  </si>
  <si>
    <t>JOURNAL OF BIOLOGICAL RHYTHMS</t>
  </si>
  <si>
    <t>vaccines; translational medicine; chronotherapy; COVID-19; circadian; immunity</t>
  </si>
  <si>
    <t>GENE-EXPRESSION; REV-ERB; CLOCK; IMMUNITY; INNATE; MOUSE</t>
  </si>
  <si>
    <t>The COVID-19 pandemic has necessitated novel approaches and collaborative efforts across multiple disciplines. It is known that various aspects of our physiology and response to pathogens are under tight clock control. However, the assimilation of circadian biology into our clinical and research practices is still evolving. Using a focused review of the literature and original analyses of the UK Biobank, we discuss how circadian biology may inform our diagnostic and therapeutic strategies in this pandemic.</t>
  </si>
  <si>
    <t>[Sengupta, Shaon] Univ Penn, Perelman Sch Med, Dept Pediat, Philadelphia, PA 19104 USA; [Sengupta, Shaon] Childrens Hosp Philadelphia, Div Neonatol, Philadelphia, PA 19104 USA; [Sengupta, Shaon; Brooks, Thomas G.; Grant, Gregory R.; FitzGerald, Garret A.] Univ Penn, Inst Translat Med &amp; Therapeut ITMAT, Philadelphia, PA 19104 USA; [Sengupta, Shaon; FitzGerald, Garret A.] Univ Penn, Chronobiol &amp; Sleep Inst, Philadelphia, PA 19104 USA; [Grant, Gregory R.] Univ Penn, Perelman Sch Med, Dept Genet, Philadelphia, PA 19104 USA; [FitzGerald, Garret A.] Univ Penn, Perelman Sch Med, Syst Pharmacol, Philadelphia, PA 19104 USA</t>
  </si>
  <si>
    <t>University of Pennsylvania; Pennsylvania Medicine; University of Pennsylvania; Pennsylvania Medicine; Childrens Hospital of Philadelphia; University of Pennsylvania; Pennsylvania Medicine; University of Pennsylvania; University of Pennsylvania; Pennsylvania Medicine; University of Pennsylvania; Pennsylvania Medicine</t>
  </si>
  <si>
    <t>Sengupta, S (corresponding author), Childrens Hosp Philadelphia, Div Neonatol, 2NW27, Philadelphia, PA 19104 USA.</t>
  </si>
  <si>
    <t>SenguptaS@email.chop.edu</t>
  </si>
  <si>
    <t>Grant, Gregory Robert/I-3599-2019</t>
  </si>
  <si>
    <t>Grant, Gregory Robert/0000-0002-0139-7658; Sengupta, Shaon/0000-0001-5237-3835; Brooks, Thomas/0000-0002-6980-0079</t>
  </si>
  <si>
    <t>NHLBI [K08HL132053]; NIH/NCRR [RR023567]; American Heart Association; Volkswagen Foundation; NCATS [5UL1TR000003]; UK Biobank Resource [50398]; [5T32MH106442-04]</t>
  </si>
  <si>
    <t>NHLBI(United States Department of Health &amp; Human ServicesNational Institutes of Health (NIH) - USANIH National Heart Lung &amp; Blood Institute (NHLBI)); NIH/NCRR(United States Department of Health &amp; Human ServicesNational Institutes of Health (NIH) - USANIH National Center for Research Resources (NCRR)); American Heart Association(American Heart Association); Volkswagen Foundation(Volkswagen); NCATS(United States Department of Health &amp; Human ServicesNational Institutes of Health (NIH) - USANIH National Center for Advancing Translational Sciences (NCATS)); UK Biobank Resource;</t>
  </si>
  <si>
    <t>This work was supported by the NHLBI-K08HL132053 (to S.S.), NIH/NCRR RR023567 (to G.A.F.), a Merit Award from the American Heart Association (to G.A.F.), a grant from the Volkswagen Foundation (to G.A.F.), and 5T32MH106442-04 and NCATS-5UL1TR000003 (to T.G.B. and G.R.G). Dr. FitzGerald is the McNeil Professor of Translational Medicine and Therapeutics and a senior advisor to Calico Laboratories. This research has been conducted using the UK Biobank Resource under project ID 50398. We thank Kaitlyn Forrest for her help with the graphics.</t>
  </si>
  <si>
    <t>SAGE PUBLICATIONS INC</t>
  </si>
  <si>
    <t>THOUSAND OAKS</t>
  </si>
  <si>
    <t>2455 TELLER RD, THOUSAND OAKS, CA 91320 USA</t>
  </si>
  <si>
    <t>0748-7304</t>
  </si>
  <si>
    <t>1552-4531</t>
  </si>
  <si>
    <t>J BIOL RHYTHM</t>
  </si>
  <si>
    <t>J. Biol. Rhythms</t>
  </si>
  <si>
    <t>SEP 2020</t>
  </si>
  <si>
    <t>Biology; Physiology</t>
  </si>
  <si>
    <t>Life Sciences &amp; Biomedicine - Other Topics; Physiology</t>
  </si>
  <si>
    <t>QP8EB</t>
  </si>
  <si>
    <t>Green Published</t>
  </si>
  <si>
    <t>WOS:000565669900001</t>
  </si>
  <si>
    <t>Chadeau-Hyam, M; Bodinier, B; Elliott, J; Whitaker, MD; Tzoulaki, I; Vermeulen, R; Kelly-Irving, M; Delpierre, C; Elliott, P</t>
  </si>
  <si>
    <t>Chadeau-Hyam, Marc; Bodinier, Barbara; Elliott, Joshua; Whitaker, Matthew D.; Tzoulaki, Ioanna; Vermeulen, Roel; Kelly-Irving, Michelle; Delpierre, Cyrille; Elliott, Paul</t>
  </si>
  <si>
    <t>Risk factors for positive and negative COVID-19 tests: a cautious and in-depth analysis of UK biobank data</t>
  </si>
  <si>
    <t>INTERNATIONAL JOURNAL OF EPIDEMIOLOGY</t>
  </si>
  <si>
    <t>COVID-19; SARS-CoV-2; prospective cohort; UK Biobank; infection; test data</t>
  </si>
  <si>
    <t>HEALTH; MODELS</t>
  </si>
  <si>
    <t>Background: The recent COVID-19 outbreak has generated an unprecedented public health crisis, with millions of infections and hundreds of thousands of deaths worldwide. Using hospital-based or mortality data, several COVID-19 risk factors have been identified, but these may be confounded or biased. Methods: Using SARS-CoV-2 infection test data (n = 4509 tests; 1325 positive) from Public Health England, linked to the UK Biobank study, we explored the contribution of demographic, social, health risk, medical and environmental factors to COVID-19 risk. We used multivariable and penalized logistic regression models for the risk of (i) being tested, (ii) testing positive/negative in the study population and, adopting a test negative design, (iii) the risk of testing positive within the tested population. Results: In the fully adjusted model, variables independently associated with the risk of being tested for COVID-19 with odds ratio &gt;1.05 were: male sex; Black ethnicity; social disadvantage (as measured by education, housing and income); occupation (healthcare worker, retired, unemployed); ever smoker; severely obese; comorbidities; and greater exposure to particulate matter (PM) 2.5 absorbance. Of these, only male sex, non-White ethnicity and lower educational attainment, and none of the comorbidities or health risk factors, were associated with testing positive among tested individuals. Conclusions: We adopted a careful and exhaustive approach within a large population-based cohort, which enabled us to triangulate evidence linking male sex, lower educational attainment and non-White ethnicity with the risk of COVID-19. The elucidation of the joint and independent effects of these factors is a high-priority area for further research to inform on the natural history of COVID-19.</t>
  </si>
  <si>
    <t>[Chadeau-Hyam, Marc; Bodinier, Barbara; Elliott, Joshua; Whitaker, Matthew D.; Tzoulaki, Ioanna; Elliott, Paul] Imperial Coll London, Sch Publ Hlth, Dept Epidemiol &amp; Biostat, London, England; [Chadeau-Hyam, Marc; Bodinier, Barbara; Elliott, Joshua; Whitaker, Matthew D.; Tzoulaki, Ioanna; Elliott, Paul] Imperial Coll, MRC Ctr Environm &amp; Hlth, London, England; [Elliott, Joshua] Royal Surrey Cty Hosp, Guildford, Surrey, England; [Tzoulaki, Ioanna] Univ Ioannina, Dept Hyg &amp; Epidemiol, Med Sch, Ioannina, Greece; [Vermeulen, Roel] Univ Utrecht, Inst Risk Assessment Sci IRAS, Utrecht, Netherlands; [Kelly-Irving, Michelle; Delpierre, Cyrille] Univ Toulouse III, INSERM, UPS, UMR LEASP, Toulouse, France</t>
  </si>
  <si>
    <t>Imperial College London; Imperial College London; Royal Surrey County Hospital; University of Ioannina; Utrecht University; Universite de Toulouse; Universite Toulouse III - Paul Sabatier; Institut National de la Sante et de la Recherche Medicale (Inserm)</t>
  </si>
  <si>
    <t>Chadeau-Hyam, M (corresponding author), St Marys Hosp, Dept Epidemiol &amp; Biostat, Sch Publ Hlth, Norfolk Pl, London W2 1PG, England.</t>
  </si>
  <si>
    <t>m.chadeau@imperial.ac.uk</t>
  </si>
  <si>
    <t>Kelly Irving, Michelle/AAA-5052-2022; Chadeau, Marc/AAN-7586-2021; Tzoulaki, Ioanna/ABE-6269-2020</t>
  </si>
  <si>
    <t>Kelly Irving, Michelle/0000-0001-5749-4791; Chadeau, Marc/0000-0001-8341-5436; Tzoulaki, Ioanna/0000-0002-4275-9328; Vermeulen, Roel/0000-0003-4082-8163; Elliott, Joshua/0000-0002-9005-623X; delpierre, cyrille/0000-0002-0831-080X; Whitaker, Matthew/0000-0003-1363-6537; Bodinier, Barbara/0000-0002-0781-3624; Elliott, Paul/0000-0002-7511-5684</t>
  </si>
  <si>
    <t>H2020-EXPANSE project (Horizon 2020 grant) [874627]; LonglTools project (Horizon 2020) [874739]; Cancer Research UK, Population Research Committee Project grant 'Mechanomics' [22184]; EXPOSOME-NL through the Gravitation program of the Dutch Ministry of Education, Culture, and Science; Netherlands Organization for Scientific Research (NWO) [024.004.017]; MRC Centre for Environment and Health; National Institute for Health Research Imperial Biomedical Research Centre; NIHR Health Protection Research Units in Environmental Exposures and Health; NIHR Health Protection Research Units in Chemical and Radiation Threats and Hazards; BHF Centre for Research Excellence at Imperial College London [RE/18/4/34215]; MRC [MR/S019669/1] Funding Source: UKRI</t>
  </si>
  <si>
    <t>H2020-EXPANSE project (Horizon 2020 grant); LonglTools project (Horizon 2020); Cancer Research UK, Population Research Committee Project grant 'Mechanomics'; EXPOSOME-NL through the Gravitation program of the Dutch Ministry of Education, Culture, and Science; Netherlands Organization for Scientific Research (NWO)(Netherlands Organization for Scientific Research (NWO)); MRC Centre for Environment and Health(UK Research &amp; Innovation (UKRI)Medical Research Council UK (MRC)); National Institute for Health Research Imperial Biomedical Research Centre; NIHR Health Protection Research Units in Environmental Exposures and Health; NIHR Health Protection Research Units in Chemical and Radiation Threats and Hazards; BHF Centre for Research Excellence at Imperial College London; MRC(UK Research &amp; Innovation (UKRI)Medical Research Council UK (MRC))</t>
  </si>
  <si>
    <t>M.C.-H., R.V., M.K.-I. and C.D. acknowledge support from the H2020-EXPANSE project (Horizon 2020 grant No 874627 to RV). MC-H and RV also acknowledge support from the LonglTools project (Horizon 2020 grant No 874739). M.C.-H, R.V., J.E. and B.B. acknowledge support from Cancer Research UK, Population Research Committee Project grant 'Mechanomics' (grant No 22184 to MC-H). This work was also supported by EXPOSOME-NL, which is funded through the Gravitation program of the Dutch Ministry of Education, Culture, and Science and the Netherlands Organization for Scientific Research (NWO grant number 024.004.017 to R.V.). B.B. received a PhD studentship from the MRC Centre for Environment and Health. This study was conducted using the UK Biobank resource under application number 19266 granting access to the corresponding UK Biobank biomarkers, and phenotype data. P.E. is Director of the MRC Centre for Environment and Health (MR/L01341X/1, MR/S019669/1). P.E. also acknowledges support from the National Institute for Health Research Imperial Biomedical Research Centre and the NIHR Health Protection Research Units in Environmental Exposures and Health and Chemical and Radiation Threats and Hazards, and the BHF Centre for Research Excellence at Imperial College London (RE/18/4/34215). The funders had no role in the design and conduct of the study; collection, management, analysis, and interpretation of the data; and preparation, review, or approval of this manuscript.</t>
  </si>
  <si>
    <t>0300-5771</t>
  </si>
  <si>
    <t>1464-3685</t>
  </si>
  <si>
    <t>INT J EPIDEMIOL</t>
  </si>
  <si>
    <t>Int. J. Epidemiol.</t>
  </si>
  <si>
    <t>OCT</t>
  </si>
  <si>
    <t>10.1093/ije/dyaa134</t>
  </si>
  <si>
    <t>PQ7IA</t>
  </si>
  <si>
    <t>Green Published, hybrid</t>
  </si>
  <si>
    <t>WOS:000606715400011</t>
  </si>
  <si>
    <t>Batty, GD; Deary, IJ; Luciano, M; Altschul, DM; Kivimaki, M; Gale, CR</t>
  </si>
  <si>
    <t>Batty, G. D.; Deary, I. J.; Luciano, M.; Altschul, D. M.; Kivimaki, M.; Gale, C. R.</t>
  </si>
  <si>
    <t>Psychosocial factors and hospitalisations for COVID-19: Prospective cohort study based on a community sample</t>
  </si>
  <si>
    <t>Risk factors; COVID-19; Hospitalisation; Cohort study; UK Biobank</t>
  </si>
  <si>
    <t>CARDIOVASCULAR-DISEASE MORTALITY; RISK-FACTORS; PREMATURE MORTALITY; ABERDEEN CHILDREN; MENTAL-ABILITY; CHILDHOOD IQ; INFLUENZA; POPULATION; PNEUMONIA; ADULTHOOD</t>
  </si>
  <si>
    <t>Background: While certain infectious diseases have been linked to socioeconomic disadvantage, mental health problems, and lower cognitive function, relationships with COVID-19 are either uncertain or untested. Our objective was to examine the association of a range of psychosocial factors with hospitalisation for COVID-19. Methods: UK Biobank, a prospective cohort study, comprises around half a million people who were aged 40-69 years at study induction between 2006 and 2010 when information on psychosocial factors and covariates were captured. Hospitalisations for COVID-19 were ascertained between 16th March and 26th April 2020. Results: There were 908 hospitalisations for COVID-19 in an analytical sample of 431,051 England-based study members. In age- and sex-adjusted analyses, an elevated risk of COVID-19 was related to disadvantaged levels of education (odds ratio; 95% confidence interval: 2.05; 1.70, 2.47), income (2.00; 1.63, 2,47), area deprivation (2.20; 1.86, 2.59), occupation (1.39; 1.14, 1.69), psychological distress (1.58; 1.32, 1.89), mental health (1.50; 1.25, 1.79), neuroticism (1.19; 1.00, 1.42), and performance on two tests of cognitive function - verbal and numerical reasoning (2.66; 2.06, 3.34) and reaction speed (1.27; 1.08, 1.51). These associations were graded (p-value for trend &lt;= 0.038) such that effects were apparent across the full psychosocial continua. After mutual adjustment for these characteristics plus ethnicity, comorbidity, and lifestyle factors, only the relationship between lower cognitive function as measured using the reasoning test and risk of the infection remained (1.98; 1.38, 2.85). Conclusions: A range of psychosocial factors revealed associations with hospitalisation for COVID-19 of which the relation with cognitive function, a marker of health literacy, was most robust.</t>
  </si>
  <si>
    <t>[Batty, G. D.; Kivimaki, M.] UCL, Dept Epidemiol &amp; Publ Hlth, 1-19 Torrington Pl, London WC1E 6BT, England; [Deary, I. J.; Gale, C. R.] Univ Edinburgh, Dept Psychol, Lothian Birth Cohorts, Edinburgh, Midlothian, Scotland; [Luciano, M.; Altschul, D. M.] Univ Edinburgh, Dept Psychol, Edinburgh, Midlothian, Scotland; [Gale, C. R.] Univ Southampton, MRC Lifecourse Epidemiol Unit, Southampton, Hants, England</t>
  </si>
  <si>
    <t>University of London; University College London; University of Edinburgh; University of Edinburgh; University of Southampton</t>
  </si>
  <si>
    <t>Batty, GD (corresponding author), UCL, Dept Epidemiol &amp; Publ Hlth, 1-19 Torrington Pl, London WC1E 6BT, England.</t>
  </si>
  <si>
    <t>david.batty@ucl.ac.uk; ian.deary@ed.ac.uk; michelle.luciano@ed.ac.uk; drew.altschul@ed.ac.uk; m.kivimaki@ucl.ac.uk; crg@mrc.soton.ac.uk</t>
  </si>
  <si>
    <t>Fazli, Ghazal/AAE-8320-2022; Kivimaki, Mika/B-3607-2012; Deary, Ian J/C-6297-2009; Gale, Catharine R/B-1653-2012; Batty, GD/Y-4401-2018</t>
  </si>
  <si>
    <t>Kivimaki, Mika/0000-0002-4699-5627; Deary, Ian J/0000-0002-1733-263X; Batty, GD/0000-0003-1822-5753; Gale, Catharine/0000-0002-3361-8638</t>
  </si>
  <si>
    <t>UK Medical Research Council [MR/R024227, MR/P023444/1, MR/R024065/1, MRC_MC_PC_17209]; US National Institute on Aging [1R56AG052519-01, 1R01AG052519-01A1]; UK Economic and Social Research Council [ES/S015604/1]; US National Institute on Aging (NIH), US [1R01AG054628-01A1, R01AG056477]; NordForsk; Academy of Finland [311492]; ESRC [ES/S015604/1] Funding Source: UKRI; MRC [MR/P023444/1, MR/R024227/1] Funding Source: UKRI</t>
  </si>
  <si>
    <t>UK Medical Research Council(UK Research &amp; Innovation (UKRI)Medical Research Council UK (MRC)); US National Institute on Aging(United States Department of Health &amp; Human ServicesNational Institutes of Health (NIH) - USANIH National Institute on Aging (NIA)); UK Economic and Social Research Council(UK Research &amp; Innovation (UKRI)Economic &amp; Social Research Council (ESRC)); US National Institute on Aging (NIH), US; NordForsk; Academy of Finland(Research Council of Finland); ESRC(UK Research &amp; Innovation (UKRI)Economic &amp; Social Research Council (ESRC)); MRC(UK Research &amp; Innovation (UKRI)Medical Research Council UK (MRC))</t>
  </si>
  <si>
    <t>GDB is supported by the UK Medical Research Council (MR/P023444/1) and the US National Institute on Aging (1R56AG052519-01; 1R01AG052519-01A1); IJD by the UK Medical Research Council (MR/R024065/1), UK Economic and Social Research Council (ES/S015604/1), and US National Institute on Aging (NIH), US (1R01AG054628-01A1); DMA by the UK Medical Research Council (MRC_MC_PC_17209); and MK by the UK Medical Research Council (MR/R024227), US National Institute on Aging (NIH), US (R01AG056477), NordForsk, and Academy of Finland (311492). These funders, who provided no direct financial or material support for the work, had no role in study design, data collection, data analysis, data interpretation, or report preparation.</t>
  </si>
  <si>
    <t>10.1016/j.bbi.2020.06.021</t>
  </si>
  <si>
    <t>OH9GJ</t>
  </si>
  <si>
    <t>hybrid, Green Published, Green Accepted</t>
  </si>
  <si>
    <t>WOS:000582897600059</t>
  </si>
  <si>
    <t>Toh, C; Brody, JP</t>
  </si>
  <si>
    <t>Toh, Christopher; Brody, James P.</t>
  </si>
  <si>
    <t>Evaluation of a genetic risk score for severity of COVID-19 using human chromosomal-scale length variation</t>
  </si>
  <si>
    <t>HUMAN GENOMICS</t>
  </si>
  <si>
    <t>COVID-19; Genetic risk score; UK biobank; Machine learning</t>
  </si>
  <si>
    <t>Introduction The course of COVID-19 varies from asymptomatic to severe in patients. The basis for this range in symptoms is unknown. One possibility is that genetic variation is partly responsible for the highly variable response. We evaluated how well a genetic risk score based on chromosomal-scale length variation and machine learning classification algorithms could predict severity of response to SARS-CoV-2 infection. Methods We compared 981 patients from the UK Biobank dataset who had a severe reaction to SARS-CoV-2 infection before 27 April 2020 to a similar number of age-matched patients drawn for the general UK Biobank population. For each patient, we built a profile of 88 numbers characterizing the chromosomal-scale length variability of their germ line DNA. Each number represented one quarter of the 22 autosomes. We used the machine learning algorithm XGBoost to build a classifier that could predict whether a person would have a severe reaction to COVID-19 based only on their 88-number classification. Results We found that the XGBoost classifier could differentiate between the two classes at a significant level (p = 2 center dot 10(-11)) as measured against a randomized control and (p = 3 center dot 10(-14)) as measured against the expected value of a random guessing algorithm (AUC = 0.5). However, we found that the AUC of the classifier was only 0.51, too low for a clinically useful test. Conclusion Genetics play a role in the severity of COVID-19, but we cannot yet develop a useful genetic test to predict severity.</t>
  </si>
  <si>
    <t>[Toh, Christopher; Brody, James P.] Univ Calif Irvine, Dept Biomed Engn, Irvine, CA 92697 USA</t>
  </si>
  <si>
    <t>University of California System; University of California Irvine</t>
  </si>
  <si>
    <t>Brody, JP (corresponding author), Univ Calif Irvine, Dept Biomed Engn, Irvine, CA 92697 USA.</t>
  </si>
  <si>
    <t>jpbrody@uci.edu</t>
  </si>
  <si>
    <t>Brody, James/0000-0002-7995-5197</t>
  </si>
  <si>
    <t>1473-9542</t>
  </si>
  <si>
    <t>1479-7364</t>
  </si>
  <si>
    <t>HUM GENOMICS</t>
  </si>
  <si>
    <t>Hum. Genomics</t>
  </si>
  <si>
    <t>OCT 9</t>
  </si>
  <si>
    <t>Genetics &amp; Heredity</t>
  </si>
  <si>
    <t>NY6SQ</t>
  </si>
  <si>
    <t>Green Submitted, Green Published, gold</t>
  </si>
  <si>
    <t>WOS:000576517000001</t>
  </si>
  <si>
    <t>Peters, SAE; MacMahon, S; Woodward, M</t>
  </si>
  <si>
    <t>Peters, Sanne A. E.; MacMahon, Stephen; Woodward, Mark</t>
  </si>
  <si>
    <t>Obesity as a risk factor forCOVID-19 mortality in women and men in theUKbiobank: Comparisons with influenza/pneumonia and coronary heart disease</t>
  </si>
  <si>
    <t>DIABETES OBESITY &amp; METABOLISM</t>
  </si>
  <si>
    <t>body composition; cardiovascular disease; cohort study</t>
  </si>
  <si>
    <t>Obesity is associated with severe COVID-19 outcomes, yet, it is unclear whether the risk of COVID-19 mortality associated with obesity is similar between the sexes. We used data from the UK Biobank to assess the risk of COVID-19 mortality associated with various anthropometric measures in women and men. To put these results in context, we also compared these estimates with those for mortality from influenza/pneumonia and coronary heart disease (CHD). The analyses included 502 493 individuals (54% women), of whom 410 (36% women) died from COVID-19, 549 (36% women) died from influenza/pneumonia and 3355 (19% women) died from CHD. A higher body mass index (BMI), waist circumference, waist-to-hip ratio and waist-to-height ratio were each associated with a greater risk of death from COVID-19, influenza/pneumonia and CHD in both sexes, with the exception of the association between higher BMI and the risk of influenza/pneumonia death in men. A higher BMI was associated with a stronger risk of COVID-19 mortality in women than men; the women-to-men ratio of hazard ratios was 1.20 (95% confidence interval 1.00; 1.43). This study demonstrates the role of obesity in COVID-19 mortality and shows that the relative effects of a higher BMI on COVID-19 mortality may be stronger in women than men.</t>
  </si>
  <si>
    <t>[Peters, Sanne A. E.; MacMahon, Stephen; Woodward, Mark] Imperial Coll London, George Inst Global Hlth, London, England; [Peters, Sanne A. E.] Univ Utrecht, Univ Med Ctr Utrecht, Julius Ctr Hlth Sci &amp; Primary Care, Utrecht, Netherlands; [Peters, Sanne A. E.; MacMahon, Stephen; Woodward, Mark] Univ New South Wales, George Inst Global Hlth, Sydney, NSW, Australia; [Woodward, Mark] Johns Hopkins Univ, Dept Epidemiol, Baltimore, MD USA</t>
  </si>
  <si>
    <t>Imperial College London; Utrecht University; Utrecht University Medical Center; George Institute for Global Health; University of Sydney; University of New South Wales Sydney; Johns Hopkins University</t>
  </si>
  <si>
    <t>Peters, SAE (corresponding author), Imperial Coll London, Inst Global Hlth, Cent Working, Fourth Floor Translat &amp; Innovat Hub,80 Wood Lane, London W12 0BZ, England.</t>
  </si>
  <si>
    <t>speters@georgeinstitute.org.uk</t>
  </si>
  <si>
    <t>Woodward, Mark/D-8492-2015; Peters, Sanne A.E./H-3028-2012</t>
  </si>
  <si>
    <t>Woodward, Mark/0000-0001-9800-5296; MacMahon, Stephen/0000-0003-2064-7699; Peters, Sanne/0000-0003-0346-5412</t>
  </si>
  <si>
    <t>Medical Research Foundation [1149987, 1080206]; Medical Research Council [P014550/1]</t>
  </si>
  <si>
    <t>Medical Research Foundation(UK Research &amp; Innovation (UKRI)Medical Research Council UK (MRC)); Medical Research Council(UK Research &amp; Innovation (UKRI)Medical Research Council UK (MRC))</t>
  </si>
  <si>
    <t>Medical Research Foundation, Grant/Award Numbers: 1149987, 1080206; Medical Research Council, Grant/Award Number: P014550/1</t>
  </si>
  <si>
    <t>WILEY</t>
  </si>
  <si>
    <t>HOBOKEN</t>
  </si>
  <si>
    <t>111 RIVER ST, HOBOKEN 07030-5774, NJ USA</t>
  </si>
  <si>
    <t>1462-8902</t>
  </si>
  <si>
    <t>1463-1326</t>
  </si>
  <si>
    <t>DIABETES OBES METAB</t>
  </si>
  <si>
    <t>Diabetes Obes. Metab.</t>
  </si>
  <si>
    <t>JAN</t>
  </si>
  <si>
    <t>10.1111/dom.14199</t>
  </si>
  <si>
    <t>OCT 2020</t>
  </si>
  <si>
    <t>PE1FJ</t>
  </si>
  <si>
    <t>WOS:000578470900001</t>
  </si>
  <si>
    <t>Hamer, M; Gale, CR; Batty, GD</t>
  </si>
  <si>
    <t>Hamer, Mark; Gale, Catharine R.; Batty, G. David</t>
  </si>
  <si>
    <t>Diabetes, glycaemic control, and risk of COVID-19 hospitalisation: Population-based, prospective cohort study</t>
  </si>
  <si>
    <t>METABOLISM-CLINICAL AND EXPERIMENTAL</t>
  </si>
  <si>
    <t>Diabetes; Infection; COVID-19; Population cohort</t>
  </si>
  <si>
    <t>Objective: We aimed to examine the prospective association of diabetes and glycaemic control with COVID-19 hospitalisation in a large community-based cohort study. Methods and study design: Participants (N = 337,802, aged 56.4 +/- 8.1 yr; 55.1% women) underwent biomedical assessments at baseline as part of the UK Biobank prospective cohort study. The outcome was cases of COVID-19 serious enough to warrant a hospital admission from 16-March-2020 to 26-April-2020. Results: At follow up, 649 cases COVID-19 were recorded. In multivariable adjusted analyses, risk of COVID-19 was elevated in people with undiagnosed diabetes at baseline (A1C &gt;= 6.5%) (risk ratio = 2.68; 95% confidence interval: 1.66, 4.33) and poorly controlled (A1C &gt;= 8.6%) diagnosed diabetes (1.91;1.04, 3.52). There was a dose-dependent increase in risk of COVID-19 with increasing A1C, that persisted in multivariable adjusted models (per SD [0.9%]: 1.07; 1.03, 1.11; p[trend] &lt; 0.001). Conclusion: In this large community-based sample, higher levels of A1C within the normal range were a risk factor for COVID-19. Glucose regulation may play a key role in immune responses to this infection. Undiagnosed cases of diabetes in the general community may present a particularly high risk. (C) 2020 Elsevier Inc. All rights reserved.</t>
  </si>
  <si>
    <t>[Hamer, Mark] UCL, Fac Med Sci, Div Surg &amp; Intervent Sci, 43-45 Foley St, London W1W 7TS, England; [Gale, Catharine R.] Univ Southampton, MRC Lifecourse Epidemiol Unit, Southampton, Hants, England; [Gale, Catharine R.] Univ Edinburgh, Dept Psychol, Lothian Birth Cohorts, Edinburgh, Midlothian, Scotland; [Batty, G. David] UCL, Dept Epidemiol &amp; Publ Hlth, London, England</t>
  </si>
  <si>
    <t>University of London; University College London; University of Southampton; University of Edinburgh; University of London; University College London</t>
  </si>
  <si>
    <t>Batty, GD/Y-4401-2018; Hamer, Mark/AAJ-6814-2021; Hamer, Mark/C-1602-2008; Gale, Catharine R/B-1653-2012</t>
  </si>
  <si>
    <t>Batty, GD/0000-0003-1822-5753; Hamer, Mark/0000-0002-8726-7992; Hamer, Mark/0000-0002-8726-7992; Gale, Catharine/0000-0002-3361-8638</t>
  </si>
  <si>
    <t>UK Medical Research Council [MR/P023444/1]; US National Institute on Aging [1R56AG052519-01, 1R01AG052519-01A1]; MRC [MR/P023444/1] Funding Source: UKRI</t>
  </si>
  <si>
    <t>UK Medical Research Council(UK Research &amp; Innovation (UKRI)Medical Research Council UK (MRC)); US National Institute on Aging(United States Department of Health &amp; Human ServicesNational Institutes of Health (NIH) - USANIH National Institute on Aging (NIA)); MRC(UK Research &amp; Innovation (UKRI)Medical Research Council UK (MRC))</t>
  </si>
  <si>
    <t>GDB is supported by the UK Medical Research Council (MR/P023444/1) and the US National Institute on Aging (1R56AG052519-01; 1R01AG052519-01A1); There was no direct financial ormaterial support for the work reported in the manuscript.</t>
  </si>
  <si>
    <t>W B SAUNDERS CO-ELSEVIER INC</t>
  </si>
  <si>
    <t>PHILADELPHIA</t>
  </si>
  <si>
    <t>1600 JOHN F KENNEDY BOULEVARD, STE 1800, PHILADELPHIA, PA 19103-2899 USA</t>
  </si>
  <si>
    <t>0026-0495</t>
  </si>
  <si>
    <t>1532-8600</t>
  </si>
  <si>
    <t>METABOLISM</t>
  </si>
  <si>
    <t>Metab.-Clin. Exp.</t>
  </si>
  <si>
    <t>NOV</t>
  </si>
  <si>
    <t>10.1016/j.metabol.2020.154344</t>
  </si>
  <si>
    <t>OH5FQ</t>
  </si>
  <si>
    <t>Green Submitted, Bronze, Green Published</t>
  </si>
  <si>
    <t>WOS:000582606600002</t>
  </si>
  <si>
    <t>Atkins, JL; Masoli, JAH; Delgado, J; Pilling, LC; Kuo, CL; Kuchel, GA; Melzer, D</t>
  </si>
  <si>
    <t>Atkins, Janice L.; Masoli, Jane A. H.; Delgado, Joao; Pilling, Luke C.; Kuo, Chia-Ling; Kuchel, George A.; Melzer, David</t>
  </si>
  <si>
    <t>Preexisting Comorbidities Predicting COVID-19 and Mortality in the UK Biobank Community Cohort</t>
  </si>
  <si>
    <t>JOURNALS OF GERONTOLOGY SERIES A-BIOLOGICAL SCIENCES AND MEDICAL SCIENCES</t>
  </si>
  <si>
    <t>COVID-19; Epidemiology; Morbidity; Mortality</t>
  </si>
  <si>
    <t>OUTCOMES</t>
  </si>
  <si>
    <t>Background: Hospitalized COVID-19 patients tend to be older and frequently have hypertension, diabetes, or coronary heart disease, but whether these comorbidities are true risk factors (ie, more common than in the general older population) is unclear. We estimated associations between preexisting diagnoses and hospitalized COVID-19 alone or with mortality, in a large community cohort. Methods: UK Biobank (England) participants with baseline assessment 2006-2010, followed in hospital discharge records to 2017 and death records to 2020. Demographic and preexisting common diagnoses association tested with hospitalized laboratory-confirmed COVID-19 (March 16 to April 26, 2020), alone or with mortality, in logistic models. Results: Of 269 070 participants aged older than 65, 507 (0.2%) became COVID-19 hospital inpatients, of which 141 (27.8%) died. Common comorbidities in hospitalized inpatients were hypertension (59.6%), history of fall or fragility fractures (29.4%), coronary heart disease (21.5%), type 2 diabetes (type 2, 19. 9%), and asthma (17.6%). However, in models adjusted for comorbidities, age group, sex, ethnicity, and education, preexisting diagnoses of dementia, type 2 diabetes, chronic obstructive pulmonary disease, pneumonia, depression, atrial fibrillation, and hypertension emerged as independent risk factors for COVID-19 hospitalization, the first 5 remaining statistically significant for related mortality. Chronic kidney disease and asthma were risk factors for COVID-19 hospitalization in women but not men. Conclusions: There are specific high-risk preexisting comorbidities for COVID-19 hospitalization and related deaths in community-based older men and women. These results do not support simple age-based targeting of the older population to prevent severe COVID-19 infections.</t>
  </si>
  <si>
    <t>[Atkins, Janice L.; Masoli, Jane A. H.; Delgado, Joao; Pilling, Luke C.; Melzer, David] Univ Exeter, Med Sch, Epidemiol &amp; Publ Hlth Grp, Coll House,St Lukes Campus, Exeter EX1 2LU, Devon, England; [Masoli, Jane A. H.] Royal Devon &amp; Exeter Hosp, Dept Healthcare Older People, Exeter, Devon, England; [Pilling, Luke C.; Kuo, Chia-Ling; Kuchel, George A.; Melzer, David] Univ Connecticut, Ctr Hlth, Ctr Aging, Farmington, CT USA</t>
  </si>
  <si>
    <t>University of Exeter; University of Exeter; University of Connecticut</t>
  </si>
  <si>
    <t>Melzer, D (corresponding author), Univ Exeter, Med Sch, Epidemiol &amp; Publ Hlth Grp, Coll House,St Lukes Campus, Exeter EX1 2LU, Devon, England.</t>
  </si>
  <si>
    <t>D.Melzer@exeter.ac.uk</t>
  </si>
  <si>
    <t>Atkins, Janice L/R-5886-2019; Pilling, Luke/E-4917-2013</t>
  </si>
  <si>
    <t>Atkins, Janice L/0000-0003-4919-9068; Correa Delgado, Joao Pedro/0000-0003-1648-871X; Masoli, Jane/0000-0003-3794-7065; Kuchel, George/0000-0001-8387-7040; Pilling, Luke/0000-0002-3332-8454</t>
  </si>
  <si>
    <t>UK Medical Research Council [MR/S009892/1]; University of Exeter Medical School; University of Connecticut School of Medicine; NIHR Doctoral Research Fellowship [DRF-2014-07-177]; University of Connecticut; MRC [MR/M008924/1] Funding Source: UKRI</t>
  </si>
  <si>
    <t>UK Medical Research Council(UK Research &amp; Innovation (UKRI)Medical Research Council UK (MRC)); University of Exeter Medical School; University of Connecticut School of Medicine; NIHR Doctoral Research Fellowship; University of Connecticut; MRC(UK Research &amp; Innovation (UKRI)Medical Research Council UK (MRC))</t>
  </si>
  <si>
    <t>UK Medical Research Council award MR/S009892/1 (PI, Melzer) supports J.L.A. D.M. and L.C.P. are supported by the University of Exeter Medical School and, in part, by the University of Connecticut School of Medicine. J.A.H.M. is supported by the NIHR Doctoral Research Fellowship (DRF-2014-07-177). Input from C.L.K. was supported by the University of Connecticut. The views expressed in this publication are those of the author(s) and not necessarily those of the NHS, the National Institute for Health Research or the Department of Health.</t>
  </si>
  <si>
    <t>OXFORD UNIV PRESS INC</t>
  </si>
  <si>
    <t>CARY</t>
  </si>
  <si>
    <t>JOURNALS DEPT, 2001 EVANS RD, CARY, NC 27513 USA</t>
  </si>
  <si>
    <t>1079-5006</t>
  </si>
  <si>
    <t>1758-535X</t>
  </si>
  <si>
    <t>J GERONTOL A-BIOL</t>
  </si>
  <si>
    <t>J. Gerontol. Ser. A-Biol. Sci. Med. Sci.</t>
  </si>
  <si>
    <t>10.1093/gerona/glaa183</t>
  </si>
  <si>
    <t>Geriatrics &amp; Gerontology; Gerontology</t>
  </si>
  <si>
    <t>OD5CR</t>
  </si>
  <si>
    <t>hybrid, Green Published, Green Accepted, Green Submitted</t>
  </si>
  <si>
    <t>WOS:000579870000029</t>
  </si>
  <si>
    <t>Yang, HZ; Chen, WW; Hu, Y; Chen, YL; Zeng, Y; Sun, YJ; Ying, ZY; He, JH; Qu, YY; Lu, DH; Fang, F; Valdimarsdottir, UA; Song, H</t>
  </si>
  <si>
    <t>Yang, Huazhen; Chen, Wenwen; Hu, Yao; Chen, Yilong; Zeng, Yu; Sun, Yajing; Ying, Zhiye; He, Junhui; Qu, Yuanyuan; Lu, Donghao; Fang, Fang; Valdimarsdottir, Unnur A.; Song, Huan</t>
  </si>
  <si>
    <t>Pre-pandemic psychiatric disorders and risk of COVID-19: a UK Biobank cohort analysis</t>
  </si>
  <si>
    <t>LANCET HEALTHY LONGEVITY</t>
  </si>
  <si>
    <t>POSTTRAUMATIC-STRESS-DISORDER; PSYCHOLOGICAL STRESS; SUSCEPTIBILITY; ASSOCIATION; INFECTION; CORTISOL; ADULTS</t>
  </si>
  <si>
    <t>Background Psychiatric morbidities have been associated with a risk of severe infections through compromised immunity, health behaviours, or both. However, data are scarce on the association between multiple types of pre-pandemic psychiatric disorders and COVID-19. We aimed to assess the association between pre-pandemic psychiatric disorders and the subsequent risk of COVID-19 using UK Biobank. Methods For this cohort analysis, we included participants from UK Biobank who were registered in England and excluded individuals who died before Jan 31, 2020, (the start of the COVID-19 outbreak in the UK) or had withdrawn from UK Biobank. Participants diagnosed with a psychiatric disorder before Jan 31 were included in the group of individuals with pre-pandemic psychiatric disorders, whereas participants without a diagnosis before the outbreak were included in the group of individuals without pre-pandemic psychiatric disorders. We used the Public Health England dataset, UK Biobank hospital data, and death registers to collect data on COVID-19 cases. To examine the relationship between pre-pandemic psychiatric disorders and susceptibility to COVID-19, we used logistic regression models to estimate odds ratios (ORs), controlling for multiple confounders and somatic comorbidities. Key outcomes were all COVID-19, COVID-19 specifically diagnosed in inpatient care, and COVID-19-related deaths. ORs were also estimated separately for each psychiatric disorder and on the basis of the number of pre-pandemic psychiatric disorders. As a positive disease control, we repeated analyses for hospitalisation for other infections. Findings We induded 421 014 UK Biobank participants in our study and assessed their COVID-19 status between Jan 31 and July 26, 2020. 50 809 participants were diagnosed with psychiatric disorders before the outbreak, while 370 205 participants had no psychiatric disorders. The mean age at outbreak was 67.80 years (SD 8.12). We observed an elevated risk of COVID-19 among individuals with pre-pandemic psychiatric disorders compared with that of individuals without such conditions. The fully adjusted ORs were 1.44 (95% CI 1.28-1.62) for All COVID-19 cases, 1.55 (1.34-1.78) for Inpatient COVID-19 cases, and 2.03 (1.59-2.59) for COVID-19-related deaths. We observed excess risk, defined as risk that increased with the number of pre-pandemic psychiatric disorders, across all diagnostic categories of pre-pandemic psychiatric disorders. We also observed an association between psychiatric disorders and elevated risk of hospitalisation due to other infections (OR 1.74, 95% CI 1.58-1.93). Interpretation Our findings suggest that pre-existing psychiatric disorders are associated with an increased risk of COVID-19. These findings underscore the need for surveillance of and care for populations with pre-existing psychiatric disorders during the COVID-19 pandemic. Copyright (C) 2020 The Author(s). Published by Elsevier Ltd.</t>
  </si>
  <si>
    <t>[Yang, Huazhen; Hu, Yao; Chen, Yilong; Zeng, Yu; Sun, Yajing; Ying, Zhiye; Qu, Yuanyuan; Song, Huan] Sichuan Univ, West China Hosp, West China Biomed Big Data Ctr, Chengdu 610041, Peoples R China; [Yang, Huazhen; Hu, Yao; Chen, Yilong; Zeng, Yu; Sun, Yajing; Ying, Zhiye; Qu, Yuanyuan; Song, Huan] Sichuan Univ, Med Big Data Ctr, Chengdu, Peoples R China; [Chen, Wenwen] Sichuan Univ, Div Nephrol, Kidney Res Inst, State Key Lab Biotherapy,West China Hosp, Chengdu, Peoples R China; [Chen, Wenwen] Sichuan Univ, Canc Ctr, West China Hosp, Chengdu, Peoples R China; [Lu, Donghao] Sichuan Univ, Clin Res Ctr Breast Dis, West China Hosp, Chengdu, Peoples R China; [He, Junhui] Sichuan Univ, West China Hosp, Dept Anaesthesiol, Chengdu, Peoples R China; [He, Junhui] Chinese Acad Med Sci, Res Units West China, Chengdu, Peoples R China; [Lu, Donghao; Valdimarsdottir, Unnur A.] Karolinska Inst, Dept Med Epidemiol &amp; Biostat, Stockholm, Sweden; [Fang, Fang] Karolinska Inst, Inst Environm Med, Stockholm, Sweden; [Lu, Donghao; Valdimarsdottir, Unnur A.] Harvard TH Chan Sch Publ Hlth, Dept Epidemiol, Boston, MA USA; [Valdimarsdottir, Unnur A.; Song, Huan] Univ Iceland, Fac Med, Ctr Publ Hlth Sci, Reykjavik, Iceland</t>
  </si>
  <si>
    <t>Sichuan University; Sichuan University; Sichuan University; Sichuan University; Sichuan University; Sichuan University; Chinese Academy of Medical Sciences - Peking Union Medical College; Karolinska Institutet; Karolinska Institutet; Harvard University; Harvard T.H. Chan School of Public Health; University of Iceland</t>
  </si>
  <si>
    <t>Song, H (corresponding author), Sichuan Univ, West China Hosp, West China Biomed Big Data Ctr, Chengdu 610041, Peoples R China.</t>
  </si>
  <si>
    <t>songhuan@wchscu.cn</t>
  </si>
  <si>
    <t>Lu, Donghao/AAH-6445-2019</t>
  </si>
  <si>
    <t>Lu, Donghao/0000-0002-4186-8661; Chen, Yilong/0000-0002-5127-2247; Valdimarsdottir, Unnur/0000-0001-5382-946X; Fang, Fang/0000-0002-3310-6456</t>
  </si>
  <si>
    <t>National Natural Science Foundation of China</t>
  </si>
  <si>
    <t>National Natural Science Foundation of China(National Natural Science Foundation of China (NSFC))</t>
  </si>
  <si>
    <t>National Natural Science Foundation of China.</t>
  </si>
  <si>
    <t>ELSEVIER</t>
  </si>
  <si>
    <t>AMSTERDAM</t>
  </si>
  <si>
    <t>RADARWEG 29, 1043 NX AMSTERDAM, NETHERLANDS</t>
  </si>
  <si>
    <t>2666-7568</t>
  </si>
  <si>
    <t>LANCET HEALTH LONGEV</t>
  </si>
  <si>
    <t>Lancet Health. Longev.</t>
  </si>
  <si>
    <t>E69</t>
  </si>
  <si>
    <t>E79</t>
  </si>
  <si>
    <t>10.1016/S2666-7568(20)30013-1</t>
  </si>
  <si>
    <t>SO8KB</t>
  </si>
  <si>
    <t>gold, Green Published, Green Submitted</t>
  </si>
  <si>
    <t>WOS:000659222800007</t>
  </si>
  <si>
    <t>Zhu, ZZ; Hasegawa, K; Ma, BS; Fujiogi, M; Camargo, CA; Liang, LM</t>
  </si>
  <si>
    <t>Zhu, Zhaozhong; Hasegawa, Kohei; Ma, Baoshan; Fujiogi, Michimasa; Camargo, Carlos A., Jr.; Liang, Liming</t>
  </si>
  <si>
    <t>Association of obesity and its genetic predisposition with the risk of severe COVID-19: Analysis of population-based cohort data</t>
  </si>
  <si>
    <t>Obesity; Central obesity; Body mass index; Diabetes; GWAS; Polygenic risk score; BARS-CoV-2; COVID-19; Hospitalization; UK Biobank</t>
  </si>
  <si>
    <t>BODY-MASS INDEX; LOCI; BMI</t>
  </si>
  <si>
    <t>Objective: We aimed to examine the associations of obesity-related traits (body mass index [BMI], central obesity) and their genetic predisposition with the risk of developing severe COVID-19 in a population-based data. Research design and methods: We analyzed data from 489,769 adults enrolled in the UK Biobank-a population-based cohort study. The exposures of interest are BMI categories and central obesity (e.g., larger waist circumference). Using genome-wide genotyping data, we also computed polygenic risk scores (PRSs) that represent an individual's overall genetic risk for each obesity trait. The outcome was severe COVID-19, defined by hospitalization for laboratory-confirmed COVID-19. Results: Of 489,769 individuals, 33% were normal weight (BMI, 18.5-24.9 kg/m(2)), 43% overweight (25.0-29.9 kg/ m(2)), and 24% obese (&gt;= 30.0 kg/m(2)). The UK Biobank identified 641 patients with severe COVID-19. Compared to adults with normal weight, those with a higher BMI had a dose-response increases in the risk of severe COVID-19, with the following adjusted ORs: for 25.0-29.9 kg/m(2), 1.40 (95%0 1.14-1.73; P = 0.002): for 30.0-34.9 kg/m(2), 1.73 (95%CI 1.36-2.20; P &lt; 0.001): for 35.0-39.9 kg/m(2), 2.82 (95%CI 2.08-3.83: P &lt; 0.001): and for &gt;= 40.0 kg/m(2), 3.30 (95%CI 2.17-5.03; P &lt; 0.001). Likewise, central obesity was associated with significantly higher risk of severe COVID-19 (P &lt; 0.001). Furthermore, larger PRS for BMI was associated with higher risk of outcome (adjusted OR per BMI PRS Z-score 1.14, 95%CI 1.05-124: P = 0.004). Conclusions: In this large population-based cohort, individuals with more-severe obesity, central obesity, or genetic predisposition for obesity are at higher risk of developing severe-COVID-19. (C) 2020 Elsevier Inc. All rights reserved.</t>
  </si>
  <si>
    <t>[Zhu, Zhaozhong; Liang, Liming] Harvard TH Chan Sch Publ Hlth, Dept Epidemiol, Program Genet Epidemiol &amp; Stat Genet, Boston, MA 02115 USA; [Zhu, Zhaozhong; Hasegawa, Kohei; Fujiogi, Michimasa; Camargo, Carlos A., Jr.] Harvard Med Sch, Massachusetts Gen Hosp, Dept Emergency Med, Boston, MA 02115 USA; [Zhu, Zhaozhong] Harvard TH Chan Sch Publ Hlth, Dept Environm Hlth, Boston, MA 02115 USA; [Ma, Baoshan] Dalian Maritime Univ, Coll Informat Sci &amp; Technol, Dalian, Liaoning, Peoples R China; [Liang, Liming] Harvard TH Chan Sch Publ Hlth, Dept Biostat, Boston, MA 02115 USA</t>
  </si>
  <si>
    <t>Harvard University; Harvard T.H. Chan School of Public Health; Harvard University; Harvard Medical School; Massachusetts General Hospital; Harvard University; Harvard T.H. Chan School of Public Health; Dalian Maritime University; Harvard University; Harvard T.H. Chan School of Public Health</t>
  </si>
  <si>
    <t>Liang, LM (corresponding author), Harvard TH Chan Sch Publ Hlth, Dept Biostat, Boston, MA 02115 USA.;Liang, LM (corresponding author), Harvard TH Chan Sch Publ Hlth, Dept Epidemiol, 655 Huntington Ave,Bldg 2,Room 207, Boston, MA 02115 USA.</t>
  </si>
  <si>
    <t>lliang@hsph.harvard.edu</t>
  </si>
  <si>
    <t>Camargo, Carlos A./C-2145-2008</t>
  </si>
  <si>
    <t>Camargo, Carlos A./0000-0002-5071-7654</t>
  </si>
  <si>
    <t>National Institutes of Health (Bethesda, MD) [R01 AI-127507]</t>
  </si>
  <si>
    <t>National Institutes of Health (Bethesda, MD)(United States Department of Health &amp; Human ServicesNational Institutes of Health (NIH) - USA)</t>
  </si>
  <si>
    <t>This study was supported by grant (R01 AI-127507) from the National Institutes of Health (Bethesda, MD). The content of this manuscript is solely the responsibility of the authors and does not necessarily represent the official views of the National Institutes of Health. The funding organization was not involved in the collection, management, or analysis of the data; preparation or approval of the manuscript; or decision to submit the manuscript for publication.</t>
  </si>
  <si>
    <t>10.1016/j.metabol.2020.154345</t>
  </si>
  <si>
    <t>WOS:000582606600003</t>
  </si>
  <si>
    <t>Ho, FK; Petermann-Rocha, F; Gray, SR; Jani, BD; Katikireddi, SV; Niedzwiedz, CL; Foster, H; Hastie, CE; Mackay, DF; Gill, JMR; O'Donnell, C; Welsh, P; Mair, F; Sattar, N; Celis-Morales, CA; Pell, JP</t>
  </si>
  <si>
    <t>Ho, Frederick K.; Petermann-Rocha, Fanny; Gray, Stuart R.; Jani, Bhautesh D.; Katikireddi, S. Vittal; Niedzwiedz, Claire L.; Foster, Hamish; Hastie, Claire E.; Mackay, Daniel F.; Gill, Jason M. R.; O'Donnell, Catherine; Welsh, Paul; Mair, Frances; Sattar, Naveed; Celis-Morales, Carlos A.; Pell, Jill P.</t>
  </si>
  <si>
    <t>Is older age associated with COVID-19 mortality in the absence of other risk factors? General population cohort study of 470,034 participants</t>
  </si>
  <si>
    <t>LUNG-FUNCTION; WOMEN; MEN</t>
  </si>
  <si>
    <t>Introduction Older people have been reported to be at higher risk of COVID-19 mortality. This study explored the factors mediating this association and whether older age was associated with increased mortality risk in the absence of other risk factors. Methods In UK Biobank, a population cohort study, baseline data were linked to COVID-19 deaths. Poisson regression was used to study the association between current age and COVID-19 mortality. Results Among eligible participants, 438 (0.09%) died of COVID-19. Current age was associated exponentially with COVID-19 mortality. Overall, participants aged &gt;= 75 years were at 13-fold (95% CI 9.13-17.85) mortality risk compared with those &lt;65 years. Low forced expiratory volume in 1 second, high systolic blood pressure, low handgrip strength, and multiple long-term conditions were significant mediators, and collectively explained 39.3% of their excess risk. The associations between these risk factors and COVID-19 mortality were stronger among older participants. Participants aged &gt;= 75 without additional risk factors were at 4-fold risk (95% CI 1.57-9.96, P = 0.004) compared with all participants aged &lt;65 years. Conclusions Higher COVID-19 mortality among older adults was partially explained by other risk factors. 'Healthy' older adults were at much lower risk. Nonetheless, older age was an independent risk factor for COVID-19 mortality.</t>
  </si>
  <si>
    <t>[Ho, Frederick K.; Petermann-Rocha, Fanny; Jani, Bhautesh D.; Katikireddi, S. Vittal; Niedzwiedz, Claire L.; Foster, Hamish; Hastie, Claire E.; Mackay, Daniel F.; O'Donnell, Catherine; Mair, Frances; Celis-Morales, Carlos A.; Pell, Jill P.] Univ Glasgow, Inst Hlth &amp; Wellbeing, Glasgow, Lanark, Scotland; [Petermann-Rocha, Fanny; Gray, Stuart R.; Gill, Jason M. R.; Welsh, Paul; Sattar, Naveed; Celis-Morales, Carlos A.] Univ Glasgow, Inst Cardiovasc &amp; Med Sci, Glasgow, Lanark, Scotland</t>
  </si>
  <si>
    <t>Pell, JP (corresponding author), Univ Glasgow, Inst Hlth &amp; Wellbeing, Glasgow, Lanark, Scotland.</t>
  </si>
  <si>
    <t>Jill.Pell@glasgow.ac.uk</t>
  </si>
  <si>
    <t>Ho, Frederick/AAS-2647-2021; Gray, Stuart R/A-6069-2012; Foster, Hamish/AAX-7703-2021; Petermann-Rocha, Fanny/AAK-1230-2021; Gray, Stuart/L-2489-2017</t>
  </si>
  <si>
    <t>Ho, Frederick/0000-0001-7190-9025; Gill, Jason/0000-0003-3615-0986; Petermann Rocha, Fanny/0000-0002-4384-4962; Mair, Frances/0000-0001-9780-1135; Katikireddi, Srinivasa/0000-0001-6593-9092; Gray, Stuart/0000-0001-8969-9636</t>
  </si>
  <si>
    <t>NOV 5</t>
  </si>
  <si>
    <t>e0241824</t>
  </si>
  <si>
    <t>10.1371/journal.pone.0241824</t>
  </si>
  <si>
    <t>OU2PT</t>
  </si>
  <si>
    <t>Green Accepted, Green Published, gold</t>
  </si>
  <si>
    <t>WOS:000591376200115</t>
  </si>
  <si>
    <t>Petermann-Rocha, F; Hanlon, P; Gray, SR; Welsh, P; Gill, JMR; Foster, H; Katikireddi, SV; Lyall, D; Mackay, DF; O'Donnell, CA; Sattar, N; Nicholl, BI; Pell, JP; Jani, BD; Ho, FDK; Mair, FS; Celis-Morales, C</t>
  </si>
  <si>
    <t>Petermann-Rocha, Fanny; Hanlon, Peter; Gray, Stuart R.; Welsh, Paul; Gill, Jason M. R.; Foster, Hamish; Katikireddi, S. Vittal; Lyall, Donald; Mackay, Daniel F.; O'Donnell, Catherine A.; Sattar, Naveed; Nicholl, Barbara I.; Pell, Jill P.; Jani, Bhautesh D.; Ho, Frederick K.; Mair, Frances S.; Celis-Morales, Carlos</t>
  </si>
  <si>
    <t>Comparison of two different frailty measurements and risk of hospitalisation or death from COVID-19: findings from UK Biobank</t>
  </si>
  <si>
    <t>BMC MEDICINE</t>
  </si>
  <si>
    <t>COVID-19; Coronavirus; Frailty; Risk factors</t>
  </si>
  <si>
    <t>OLDER-ADULTS; CARE; REHABILITATION; INDEX</t>
  </si>
  <si>
    <t>Background Frailty has been associated with worse prognosis following COVID-19 infection. While several studies have reported the association between frailty and COVID-19 mortality or length of hospital stay, there have been no community-based studies on the association between frailty and risk of severe infection. Considering that different definitions have been identified to assess frailty, this study aimed to compare the association between frailty and severe COVID-19 infection in UK Biobank using two frailty classifications: the frailty phenotype and the frailty index. Methods A total of 383,845 UK Biobank participants recruited 2006-2010 in England (211,310 [55.1%] women, baseline age 37-73 years) were included. COVID-19 test data were provided by Public Health England (available up to 28 June 2020). An adapted version of the frailty phenotype derived by Fried et al. was used to define frailty phenotype (robust, pre-frail, or frail). A previously validated frailty index was derived from 49 self-reported questionnaire items related to health, disease and disability, and mental wellbeing (robust, mild frailty, and moderate/severe frailty). Both classifications were derived from baseline data (2006-2010). Poisson regression models with robust standard errors were used to analyse the associations between both frailty classifications and severe COVID-19 infection (resulting in hospital admission or death), adjusted for sociodemographic and lifestyle factors. Results Of UK Biobank participants included, 802 were admitted to hospital with and/or died from COVID19 (323 deaths and 479 hospitalisations). After analyses were adjusted for sociodemographic and lifestyle factors, a higher risk of COVID-19 was observed for pre-frail (risk ratio (RR) 1.47 [95% CI 1.26; 1.71]) and frail (RR 2.66 [95% CI 2.04; 3.47]) individuals compared to those classified as robust using the frailty phenotype. Similar results were observed when the frailty index was used (RR mildly frail 1.46 [95% CI 1.26; 1.71] and RR moderate/severe frailty 2.43 [95% CI 1.91; 3.10]). Conclusions Frailty was associated with a higher risk of severe COVID-19 infection resulting in hospital admission or death, irrespective of how it was measured and independent of sociodemographic and lifestyle factors. Public health strategies need to consider the additional risk that COVID-19 poses in individuals with frailty, including which additional preventive measures might be required.</t>
  </si>
  <si>
    <t>[Petermann-Rocha, Fanny; Hanlon, Peter; Gill, Jason M. R.; Foster, Hamish; Katikireddi, S. Vittal; Lyall, Donald; Mackay, Daniel F.; O'Donnell, Catherine A.; Nicholl, Barbara I.; Pell, Jill P.; Jani, Bhautesh D.; Ho, Frederick K.; Mair, Frances S.; Celis-Morales, Carlos] Univ Glasgow, Inst Hlth &amp; Wellbeing, Glasgow, Lanark, Scotland; [Petermann-Rocha, Fanny; Gray, Stuart R.; Welsh, Paul; Sattar, Naveed; Celis-Morales, Carlos] Univ Glasgow, Coll Med Vet &amp; Life Sci, British Heart Fdn, Glasgow Cardiovasc Res Ctr,Inst Cardiovasc &amp; Med, Glasgow G12 8TA, Lanark, Scotland; [Celis-Morales, Carlos] Univ Mayor, Ctr Exercise Physiol Res CIFE, Santiago, Chile; [Celis-Morales, Carlos] Univ Catolica Maule, Grp Estudio Educ Act Fis &amp; Salud GEEAFyS, Lab Rendimiento Humano, Talca, Chile</t>
  </si>
  <si>
    <t>University of Glasgow; University of Glasgow; Universidad Mayor; Universidad Catolica del Maule</t>
  </si>
  <si>
    <t>Celis-Morales, C (corresponding author), Univ Glasgow, Inst Hlth &amp; Wellbeing, Glasgow, Lanark, Scotland.;Celis-Morales, C (corresponding author), Univ Glasgow, Coll Med Vet &amp; Life Sci, British Heart Fdn, Glasgow Cardiovasc Res Ctr,Inst Cardiovasc &amp; Med, Glasgow G12 8TA, Lanark, Scotland.</t>
  </si>
  <si>
    <t>Carlos.Celis@glasgow.ac.uk</t>
  </si>
  <si>
    <t>Ho, Frederick/0000-0001-7190-9025; , Donald/0000-0002-4565-9656; Hanlon, Peter/0000-0002-5828-3934; Petermann Rocha, Fanny/0000-0002-4384-4962; Katikireddi, Srinivasa/0000-0001-6593-9092; Gray, Stuart/0000-0001-8969-9636; Mair, Frances/0000-0001-9780-1135; Nicholl, Barbara/0000-0001-5639-0130</t>
  </si>
  <si>
    <t>Welsh Assembly Government; British Heart Foundation; Chilean Government (ANID-Becas Chile) [2018 -72190067]; Medical Research Council Clinical Research Training Fellowship [MR/S021949/1]; MRC [MR/S021949/1] Funding Source: UKRI</t>
  </si>
  <si>
    <t>Welsh Assembly Government; British Heart Foundation(British Heart Foundation); Chilean Government (ANID-Becas Chile); Medical Research Council Clinical Research Training Fellowship(UK Research &amp; Innovation (UKRI)Medical Research Council UK (MRC)); MRC(UK Research &amp; Innovation (UKRI)Medical Research Council UK (MRC))</t>
  </si>
  <si>
    <t>UK Biobank was established by the Wellcome Trust medical charity, Medical Research Council, Department of Health, Scottish Government, and Northwest Regional Development Agency. It has also had funding from the Welsh Assembly Government and the British Heart Foundation. All authors had final responsibility for submission for publication. F.P-R receives financial support from the Chilean Government for doing her PhD (ANID-Becas Chile 2018 -72190067). P.H was funded by a Medical Research Council Clinical Research Training Fellowship MR/S021949/1.</t>
  </si>
  <si>
    <t>1741-7015</t>
  </si>
  <si>
    <t>BMC MED</t>
  </si>
  <si>
    <t>BMC Med.</t>
  </si>
  <si>
    <t>NOV 10</t>
  </si>
  <si>
    <t>10.1186/s12916-020-01822-4</t>
  </si>
  <si>
    <t>OU9DE</t>
  </si>
  <si>
    <t>gold, Green Accepted, Green Published</t>
  </si>
  <si>
    <t>WOS:000591822900001</t>
  </si>
  <si>
    <t>Aung, N; Khanji, MY; Munroe, PB; Petersen, SE</t>
  </si>
  <si>
    <t>Aung, Nay; Khanji, Mohammed Y.; Munroe, Patricia B.; Petersen, Steffen E.</t>
  </si>
  <si>
    <t>Causal Inference for Genetic Obesity, Cardiometabolic Profile and COVID-19 Susceptibility: A Mendelian Randomization Study</t>
  </si>
  <si>
    <t>FRONTIERS IN GENETICS</t>
  </si>
  <si>
    <t>obesity; lipid profile; mendelian randomization; COVID-19; SARS-CoV-2</t>
  </si>
  <si>
    <t>SEVERITY</t>
  </si>
  <si>
    <t>Background Cross-sectional observational studies have reported obesity and cardiometabolic co-morbidities as important predictors of coronavirus disease 2019 (COVID-19) hospitalization. The causal impact of these risk factors is unknown at present. Methods We conducted multivariable logistic regression to evaluate the observational associations between obesity traits (body mass index [BMI], waist circumference [WC]), quantitative cardiometabolic parameters (systolic blood pressure [SBP], serum glucose, serum glycated hemoglobin [HbA1c], low-density lipoprotein [LDL] cholesterol, high-density lipoprotein [HDL] cholesterol and triglycerides [TG]) and SARS-CoV-2 positivity in the UK Biobank cohort. One-sample MR was performed by using the genetic risk scores of obesity and cardiometabolic traits constructed from independent datasets and the genotype and phenotype data from the UK Biobank. Two-sample MR was performed using the summary statistics from COVID-19 host genetics initiative. Cox proportional hazard models were fitted to assess the risk conferred by different genetic quintiles of causative exposure traits. Results The study comprised 1,211 European participants who were tested positive for severe acute respiratory syndrome coronavirus 2 (SARS-CoV-2) and 387,079 participants who were either untested or tested negative between 16 March 2020 to 31 May 2020. Observationally, higher BMI, WC, HbA1c and lower HDL-cholesterol were associated with higher odds of COVID-19 infection. One-sample MR analyses found causal associations between higher genetically determined BMI and LDL cholesterol and increased risk of COVID-19 (odds ratio [OR]: 1.15, confidence interval [CI]: 1.05-1.26 and OR: 1.58, CI: 1.21-2.06, per 1 standard deviation increment in BMI and LDL cholesterol respectively). Two-sample MR produced concordant results. Cox models indicated that individuals in the higher genetic risk score quintiles of BMI and LDL were more predisposed to COVID-19 (hazard ratio [HR]: 1.24, CI: 1.03-1.49 and HR: 1.37, CI: 1.14-1.65, for the top vs the bottom quintile for BMI and LDL cholesterol, respectively). Conclusion We identified causal associations between BMI, LDL cholesterol and susceptibility to COVID-19. In particular, individuals in higher genetic risk categories were predisposed to SARS-CoV-2 infection. These findings support the integration of BMI into the risk assessment of COVID-19 and allude to a potential role of lipid modification in the prevention and treatment.</t>
  </si>
  <si>
    <t>[Aung, Nay; Khanji, Mohammed Y.; Munroe, Patricia B.; Petersen, Steffen E.] Barts Hlth NHS Trust, Barts Heart Ctr, London, England; [Aung, Nay; Khanji, Mohammed Y.; Munroe, Patricia B.; Petersen, Steffen E.] Queen Mary Univ London, William Harvey Res Inst, NIHR Barts Biomed Res Ctr, London, England</t>
  </si>
  <si>
    <t>Barts Health NHS Trust; University of London; Queen Mary University London</t>
  </si>
  <si>
    <t>Aung, N (corresponding author), Barts Hlth NHS Trust, Barts Heart Ctr, London, England.;Aung, N (corresponding author), Queen Mary Univ London, William Harvey Res Inst, NIHR Barts Biomed Res Ctr, London, England.</t>
  </si>
  <si>
    <t>n.aung@qmul.ac.uk</t>
  </si>
  <si>
    <t>Petersen, Steffen/0000-0003-4622-5160; Munroe, Patricia/0000-0002-4176-2947</t>
  </si>
  <si>
    <t>National Institute for Health Research (NIHR); NIHR Biomedical Research Centre at Barts and The London School of Medicine and Dentistry; Engineering and Physical Sciences Research Council [EP/P001009/1]; Medical Research Council [MR/L016311/1]; EPSRC [EP/P001009/1] Funding Source: UKRI</t>
  </si>
  <si>
    <t>National Institute for Health Research (NIHR)(National Institutes of Health Research (NIHR)); NIHR Biomedical Research Centre at Barts and The London School of Medicine and Dentistry; Engineering and Physical Sciences Research Council(UK Research &amp; Innovation (UKRI)Engineering &amp; Physical Sciences Research Council (EPSRC)); Medical Research Council(UK Research &amp; Innovation (UKRI)Medical Research Council UK (MRC)); EPSRC(UK Research &amp; Innovation (UKRI)Engineering &amp; Physical Sciences Research Council (EPSRC))</t>
  </si>
  <si>
    <t>NA recognizes the National Institute for Health Research (NIHR) Integrated Academic Training program which supports his Academic Clinical Lectureship. This work forms part of the portfolio of translational research of the NIHR Biomedical Research Centre at Barts and The London School of Medicine and Dentistry; PM and SP acknowledge support from this center. SP also acknowledges support from the SmartHeart Engineering and Physical Sciences Research Council program grant (EP/P001009/1). This project was enabled through access to the Medical Research Council eMedLab Medical Bioinformatics infrastructure, supported by the Medical Research Council (MR/L016311/1).</t>
  </si>
  <si>
    <t>1664-8021</t>
  </si>
  <si>
    <t>FRONT GENET</t>
  </si>
  <si>
    <t>Front. Genet.</t>
  </si>
  <si>
    <t>NOV 11</t>
  </si>
  <si>
    <t>10.3389/fgene.2020.586308</t>
  </si>
  <si>
    <t>OV1YO</t>
  </si>
  <si>
    <t>WOS:000592014400001</t>
  </si>
  <si>
    <t>Griffith, GJ; Morris, TT; Tudball, MJ; Herbert, A; Mancano, G; Pike, L; Sharp, GC; Sterne, J; Palmer, TM; Smith, GD; Tilling, K; Zuccolo, L; Davies, NM; Hemani, G</t>
  </si>
  <si>
    <t>Griffith, Gareth J.; Morris, Tim T.; Tudball, Matthew J.; Herbert, Annie; Mancano, Giulia; Pike, Lindsey; Sharp, Gemma C.; Sterne, Jonathan; Palmer, Tom M.; Smith, George Davey; Tilling, Kate; Zuccolo, Luisa; Davies, Neil M.; Hemani, Gibran</t>
  </si>
  <si>
    <t>Collider bias undermines our understanding of COVID-19 disease risk and severity</t>
  </si>
  <si>
    <t>NATURE COMMUNICATIONS</t>
  </si>
  <si>
    <t>RENIN-ANGIOTENSIN SYSTEM; SELECTION BIAS; CLINICAL-OUTCOMES; NEGATIVE CONTROLS; CAUSAL-MODELS; INHIBITORS; PACKAGE; TOOL</t>
  </si>
  <si>
    <t>Numerous observational studies have attempted to identify risk factors for infection with SARS-CoV-2 and COVID-19 disease outcomes. Studies have used datasets sampled from patients admitted to hospital, people tested for active infection, or people who volunteered to participate. Here, we highlight the challenge of interpreting observational evidence from such non-representative samples. Collider bias can induce associations between two or more variables which affect the likelihood of an individual being sampled, distorting associations between these variables in the sample. Analysing UK Biobank data, compared to the wider cohort the participants tested for COVID-19 were highly selected for a range of genetic, behavioural, cardiovascular, demographic, and anthropometric traits. We discuss the mechanisms inducing these problems, and approaches that could help mitigate them. While collider bias should be explored in existing studies, the optimal way to mitigate the problem is to use appropriate sampling strategies at the study design stage. Many published studies of the current SARS-CoV-2 pandemic have analysed data from non-representative samples from populations. Here, using UK BioBank samples, Gibran Hemani and colleagues discuss the potential for such studies to suffer from collider bias, and provide suggestions for optimising study design to account for this.</t>
  </si>
  <si>
    <t>[Griffith, Gareth J.; Morris, Tim T.; Tudball, Matthew J.; Herbert, Annie; Mancano, Giulia; Pike, Lindsey; Sharp, Gemma C.; Palmer, Tom M.; Smith, George Davey; Tilling, Kate; Zuccolo, Luisa; Davies, Neil M.; Hemani, Gibran] Univ Bristol, Med Res Council, Integrat Epidemiol Unit, Bristol BS8 2BN, Avon, England; [Griffith, Gareth J.; Morris, Tim T.; Tudball, Matthew J.; Herbert, Annie; Mancano, Giulia; Pike, Lindsey; Sharp, Gemma C.; Sterne, Jonathan; Palmer, Tom M.; Smith, George Davey; Tilling, Kate; Zuccolo, Luisa; Davies, Neil M.; Hemani, Gibran] Univ Bristol, Bristol Med Sch, Populat Hlth Sci, Oakfield House, Bristol BS8 2BN, Avon, England; [Davies, Neil M.] Norwegian Univ Sci &amp; Technol, Dept Publ Hlth &amp; Nursing, KG Jebsen Ctr Genet Epidemiol, NTNU, Trondheim, Norway</t>
  </si>
  <si>
    <t>University of Bristol; UK Research &amp; Innovation (UKRI); Medical Research Council UK (MRC); University of Bristol; Norwegian University of Science &amp; Technology (NTNU)</t>
  </si>
  <si>
    <t>Hemani, G (corresponding author), Univ Bristol, Med Res Council, Integrat Epidemiol Unit, Bristol BS8 2BN, Avon, England.;Hemani, G (corresponding author), Univ Bristol, Bristol Med Sch, Populat Hlth Sci, Oakfield House, Bristol BS8 2BN, Avon, England.</t>
  </si>
  <si>
    <t>g.hemani@bristol.ac.uk</t>
  </si>
  <si>
    <t>Davey Smith, George/A-7407-2013; Tudball, Matthew/ABI-7155-2020; Tilling, Kate/AAY-1578-2021; Sharp, Gemma C/U-1294-2019</t>
  </si>
  <si>
    <t>Davey Smith, George/0000-0002-1407-8314; Tudball, Matthew/0000-0002-7897-6180; Sharp, Gemma C/0000-0003-2906-4035</t>
  </si>
  <si>
    <t>University of Bristol [MC_UU_00011/1, MC_UU_00011/3]; ESRC [ES/T009101/1]; Norwegian Research Council [295989]; Wellcome Trust; Royal Society [208806/Z/17/Z]; Wellcome Trust [220067/Z/20/Z]; MRC [MR/S002634/1]; Medical Research Council (MRC); Wellcome Trust [220067/Z/20/Z] Funding Source: Wellcome Trust; ESRC [ES/T009101/1] Funding Source: UKRI; MRC [MC_UU_00011/3, MC_UU_00011/1] Funding Source: UKRI</t>
  </si>
  <si>
    <t>University of Bristol; ESRC(UK Research &amp; Innovation (UKRI)Economic &amp; Social Research Council (ESRC)); Norwegian Research Council(Research Council of Norway); Wellcome Trust(Wellcome Trust); Royal Society(Royal Society); Wellcome Trust(Wellcome Trust); MRC(UK Research &amp; Innovation (UKRI)Medical Research Council UK (MRC)); Medical Research Council (MRC)(UK Research &amp; Innovation (UKRI)Medical Research Council UK (MRC)); Wellcome Trust(Wellcome Trust); ESRC(UK Research &amp; Innovation (UKRI)Economic &amp; Social Research Council (ESRC)); MRC(UK Research &amp; Innovation (UKRI)Medical Research Council UK (MRC))</t>
  </si>
  <si>
    <t>We are grateful to Josephine Walker for helpful comments on this manuscript. This research has been conducted using the UK Biobank Resource under Application Number 16729. The Medical Research Council (MRC) and the University of Bristol support the MRC Integrative Epidemiology Unit [MC_UU_00011/1, MC_UU_00011/3]. G.J.G. is supported by an ESRC postdoctoral fellowship [ES/T009101/1]. N.M.D. is supported by a Norwegian Research Council Grant number 295989. G.H. is supported by the Wellcome Trust and Royal Society [208806/Z/17/Z]. M.J.T. is supported by a Wellcome Trust studentship [220067/Z/20/Z]. AH is supported by an MRC grant [MR/S002634/1].</t>
  </si>
  <si>
    <t>NATURE PORTFOLIO</t>
  </si>
  <si>
    <t>BERLIN</t>
  </si>
  <si>
    <t>HEIDELBERGER PLATZ 3, BERLIN, 14197, GERMANY</t>
  </si>
  <si>
    <t>2041-1723</t>
  </si>
  <si>
    <t>NAT COMMUN</t>
  </si>
  <si>
    <t>Nat. Commun.</t>
  </si>
  <si>
    <t>NOV 12</t>
  </si>
  <si>
    <t>10.1038/s41467-020-19478-2</t>
  </si>
  <si>
    <t>OY0YL</t>
  </si>
  <si>
    <t>WOS:000593980500007</t>
  </si>
  <si>
    <t>Kolin, DA; Kulm, S; Christos, PJ; Elemento, O</t>
  </si>
  <si>
    <t>Kolin, David A.; Kulm, Scott; Christos, Paul J.; Elemento, Olivier</t>
  </si>
  <si>
    <t>Clinical, regional, and genetic characteristics of Covid-19 patients from UK Biobank</t>
  </si>
  <si>
    <t>INFLAMMATION; RISK</t>
  </si>
  <si>
    <t>Background Coronavirus disease 2019 (Covid-19) has rapidly infected millions of people worldwide. Recent studies suggest that racial minorities and patients with comorbidities are at higher risk of Covid-19. In this study, we analyzed the effects of clinical, regional, and genetic factors on Covid-19 positive status. Methods The UK Biobank is a longitudinal cohort study that recruited participants from 2006 to 2010 from throughout the United Kingdom. Covid-19 test results were provided to UK Biobank starting on March 16, 2020. The main outcome measure in this study was Covid-19 positive status, determined by the presence of any positive test for a single individual. Clinical risk factors were derived from UK Biobank at baseline, and regional risk factors were imputed using census features local to each participant's home zone. We used robust adjusted Poisson regression with clustering by testing laboratory to estimate relative risk. Blood types were derived using genetic variants rs8176719 and rs8176746, and genomewide tests of association were conducted using logistic-Firth hybrid regression. Results This prospective cohort study included 397,064 UK Biobank participants, of whom 968 tested positive for Covid-19. The unadjusted relative risk of Covid-19 for Black participants was 3.66 (95% CI 2.83-4.74), compared to White participants. Adjusting for Townsend deprivation index alone reduced the relative risk to 2.44 (95% CI 1.86-3.20). Comorbidities that significantly increased Covid-19 risk included chronic obstructive pulmonary disease (adjusted relative risk [ARR] 1.64, 95% CI 1.18-2.27), ischemic heart disease (ARR 1.48, 95% CI 1.16-1.89), and depression (ARR 1.32, 95% CI 1.03-1.70). There was some evidence that angiotensin converting enzyme inhibitors (ARR 1.48, 95% CI 1.13-1.93) were associated with increased risk of Covid-19. Each standard deviation increase in the number of total individuals living in a participant's locality was associated with increased risk of Covid-19 (ARR 1.14, 95% CI 1.08-1.20). Analyses of genetically inferred blood types confirmed that participants with type A blood had increased odds of Covid-19 compared to participants with type O blood (odds ratio [OR] 1.16, 95% CI 1.01-1.33). A meta-analysis of genomewide association studies across ancestry groups did not reveal any significant loci. Study limitations include confounding by indication, bias due to limited information on early Covid-19 test results, and inability to accurately gauge disease severity. Conclusions When assessing the association of Black race with Covid-19, adjusting for deprivation reduced the relative risk of Covid-19 by 33%. In the context of sociological research, these findings suggest that discrimination in the labor market may play a role in the high relative risk of Covid-19 for Black individuals. In this study, we also confirmed the association of blood type A with Covid-19, among other clinical and regional factors.</t>
  </si>
  <si>
    <t>[Kolin, David A.; Kulm, Scott; Elemento, Olivier] Caryl &amp; Israel Englander Inst Precis Med, Meyer Canc Ctr, Weill Cornell Med, New York, NY 10021 USA; [Kolin, David A.; Kulm, Scott; Elemento, Olivier] Weill Cornell Med, Dept Physiol &amp; Biophys, New York, NY 10065 USA; [Christos, Paul J.] Weill Cornell Med, Dept Populat Hlth Sci, New York, NY USA</t>
  </si>
  <si>
    <t>Cornell University; Weill Cornell Medicine; Cornell University; Weill Cornell Medicine; Cornell University; Weill Cornell Medicine</t>
  </si>
  <si>
    <t>Kolin, DA (corresponding author), Caryl &amp; Israel Englander Inst Precis Med, Meyer Canc Ctr, Weill Cornell Med, New York, NY 10021 USA.;Kolin, DA (corresponding author), Weill Cornell Med, Dept Physiol &amp; Biophys, New York, NY 10065 USA.</t>
  </si>
  <si>
    <t>dak4001@med.cornell.edu</t>
  </si>
  <si>
    <t>National Institutes of Health [U24 CA210989, R01 CA194547, P50CA211024, UL1TR002384]; Clinical and Translational Science Center at Weill Cornell Medical College [1-UL1-TR002384-01]; Emerson Research Collective</t>
  </si>
  <si>
    <t>National Institutes of Health(United States Department of Health &amp; Human ServicesNational Institutes of Health (NIH) - USA); Clinical and Translational Science Center at Weill Cornell Medical College; Emerson Research Collective</t>
  </si>
  <si>
    <t>This research was supported by the National Institutes of Health (Grant Numbers: U24 CA210989, R01 CA194547, P50CA211024, UL1TR002384) and by the Emerson Research Collective. Dr. Paul Christos was partially supported by the following grant: Clinical and Translational Science Center at Weill Cornell Medical College (1-UL1-TR002384-01). The funders had no role in study design, data collection and analysis, decision to publish, or preparation of the manuscript.</t>
  </si>
  <si>
    <t>NOV 17</t>
  </si>
  <si>
    <t>e0241264</t>
  </si>
  <si>
    <t>10.1371/journal.pone.0241264</t>
  </si>
  <si>
    <t>OZ5ZL</t>
  </si>
  <si>
    <t>WOS:000595003900025</t>
  </si>
  <si>
    <t>Larvin, H; Wilmott, S; Wu, JH; Kang, J</t>
  </si>
  <si>
    <t>Larvin, Harriet; Wilmott, Sheryl; Wu, Jianhua; Kang, Jing</t>
  </si>
  <si>
    <t>The Impact of Periodontal Disease on Hospital Admission and Mortality During COVID-19 Pandemic</t>
  </si>
  <si>
    <t>FRONTIERS IN MEDICINE</t>
  </si>
  <si>
    <t>COVID-19; oral health; periodontal disease; hospital admission; mortality; UK Biobank</t>
  </si>
  <si>
    <t>NATIONAL-HEALTH; ORAL-DISEASES; GLOBAL BURDEN; COHORT</t>
  </si>
  <si>
    <t>Introduction: COVID-19 has had a huge impact on society and healthcare and it has been suggested that people with periodontal disease are at risk of having worse outcomes from the disease. The aim of this study was to quantify the impact of periodontal disease on hospital admission and mortality during the COVID-19 pandemic. Materials and Methods: The study extracted UK Biobank participants who had taken a COVID-19 test between March and June 2020 (n = 13,253), of which 1,616 were COVID-19 positive (12%) and 11,637 were COVID-19 negative (88%). Self-reported oral health indicators of painful or bleeding gums and loose teeth were used as surrogates for periodontal disease, participants who did not report any of the aforementioned indicators were used as controls. Multivariable logistic regressions were used to obtain crude and adjusted odds ratios of COVID-19 infection, subsequent hospital admission and mortality adjusted for demographics, BMI, biomarkers, lifestyle and co-morbidities. Results: Painful gums, bleeding gums and loose teeth were reported in 2.7, 11.2 and 3.3% of participants with COVID-19 infection, respectively. Risk of COVID-19 infection in participants with painful or bleeding gums and loose teeth compared to controls was not increased (odds ratio [OR]: 1.10, 95% CI: 0.72-1.69; OR: 1.15, 95% CI: 0.84-1.59). COVID-19 positive participants with painful or bleeding gums had a higher risk of mortality (OR: 1.71, 95% CI: 1.05-2.72) but not hospital admission (OR: 0.90, 95% CI: 0.59-1.37). Participants with loose teeth did not show higher risk of hospital admission or mortality compared to the control group (OR = 1.55, 95% CI: 0.87-2.77; OR: 1.85; 95% CI: 0.92-2.72). Conclusion: There was insufficient evidence to link periodontal disease with an increased risk of COVID-19 infection. However, amongst the COVID-19 positive, there was significantly higher mortality for participants with periodontal disease. Utilization of linked dental and hospital patient records would improve the understanding of the impact of periodontal disease on COVID-19 related outcomes.</t>
  </si>
  <si>
    <t>[Larvin, Harriet; Wu, Jianhua] Univ Leeds, Sch Dent, Leeds, W Yorkshire, England; [Wilmott, Sheryl] Leeds Teaching Hosp Trust, Leeds Dent Inst, Leeds, W Yorkshire, England; [Wu, Jianhua] Univ Leeds, Leeds Inst Data Analyt, Leeds, W Yorkshire, England; [Kang, Jing] Univ Leeds, Sch Dent, Oral Biol, Leeds, W Yorkshire, England</t>
  </si>
  <si>
    <t>University of Leeds; University of Leeds; University of Leeds; University of Leeds</t>
  </si>
  <si>
    <t>Kang, J (corresponding author), Univ Leeds, Sch Dent, Oral Biol, Leeds, W Yorkshire, England.</t>
  </si>
  <si>
    <t>j.kang@leeds.ac.uk</t>
  </si>
  <si>
    <t>Larvin, Harriet/IQR-8945-2023</t>
  </si>
  <si>
    <t>Larvin, Harriet/0000-0001-7263-4182; Wu, Jianhua/0000-0001-6093-599X</t>
  </si>
  <si>
    <t>Hopper Scholarship at the University of Leeds; National Institute for Health Research (NIHR) infrastructure at Leeds</t>
  </si>
  <si>
    <t>Hopper Scholarship at the University of Leeds; National Institute for Health Research (NIHR) infrastructure at Leeds(National Institutes of Health Research (NIHR))</t>
  </si>
  <si>
    <t>HL was supported by the Hopper Scholarship at the University of Leeds. This work was supported by the National Institute for Health Research (NIHR) infrastructure at Leeds. The views expressed are those of the author(s) and not necessarily those of the NHS, the NIHR or the Department of Health.</t>
  </si>
  <si>
    <t>2296-858X</t>
  </si>
  <si>
    <t>FRONT MED-LAUSANNE</t>
  </si>
  <si>
    <t>Front. Med.</t>
  </si>
  <si>
    <t>NOV 23</t>
  </si>
  <si>
    <t>10.3389/fmed.2020.604980</t>
  </si>
  <si>
    <t>PB9EL</t>
  </si>
  <si>
    <t>Green Published, gold</t>
  </si>
  <si>
    <t>WOS:000596615400001</t>
  </si>
  <si>
    <t>Denaxas, S; Shah, AD; Mateen, BA; Kuan, V; Quint, JK; Fitzpatrick, N; Torralbo, A; Fatemifar, G; Hemingway, H</t>
  </si>
  <si>
    <t>Denaxas, Spiros; Shah, Anoop D.; Mateen, Bilal A.; Kuan, Valerie; Quint, Jennifer K.; Fitzpatrick, Natalie; Torralbo, Ana; Fatemifar, Ghazaleh; Hemingway, Harry</t>
  </si>
  <si>
    <t>A semi-supervised approach for rapidly creating clinical biomarker phenotypes in the UK Biobank using different primary care EHR and clinical terminology systems</t>
  </si>
  <si>
    <t>JAMIA OPEN</t>
  </si>
  <si>
    <t>electronic health records; phenotyping; medical informatics; UK Biobank</t>
  </si>
  <si>
    <t>HEALTH; WASTE; AGE</t>
  </si>
  <si>
    <t>Objectives: The UK Biobank (UKB) is making primary care electronic health records (EHRs) for 500 000 participants available for COVID-19-related research. Data are extracted from four sources, recorded using five clinical terminologies and stored in different schemas. The aims of our research were to: (a) develop a semi-supervised approach for bootstrapping EHR phenotyping algorithms in UKB EHR, and (b) to evaluate our approach by implementing and evaluating phenotypes for 31 common biomarkers. Materials and Methods: We describe an algorithmic approach to phenotyping biomarkers in primary care EHR involving (a) bootstrapping definitions using existing phenotypes, (b) excluding generic, rare, or semantically distant terms, (c) forward-mapping terminology terms, (d) expert review, and (e) data extraction. We evaluated the phenotypes by assessing the ability to reproduce known epidemiological associations with all-cause mortality using Cox proportional hazards models. Results: We created and evaluated phenotyping algorithms for 31 biomarkers many of which are directly related to COVID-19 complications, for example diabetes, cardiovascular disease, respiratory disease. Our algorithm identified 1651 Read v2 and Clinical Terms Version 3 terms and automatically excluded 1228 terms. Clinical review excluded 103 terms and included 44 terms, resulting in 364 terms for data extraction (sensitivity 0.89, specificity 0.92). We extracted 38 190 682 events and identified 220 978 participants with at least one biomarker measured. Discussion and conclusion: Bootstrapping phenotyping algorithms from similar EHR can potentially address pre-existing methodological concerns that undermine the outputs of biomarker discovery pipelines and provide research-quality phenotyping algorithms.</t>
  </si>
  <si>
    <t>[Denaxas, Spiros; Shah, Anoop D.; Fitzpatrick, Natalie; Torralbo, Ana; Fatemifar, Ghazaleh; Hemingway, Harry] UCL, Inst Hlth Informat, 222 Euston Rd, London NW1 2DA, England; [Denaxas, Spiros; Shah, Anoop D.; Kuan, Valerie; Quint, Jennifer K.; Fitzpatrick, Natalie; Torralbo, Ana; Fatemifar, Ghazaleh; Hemingway, Harry] UCL, Hlth Data Res UK, London, England; [Denaxas, Spiros; Mateen, Bilal A.] Alan Turing Inst, London, England; [Denaxas, Spiros; Kuan, Valerie; Hemingway, Harry] UCL, British Heart Fdn Res Accelerator, London, England; [Mateen, Bilal A.] Kings Coll Hosp London, London, England; [Kuan, Valerie] UCL, Inst Cardiovasc Sci, London, England; [Quint, Jennifer K.] Imperial Coll London, Natl Heart &amp; Lung Inst, London, England</t>
  </si>
  <si>
    <t>University of London; University College London; University of London; University College London; University of London; University College London; King's College Hospital NHS Foundation Trust; King's College Hospital; University of London; University College London; Imperial College London</t>
  </si>
  <si>
    <t>Denaxas, S (corresponding author), UCL, Inst Hlth Informat, 222 Euston Rd, London NW1 2DA, England.</t>
  </si>
  <si>
    <t>s.denaxas@ucl.ac.uk</t>
  </si>
  <si>
    <t>Shah, Anoop Dinesh/D-4396-2014; quint, jennifer/ABE-3384-2020; Hemingway, Harry/C-1219-2009</t>
  </si>
  <si>
    <t>Shah, Anoop Dinesh/0000-0002-8907-5724; Hemingway, Harry/0000-0003-2279-0624; Mateen, Bilal Akhter/0000-0003-4423-6472; Denaxas, Spiros/0000-0001-9612-7791</t>
  </si>
  <si>
    <t>National Institute for Health Research (NIHR) Biomedical Research Centre at University College London Hospital NHS Trust [12345]</t>
  </si>
  <si>
    <t>National Institute for Health Research (NIHR) Biomedical Research Centre at University College London Hospital NHS Trust(National Institutes of Health Research (NIHR))</t>
  </si>
  <si>
    <t>This research has been conducted using the UK Biobank Resource under Application Number 12345.; This article represents independent research [part] funded by the National Institute for Health Research (NIHR) Biomedical Research Centre at University College London Hospital NHS Trust.</t>
  </si>
  <si>
    <t>2574-2531</t>
  </si>
  <si>
    <t>JAMIA Open</t>
  </si>
  <si>
    <t>DEC</t>
  </si>
  <si>
    <t>Health Care Sciences &amp; Services; Medical Informatics</t>
  </si>
  <si>
    <t>RU9DS</t>
  </si>
  <si>
    <t>WOS:000645440800012</t>
  </si>
  <si>
    <t>Zhang, XM; Li, X; Sun, ZW; He, YZ; Xu, W; Campbell, H; Dunlop, MG; Timofeeva, M; Theodoratou, E</t>
  </si>
  <si>
    <t>Zhang, Xiaomeng; Li, Xue; Sun, Ziwen; He, Yazhou; Xu, Wei; Campbell, Harry; Dunlop, Malcolm G.; Timofeeva, Maria; Theodoratou, Evropi</t>
  </si>
  <si>
    <t>Physical activity and COVID-19: an observational and Mendelian randomisation study</t>
  </si>
  <si>
    <t>JOURNAL OF GLOBAL HEALTH</t>
  </si>
  <si>
    <t>EXERCISE</t>
  </si>
  <si>
    <t>Background Physical activity (PA) is known to be a protective lifestyle factor against several non-communicable diseases while its impact on infectious diseases, including Coronavirus Disease 2019 (COVID-19) is not as clear. Methods We performed univariate and multivariate logistic regression to identify associations between both objectively and subjectively measured PA collected prospectively and COVID-19 related outcomes (overall COVID-19, inpatient COVID-19, outpatient COVID-19, and COVID-19 death) in the UK Biobank cohort. Subsequently, we tested causality by using Mendelian randomisation (MR) analyses. Results In the multivariable model, the increased acceleration vector magnitude PA (AMPA) is associated with a decreased probability of overall and outpatient COVID-19 with an odds ratio (OR) and 95% confidence interval (CI) of 0.80 (0.69, 0.93) and 0.74 (0.58, 0.95), respectively. No association is found between self-reported moderate-to-vigorous PA (MVPA) and COVID-19 related outcomes. No association is found by MR analyses. Conclusions Our results indicate a protective effect of objectively measured PA and COVID-19 outcomes (outpatient COVID-19 and overall COVID-19) independent of age, sex, measures of obesity, and smoking status. Although the MR analyses do not support a causal association, that may be due to limited power. We conclude that policies to encourage and facilitate exercise at a population level during the pandemic should be considered.</t>
  </si>
  <si>
    <t>[Zhang, Xiaomeng; Li, Xue; He, Yazhou; Xu, Wei; Campbell, Harry; Theodoratou, Evropi] Univ Edinburgh, Ctr Global Hlth, Usher Inst, Edinburgh, Midlothian, Scotland; [Li, Xue] Zhejiang Univ, Sch Publ Hlth, Hangzhou, Peoples R China; [Li, Xue] Zhejiang Univ, Affiliated Hosp 2, Hangzhou, Peoples R China; [Sun, Ziwen] Beijing Inst Technol, Sch Design &amp; Arts, Beijing, Peoples R China; [Sun, Ziwen] Univ Edinburgh, Edinburgh Sch Architecture &amp; Landscape Architectu, Edinburgh, Midlothian, Scotland; [He, Yazhou; Dunlop, Malcolm G.; Timofeeva, Maria] Univ Edinburgh, Canc Res UK Edinburgh Ctr, Colon Canc Genet Grp, Edinburgh, Midlothian, Scotland; [He, Yazhou; Dunlop, Malcolm G.; Timofeeva, Maria] Univ Edinburgh, Inst Genet &amp; Mol Med, Med Res Council, Human Genet Unit, Edinburgh, Midlothian, Scotland; [Timofeeva, Maria] Univ Southern Denmark, Danish Inst Adv Study, Dept Publ Hlth, Odense, Denmark; [Theodoratou, Evropi] Univ Edinburgh, Canc Res UK Edinburgh Ctr, MRC Inst Genet &amp; Mol Med, Edinburgh, Midlothian, Scotland</t>
  </si>
  <si>
    <t>University of Edinburgh; Zhejiang University; Zhejiang University; Beijing Institute of Technology; University of Edinburgh; University of Edinburgh; University of Edinburgh; UK Research &amp; Innovation (UKRI); Medical Research Council UK (MRC); University of Southern Denmark; University of Edinburgh</t>
  </si>
  <si>
    <t>Theodoratou, E (corresponding author), Univ Edinburgh, Ctr Global Hlth, Usher Inst, Edinburgh, Midlothian, Scotland.;Timofeeva, M (corresponding author), Univ Southern Denmark, Dept Publ Hlth, Danish Inst Adv Study D IAS, JB Winslows Vej 9, DK-5000 Odense C, Denmark.</t>
  </si>
  <si>
    <t>mtimofeeva@health.sdu.dk</t>
  </si>
  <si>
    <t>Campbell, Harry/E-2959-2010; Dunlop, Malcolm G/F-1973-2011; Theodoratou, Evropi/C-3430-2014; Zhang, Xiaomeng/AAM-9238-2021; Sun, Ziwen/GZL-2141-2022</t>
  </si>
  <si>
    <t>Campbell, Harry/0000-0002-6169-6262; Dunlop, Malcolm G/0000-0002-3033-5851; Theodoratou, Evropi/0000-0001-5887-9132; Timofeeva, Maria/0000-0002-2503-4253</t>
  </si>
  <si>
    <t>Cancer Research UK [C348/A18927, C31250/A22804]; Darwin Trust of Edinburgh studentship</t>
  </si>
  <si>
    <t>Cancer Research UK(Cancer Research UK); Darwin Trust of Edinburgh studentship</t>
  </si>
  <si>
    <t>This work was supported by Cancer Research UK programme grant to MD [grant number C348/A18927]; Cancer Research UK Career Development Fellowship to ET [grant number C31250/A22804]; The Darwin Trust of Edinburgh studentship to XZ.</t>
  </si>
  <si>
    <t>INT SOC GLOBAL HEALTH</t>
  </si>
  <si>
    <t>EDINBURGH</t>
  </si>
  <si>
    <t>CALEDONIAN EXCHANGE, 19A CANNING ST, EDINBURGH, ENGLAND</t>
  </si>
  <si>
    <t>2047-2978</t>
  </si>
  <si>
    <t>2047-2986</t>
  </si>
  <si>
    <t>J GLOB HEALTH</t>
  </si>
  <si>
    <t>J. Glob. Health</t>
  </si>
  <si>
    <t>10.7189/jogh.10.020514</t>
  </si>
  <si>
    <t>PZ1CH</t>
  </si>
  <si>
    <t>WOS:000612476300167</t>
  </si>
  <si>
    <t>Li, HQ; Baldwin, E; Zhang, X; Kenost, C; Luo, WT; Calhoun, EA; An, LL; Bennett, CL; Lussier, YA</t>
  </si>
  <si>
    <t>Li, Haiquan; Baldwin, Edwin; Zhang, Xiang; Kenost, Colleen; Luo, Wenting; Calhoun, Elizabeth A.; An, Lingling; Bennett, Charles L.; Lussier, Yves A.</t>
  </si>
  <si>
    <t>Comparison and impact of COVID-19 for patients with cancer: a survival analysis of fatality rate controlling for age, sex and cancer type</t>
  </si>
  <si>
    <t>BMJ HEALTH &amp; CARE INFORMATICS</t>
  </si>
  <si>
    <t>COVID-19; medical informatics; BMJ health informatics</t>
  </si>
  <si>
    <t>RISK-FACTORS; CLINICAL CHARACTERISTICS; UK; ASSOCIATION; MULTICENTER; DIAGNOSIS; SEVERITY; DELAYS</t>
  </si>
  <si>
    <t>Objectives Prior research has reported an increased risk of fatality for patients with cancer, but most studies investigated the risk by comparing cancer to non-cancer patients among COVID-19 infections, where cancer might have contributed to the increased risk. This study is to understand COVID-19's imposed HR of fatality while controlling for covariates, such as age, sex, metastasis status and cancer type. Methods We conducted survival analyses of 4606 cancer patients with COVID-19 test results from 16 March to 11 October 2020 in UK Biobank and estimated the overall HR of fatality with and without COVID-19 infection. We also examined the HRs of 13 specific cancer types with at least 100 patients using a stratified analysis. Results COVID-19 resulted in an overall HR of 7.76 (95% CI 5.78 to 10.40, p&lt;10(-10)) by following 4606 patients with cancer for 21 days after the tests. The HR varied among cancer type, with over a 10-fold increase in fatality rate (false discovery rate &lt;= 0.02) for melanoma, haematological malignancies, uterine cancer and kidney cancer. Although COVID-19 imposed a higher risk for localised versus distant metastasis cancers, those of distant metastases yielded higher overall fatality rates due to their multiplicative effects. Discussion The results confirmed prior reports for the increased risk of fatality for patients with COVID-19 plus hematological malignancies and demonstrated similar findings of COVID-19 on melanoma, uterine, and kidney cancers. Conclusion The results highlight the heightened risk that COVID-19 imposes on localised and haematological cancer patients and the necessity to vaccinate uninfected patients with cancer promptly, particularly for the cancer types most influenced by COVID-19. Results also suggest the importance of timely care for patients with localised cancer, whether they are infected by COVID-19 or not.</t>
  </si>
  <si>
    <t>[Li, Haiquan; Baldwin, Edwin; Zhang, Xiang; Luo, Wenting; An, Lingling] Univ Arizona, Dept Biosyst Engn, Tucson, AZ 85721 USA; [Kenost, Colleen; Lussier, Yves A.] Univ Utah, Sch Med, Dept Biomed Informat, Salt Lake City, UT 84108 USA; [Calhoun, Elizabeth A.] Univ Kansas, Med Ctr, Dept Populat Hlth, Kansas City, KS 66103 USA; [Bennett, Charles L.] Univ South Carolina, Dept Clin Pharm &amp; Outcomes Sci, Columbia, SC 29208 USA</t>
  </si>
  <si>
    <t>University of Arizona; Utah System of Higher Education; University of Utah; University of Kansas; University of Kansas Medical Center; University of South Carolina System; University of South Carolina Columbia</t>
  </si>
  <si>
    <t>Li, HQ (corresponding author), Univ Arizona, Dept Biosyst Engn, Tucson, AZ 85721 USA.;Lussier, YA (corresponding author), Univ Utah, Sch Med, Dept Biomed Informat, Salt Lake City, UT 84108 USA.;Bennett, CL (corresponding author), Univ South Carolina, Dept Clin Pharm &amp; Outcomes Sci, Columbia, SC 29208 USA.</t>
  </si>
  <si>
    <t>haiquan@arizona.edu; bennettc@cop.sc.edu; Yves.Lussier@utah.edu</t>
  </si>
  <si>
    <t>Lussier, Yves/N-4891-2017</t>
  </si>
  <si>
    <t>Lussier, Yves/0000-0001-9854-1005; Li, Haiquan/0000-0002-8049-0278</t>
  </si>
  <si>
    <t>2632-1009</t>
  </si>
  <si>
    <t>BMJ HEALTH CARE INFO</t>
  </si>
  <si>
    <t>BMJ Health Care Inform.</t>
  </si>
  <si>
    <t>e100341</t>
  </si>
  <si>
    <t>ZM2EO</t>
  </si>
  <si>
    <t>WOS:000764176600002</t>
  </si>
  <si>
    <t>Goo, T; Han, K; Apio, C; Park, T</t>
  </si>
  <si>
    <t>Goo, Taewan; Han, Kyulhee; Apio, Catherine; Park, Taesung</t>
  </si>
  <si>
    <t>Analysis of COVID-19 genetic risk susceptibility using UK Biobank SNP genotype data</t>
  </si>
  <si>
    <t>INTERNATIONAL JOURNAL OF DATA MINING AND BIOINFORMATICS</t>
  </si>
  <si>
    <t>COVID-19; GWAS; host genetics; infection susceptibility; pathway analysis</t>
  </si>
  <si>
    <t>The coronavirus disease 2019 (COVID-19) has become a global pandemic. Here, we performed a study on host susceptibility to COVID-19 infection using COVID-19 test results and genomic data released by UK Biobank until early October of 2020. The data consisted of 27,713 samples including 2740 positive cases. We employed genome-wide association study, gene-level association and pathway analyses using common and rare variants. Among these analyses, only pathway analysis based on rare variants found seven significant pathways. Among them, the JAK-STAT pathway and glycolipid biosynthesis pathway have been reported to be associated with a viral infection, especially COVID-19 infection. Further, we found new pathways that were not previously reported, including pathways related to cellular signalling like NLR signalling pathway. Additional experiments and studies of these pathways may unveil the pathophysiological of COVID-19 and identify highly susceptible groups.</t>
  </si>
  <si>
    <t>[Goo, Taewan; Han, Kyulhee; Apio, Catherine] Seoul Natl Univ, Interdisciplinary Program Bioinformat, Seoul, South Korea; [Park, Taesung] Seoul Natl Univ, Dept Stat, Seoul, South Korea</t>
  </si>
  <si>
    <t>Seoul National University (SNU); Seoul National University (SNU)</t>
  </si>
  <si>
    <t>Park, T (corresponding author), Seoul Natl Univ, Dept Stat, Seoul, South Korea.</t>
  </si>
  <si>
    <t>gootec92@snu.ac.kr; hgh1031@snu.ac.kr; 2019-20240@snu.ac.kr; tspark@stats.snu.ac.kr</t>
  </si>
  <si>
    <t>Goo, Taewan/HZJ-5608-2023</t>
  </si>
  <si>
    <t>Han, Kyulhee/0000-0002-7243-5711</t>
  </si>
  <si>
    <t>Korea Health Technology R&amp;D Project through the Korea Health Industry Development Institute - Ministry of Health Welfare [HI16C2037]; Ministry of Science, ICT and Future Planning through the National Research Foundation (NRF) [2013M3A9C4078158]</t>
  </si>
  <si>
    <t>Korea Health Technology R&amp;D Project through the Korea Health Industry Development Institute - Ministry of Health Welfare; Ministry of Science, ICT and Future Planning through the National Research Foundation (NRF)</t>
  </si>
  <si>
    <t>D This research has been conducted using data from UK Biobank, a major biomedical database. This research was funded by the Korea Health Technology R&amp;D Project through the Korea Health Industry Development Institute funded by the Ministry of Health &amp; Welfare (No. HI16C2037), and the Bio-Synergy Research Project (2013M3A9C4078158) of the Ministry of Science, ICT and Future Planning through the National Research Foundation (NRF).</t>
  </si>
  <si>
    <t>INDERSCIENCE ENTERPRISES LTD</t>
  </si>
  <si>
    <t>GENEVA</t>
  </si>
  <si>
    <t>WORLD TRADE CENTER BLDG, 29 ROUTE DE PRE-BOIS, CASE POSTALE 856, CH-1215 GENEVA, SWITZERLAND</t>
  </si>
  <si>
    <t>1748-5673</t>
  </si>
  <si>
    <t>1748-5681</t>
  </si>
  <si>
    <t>INT J DATA MIN BIOIN</t>
  </si>
  <si>
    <t>Int. J. Data Min. Bioinform.</t>
  </si>
  <si>
    <t>1-2</t>
  </si>
  <si>
    <t>10.1504/IJDMB.2021.116879</t>
  </si>
  <si>
    <t>Mathematical &amp; Computational Biology</t>
  </si>
  <si>
    <t>TY5NF</t>
  </si>
  <si>
    <t>Bronze</t>
  </si>
  <si>
    <t>WOS:000683830400001</t>
  </si>
  <si>
    <t>Prats-Uribe, A; Xie, JQ; Prieto-Alhambra, D; Petersen, I</t>
  </si>
  <si>
    <t>Prats-Uribe, Albert; Xie, Junqing; Prieto-Alhambra, Daniel; Petersen, Irene</t>
  </si>
  <si>
    <t>Smoking and COVID-19 Infection and Related Mortality: A Prospective Cohort Analysis of UK Biobank Data</t>
  </si>
  <si>
    <t>CLINICAL EPIDEMIOLOGY</t>
  </si>
  <si>
    <t>smoking; COVID-19; UK Biobank</t>
  </si>
  <si>
    <t>THERAPY FAILURE; TUBERCULOSIS</t>
  </si>
  <si>
    <t>Background: Several papers have shown contradictory evidence about the relationship between smoking and COVID-19-related deaths. There is little evidence about smoking and risk of infection. We aim to examine association between smoking and COVID-19 infection and subsequent mortality. Methods: This was a prospective study with participants from the UK Biobank cohort. Participants who lived in England were followed up from 01/02/2020 to 28/06/2020 with data linked to hospital episode statistics, Office for National Statistics and Public Health England PCR tests. We compared current-smokers, previous-smokers with never-smokers and estimated risk ratio (RR) of COVID-19 infection and subsequent mortality using Poisson regression adjusting for age, sex, ethnicity, body mass index and socio-economic status. Interactions between smoking status and age and sex were tested for using multiplicative interactions, and analyses were stratified by median age (49-68 years, 69-86 years) and sex. Results: In total, 402,978 participants were included in the analyses. The majority were never smokers, 226,294 (56.2%), 140,090 (34.8%) were previous smokers, and 39,974 (9.9%) current smokers. COVID-19 infection was identified in 1591 (0.39%) people, and 372/1591 (23.4%) died. Amongst the younger participants, smokers were nearly twice as likely to become infected with COVID-19 than never smokers (RR 1.88 [1.49-2.38]) whereas there was no difference for those aged 69+ (RR 1.05 [0.82-1.34]). In contrast, amongst the older participants, smokers were twice as likely to die from COVID-19 compared to non-smokers (RR 2.15 [1.11-4.16]) whereas there was no difference for those under the age of 69 (RR 1.22[0.83-1.79]). Similar patterns were observed for previous smokers. The impact of smoking was similar in men and women. Conclusion: The association between smoking and COVID-19 infection and subsequent death is modified by age. Smokers and previous smokers aged under 69 were at higher risk of COVID-19 infection, suggesting the risk is associated with increased exposure to SARS-COV-2 virus. Once infected, older smokers were twice as likely to die from COVID-19 than never smokers, possibly mediated by increased risk of chronic conditions/illnesses.</t>
  </si>
  <si>
    <t>[Prats-Uribe, Albert; Xie, Junqing; Prieto-Alhambra, Daniel] Univ Oxford, Pharmaco &amp; Device Epidemiol Ctr Stat Med, Nuffield Dept Orthopaed Rheumatol &amp; Musculoskelet, Oxford OX3 7LD, England; [Petersen, Irene] UCL, Dept Primary Care &amp; Populat Hlth, London NW3 2PF, England; [Petersen, Irene] Aarhus Univ, Dept Clin Epidemiol, DK-8200 Aarhus N, Denmark</t>
  </si>
  <si>
    <t>University of Oxford; University of London; University College London; Aarhus University</t>
  </si>
  <si>
    <t>Prieto-Alhambra, D (corresponding author), Univ Oxford, Botnar Res Ctr, Pharmaco &amp; Device Epidemiol, Ctr Stat Med,Nuffield Dept Orthopaed Rheumatol &amp;, Windmill Rd, Oxford OX3 7LD, England.</t>
  </si>
  <si>
    <t>daniel.prietoalhambra@ndorms.ox.ac.uk</t>
  </si>
  <si>
    <t>Prats-Uribe, Albert/P-8940-2018</t>
  </si>
  <si>
    <t>Prats-Uribe, Albert/0000-0003-1202-9153; Prieto-Alhambra, Daniel/0000-0002-3950-6346; Xie, Junqing/0000-0002-0040-0042</t>
  </si>
  <si>
    <t>National Institute for Health Research (NIHR) Oxford Biomedical Research Centre (BRC); NIHR Senior Research Fellowship [SRF-2018-11-ST2 -004]; Fundacion Alfonso Martin Escudero; Medical Research Council [MR/K501256/1, MR/N013468/1]</t>
  </si>
  <si>
    <t>National Institute for Health Research (NIHR) Oxford Biomedical Research Centre (BRC)(National Institutes of Health Research (NIHR)); NIHR Senior Research Fellowship; Fundacion Alfonso Martin Escudero; Medical Research Council(UK Research &amp; Innovation (UKRI)Medical Research Council UK (MRC))</t>
  </si>
  <si>
    <t>The research was supported by the National Institute for Health Research (NIHR) Oxford Biomedical Research Centre (BRC). DPA is funded through a NIHR Senior Research Fellowship (Grant number SRF-2018-11-ST2 -004). The views expressed in this publication are those of the author(s) and not necessarily those of the NHS, the National Institute for Health Research, or the Department of Health. APU is supported by Fundacion Alfonso Martin Escudero and the Medical Research Council (grant num-bers MR/K501256/1, MR/N013468/1). The Funders had no role in study design, data collection, and analysis, decision to publish, or preparation of the manuscript.</t>
  </si>
  <si>
    <t>DOVE MEDICAL PRESS LTD</t>
  </si>
  <si>
    <t>ALBANY</t>
  </si>
  <si>
    <t>PO BOX 300-008, ALBANY, AUCKLAND 0752, NEW ZEALAND</t>
  </si>
  <si>
    <t>1179-1349</t>
  </si>
  <si>
    <t>CLIN EPIDEMIOL</t>
  </si>
  <si>
    <t>Clin. Epidemiol.</t>
  </si>
  <si>
    <t>10.2147/CLEP.S300597</t>
  </si>
  <si>
    <t>SO7FZ</t>
  </si>
  <si>
    <t>WOS:000659141400001</t>
  </si>
  <si>
    <t>Zhou, JQ; Liu, C; Sun, YT; Huang, WS; Ye, KX</t>
  </si>
  <si>
    <t>Zhou, Jingqi; Liu, Chang; Sun, Yitang; Huang, Weishan; Ye, Kaixiong</t>
  </si>
  <si>
    <t>Cognitive disorders associated with hospitalization of COVID-19: Results from an observational cohort study</t>
  </si>
  <si>
    <t>COVID-19; Dementia; Alzheimer's disease; Risk factors; Pre-existing conditions; Cognitive disorders</t>
  </si>
  <si>
    <t>Introduction: Our understanding of risk factors for COVID-19, including pre-existing medical conditions and genetic variations, is limited. To what extent the pre-existing clinical condition and genetic background have implications for COVID-19 still needs to be explored. Methods: Our study included 389,620 participants of European descent from the UK Biobank, of whom 3,884 received the COVID-19 test and 1,091 were tested positive for COVID-19. We examined the association of COVID-19 status with an extensive list of 974 medical conditions and 30 blood biomarkers. Additionally, we tested the association of genetic variants in two key genes related to severe acute respiratory syndrome coronavirus 2 (SARS-CoV-2) infection, angiotensin-converting enzyme 2 (ACE2) and transmembrane protease serine 2 (TMPRSS2), with COVID-19 or any other phenotypes. Results: The most significant risk factors for COVID-19 include Alzheimer's disease (OR = 2.29, 95% CI: 1.25-4.16), dementia (OR = 2.16, 95% CI: 1.36-3.42), and the overall category of delirium, dementia, amnestic and other cognitive disorders (OR = 1.90, 95% CI: 1.24-2.90). Evidence suggesting associations of genetic variants in SARS-CoV-2 infection-related genes with COVID-19 (rs7282236, OR = 1.33, 95% CI: 1.14-1.54, p = 2.31 x 10(-4)) and other phenotypes, such as an immune deficiency (p = 5.65 x 10(-5)) and prostate cancer (p = 1.1 x 10(-5)), was obtained. Conclusions: Our unbiased and extensive search identified pre-existing Alzheimer's disease and dementia as top risk factors for hospital admission due to COVID-19, highlighting the importance of providing special protective care for patients with cognitive disorders during this pandemic. We also obtained evidence suggesting a direct association of genetic variants with COVID-19.</t>
  </si>
  <si>
    <t>[Zhou, Jingqi; Liu, Chang; Sun, Yitang; Ye, Kaixiong] Univ Georgia, Dept Genet, Franklin Coll Arts &amp; Sci, Athens, GA 30602 USA; [Zhou, Jingqi] Shanghai Jiao Tong Univ, Sch Publ Hlth, Sch Med, Shanghai, Peoples R China; [Liu, Chang] Wuhan Univ, Coll Life Sci, Wuhan, Peoples R China; [Huang, Weishan] Louisiana State Univ, Sch Vet Med, Dept Pathobiol Sci, Baton Rouge, LA 70803 USA; [Huang, Weishan] Cornell Univ, Coll Vet Med, Dept Microbiol &amp; Immunol, Ithaca, NY 14853 USA; [Ye, Kaixiong] Univ Georgia, Inst Bioinformat, Athens, GA 30602 USA</t>
  </si>
  <si>
    <t>University System of Georgia; University of Georgia; Shanghai Jiao Tong University; Wuhan University; Louisiana State University System; Louisiana State University; Cornell University; University System of Georgia; University of Georgia</t>
  </si>
  <si>
    <t>Ye, KX (corresponding author), Univ Georgia, Dept Genet, Franklin Coll Arts &amp; Sci, Athens, GA 30602 USA.</t>
  </si>
  <si>
    <t>Kaixiong.Ye@uga.edu</t>
  </si>
  <si>
    <t>Huang, Weishan/J-3127-2014; Zhou, Jingqi/IRZ-7004-2023</t>
  </si>
  <si>
    <t>Huang, Weishan/0000-0002-1330-1131; Zhou, Jingqi/0000-0002-9961-199X; Sun, Yitang/0000-0002-6564-8815</t>
  </si>
  <si>
    <t>University of Georgia Research Foundation</t>
  </si>
  <si>
    <t>We would like to thank all UK Biobank participants and administrators for data access. We also want to express our gratitude to all other Ye lab members for stimulating discussions and especially to Michael Francis for managing the UK Biobank data in the lab. KY is supported by the University of Georgia Research Foundation. Funding sources had no involvement in the conception, design, analysis, or presentation of this work.</t>
  </si>
  <si>
    <t>10.1016/j.bbi.2020.10.019</t>
  </si>
  <si>
    <t>PK6TJ</t>
  </si>
  <si>
    <t>Green Published, hybrid, Green Submitted</t>
  </si>
  <si>
    <t>WOS:000602574400006</t>
  </si>
  <si>
    <t>Travaglio, M; Yu, YZ; Popovic, R; Selley, L; Leal, NS; Martins, LM</t>
  </si>
  <si>
    <t>Travaglio, Marco; Yu, Yizhou; Popovic, Rebeka; Selley, Liza; Leal, Nuno Santos; Martins, Luis Miguel</t>
  </si>
  <si>
    <t>Links between air pollution and COVID-19 in England</t>
  </si>
  <si>
    <t>ENVIRONMENTAL POLLUTION</t>
  </si>
  <si>
    <t>SARS-CoV-2; COVID-19; Air pollution; Nitrogen oxides; Ozone; PM2.5; PM10; Mortality</t>
  </si>
  <si>
    <t>LONG-TERM EXPOSURE; PARTICULATE MATTER; DIOXIDE EXPOSURE; NITROGEN-DIOXIDE; PHAGOCYTOSIS; INFLAMMATION; ULTRAFINE; OZONE; FINE; NO2</t>
  </si>
  <si>
    <t>In December 2019, a novel disease, coronavirus disease 19 (COVID-19), emerged in Wuhan, People's Republic of China. COVID-19 is caused by a novel coronavirus (SARS-CoV-2) presumed to have jumped species from another mammal to humans. This virus has caused a rapidly spreading global pandemic. To date, over 300,000 cases of COVID-19 have been reported in England and over 40,000 patients have died. While progress has been achieved in managing this disease, the factors in addition to age that affect the severity and mortality of COVID-19 have not been clearly identified. Recent studies of COVID-19 in several countries identified links between air pollution and death rates. Here, we explored potential links between major fossil fuel-related air pollutants and SARS-CoV-2 mortality in England. We compared current SARS-CoV-2 cases and deaths from public databases to both regional and subregional air pollution data monitored at multiple sites across England. After controlling for population density, age and median income, we show positive relationships between air pollutant concentrations, particularly nitrogen oxides, and COVID-19 mortality and infectivity. Using detailed UK Biobank data, we further show that PM2.5 was a major contributor to COVID-19 cases in England, as an increase of 1 m(3) in the long-term average of PM2.5 was associated with a 12% increase in COVID-19 cases. The relationship between air pollution and COVID-19 withstands variations in the temporal scale of assessments (single-year vs 5-year average) and remains significant after adjusting for socioeconomic, demographic and health-related variables. We conclude that a small increase in air pollution leads to a large increase in the COVID-19 infectivity and mortality rate in England. This study provides a framework to guide both health and emissions policies in countries affected by this pandemic. (C) 2020 The Author(s). Published by Elsevier Ltd.</t>
  </si>
  <si>
    <t>[Travaglio, Marco; Yu, Yizhou; Popovic, Rebeka; Selley, Liza; Leal, Nuno Santos; Martins, Luis Miguel] Univ Cambridge, MRC Toxicol Unit, Cambridge, England</t>
  </si>
  <si>
    <t>University of Cambridge</t>
  </si>
  <si>
    <t>Martins, LM (corresponding author), Univ Cambridge, MRC Toxicol Unit, Cambridge, England.</t>
  </si>
  <si>
    <t>martins.lmiguel@gmail.com</t>
  </si>
  <si>
    <t>Selley, Liza/0000-0002-0651-2790; Travaglio, Marco/0000-0002-4522-322X; Santos Leal, Nuno Joao/0000-0002-9868-816X; Popovic, Rebeka/0000-0002-6839-9391; Yu, Yizhou/0000-0002-4800-9392</t>
  </si>
  <si>
    <t>UK Medical Research Council [MC_UU_00025/3(RG94521)]; MRC [MC_UU_00025/3, MC_EX_MR/S300012/1, MC_U132674518] Funding Source: UKRI</t>
  </si>
  <si>
    <t>UK Medical Research Council(UK Research &amp; Innovation (UKRI)Medical Research Council UK (MRC)); MRC(UK Research &amp; Innovation (UKRI)Medical Research Council UK (MRC))</t>
  </si>
  <si>
    <t>This study is funded by the UK Medical Research Council, intramural project MC_UU_00025/3(RG94521).</t>
  </si>
  <si>
    <t>0269-7491</t>
  </si>
  <si>
    <t>1873-6424</t>
  </si>
  <si>
    <t>ENVIRON POLLUT</t>
  </si>
  <si>
    <t>Environ. Pollut.</t>
  </si>
  <si>
    <t>JAN 1</t>
  </si>
  <si>
    <t>A</t>
  </si>
  <si>
    <t>10.1016/j.envpol.2020.115859</t>
  </si>
  <si>
    <t>Environmental Sciences</t>
  </si>
  <si>
    <t>Environmental Sciences &amp; Ecology</t>
  </si>
  <si>
    <t>PH6XN</t>
  </si>
  <si>
    <t>Green Submitted, Green Published, hybrid</t>
  </si>
  <si>
    <t>WOS:000600553000068</t>
  </si>
  <si>
    <t>Hamet, P; Pausova, Z; Attaoua, R; Hishmih, C; Haloui, M; Shin, J; Paus, T; Abrhamowicz, M; Gaudet, D; Santucci, L; Kotchen, TA; Cowley, AW; Hussin, J; Tremblay, J</t>
  </si>
  <si>
    <t>Hamet, Pavel; Pausova, Zdenka; Attaoua, Redha; Hishmih, Camil; Haloui, Mounsif; Shin, Jean; Paus, Tomas; Abrhamowicz, Michal; Gaudet, Daniel; Santucci, Lara; Kotchen, Theodore A.; Cowley, Allen W.; Hussin, Julie; Tremblay, Johanne</t>
  </si>
  <si>
    <t>SARS-CoV-2 Receptor ACE2 Gene Is Associated with Hypertension and Severity of COVID 19: Interaction with Sex, Obesity, and Smoking</t>
  </si>
  <si>
    <t>AMERICAN JOURNAL OF HYPERTENSION</t>
  </si>
  <si>
    <t>ACE2; blood pressure; COVID-19; hypertension; obesity; SARS-CoV-2; sex; smoking</t>
  </si>
  <si>
    <t>BLOOD-PRESSURE; HEART; INFLAMMATION; DYSFUNCTION; RESOURCE; LINKAGE</t>
  </si>
  <si>
    <t>BACKGROUND Angiotensin-converting enzyme 2 (ACE2) has been identified as the entry receptor for coronaviruses into human cells, including severe acute respiratory syndrome coronavirus 2 (SARS-CoV-2) that causes coronavirus disease 2019 (COVID-19). Since hypertension (HT) is a leading comorbidity in non-survivors of COVID-19, we tested for association between ACE2 gene and HT in interaction with specific pre-existing conditions known to be associated with COVID-19 severity. METHODS Genetic analysis of ACE2 gene was conducted in French-Canadian (FC) and British populations. RESULTS In FC individuals, the T allele of the single nucleotide polymorphism rs2074192 of ACE2 gene was a risk factor for HT in adult obese males [odds ratio (OR) = 1.39, 95% confidence interval (CI) 1.06-1.83)] and even more so in obese males who smoked (OR = 1.67, CI: 1.24-2.55), but not in lean males, non-smoker males or females. The T allele was significantly associated with severity of HT and with earlier penetrance of HT in obese smoking males. Significant interaction between the T allele and obesity was present in both sexes. The association of ACE2 (rs233575) genotype with blood pressure was also seen in adolescents but the interaction with obesity was present only in females. Several variants in ACE2 gene were found to be associated with HT in obese, smoking males in British individuals of the UK Biobank. In addition, we observed more severe outcomes to COVID-19 in association with ACE2 risk alleles in obese, smoking males. CONCLUSIONS This is the first report that ACE2 variants are associated with earlier penetrance and more severe HT and with more severe outcomes of COVID19 in obese smoking males.</t>
  </si>
  <si>
    <t>[Hamet, Pavel; Attaoua, Redha; Hishmih, Camil; Haloui, Mounsif; Santucci, Lara; Tremblay, Johanne] Ctr Hosp Univ Montreal CRCHUM, Ctr Rech, Montreal, PQ, Canada; [Pausova, Zdenka; Shin, Jean] Univ Toronto, Hosp Sick Children, Toronto, ON, Canada; [Pausova, Zdenka; Shin, Jean] Univ Toronto, Dept Physiol, Toronto, ON, Canada; [Pausova, Zdenka; Shin, Jean; Gaudet, Daniel] Univ Toronto, Dept Nutr Sci, Toronto, ON, Canada; [Paus, Tomas; Abrhamowicz, Michal] Univ Montreal, Chicoutimi Hosp, Community Gene Med Ctr, Lipid Clin,Dept Med,Clin Lipidol &amp; Rare Lipid Dis, Chicoutimi, PQ, Canada; [Paus, Tomas; Abrhamowicz, Michal] ECOGENE 21 Clin &amp; Translat Res Ctr, Chicoutimi, PQ, Canada; [Paus, Tomas] Univ Toronto, Dept Psychol, Toronto, ON, Canada; [Paus, Tomas] Univ Toronto, Dept Psychiat, Toronto, ON, Canada; [Gaudet, Daniel] Chicoutimi Hosp, Res Unit, Chicoutimi, PQ, Canada; [Kotchen, Theodore A.] Med Coll Wisconsin, Dept Med, Milwaukee, WI 53226 USA; [Cowley, Allen W.] Med Coll Wisconsin, Dept Physiol, 8701 Watertown Plank Rd, Milwaukee, WI 53226 USA; [Hussin, Julie] Montreal Heart Inst, Montreal, PQ, Canada</t>
  </si>
  <si>
    <t>Universite de Montreal; University of Toronto; Hospital for Sick Children (SickKids); University of Toronto; University of Toronto; Universite de Montreal; University of Toronto; University of Toronto; Medical College of Wisconsin; Medical College of Wisconsin; Universite de Montreal</t>
  </si>
  <si>
    <t>Hamet, P (corresponding author), Ctr Hosp Univ Montreal CRCHUM, Ctr Rech, Montreal, PQ, Canada.</t>
  </si>
  <si>
    <t>pavel.hamet@umontreal.ca</t>
  </si>
  <si>
    <t>Abrahamowicz, Michal/0000-0002-3172-3952; gaudet, daniel/0000-0002-5185-3666</t>
  </si>
  <si>
    <t>Canadian Institutes of Health Research [8892]; US Public Health Service [P50 HL-54998]; OPTITHERA; Medpharmgene; Consortium Quebecois du Medicament; Canadian Institutes of Health Research; Heart and Stroke Foundation of Canada; Canadian Foundation for Innovation; UK Biobank [49731, 59642]; IVADO</t>
  </si>
  <si>
    <t>Canadian Institutes of Health Research(Canadian Institutes of Health Research (CIHR)); US Public Health Service(United States Department of Health &amp; Human ServicesUnited States Public Health Service); OPTITHERA; Medpharmgene; Consortium Quebecois du Medicament; Canadian Institutes of Health Research(Canadian Institutes of Health Research (CIHR)); Heart and Stroke Foundation of Canada(Heart &amp; Stroke Foundation of Canada); Canadian Foundation for Innovation(Canada Foundation for Innovation); UK Biobank; IVADO</t>
  </si>
  <si>
    <t>The French-Canadian study was supported by the Canadian Institutes of Health Research #8892 (PH, JT), US Public Health Service Grant P50 HL-54998 (AC, PH, TK), OPTITHERA (PH, JT), Medpharmgene (PH, JT), and Consortium Quebecois du Medicament (PH, JT). The Saguenay Youth Study has been funded by the Canadian Institutes of Health Research (TP, ZP), Heart and Stroke Foundation of Canada (ZP), and the Canadian Foundation for Innovation (PH, JT, ZP). This research has been conducted using the UK Biobank Resource. The access to UK Biobank was provided as part of the UK Biobank projects 49731 and 59642. PH was a Canada Research Chair in Predictive Genomics and JH is a FRQS scholar Junior 1, scholar supported by IVADO. The authors wish to thank Malgorzata Labuda for the initial analyses of the FrenchCanadian families.</t>
  </si>
  <si>
    <t>0895-7061</t>
  </si>
  <si>
    <t>1941-7225</t>
  </si>
  <si>
    <t>AM J HYPERTENS</t>
  </si>
  <si>
    <t>Am. J. Hypertens.</t>
  </si>
  <si>
    <t>APR</t>
  </si>
  <si>
    <t>JAN 2021</t>
  </si>
  <si>
    <t>Peripheral Vascular Disease</t>
  </si>
  <si>
    <t>TH7ND</t>
  </si>
  <si>
    <t>WOS:000672271200012</t>
  </si>
  <si>
    <t>Rowlands, AV; Kloecker, DE; Chudasama, Y; Davies, MJ; Dawkins, NP; Edwardson, CL; Gillies, C; Khunti, K; Razieh, C; Islam, N; Zaccardi, F; Yates, T</t>
  </si>
  <si>
    <t>Rowlands, Alex V.; Kloecker, David E.; Chudasama, Yogini; Davies, Melanie J.; Dawkins, Nathan P.; Edwardson, Charlotte L.; Gillies, Clare; Khunti, Kamlesh; Razieh, Cameron; Islam, Nazrul; Zaccardi, Francesco; Yates, Tom</t>
  </si>
  <si>
    <t>Association of Timing and Balance of Physical Activity and Rest/Sleep With Risk of COVID-19: A UK Biobank Study</t>
  </si>
  <si>
    <t>MAYO CLINIC PROCEEDINGS</t>
  </si>
  <si>
    <t>Behavioral lifestyle factors are associated with cardiometabolic disease and obesity, which are risk factors for coronavirus disease 2019 (COVID-19). We aimed to investigate whether physical activity, and the timing and balance of physical activity and sleep/rest, were associated with SARS-CoV-2 positivity and COVID-19 severity. Data from 91,248 UK Biobank participants with accelerometer data and complete covariate and linked COVID-19 data to July 19, 2020, were included. The risk of SARS-CoV-2 positivity and COVID-19 severity-in relation to overall physical activity, moderate-to-vigorous physical activity (MVPA), balance between activity and sleep/rest, and variability in timing of sleep/rest-was assessed with adjusted logistic regression. Of 207 individuals with a positive test result, 124 were classified as having a severe infection. Overall physical activity and MVPA were not associated with severe COVID-19, whereas a poor balance between activity and sleep/rest was (odds ratio [OR] per standard deviation: 0.71; 95% confidence interval [CI], 0.62 to 0.81]). This finding was related to higher daytime activity being associated with lower risk (OR, 0.75; 95% CI, 0.61 to 0.93) but higher movement during sleep/rest being associated with higher risk (OR, 1.26; 95% CI, 1.12 to 1.42) of severe infection. Greater variability in timing of sleep/rest was also associated with increased risk (OR, 1.21; 95% CI, 1.08 to 1.35). Results for testing positive were broadly consistent. In conclusion, these results highlight the importance of not just physical activity, but also quality sleep/rest and regular sleep/rest patterns, on risk of COVID-19. Our findings indicate the risk of COVID-19 was consistently approximately 1.2-fold greater per approximately 40-minute increase in variability in timing of proxy measures of sleep, indicative of irregular sleeping patterns. (C) 2020 Mayo Foundation for Medical Education and Research</t>
  </si>
  <si>
    <t>[Rowlands, Alex V.; Kloecker, David E.; Davies, Melanie J.; Dawkins, Nathan P.; Edwardson, Charlotte L.; Khunti, Kamlesh; Razieh, Cameron; Zaccardi, Francesco; Yates, Tom] Leicester Gen Hosp, Leicester Diabet Ctr, Diabet Res Ctr, Gwendolen Rd, Leicester LE5 4PW, Leics, England; [Rowlands, Alex V.; Dawkins, Nathan P.; Edwardson, Charlotte L.; Razieh, Cameron; Yates, Tom] Leicester Gen Hosp, Natl Inst Hlth Res, Leicester Biomed Res Ctr, Leicester, Leics, England; [Kloecker, David E.; Chudasama, Yogini; Gillies, Clare; Khunti, Kamlesh; Zaccardi, Francesco] Leicester Gen Hosp, Leicester Diabet Ctr, Leicester Real World Evidence Unit, Leicester, Leics, England; [Davies, Melanie J.; Khunti, Kamlesh] Leicester Gen Hosp, NIHR Appl Res Collaborat East Midlands, Leicester, Leics, England; [Islam, Nazrul] Univ Oxford, Nuffield Dept Populat Hlth, Oxford, England; [Islam, Nazrul] Univ Cambridge, MRC Epidemiol Unit, Cambridge, England</t>
  </si>
  <si>
    <t>University Hospitals of Leicester NHS Trust; Leicester General Hospital; University Hospitals of Leicester NHS Trust; Leicester General Hospital; University Hospitals of Leicester NHS Trust; Leicester General Hospital; University Hospitals of Leicester NHS Trust; Leicester General Hospital; University of Oxford; University of Cambridge</t>
  </si>
  <si>
    <t>Rowlands, AV (corresponding author), Leicester Gen Hosp, Leicester Diabet Ctr, Diabet Res Ctr, Gwendolen Rd, Leicester LE5 4PW, Leics, England.</t>
  </si>
  <si>
    <t>alex.rowlands@le.ac.uk</t>
  </si>
  <si>
    <t>Edwardson, Charlotte/C-9335-2012; /GQB-2573-2022; /ABC-9527-2021; Rowlands, Alex V/J-8878-2019; Islam, Nazrul/E-8592-2015</t>
  </si>
  <si>
    <t>Rowlands, Alex V/0000-0002-1463-697X; Islam, Nazrul/0000-0003-3982-4325; Dawkins, Nathan/0000-0002-6374-7908; Chudasama, Yogini V/0000-0002-6777-0064; Gillies, Clare/0000-0002-8417-9700; Razieh, Cameron/0000-0003-3597-2945; Yates, Thomas/0000-0002-5724-5178; Khunti, Kamlesh/0000-0003-2343-7099; Davies, Melanie/0000-0002-9987-9371; Kloecker, David/0000-0002-8910-2091; Edwardson, Charlotte/0000-0001-6485-9330</t>
  </si>
  <si>
    <t>National Institute for Health Research (NIHR) Leicester Biomedical Research Centre; NIHR Applied Research Collaborations e East Midlands; UKRI-DHSC COVID-19 Rapid Response Rolling [MR/V020536/1]; MRC [MR/V020536/1] Funding Source: UKRI</t>
  </si>
  <si>
    <t>National Institute for Health Research (NIHR) Leicester Biomedical Research Centre; NIHR Applied Research Collaborations e East Midlands; UKRI-DHSC COVID-19 Rapid Response Rolling; MRC(UK Research &amp; Innovation (UKRI)Medical Research Council UK (MRC))</t>
  </si>
  <si>
    <t>This research was supported by the National Institute for Health Research (NIHR) Leicester Biomedical Research Centre, the NIHR Applied Research Collaborations e East Midlands, and a grant from the UKRI-DHSC COVID-19 Rapid Response Rolling Call (MR/V020536/1). The funders had no role in the design and conduct of the study; collection, management, analysis, and interpretation of the data; preparation, review, or approval of the manuscript; and decision to submit the manuscript for publication.</t>
  </si>
  <si>
    <t>ELSEVIER SCIENCE INC</t>
  </si>
  <si>
    <t>STE 800, 230 PARK AVE, NEW YORK, NY 10169 USA</t>
  </si>
  <si>
    <t>0025-6196</t>
  </si>
  <si>
    <t>1942-5546</t>
  </si>
  <si>
    <t>MAYO CLIN PROC</t>
  </si>
  <si>
    <t>Mayo Clin. Proc.</t>
  </si>
  <si>
    <t>PR8UD</t>
  </si>
  <si>
    <t>Green Published, Green Submitted</t>
  </si>
  <si>
    <t>WOS:000607506900024</t>
  </si>
  <si>
    <t>Chen, HH; Shaw, DM; Petty, LE; Graff, M; Bohlender, RJ; Polikowsky, HG; Zhong, X; Kim, D; Buchanan, VL; Preuss, MH; Shuey, MM; Loos, RJF; Huff, CD; Cox, NJ; Bastarache, JA; Bastarache, L; North, KE; Below, JE</t>
  </si>
  <si>
    <t>Chen, Hung-Hsin; Shaw, Douglas M.; Petty, Lauren E.; Graff, Misa; Bohlender, Ryan J.; Polikowsky, Hannah G.; Zhong, Xue; Kim, Daeeun; Buchanan, Victoria L.; Preuss, Michael H.; Shuey, Megan M.; Loos, Ruth J. F.; Huff, Chad D.; Cox, Nancy J.; Bastarache, Julie A.; Bastarache, Lisa; North, Kari E.; Below, Jennifer E.</t>
  </si>
  <si>
    <t>Host genetic effects in pneumonia</t>
  </si>
  <si>
    <t>AMERICAN JOURNAL OF HUMAN GENETICS</t>
  </si>
  <si>
    <t>SICKLE-CELL TRAIT; ASSOCIATION; VARIANTS; CHILDREN; DISEASE; ASTHMA</t>
  </si>
  <si>
    <t>Given the coronavirus disease 2019 (COVID-19) pandemic, investigations into host susceptibility to infectious diseases and downstream sequelae have never been more relevant. Pneumonia is a lung disease that can cause respiratory failure and hypoxia and is a common complication of infectious diseases, including COVID-19. Few genome-wide association studies (GWASs) of host susceptibility and severity of pneumonia have been conducted. We performed GWASs of pneumonia susceptibility and severity in the Vanderbilt University biobank (BioVU) with linked electronic health records (EHRs), including Illumina Expanded Multi-Ethnic Global Array (MEGA(EX))-genotyped European ancestry (EA, n= 69,819) and African ancestry (AA, n = 15,603) individuals. Two regions of large effect were identified: the CFTR locus in EA (rs113827944; OR = 1.84, p value = 1.2 x 10(-36)) and HBB in AA (rs334 [p.Glu7Val]; OR = 1.63, p value = 3.5 x 10(-13)). Mutations in these genes cause cystic fibrosis (CF) and sickle cell disease (SCD), respectively. After removing individuals diagnosed with CF and SCD, we assessed heterozygosity effects at our lead variants. Further GWASs after removing individuals with CF uncovered an additional association in R3HCC1L (rs10786398; OR = 1.22, p value = 3.5 x 10(-8)), which was replicated in two independent datasets: UK Biobank (n = 459,741) and 7,985 non-overlapping BioVU subjects, who are genotyped on arrays other than MEGA(EX). This variant was also validated in GWASs of COVID-19 hospitalization and lung function. Our results highlight the importance of the host genome in infectious disease susceptibility and severity and offer crucial insight into genetic effects that could potentially influence severity of COVID-19 sequelae.</t>
  </si>
  <si>
    <t>[Chen, Hung-Hsin; Shaw, Douglas M.; Petty, Lauren E.; Polikowsky, Hannah G.; Zhong, Xue; Shuey, Megan M.; Cox, Nancy J.; Below, Jennifer E.] Vanderbilt Univ, Vanderbilt Genet Inst, Med Ctr, Nashville, TN 37232 USA; [Chen, Hung-Hsin; Shaw, Douglas M.; Petty, Lauren E.; Polikowsky, Hannah G.; Zhong, Xue; Shuey, Megan M.; Cox, Nancy J.; Below, Jennifer E.] Vanderbilt Univ, Div Genet Med, Dept Med, Med Ctr, Nashville, TN 37232 USA; [Graff, Misa; Kim, Daeeun; Buchanan, Victoria L.; North, Kari E.] Univ N Carolina, Dept Epidemiol, Chapel Hill, NC 27516 USA; [Bohlender, Ryan J.; Huff, Chad D.] Univ Texas MD Anderson Canc Ctr, Dept Epidemiol, Houston, TX 77230 USA; [Preuss, Michael H.; Loos, Ruth J. F.] Icahn Sch Med Mt Sinai, Charles Bronfman Inst Personalized Med, New York, NY 10029 USA; [Bastarache, Julie A.] Vanderbilt Univ, Allergy Pulm &amp; Crit Care Med, Sch Med, Nashville, TN 37232 USA; [Bastarache, Lisa] Vanderbilt Univ, Dept Biomed Informat, Med Ctr, Nashville, TN 37232 USA</t>
  </si>
  <si>
    <t>Vanderbilt University; Vanderbilt University; University of North Carolina; University of North Carolina Chapel Hill; University of Texas System; UTMD Anderson Cancer Center; Icahn School of Medicine at Mount Sinai; Vanderbilt University; Vanderbilt University</t>
  </si>
  <si>
    <t>Below, JE (corresponding author), Vanderbilt Univ, Vanderbilt Genet Inst, Med Ctr, Nashville, TN 37232 USA.;Below, JE (corresponding author), Vanderbilt Univ, Div Genet Med, Dept Med, Med Ctr, Nashville, TN 37232 USA.</t>
  </si>
  <si>
    <t>jennifer.e.below@vanderbilt.edu</t>
  </si>
  <si>
    <t>Polikowsky, Hannah G/G-5257-2015; Loos, Ruth J.F./GON-5877-2022; Loos, Ruth J.F./AFU-8669-2022; Below, Jennifer E/W-2179-2018; Chen, Hung-Hsin/ACJ-3224-2022; Loos, Ruth/Q-2862-2016</t>
  </si>
  <si>
    <t>Polikowsky, Hannah G/0000-0001-7226-9752; Below, Jennifer E/0000-0002-1346-1872; Chen, Hung-Hsin/0000-0002-1921-2797; Loos, Ruth/0000-0002-8532-5087; Bohlender, Ryan/0000-0002-6347-0494; Kim, Daeeun/0000-0002-9387-0739</t>
  </si>
  <si>
    <t>National Center for Advancing Translational Sciences [UL1 TR002243]; National Institute of General Medical Sciences, National Institutes of Health [R01GM133169]; National Institutes of Health [5T32GM080178]</t>
  </si>
  <si>
    <t>National Center for Advancing Translational Sciences(United States Department of Health &amp; Human ServicesNational Institutes of Health (NIH) - USANIH National Center for Advancing Translational Sciences (NCATS)); National Institute of General Medical Sciences, National Institutes of Health(United States Department of Health &amp; Human ServicesNational Institutes of Health (NIH) - USANIH National Institute of General Medical Sciences (NIGMS)); National Institutes of Health(United States Department of Health &amp; Human ServicesNational Institutes of Health (NIH) - USA)</t>
  </si>
  <si>
    <t>The authors would like to thank Austin McPhilamy for his help identifying ICD codes relevant to pneumonia phenotyping. This project was supported by CTSA award UL1 TR002243 from the National Center for Advancing Translational Sciences. H.-H.C., D.M.S., L.E.P., R.J.B., C.D.H., and J.E.B. were supported by funding from the National Institute of General Medical Sciences, National Institutes of Health, R01GM133169. D.M.S. was supported by funding from the National Institutes of Health, 5T32GM080178.</t>
  </si>
  <si>
    <t>CELL PRESS</t>
  </si>
  <si>
    <t>50 HAMPSHIRE ST, FLOOR 5, CAMBRIDGE, MA 02139 USA</t>
  </si>
  <si>
    <t>0002-9297</t>
  </si>
  <si>
    <t>1537-6605</t>
  </si>
  <si>
    <t>AM J HUM GENET</t>
  </si>
  <si>
    <t>Am. J. Hum. Genet.</t>
  </si>
  <si>
    <t>JAN 7</t>
  </si>
  <si>
    <t>PQ3NK</t>
  </si>
  <si>
    <t>WOS:000606453800016</t>
  </si>
  <si>
    <t>Fan, XK; Yin, C; Wang, JY; Yang, MJ; Ma, HX; Jin, GF; Song, MY; Hu, ZB; Shen, HB; Hang, D</t>
  </si>
  <si>
    <t>Fan, Xikang; Yin, Cheng; Wang, Jiayu; Yang, Mingjia; Ma, Hongxia; Jin, Guangfu; Song, Mingyang; Hu, Zhibin; Shen, Hongbing; Hang, Dong</t>
  </si>
  <si>
    <t>Pre-diagnostic circulating concentrations of insulin-like growth factor-1 and risk of COVID-19 mortality: results from UK Biobank</t>
  </si>
  <si>
    <t>EUROPEAN JOURNAL OF EPIDEMIOLOGY</t>
  </si>
  <si>
    <t>IGF-1; COVID-19; SARS-CoV-2; Coronavirus infection; Mortality; UK biobank</t>
  </si>
  <si>
    <t>REPRODUCIBILITY; CELLS; WOMEN; IGF-1</t>
  </si>
  <si>
    <t>Coronavirus disease 2019 (COVID-19) deteriorates suddenly primarily due to excessive inflammatory injury, and insulin-like growth factor-1 (IGF-1) is implicated in endocrine control of the immune system. However, the effect of IGF-1 levels on COVID-19 prognosis remains unknown. Using UK Biobank resource, we investigated the association between circulating IGF-1 concentrations and mortality risk (available death data updated on 07 Sep 2020) among COVID-19 patients who had pre-diagnostic serum IGF-1 measurements at baseline (2006-2010). Unconditional logistic regression was performed to estimate the odds ratio (OR) and 95% confidence intervals (CIs) of mortality. Among 1670 COVID-19 patients, 415 deaths occurred due to COVID-19. Compared to the lowest quartile of IGF-1 concentrations, the highest quartile was associated with a 41% lower risk of mortality (OR = 0.59, 95% CI 0.41-0.86, P-trend = 0.01). In the continuous model, per 1-standard deviation increment in log-transformed IGF-1 was associated with a 15% reduction in the risk (intraclass correlation coefficients corrected OR = 0.85, 95% CI 0.73-0.99). The association was largely consistent in the various stratified and sensitivity analyses. In conclusion, our data suggest that higher IGF-1 concentrations are associated with a lower risk of COVID-19 mortality. Further studies are required to determine whether and how targeting IGF-1 pathway might improve COVID-19 prognosis.</t>
  </si>
  <si>
    <t>[Fan, Xikang; Wang, Jiayu; Yang, Mingjia; Ma, Hongxia; Jin, Guangfu; Hu, Zhibin; Shen, Hongbing; Hang, Dong] Nanjing Med Univ, Sch Publ Hlth, Int Joint Res Ctr Environm &amp; Human Hlth, Dept Epidemiol &amp; Biostat,Ctr Global Hlth, 101 Longmian Ave, Nanjing 211166, Peoples R China; [Yin, Cheng] Nanjing Med Univ, Jiangning Hosp, Dept, Nanjing 211100, Peoples R China; [Ma, Hongxia; Jin, Guangfu; Hu, Zhibin] Nanjing Med Univ, Ctr Global Hlth, State Key Lab Reprod Med, Nanjing 211166, Peoples R China; [Ma, Hongxia; Jin, Guangfu; Hu, Zhibin; Shen, Hongbing; Hang, Dong] Nanjing Med Univ, Collaborat Innovat Ctr Canc Med, Jiangsu Key Lab Canc Biomarkers Prevent &amp; Treatme, 101 Longmian Ave, Nanjing 211166, Peoples R China; [Song, Mingyang] Harvard TH Chan Sch Publ Hlth, Dept Nutr, Boston, MA 02115 USA; [Song, Mingyang] Harvard TH Chan Sch Publ Hlth, Dept Epidemiol, Boston, MA 02115 USA; [Song, Mingyang] Massachusetts Gen Hosp, Clin &amp; Translat Epidemiol Unit, Boston, MA 02114 USA; [Song, Mingyang] Massachusetts Gen Hosp, Div Gastroenterol, Boston, MA 02114 USA; [Song, Mingyang] Harvard Med Sch, Boston, MA 02114 USA</t>
  </si>
  <si>
    <t>Nanjing Medical University; Nanjing Medical University; Nanjing Medical University; Nanjing Medical University; Harvard University; Harvard T.H. Chan School of Public Health; Harvard University; Harvard T.H. Chan School of Public Health; Harvard University; Massachusetts General Hospital; Harvard University; Massachusetts General Hospital; Harvard University; Harvard Medical School</t>
  </si>
  <si>
    <t>Hang, D (corresponding author), Nanjing Med Univ, Sch Publ Hlth, Int Joint Res Ctr Environm &amp; Human Hlth, Dept Epidemiol &amp; Biostat,Ctr Global Hlth, 101 Longmian Ave, Nanjing 211166, Peoples R China.;Hang, D (corresponding author), Nanjing Med Univ, Collaborat Innovat Ctr Canc Med, Jiangsu Key Lab Canc Biomarkers Prevent &amp; Treatme, 101 Longmian Ave, Nanjing 211166, Peoples R China.</t>
  </si>
  <si>
    <t>hangdong@njmu.edu.cn</t>
  </si>
  <si>
    <t>fan, xikang/HTP-4374-2023; shen, hong/HTQ-6147-2023</t>
  </si>
  <si>
    <t>fan, xikang/0000-0002-9944-284X; Ma, Hongxia/0000-0002-9821-6955; Shen, Hongbing/0000-0002-2581-5906; Hang, Dong/0000-0001-6944-0459</t>
  </si>
  <si>
    <t>National Natural Science Foundation of China [82041026, 81820108028, 81521004, 81973127]; National Key R&amp;D Program of China [2016YFC1000200, 2017YFC0908300]; Science Foundation for Excellent Young Scholars of Jiangsu [BK20190083]</t>
  </si>
  <si>
    <t>National Natural Science Foundation of China(National Natural Science Foundation of China (NSFC)); National Key R&amp;D Program of China; Science Foundation for Excellent Young Scholars of Jiangsu</t>
  </si>
  <si>
    <t>This study was funded by National Natural Science Foundation of China (82041026, 81820108028, 81521004, and 81973127), National Key R&amp;D Program of China (2016YFC1000200 and 2017YFC0908300), and Science Foundation for Excellent Young Scholars of Jiangsu (BK20190083). The funders had no role in study design, data collection and analysis, decision to publish, or preparation of the manuscript.</t>
  </si>
  <si>
    <t>DORDRECHT</t>
  </si>
  <si>
    <t>VAN GODEWIJCKSTRAAT 30, 3311 GZ DORDRECHT, NETHERLANDS</t>
  </si>
  <si>
    <t>0393-2990</t>
  </si>
  <si>
    <t>1573-7284</t>
  </si>
  <si>
    <t>EUR J EPIDEMIOL</t>
  </si>
  <si>
    <t>Eur. J. Epidemiol.</t>
  </si>
  <si>
    <t>MAR</t>
  </si>
  <si>
    <t>RK2NY</t>
  </si>
  <si>
    <t>Green Published, Bronze, Green Submitted</t>
  </si>
  <si>
    <t>WOS:000606375100002</t>
  </si>
  <si>
    <t>Zhang, Y; Yang, HX; Li, S; Li, WD; Wang, J; Wang, YG</t>
  </si>
  <si>
    <t>Zhang, Yuan; Yang, Hongxi; Li, Shu; Li, Wei-Dong; Wang, Ju; Wang, Yaogang</t>
  </si>
  <si>
    <t>Association analysis framework of genetic and exposure risks for COVID-19 in middle-aged and elderly adults</t>
  </si>
  <si>
    <t>MECHANISMS OF AGEING AND DEVELOPMENT</t>
  </si>
  <si>
    <t>Genetic risks; Exposure risks; Association analysis; COVID-19</t>
  </si>
  <si>
    <t>SUSCEPTIBILITY; EPIDEMIOLOGY; TRANSMISSION; BIOBANK; ACE2</t>
  </si>
  <si>
    <t>Coronavirus disease 2019 (COVID-19) is a current pandemic, and studies reported that older people have higher rates of infection and more severe cases. Recently, studies have revealed the involvement of both genetic and exposure factors in the susceptibility of COVID-19. However, the correlation between them is still unclear. Thus, we aimed to investigate the correlation between genetic and exposure factors associated with COVID-19. We retrieved the information of 7362 participants with COVID-19 testing results from the UK Biobank. We identified genetic factors for COVID-19 by genome-wide association studies (GWAS) summary analysis. In this study, 21 single-nucleotide polymorphisms (SNPs) and 15 exposure factors [smoking, alcohol intake, daytime dozing, body mass index (BMI), triglyceride, High Density Lipoprotein (HDL), diabetes, chronic kidney disease, chronic liver disease, dementia, atmosphere NO2 concentration, socioeconomic status, education qualification, ethnicity, and income] were found to be potential risk factors of COVID-19. Then, a gene-exposure (G x E) association network was built based on the correlation among and between these genetic factors and exposure factors. rs140092351, a SNP on microRNA miR1202, not only had the most significant association with COVID-19, but also interacted with multiple exposure factors. Dementia, alcohol consumption, daytime dozing, BMI, HDL, and atmosphere NO2 concentration were among most significant G x E interactions with COVID-19 infection (P = 0.001).</t>
  </si>
  <si>
    <t>[Zhang, Yuan; Yang, Hongxi; Li, Shu; Wang, Yaogang] Tianjin Med Univ, Sch Publ Hlth, Tianjin 300070, Peoples R China; [Li, Wei-Dong] Tianjin Med Univ, Sch Basic Med Sci, Dept Genet, Tianjin, Peoples R China; [Wang, Ju] Tianjin Med Univ, Sch Biomed Engn &amp; Technol, Tianjin, Peoples R China</t>
  </si>
  <si>
    <t>Tianjin Medical University; Tianjin Medical University; Tianjin Medical University</t>
  </si>
  <si>
    <t>Wang, YG (corresponding author), Tianjin Med Univ, Sch Publ Hlth, Tianjin 300070, Peoples R China.</t>
  </si>
  <si>
    <t>YaogangWANG@tmu.edu.cn</t>
  </si>
  <si>
    <t>Li, Wei-Dong/0000-0003-0521-7412; Zhang, Yuan/0000-0002-7730-6871</t>
  </si>
  <si>
    <t>National Natural Science Foundation of China [71910107004, 91746205]</t>
  </si>
  <si>
    <t>This work was supported by the National Natural Science Foundation of China (grant numbers: 71910107004, 91746205).</t>
  </si>
  <si>
    <t>ELSEVIER IRELAND LTD</t>
  </si>
  <si>
    <t>CLARE</t>
  </si>
  <si>
    <t>ELSEVIER HOUSE, BROOKVALE PLAZA, EAST PARK SHANNON, CO, CLARE, 00000, IRELAND</t>
  </si>
  <si>
    <t>0047-6374</t>
  </si>
  <si>
    <t>1872-6216</t>
  </si>
  <si>
    <t>MECH AGEING DEV</t>
  </si>
  <si>
    <t>Mech. Ageing Dev.</t>
  </si>
  <si>
    <t>Cell Biology; Geriatrics &amp; Gerontology</t>
  </si>
  <si>
    <t>QT0FM</t>
  </si>
  <si>
    <t>Green Published, Bronze</t>
  </si>
  <si>
    <t>WOS:000626268200006</t>
  </si>
  <si>
    <t>Ma, H; Zhou, T; Heianza, Y; Qi, L</t>
  </si>
  <si>
    <t>Ma, Hao; Zhou, Tao; Heianza, Yoriko; Qi, Lu</t>
  </si>
  <si>
    <t>Habitual use of vitamin D supplements and risk of coronavirus disease 2019 (COVID-19) infection: a prospective study in UK Biobank</t>
  </si>
  <si>
    <t>AMERICAN JOURNAL OF CLINICAL NUTRITION</t>
  </si>
  <si>
    <t>vitamin D supplement; COVID-19; SARS-CoV-2; circulating vitamin D level; genetic risk score</t>
  </si>
  <si>
    <t>IMMUNE-SYSTEM</t>
  </si>
  <si>
    <t>Background: Previous studies have related vitamin D supplementation to a lower risk of acute respiratory tract infection. Emerging evidence suggests that vitamin D insufficiency is related to a higher risk of coronavirus disease 2019 (COVID-19) infection. Objectives: We aimed to investigate the prospective association between habitual use of vitamin D supplements and risk of COVID-19 infection, and assess whether such an association differed according to the different levels of circulating and genetically predicted vitamin D. Methods: This study included 8297 adults who have records of COVID-19 test results from UK Biobank (from 16 March 2020 to 29 June 2020). The use of vitamin D supplements, circulating vitamin D levels. and main covariates were measured at baseline (2006-2010). Genetically predicted vitamin D levels were evaluated by genetic risk score. Results: After adjustment for covariates, the habitual use of vitamin D supplements was significantly associated with a 34% lower risk of COVID-19 infection (OR, 0.66; 95% CI, 0.45-0.97; P = 0.034). Circulating vitamin D levels at baseline or genetically predicted vitamin D levels were not associated with the risk of COVID-19 infection. The association between the use of vitamin D supplements and the risk of COVID-19 infection did not vary according to the different levels of circulating or genetically predicted vitamin D (P-interactions = 0.75 and 0.74, respectively). Conclusions: Our findings suggest that habitual use of vitamin D supplements is related to a lower risk of COVID-19 infection. although we cannot rule out the possibility that the inverse association is due to residual confounding or selection bias. Further clinical trials are needed to verify these results.</t>
  </si>
  <si>
    <t>[Ma, Hao; Zhou, Tao; Heianza, Yoriko; Qi, Lu] Tulane Univ, Sch Publ Hlth &amp; Trop Med, Dept Epidemiol, New Orleans, LA 70118 USA; [Qi, Lu] Brigham &amp; Womens Hosp, Dept Med, Channing Div Network Med, 75 Francis St, Boston, MA 02115 USA; [Qi, Lu] Harvard Med Sch, Boston, MA 02115 USA; [Qi, Lu] Harvard TH Chan Sch Publ Hlth, Dept Nutr, Boston, MA 02115 USA</t>
  </si>
  <si>
    <t>Tulane University; Harvard University; Brigham &amp; Women's Hospital; Harvard University; Harvard Medical School; Harvard University; Harvard T.H. Chan School of Public Health</t>
  </si>
  <si>
    <t>Qi, L (corresponding author), Tulane Univ, Sch Publ Hlth &amp; Trop Med, Dept Epidemiol, New Orleans, LA 70118 USA.;Qi, L (corresponding author), Brigham &amp; Womens Hosp, Dept Med, Channing Div Network Med, 75 Francis St, Boston, MA 02115 USA.;Qi, L (corresponding author), Harvard Med Sch, Boston, MA 02115 USA.;Qi, L (corresponding author), Harvard TH Chan Sch Publ Hlth, Dept Nutr, Boston, MA 02115 USA.</t>
  </si>
  <si>
    <t>lqi1@tulane.edu</t>
  </si>
  <si>
    <t>0002-9165</t>
  </si>
  <si>
    <t>1938-3207</t>
  </si>
  <si>
    <t>AM J CLIN NUTR</t>
  </si>
  <si>
    <t>Am. J. Clin. Nutr.</t>
  </si>
  <si>
    <t>MAY</t>
  </si>
  <si>
    <t>10.1093/ajcn/nqaa381</t>
  </si>
  <si>
    <t>SE9IN</t>
  </si>
  <si>
    <t>WOS:000652381000025</t>
  </si>
  <si>
    <t>Li, S; Cao, Z; Yang, HX; Zhang, Y; Xu, FS; Wang, YG</t>
  </si>
  <si>
    <t>Li, Shu; Cao, Zhi; Yang, Hongxi; Zhang, Yuan; Xu, Fusheng; Wang, Yaogang</t>
  </si>
  <si>
    <t>Metabolic Healthy Obesity, Vitamin D Status, and Risk of COVID-19</t>
  </si>
  <si>
    <t>AGING AND DISEASE</t>
  </si>
  <si>
    <t>Obesity; metabolic health; vitamin D; COVID-19</t>
  </si>
  <si>
    <t>RESPIRATORY SYNDROME CORONAVIRUS</t>
  </si>
  <si>
    <t>Aging and obesity-related conditions seem to worsen the effect of Coronavirus Disease 2019 (COVID-19). This study assessed the possible roles of metabolic/obesity phenotypes and vitamin D status in increasing the greater severity of COVID-19. We studied 353,299 UK Biobank participants from England with a mean age of 67.7 years. Metabolic/obesity phenotypes were defined as a combination of metabolic components (hypertension, high cholesterol, and diabetes) and obesity. Multivariate logistic regression analysis was performed to test whether the addition of metabolic disorders and vitamin D insufficiency increased obesity associations with COVID-19 hospitalization, confirmed COVID-19, and severe COVID-19. Metabolically unhealthy obesity (MUHO) represented 12.3% of the total analytic samples, and 21.5%, 18.5%, and 19.8% of the included subpopulations with COVID-19 hospitalization, confirmed COVID-19, and severe COVID-19, respectively. Vitamin D insufficiency phenotypes represented 53.5% of the total analytic samples, and 59.5%, 61.7%, and 61.5% of the included subpopulations with COVID-19 hospitalization, confirmed COVID-19, and severe COVID-19, respectively. In multivariate logistic regression, MUHO and vitamin D insufficiency and their combination were significantly associated with COVID-19 illness severity (odds ratio [OR] for COVID-19 hospitalization = 2.33, 95% confidence interval [CI], 2.02-2.70; OR for confirmed COVID-19 = 2.06, 95% CI, 1.58-2.70; OR for severe COVID-19 = 2.06, 95% CI, 1.47-2.87). Elderly men were prone to have a higher risk of COVID-19 than women. Our findings showed that MUHO and vitamin D insufficiency are associated with a significantly increased risk of COVID-19 severity, especially for adults 65 years and older. Susceptible individuals should be aware of their conditions and avoid contact with new coronavirus.</t>
  </si>
  <si>
    <t>[Li, Shu; Cao, Zhi; Yang, Hongxi; Zhang, Yuan; Xu, Fusheng; Wang, Yaogang] Tianjin Med Univ, Sch Publ Hlth, Tianjin, Peoples R China; [Yang, Hongxi] Yale Univ, Sch Publ Hlth, New Haven, CT USA</t>
  </si>
  <si>
    <t>Tianjin Medical University; Yale University</t>
  </si>
  <si>
    <t>Wang, YG (corresponding author), Tianjin Med Univ, Sch Publ Hlth, Tianjin, Peoples R China.</t>
  </si>
  <si>
    <t>tjmuwang@hotmail.cxom</t>
  </si>
  <si>
    <t>National Natural Science Foundation of China [71910107004, 91746205]; [45676]</t>
  </si>
  <si>
    <t>National Natural Science Foundation of China(National Natural Science Foundation of China (NSFC));</t>
  </si>
  <si>
    <t>The present analyses were conducted using the UK Biobank Resource under Application 45676. We would like to thank all UK Biobank participants and staff, and all health-care workers involved in the diagnosis and treatment of COVID-19 patients. We acknowledge support to Y.G.W. funded by the National Natural Science Foundation of China (71910107004, 91746205). The funding sources had no involvement in the study design, collection, analysis, or interpretation of data.</t>
  </si>
  <si>
    <t>INT SOC AGING &amp; DISEASE</t>
  </si>
  <si>
    <t>FORT WORTH</t>
  </si>
  <si>
    <t>EDITORIAL OFF, 3400 CAMP BOWIE BLVD, FORT WORTH, TX 76106 USA</t>
  </si>
  <si>
    <t>2152-5250</t>
  </si>
  <si>
    <t>AGING DIS</t>
  </si>
  <si>
    <t>Aging Dis.</t>
  </si>
  <si>
    <t>FEB 1</t>
  </si>
  <si>
    <t>10.14336/AD.2020.1108</t>
  </si>
  <si>
    <t>PS4US</t>
  </si>
  <si>
    <t>WOS:000607918800009</t>
  </si>
  <si>
    <t>Zhou, JQ; Sun, YT; Huang, WS; Ye, KX</t>
  </si>
  <si>
    <t>Zhou, Jingqi; Sun, Yitang; Huang, Weishan; Ye, Kaixiong</t>
  </si>
  <si>
    <t>Altered Blood Cell Traits Underlie a Major Genetic Locus of Severe COVID-19</t>
  </si>
  <si>
    <t>Blood cells; COVID-19; Eosinophil; Monocyte; Phenome-wide association study</t>
  </si>
  <si>
    <t>WIDE ASSOCIATION; DISEASE; SARS-COV-2</t>
  </si>
  <si>
    <t>Background: The genetic locus 3p21.31 has been associated with severe coronavirus disease 2019 (COVID-19), but the underlying pathophysiological mechanism is unknown. Methods: To identify intermediate traits associated with the 3p21.31 locus, we first performed a phenome-wide association study (PheWAS) with 923 phenotypes in 310 999 European individuals from the UK Biobank. For genes potentially regulated by the COVID-19 risk variant, we examined associations between their expression and the polygenic score (PGS) of 1263 complex traits in a meta-analysis of 31 684 blood samples. For the prioritized blood cell traits, we tested their associations with age and sex in the same UK Biobank sample. Results: Our PheWAS highlighted multiple blood cell traits to be associated with the COVID-19 risk variant, including monocyte count and percentage (p = 1.07 x 10(-8), 4.09 x 10(-13)), eosinophil count and percentage (p = 5.73 x 10(-3), 2.20 x 10(-3)), and neutrophil percentage (p = 3.23 x 10(-3)). The PGS analysis revealed positive associations between the expression of candidate genes and genetically predicted counts of specific blood cells: CCR3 with eosinophil and basophil (p = 5.73 x 10(-21), 5.08 x 10(-19)); CCR2 with monocytes (p = 2.40 x 10(-10)); and CCR1 with monocytes and neutrophil (p = 1.78 x 10(-6), 7.17 x 10(-5)). Additionally, we found that almost all examined white blood cell traits are significantly different across age and sex groups. Conclusions: Our findings suggest that altered blood cell traits, especially those of monocyte, eosinophil, and neutrophil, may represent the mechanistic links between the genetic locus 3p21.31 and severe COVID-19. They may also underlie the increased risk of severe COVID-19 in older adults and men.</t>
  </si>
  <si>
    <t>[Zhou, Jingqi; Sun, Yitang; Ye, Kaixiong] Univ Georgia, Dept Genet, Franklin Coll Arts &amp; Sci, Athens, GA 30602 USA; [Zhou, Jingqi] Shanghai Jiao Tong Univ, Sch Publ Hlth, Sch Med, Shanghai, Peoples R China; [Huang, Weishan] Louisiana State Univ, Sch Vet Med, Dept Pathobiol Sci, Baton Rouge, LA 70803 USA; [Huang, Weishan] Cornell Univ, Coll Vet Med, Dept Microbiol &amp; Immunol, Ithaca, NY 14853 USA; [Ye, Kaixiong] Univ Georgia, Inst Bioinformat, Athens, GA 30602 USA</t>
  </si>
  <si>
    <t>University System of Georgia; University of Georgia; Shanghai Jiao Tong University; Louisiana State University System; Louisiana State University; Cornell University; University System of Georgia; University of Georgia</t>
  </si>
  <si>
    <t>Ye, KX (corresponding author), Univ Georgia, Dept Genet, C220 Davison Life Sci,120 East Green St, Athens, GA 30602 USA.</t>
  </si>
  <si>
    <t>Huang, Weishan/J-3127-2014; Zhou, Jingqi/IRZ-7004-2023; Ye, Kaixiong/C-2297-2017</t>
  </si>
  <si>
    <t>Huang, Weishan/0000-0002-1330-1131; Zhou, Jingqi/0000-0002-9961-199X; Ye, Kaixiong/0000-0003-4658-7292; Sun, Yitang/0000-0002-6564-8815</t>
  </si>
  <si>
    <t>This work is supported by the University of Georgia Research Foundation.</t>
  </si>
  <si>
    <t>E147</t>
  </si>
  <si>
    <t>E154</t>
  </si>
  <si>
    <t>10.1093/gerona/glab035</t>
  </si>
  <si>
    <t>FEB 2021</t>
  </si>
  <si>
    <t>UT2YY</t>
  </si>
  <si>
    <t>Green Submitted, Green Published, Bronze</t>
  </si>
  <si>
    <t>WOS:000697988000009</t>
  </si>
  <si>
    <t>Hu, JC; Li, C; Wang, SY; Li, T; Zhang, HP</t>
  </si>
  <si>
    <t>Hu, Jianchang; Li, Cai; Wang, Shiying; Li, Ting; Zhang, Heping</t>
  </si>
  <si>
    <t>Genetic variants are identified to increase risk of COVID-19 related mortality from UK Biobank data</t>
  </si>
  <si>
    <t>COVID-19; GWAS; Host genetic factors; Mortality; SARS-CoV-2; UK Biobank</t>
  </si>
  <si>
    <t>PATHWAY; CILIA</t>
  </si>
  <si>
    <t>Background The severity of coronavirus disease 2019 (COVID-19) caused by the severe acute respiratory syndrome coronavirus 2 (SARS-CoV-2) is highly heterogeneous. Studies have reported that males and some ethnic groups are at increased risk of death from COVID-19, which implies that individual risk of death might be influenced by host genetic factors. Methods In this project, we consider the mortality as the trait of interest and perform a genome-wide association study (GWAS) of data for 1778 infected cases (445 deaths, 25.03%) distributed by the UK Biobank. Traditional GWAS fails to identify any genome-wide significant genetic variants from this dataset. To enhance the power of GWAS and account for possible multi-loci interactions, we adopt the concept of super variant for the detection of genetic factors. A discovery-validation procedure is used for verifying the potential associations. Results We find 8 super variants that are consistently identified across multiple replications as susceptibility loci for COVID-19 mortality. The identified risk factors on chromosomes 2, 6, 7, 8, 10, 16, and 17 contain genetic variants and genes related to cilia dysfunctions (DNAH7 and CLUAP1), cardiovascular diseases (DES and SPEG), thromboembolic disease (STXBP5), mitochondrial dysfunctions (TOMM7), and innate immune system (WSB1). It is noteworthy that DNAH7 has been reported recently as the most downregulated gene after infecting human bronchial epithelial cells with SARS-CoV-2. Conclusions Eight genetic variants are identified to significantly increase the risk of COVID-19 mortality among the patients with white British ancestry. These findings may provide timely clues and potential directions for better understanding the molecular pathogenesis of COVID-19 and the genetic basis of heterogeneous susceptibility, with potential impact on new therapeutic options.</t>
  </si>
  <si>
    <t>[Hu, Jianchang; Li, Cai; Wang, Shiying; Li, Ting; Zhang, Heping] Yale Univ, Dept Biostat, 300 George St,Ste 523, New Haven, CT 06511 USA</t>
  </si>
  <si>
    <t>Yale University</t>
  </si>
  <si>
    <t>Zhang, HP (corresponding author), Yale Univ, Dept Biostat, 300 George St,Ste 523, New Haven, CT 06511 USA.</t>
  </si>
  <si>
    <t>heping.zhang@yale.edu</t>
  </si>
  <si>
    <t>Zhang, He/GXN-0028-2022</t>
  </si>
  <si>
    <t>Li, Ting/0000-0002-3880-8609</t>
  </si>
  <si>
    <t>U.S. National Institutes of Health [R01HG010171, R01MH116527]</t>
  </si>
  <si>
    <t>U.S. National Institutes of Health(United States Department of Health &amp; Human ServicesNational Institutes of Health (NIH) - USA)</t>
  </si>
  <si>
    <t>Partially funded by U.S. National Institutes of Health R01HG010171 and R01MH116527.</t>
  </si>
  <si>
    <t>FEB 3</t>
  </si>
  <si>
    <t>QB8WF</t>
  </si>
  <si>
    <t>WOS:000614416900001</t>
  </si>
  <si>
    <t>Konuma, T; Ogawa, K; Okada, Y</t>
  </si>
  <si>
    <t>Konuma, Takahiro; Ogawa, Kotaro; Okada, Yukinori</t>
  </si>
  <si>
    <t>Integration of genetically regulated gene expression and pharmacological library provides therapeutic drug candidates</t>
  </si>
  <si>
    <t>HUMAN MOLECULAR GENETICS</t>
  </si>
  <si>
    <t>STEM-CELLS; SCHIZOPHRENIA; ASSOCIATION; ANISOMYCIN; INHIBITOR; RESOURCE; DATABASE; STRESS</t>
  </si>
  <si>
    <t>Approaches toward new therapeutics using disease genomics, such as genome-wide association study (GWAS), are anticipated. Here, we developed Trans-Phar [integration of transcriptome-wide association study (TWAS) and pharmacological database], achieving in silico screening of compounds from a large-scale pharmacological database (L1000 Connectivity Map), which have inverse expression profiles compared with tissue-specific genetically regulated gene expression. Firstly we confirmed the statistical robustness by the application of the null GWAS data and enrichment in the true-positive drug-disease relationships by the application of UK-Biobank GWAS summary statistics in broad disease categories, then we applied the GWAS summary statistics of large-scale European meta-analysis (17 traits; n(average) = 201 849) and the hospitalized COVID-19 (n=900 687), which has urgent need for drug development. We detected potential therapeutic compounds as well as anisomycin in schizophrenia (false discovery rate (FDR)-q=0.056) and verapamil in hospitalized COVID-19 (FDR-q=0.068) as top-associated compounds. This approach could be effective in disease genomics-driven drug development.</t>
  </si>
  <si>
    <t>[Konuma, Takahiro; Ogawa, Kotaro; Okada, Yukinori] Osaka Univ, Dept Stat Genet, Grad Sch Med, 2-2 Yamadaoka, Suita, Osaka 5650871, Japan; [Konuma, Takahiro] JAPAN TOBACCO Inc, Cent Pharmaceut Res Inst, Takatsuki, Osaka 5691125, Japan; [Ogawa, Kotaro] Osaka Univ, Dept Neurol, Grad Sch Med, Suita, Osaka 5650871, Japan; [Okada, Yukinori] Osaka Univ, Immunol Frontier Res Ctr WPI IFReC, Lab Stat Immunol, Suita, Osaka 5650871, Japan; [Okada, Yukinori] Osaka Univ, Inst Open &amp; Transdisciplinary Res Initiat, Integrated Frontier Res Med Sci Div, Suita, Osaka 5650871, Japan</t>
  </si>
  <si>
    <t>Osaka University; Japan Tobacco Inc.; Osaka University; Osaka University; Osaka University</t>
  </si>
  <si>
    <t>Okada, Y (corresponding author), Osaka Univ, Dept Stat Genet, Grad Sch Med, 2-2 Yamadaoka, Suita, Osaka 5650871, Japan.</t>
  </si>
  <si>
    <t>yokada@sg.med.osaka-u.ac.jp</t>
  </si>
  <si>
    <t>Japan Society for the Promotion of Science (JSPS) KAKENHI [19H01021, 20K21834]; Japan Agency for Medical Research and Development (AMED) [JP20km0405211, JP20ek0109413, JP20ek0410075, JP20gm4010006, JP20km0405217, JP20fk0108265]; Takeda Science Foundation; Bioinformatics Initiative of Osaka University Graduate School of Medicine, Osaka University</t>
  </si>
  <si>
    <t>Japan Society for the Promotion of Science (JSPS) KAKENHI(Ministry of Education, Culture, Sports, Science and Technology, Japan (MEXT)Japan Society for the Promotion of ScienceGrants-in-Aid for Scientific Research (KAKENHI)); Japan Agency for Medical Research and Development (AMED)(Japan Agency for Medical Research and Development (AMED)); Takeda Science Foundation(Takeda Science Foundation (TSF)); Bioinformatics Initiative of Osaka University Graduate School of Medicine, Osaka University</t>
  </si>
  <si>
    <t>We acknowledge the members of the COVID-19 Host Genetics Initiative for kindly releasing the GWAS summary statistics. This study was supported by the Japan Society for the Promotion of Science (JSPS) KAKENHI (19H01021 and 20K21834) and Japan Agency for Medical Research and Development (AMED) (JP20km0405211, JP20ek0109413, JP20ek0410075, JP20gm4010006, JP20km0405217, JP20fk0108265), Takeda Science Foundation and Bioinformatics Initiative of Osaka University Graduate School of Medicine, Osaka University. T.K. is an employee of JAPAN TOBACCO INC.</t>
  </si>
  <si>
    <t>0964-6906</t>
  </si>
  <si>
    <t>1460-2083</t>
  </si>
  <si>
    <t>HUM MOL GENET</t>
  </si>
  <si>
    <t>Hum. Mol. Genet.</t>
  </si>
  <si>
    <t>3-4</t>
  </si>
  <si>
    <t>Biochemistry &amp; Molecular Biology; Genetics &amp; Heredity</t>
  </si>
  <si>
    <t>SI3TL</t>
  </si>
  <si>
    <t>WOS:000654750200013</t>
  </si>
  <si>
    <t>Elliott, J; Bodinier, B; Whitaker, M; Delpierre, C; Vermeulen, R; Tzoulaki, I; Elliott, P; Chadeau-Hyam, M</t>
  </si>
  <si>
    <t>Elliott, Joshua; Bodinier, Barbara; Whitaker, Matthew; Delpierre, Cyrille; Vermeulen, Roel; Tzoulaki, Ioanna; Elliott, Paul; Chadeau-Hyam, Marc</t>
  </si>
  <si>
    <t>COVID-19 mortality in the UK Biobank cohort: revisiting and evaluating risk factors</t>
  </si>
  <si>
    <t>COVID-19 mortality; SARS-CoV-2; Prospective cohort; UK biobank; Risk factor</t>
  </si>
  <si>
    <t>INFECTION</t>
  </si>
  <si>
    <t>Most studies of severe/fatal COVID-19 risk have used routine/hospitalisation data without detailed pre-morbid characterisation. Using the community-based UK Biobank cohort, we investigate risk factors for COVID-19 mortality in comparison with non-COVID-19 mortality. We investigated demographic, social (education, income, housing, employment), lifestyle (smoking, drinking, body mass index), biological (lipids, cystatin C, vitamin D), medical (comorbidities, medications) and environmental (air pollution) data from UK Biobank (N = 473,550) in relation to 459 COVID-19 and 2626 non-COVID-19 deaths to 21 September 2020. We used univariate, multivariable and penalised regression models. Age (OR = 2.76 [2.18-3.49] per S.D. [8.1 years], p = 2.6 x 10(-17)), male sex (OR = 1.47 [1.26-1.73], p = 1.3 x 10(-6)) and Black versus White ethnicity (OR = 1.21 [1.12-1.29], p = 3.0 x 10(-7)) were independently associated with and jointly explanatory of (area under receiver operating characteristic curve, AUC = 0.79) increased risk of COVID-19 mortality. In multivariable regression, alongside demographic covariates, being a healthcare worker, current smoker, having cardiovascular disease, hypertension, diabetes, autoimmune disease, and oral steroid use at enrolment were independently associated with COVID-19 mortality. Penalised regression models selected income, cardiovascular disease, hypertension, diabetes, cystatin C, and oral steroid use as jointly contributing to COVID-19 mortality risk; Black ethnicity, hypertension and oral steroid use contributed to COVID-19 but not non-COVID-19 mortality. Age, male sex and Black ethnicity, as well as comorbidities and oral steroid use at enrolment were associated with increased risk of COVID-19 death. Our results suggest that previously reported associations of COVID-19 mortality with body mass index, low vitamin D, air pollutants, renin-angiotensin-aldosterone system inhibitors may be explained by the aforementioned factors.</t>
  </si>
  <si>
    <t>[Elliott, Joshua; Bodinier, Barbara; Whitaker, Matthew; Tzoulaki, Ioanna; Elliott, Paul; Chadeau-Hyam, Marc] Imperial Coll London, St Marys Hosp, Sch Publ Hlth, Dept Epidemiol &amp; Biostat, Norfolk Pl, London W2 1PG, England; [Elliott, Joshua; Bodinier, Barbara; Whitaker, Matthew; Tzoulaki, Ioanna; Elliott, Paul; Chadeau-Hyam, Marc] Imperial Coll, MRC Ctr Environm &amp; Hlth, London, England; [Elliott, Joshua] Royal Surrey Cty Hosp, Guildford GU2 7XX, Surrey, England; [Delpierre, Cyrille] Univ Toulouse 3, UMR LEASP, UPS, Inserm, Toulouse, France; [Tzoulaki, Ioanna] Univ Ioannina, Dept Hyg &amp; Epidemiol, Med Sch, Ioannina, Greece; [Vermeulen, Roel] Univ Utrecht, Inst Risk Assessment Sci IRAS, Utrecht, Netherlands</t>
  </si>
  <si>
    <t>Imperial College London; Imperial College London; Royal Surrey County Hospital; Institut National de la Sante et de la Recherche Medicale (Inserm); Universite de Toulouse; Universite Toulouse III - Paul Sabatier; University of Ioannina; Utrecht University</t>
  </si>
  <si>
    <t>Chadeau-Hyam, M (corresponding author), Imperial Coll London, St Marys Hosp, Sch Publ Hlth, Dept Epidemiol &amp; Biostat, Norfolk Pl, London W2 1PG, England.;Chadeau-Hyam, M (corresponding author), Imperial Coll, MRC Ctr Environm &amp; Hlth, London, England.</t>
  </si>
  <si>
    <t>Chadeau, Marc/AAN-7586-2021; Tzoulaki, Ioanna/ABE-6269-2020</t>
  </si>
  <si>
    <t>Chadeau, Marc/0000-0001-8341-5436; Tzoulaki, Ioanna/0000-0002-4275-9328; Elliott, Joshua/0000-0002-9005-623X; Bodinier, Barbara/0000-0002-0781-3624; Whitaker, Matthew/0000-0003-1363-6537; delpierre, cyrille/0000-0002-0831-080X</t>
  </si>
  <si>
    <t>H2020-EXPANSE project (Horizon 2020 grant) [874627]; Cancer Research UK; Population Research Committee Project grant 'Mechanomics' [22184]; MRC Centre for Environment and Health; LongITools project (Horizon 2020 grant) [874739]; MRC Centre for Environment and Health [MR/L01341X/1, MR/S019669/1]; National Institute for Health Research Imperial Biomedical Research Centre; NIHR Health Protection Research Units in Environmental Exposures and Health and Chemical and Radiation Threats and Hazards; BHF Centre for Research Excellence at Imperial College London [RE/18/4/34215]; UK Dementia Research Institute at Imperial and Health Data Research UK (HDR UK); MRC [MR/S019669/1, MR/L01341X/1] Funding Source: UKRI</t>
  </si>
  <si>
    <t>H2020-EXPANSE project (Horizon 2020 grant); Cancer Research UK(Cancer Research UK); Population Research Committee Project grant 'Mechanomics'; MRC Centre for Environment and Health(UK Research &amp; Innovation (UKRI)Medical Research Council UK (MRC)); LongITools project (Horizon 2020 grant); MRC Centre for Environment and Health(UK Research &amp; Innovation (UKRI)Medical Research Council UK (MRC)); National Institute for Health Research Imperial Biomedical Research Centre; NIHR Health Protection Research Units in Environmental Exposures and Health and Chemical and Radiation Threats and Hazards; BHF Centre for Research Excellence at Imperial College London; UK Dementia Research Institute at Imperial and Health Data Research UK (HDR UK); MRC(UK Research &amp; Innovation (UKRI)Medical Research Council UK (MRC))</t>
  </si>
  <si>
    <t>MC-H, RV, MK-I, and CD acknowledge support from the H2020-EXPANSE project (Horizon 2020 grant No 874627 to RV). MCH, RV, JE and BB acknowledge support from Cancer Research UK, Population Research Committee Project grant 'Mechanomics' (grant No 22184 to MC-H). BB received a PhD studentship from the MRC Centre for Environment and Health. MC-H and RV also acknowledge the H2020-LongITools project (Horizon 2020 grant No 874739). This study was conducted using the UK Biobank resource under application number 19266 granting access to the corresponding UK Biobank biomarkers, and phenotype data. PE is Director of the MRC Centre for Environment and Health (MR/L01341X/1, MR/S019669/1). PE also acknowledges support from the National Institute for Health Research Imperial Biomedical Research Centre and the NIHR Health Protection Research Units in Environmental Exposures and Health and Chemical and Radiation Threats and Hazards, the BHF Centre for Research Excellence at Imperial College London (RE/18/4/34215), the UK Dementia Research Institute at Imperial and Health Data Research UK (HDR UK). The funders had no role in the design and conduct of the study; collection, management, analysis, and interpretation of the data; and preparation, review, or approval of this manuscript.</t>
  </si>
  <si>
    <t>10.1007/s10654-021-00722-y</t>
  </si>
  <si>
    <t>WOS:000618137600001</t>
  </si>
  <si>
    <t>Dite, GS; Murphy, NM; Allman, R</t>
  </si>
  <si>
    <t>Dite, Gillian S.; Murphy, Nicholas M.; Allman, Richard</t>
  </si>
  <si>
    <t>An integrated clinical and genetic model for predicting risk of severe COVID-19: A population-based case-control study</t>
  </si>
  <si>
    <t>CANCER RISK; ALLELES; CARE</t>
  </si>
  <si>
    <t>Up to 30% of people who test positive to SARS-CoV-2 will develop severe COVID-19 and require hospitalisation. Age, gender, and comorbidities are known to be risk factors for severe COVID-19 but are generally considered independently without accurate knowledge of the magnitude of their effect on risk, potentially resulting in incorrect risk estimation. There is an urgent need for accurate prediction of the risk of severe COVID-19 for use in workplaces and healthcare settings, and for individual risk management. Clinical risk factors and a panel of 64 single-nucleotide polymorphisms were identified from published data. We used logistic regression to develop a model for severe COVID-19 in 1,582 UK Biobank participants aged 50 years and over who tested positive for the SARS-CoV-2 virus: 1,018 with severe disease and 564 without severe disease. Model discrimination was assessed using the area under the receiver operating characteristic curve (AUC). A model incorporating the SNP score and clinical risk factors (AUC = 0.786; 95% confidence interval = 0.763 to 0.808) had 111% better discrimination of disease severity than a model with just age and gender (AUC = 0.635; 95% confidence interval = 0.607 to 0.662). The effects of age and gender are attenuated by the other risk factors, suggesting that it is those risk factors-not age and gender-that confer risk of severe disease. In the whole UK Biobank, most are at low or only slightly elevated risk, but one-third are at two-fold or more increased risk. We have developed a model that enables accurate prediction of severe COVID-19. Continuing to rely on age and gender alone (or only clinical factors) to determine risk of severe COVID-19 will unnecessarily classify healthy older people as being at high risk and will fail to accurately quantify the increased risk for younger people with comorbidities.</t>
  </si>
  <si>
    <t>[Dite, Gillian S.; Murphy, Nicholas M.; Allman, Richard] Genet Technol Ltd, Fitzroy, Vic, Australia</t>
  </si>
  <si>
    <t>Dite, GS (corresponding author), Genet Technol Ltd, Fitzroy, Vic, Australia.</t>
  </si>
  <si>
    <t>gillian.dite@gtglabs.com</t>
  </si>
  <si>
    <t>Dite, Gillian/0000-0002-2448-2548</t>
  </si>
  <si>
    <t>FEB 16</t>
  </si>
  <si>
    <t>e0247205</t>
  </si>
  <si>
    <t>QK8MA</t>
  </si>
  <si>
    <t>WOS:000620632800026</t>
  </si>
  <si>
    <t>Yates, T; Razieh, C; Zaccardi, F; Rowlands, AV; Seidu, S; Davies, MJ; Khunti, K</t>
  </si>
  <si>
    <t>Yates, Thomas; Razieh, Cameron; Zaccardi, Francesco; Rowlands, Alex, V; Seidu, Samuel; Davies, Melanie J.; Khunti, Kamlesh</t>
  </si>
  <si>
    <t>Obesity, walking pace and risk of severe COVID-19 and mortality: analysis of UK Biobank</t>
  </si>
  <si>
    <t>INTERNATIONAL JOURNAL OF OBESITY</t>
  </si>
  <si>
    <t>Obesity is an emerging risk factor for coronavirus disease-2019 (COVID-19). Simple measures of physical fitness, such as self-reported walking pace, may also be important risk markers. This analysis includes 412,596 UK Biobank participants with linked COVID-19 data (median age at linkage = 68 years, obese = 24%, median number of comorbidities = 1). As of August 24th 2020, there were 1001 cases of severe (in-hospital) disease and 336 COVID-19 deaths. Compared to normal weight individuals, the adjusted odds ratio (OR) of severe COVID-19 in overweight and obese individuals was 1.26 (1.07, 1.48) and 1.49 (1.25, 1.79), respectively. For COVID-19 mortality, the ORs were 1.19 (0.88, 161) and 1.82 (1.33, 2.49), respectively. Compared to those with a brisk walking pace, the OR of severe COVID-19 for steady/average and slow walkers was 1.13 (0.98, 1.31) and 1.88 (1.53, 2.31), respectively. For COVID-19 mortality, the ORs were 1.44 (1.10, 1.90) and 1.83 (1.26, 2.65), respectively. Slow walkers had the highest risk regardless of obesity status. For example, compared to normal weight brisk walkers, the OR of severe disease and COVID-19 mortality in normal weight slow walkers was 2.42 (1.53, 3.84) and 3.75 (1.61, 8.70), respectively. Self-reported slow walkers appear to be a high-risk group for severe COVID-19 outcomes independent of obesity.</t>
  </si>
  <si>
    <t>[Yates, Thomas; Razieh, Cameron; Zaccardi, Francesco; Rowlands, Alex, V; Seidu, Samuel; Davies, Melanie J.; Khunti, Kamlesh] Univ Leicester, Leicester Gen Hosp, Diabet Res Ctr, Leicester, Leics, England; [Yates, Thomas; Razieh, Cameron; Davies, Melanie J.] Univ Leicester, NIHR Leicester Biomed Res Ctr, Leicester Biomed Res Ctr BRC, Natl Inst Hlth Res NIHR, Leicester, Leics, England; [Zaccardi, Francesco; Khunti, Kamlesh] Univ Leicester, Diabet Res Ctr, Leicester Real World Evidence Unit, Leicester, Leics, England; [Davies, Melanie J.; Khunti, Kamlesh] Univ Hosp Leicester, Leicester Gen Hosp, Leicester Diabet Ctr, Leicester, Leics, England; [Khunti, Kamlesh] Univ Leicester, NIHR Appl Res Collaborat East Midlands ARC EM, Leicester, Leics, England</t>
  </si>
  <si>
    <t>University Hospitals of Leicester NHS Trust; Leicester General Hospital; University of Leicester; University of Leicester; University of Leicester; University Hospitals of Leicester NHS Trust; Leicester General Hospital; University of Leicester; University of Leicester</t>
  </si>
  <si>
    <t>Yates, T (corresponding author), Univ Leicester, Leicester Gen Hosp, Diabet Res Ctr, Leicester, Leics, England.;Yates, T (corresponding author), Univ Leicester, NIHR Leicester Biomed Res Ctr, Leicester Biomed Res Ctr BRC, Natl Inst Hlth Res NIHR, Leicester, Leics, England.</t>
  </si>
  <si>
    <t>ty20@le.ac.uk</t>
  </si>
  <si>
    <t>/GQB-2573-2022; /ABC-9527-2021; Rowlands, Alex V/J-8878-2019</t>
  </si>
  <si>
    <t>Rowlands, Alex V/0000-0002-1463-697X; Yates, Thomas/0000-0002-5724-5178; Razieh, Cameron/0000-0003-3597-2945; Davies, Melanie/0000-0002-9987-9371; Khunti, Kamlesh/0000-0003-2343-7099</t>
  </si>
  <si>
    <t>National Institute for Health Research (NIHR) Leicester Biomedical Research Centre; NIHR Applied Research Collaboration - East Midlands; UKRI-DHSC COVID-19 Rapid Response Rolling Call [MR/V020536/1]; MRC [MR/V020536/1] Funding Source: UKRI</t>
  </si>
  <si>
    <t>National Institute for Health Research (NIHR) Leicester Biomedical Research Centre; NIHR Applied Research Collaboration - East Midlands; UKRI-DHSC COVID-19 Rapid Response Rolling Call(UK Research &amp; Innovation (UKRI)); MRC(UK Research &amp; Innovation (UKRI)Medical Research Council UK (MRC))</t>
  </si>
  <si>
    <t>This research was supported by the National Institute for Health Research (NIHR) Leicester Biomedical Research Centre, the NIHR Applied Research Collaboration - East Midlands, and a grant from the UKRI-DHSC COVID-19 Rapid Response Rolling Call (MR/V020536/1). The funder had no role in the design and conduct of the study; collection, management, analysis, and interpretation of the data; preparation, review, or approval of the manuscript; and decision to submit the manuscript for publication.</t>
  </si>
  <si>
    <t>SPRINGERNATURE</t>
  </si>
  <si>
    <t>CAMPUS, 4 CRINAN ST, LONDON, N1 9XW, ENGLAND</t>
  </si>
  <si>
    <t>0307-0565</t>
  </si>
  <si>
    <t>1476-5497</t>
  </si>
  <si>
    <t>INT J OBESITY</t>
  </si>
  <si>
    <t>Int. J. Obes.</t>
  </si>
  <si>
    <t>10.1038/s41366-021-00771-z</t>
  </si>
  <si>
    <t>Endocrinology &amp; Metabolism; Nutrition &amp; Dietetics</t>
  </si>
  <si>
    <t>RU6IL</t>
  </si>
  <si>
    <t>WOS:000622229200004</t>
  </si>
  <si>
    <t>Lehrer, S; Rheinstein, PH</t>
  </si>
  <si>
    <t>Lehrer, Steven; Rheinstein, Peter H.</t>
  </si>
  <si>
    <t>Homozygosity for rs17775810 Minor Allele Associated With Reduced Mortality of COVID-19 in the UK Biobank Cohort</t>
  </si>
  <si>
    <t>IN VIVO</t>
  </si>
  <si>
    <t>S1r; allele; fluvoxamine; COVID-19; motor neuropathy</t>
  </si>
  <si>
    <t>Background/Aim: Adult outpatients with symptomatic COVID-19 treated with fluvoxamine, compared with placebo, had a lower likelihood of clinical deterioration over 15 days. Fluvoxamine strongly binds to the sigma-1 receptor (S1R) that regulates inflammation by inhibiting the production of cytokines, believed to be responsible for severe COVID-19. We evaluated the S1R locus on chr 9p13.3 in subjects tested positive for SARS-CoV-2. We focused on SNP rs17775810 that has been previously identified by examining loss-of-function mutations in the S1R gene associated with distal hereditary motor neuropathy. Patients and Methods: We utilized UK Biobank (UKB) data. Data processing was performed on Minerva, a Linux mainframe with Centos 7.6, at the Icahn School of Medicine at Mount Sinai. Results: The effect of rs17775810 genotype on survival was significant (p=0.036, 2 tailed Fisher exact test). The minor allele homozygotes (TT) had the lowest death rate (0%), whereas the non-TT genotypes (i.e. CT and CC) had the highest death rate (16.2%). Conclusion: The rs17775810 analysis corroborates the favorable effect of fluvoxamine on COVID19 survival.</t>
  </si>
  <si>
    <t>[Lehrer, Steven] Icahn Sch Med Mt Sinai, Dept Radiat Oncol, New York, NY 10029 USA; [Rheinstein, Peter H.] Severn Hlth Solut, Severna Pk, MD USA</t>
  </si>
  <si>
    <t>Icahn School of Medicine at Mount Sinai</t>
  </si>
  <si>
    <t>Lehrer, S (corresponding author), Mt Sinai Med Ctr, Radiat Oncol, Box 1236,1 Gustave L Levy Pl, New York, NY 10029 USA.</t>
  </si>
  <si>
    <t>steven.lehrer@mssm.edu</t>
  </si>
  <si>
    <t>Rheinstein, Peter/0000-0002-4608-1665</t>
  </si>
  <si>
    <t>Office of Research Infrastructure of the National Institutes of Health [S10OD018522, S10OD026880]</t>
  </si>
  <si>
    <t>Office of Research Infrastructure of the National Institutes of Health</t>
  </si>
  <si>
    <t>This work was supported in part through the computational resources and staff expertise provided by the Scientific Computing at the Icahn School of Medicine at Mount Sinai, NY, U. S.A. Research reported in this paper was also supported by the Office of Research Infrastructure of the National Institutes of Health under award numbers S10OD018522 and S10OD026880. The content is solely the responsibility of the authors and does not necessarily represent the official views of the National Institutes of Health.</t>
  </si>
  <si>
    <t>INT INST ANTICANCER RESEARCH</t>
  </si>
  <si>
    <t>ATHENS</t>
  </si>
  <si>
    <t>EDITORIAL OFFICE 1ST KM KAPANDRITIOU-KALAMOU RD KAPANDRITI, PO BOX 22, ATHENS 19014, GREECE</t>
  </si>
  <si>
    <t>0258-851X</t>
  </si>
  <si>
    <t>1791-7549</t>
  </si>
  <si>
    <t>In Vivo</t>
  </si>
  <si>
    <t>MAR-APR</t>
  </si>
  <si>
    <t>10.21873/invivo.12338</t>
  </si>
  <si>
    <t>Medicine, Research &amp; Experimental</t>
  </si>
  <si>
    <t>Research &amp; Experimental Medicine</t>
  </si>
  <si>
    <t>RZ9GH</t>
  </si>
  <si>
    <t>WOS:000648906100004</t>
  </si>
  <si>
    <t>Leong, A; Cole, JB; Brenner, LN; Meigs, JB; Florez, JC; Mercader, JM</t>
  </si>
  <si>
    <t>Leong, Aaron; Cole, Joanne B.; Brenner, Laura N.; Meigs, James B.; Florez, Jose C.; Mercader, Josep M.</t>
  </si>
  <si>
    <t>Cardiometabolic risk factors for COVID-19 susceptibility and severity: A Mendelian randomization analysis</t>
  </si>
  <si>
    <t>PLOS MEDICINE</t>
  </si>
  <si>
    <t>LOCI</t>
  </si>
  <si>
    <t>Author summary Why was this study done? Diverse cardiometabolic risk factors have been described in the literature to be associated with COVID-19 illness, but causality has not been established. Preventive strategies targeting cardiometabolic risk factors that are both causal and modifiable may reduce the risk of COVID-19 illness, whereas interventions targeting risk factors that are only correlated with the outcome may not. What did the researchers do and find? We used 2-sample Mendelian randomization analyses to test whether 17 cardiometabolic diseases and traits had a causal relationship with risk of COVID-19 illness. We found that higher body mass index was the only cardiometabolic risk factor among those we studied that was associated with a higher risk of hospitalization for COVID-19 compared to the general population. Obesity-related cardiometabolic diseases-type 2 diabetes, chronic kidney disease, stroke, and coronary heart disease-may be mediators of the relationship between body mass index and higher risk of hospitalization for COVID-19. What do these findings mean? Our results suggest that people with a higher body mass index have a higher risk for hospitalization for COVID-19. If other cardiometabolic risk factors have causal associations with COVID-19 illness, their effects are likely modest. We provide genetic evidence supporting body mass index as a causal risk factor for COVID-19 severity, raising the possibility that obesity could have amplified the COVID-19 pandemic, directly or through obesity-related cardiometabolic diseases. Background Epidemiological studies report associations of diverse cardiometabolic conditions including obesity with COVID-19 illness, but causality has not been established. We sought to evaluate the associations of 17 cardiometabolic traits with COVID-19 susceptibility and severity using 2-sample Mendelian randomization (MR) analyses. Methods and findings We selected genetic variants associated with each exposure, including body mass index (BMI), at p &lt; 5 x 10(-8) from genome-wide association studies (GWASs). We then calculated inverse-variance-weighted averages of variant-specific estimates using summary statistics for susceptibility and severity from the COVID-19 Host Genetics Initiative GWAS meta-analyses of population-based cohorts and hospital registries comprising individuals with self-reported or genetically inferred European ancestry. Susceptibility was defined as testing positive for COVID-19 and severity was defined as hospitalization with COVID-19 versus population controls (anyone not a case in contributing cohorts). We repeated the analysis for BMI with effect estimates from the UK Biobank and performed pairwise multivariable MR to estimate the direct effects and indirect effects of BMI through obesity-related cardiometabolic diseases. Using p &lt; 0.05/34 tests = 0.0015 to declare statistical significance, we found a nonsignificant association of genetically higher BMI with testing positive for COVID-19 (14,134 COVID-19 cases/1,284,876 controls, p = 0.002; UK Biobank: odds ratio 1.06 [95% CI 1.02, 1.10] per kg/m(2); p = 0.004]) and a statistically significant association with higher risk of COVID-19 hospitalization (6,406 hospitalized COVID-19 cases/902,088 controls, p = 4.3 x 10(-5); UK Biobank: odds ratio 1.14 [95% CI 1.07, 1.21] per kg/m(2), p = 2.1 x 10(-5)). The implied direct effect of BMI was abolished upon conditioning on the effect on type 2 diabetes, coronary artery disease, stroke, and chronic kidney disease. No other cardiometabolic exposures tested were associated with a higher risk of poorer COVID-19 outcomes. Small study samples and weak genetic instruments could have limited the detection of modest associations, and pleiotropy may have biased effect estimates away from the null. Conclusions In this study, we found genetic evidence to support higher BMI as a causal risk factor for COVID-19 susceptibility and severity. These results raise the possibility that obesity could amplify COVID-19 disease burden independently or through its cardiometabolic consequences and suggest that targeting obesity may be a strategy to reduce the risk of severe COVID-19 outcomes.</t>
  </si>
  <si>
    <t>[Leong, Aaron; Cole, Joanne B.; Brenner, Laura N.; Meigs, James B.; Florez, Jose C.; Mercader, Josep M.] Harvard Med Sch, Dept Med, Boston, MA 02115 USA; [Leong, Aaron; Meigs, James B.] Massachusetts Gen Hosp, Div Gen Internal Med, Boston, MA 02114 USA; [Leong, Aaron; Cole, Joanne B.; Brenner, Laura N.; Meigs, James B.; Florez, Jose C.; Mercader, Josep M.] Broad Inst MIT &amp; Harvard, Programs Metab &amp; Med &amp; Populat Genet, Cambridge, MA 02142 USA; [Leong, Aaron; Cole, Joanne B.; Brenner, Laura N.; Florez, Jose C.; Mercader, Josep M.] Massachusetts Gen Hosp, Diabet Unit, Boston, MA 02114 USA; [Leong, Aaron; Cole, Joanne B.; Brenner, Laura N.; Florez, Jose C.; Mercader, Josep M.] Massachusetts Gen Hosp, Ctr Genom Med, Boston, MA 02114 USA; [Cole, Joanne B.] Boston Childrens Hosp, Div Endocrinol, Boston, MA USA; [Cole, Joanne B.] Boston Childrens Hosp, Ctr Basic &amp; Translat Obes Res, Boston, MA USA; [Brenner, Laura N.] Massachusetts Gen Hosp, Div Pulm &amp; Crit Care, Boston, MA 02114 USA</t>
  </si>
  <si>
    <t>Harvard University; Harvard Medical School; Harvard University; Massachusetts General Hospital; Harvard University; Massachusetts Institute of Technology (MIT); Broad Institute; Harvard University; Massachusetts General Hospital; Harvard University; Massachusetts General Hospital; Harvard University; Boston Children's Hospital; Harvard University; Boston Children's Hospital; Harvard University; Massachusetts General Hospital</t>
  </si>
  <si>
    <t>Leong, A; Mercader, JM (corresponding author), Harvard Med Sch, Dept Med, Boston, MA 02115 USA.;Leong, A (corresponding author), Massachusetts Gen Hosp, Div Gen Internal Med, Boston, MA 02114 USA.;Leong, A; Mercader, JM (corresponding author), Broad Inst MIT &amp; Harvard, Programs Metab &amp; Med &amp; Populat Genet, Cambridge, MA 02142 USA.;Leong, A; Mercader, JM (corresponding author), Massachusetts Gen Hosp, Diabet Unit, Boston, MA 02114 USA.;Leong, A; Mercader, JM (corresponding author), Massachusetts Gen Hosp, Ctr Genom Med, Boston, MA 02114 USA.</t>
  </si>
  <si>
    <t>asleong@mgh.harvard.edu; mercader@broadinstitute.org</t>
  </si>
  <si>
    <t>Meigs, James/P-3927-2019; Cole, Joanne B/GVU-0658-2022</t>
  </si>
  <si>
    <t>Meigs, James/0000-0002-2439-2657; BRENNER, LAURA/0000-0001-6752-0471; Cole, Joanne/0000-0001-9520-2788; Mercader, Josep M/0000-0001-8494-3660</t>
  </si>
  <si>
    <t>American Diabetes Association [7-20-COVID-003]; American Diabetes Association Innovative and Clinical Translational Award [1-19-ICTS-068]</t>
  </si>
  <si>
    <t>American Diabetes Association(American Diabetes Association); American Diabetes Association Innovative and Clinical Translational Award(American Diabetes Association)</t>
  </si>
  <si>
    <t>The project was supported by American Diabetes Association grant #7-20-COVID-003 awarded to AL, and the American Diabetes Association Innovative and Clinical Translational Award 1-19-ICTS-068 awarded to JMM. The MEGASTROKE project received funding from sources specified at http://www.megastroke.org/acknowledgments.html.The funders had no role in study design, data collection and analysis, decision to publish, or preparation of the manuscript.</t>
  </si>
  <si>
    <t>1549-1277</t>
  </si>
  <si>
    <t>1549-1676</t>
  </si>
  <si>
    <t>PLOS MED</t>
  </si>
  <si>
    <t>PLos Med.</t>
  </si>
  <si>
    <t>e1003553</t>
  </si>
  <si>
    <t>QT5BH</t>
  </si>
  <si>
    <t>Green Submitted, gold, Green Published</t>
  </si>
  <si>
    <t>WOS:000626602400001</t>
  </si>
  <si>
    <t>Freuer, D; Linseisen, J; Meisinger, C</t>
  </si>
  <si>
    <t>Freuer, Dennis; Linseisen, Jakob; Meisinger, Christa</t>
  </si>
  <si>
    <t>Impact of body composition on COVID-19 susceptibility and severity: A two-sample multivariable Mendelian randomization study</t>
  </si>
  <si>
    <t>Obesity; Body fat distribution; Body composition; COVID-19; SARS-CoV-2; Mendelian randomization</t>
  </si>
  <si>
    <t>IMMUNE-RESPONSE; OBESITY; LOCI; ADIPOSE; METAANALYSIS; ASSOCIATION</t>
  </si>
  <si>
    <t>Objectives: Recent studies suggested obesity to be a possible risk factor for COVID-19 disease in the wake of the coronavirus (SARS-CoV-2) infection. However, the causality and especially the role of body fat distribution in this context is still unclear. Thus, using a univariable as well as multivariable two-sample Mendelian randomization (MR) approach, we investigated for the first time the causal impact of body composition on the susceptibility and severity of COVID-19. Methods: As indicators of overall and abdominal obesity we considered the measures body mass index (BMI), waist circumference (WC), and trunk fat ratio (TFR). Summary statistics of genome-wide association studies (GWASs) for these body composition measures were drawn from the GIANT consortium and UK Biobank, while for susceptibility and severity due to COVID-19 disease data from the COVID-19 Host Genetics Initiative was used. For the COVID-19 cohort neither age nor gender was available. Total and direct causal effect estimates were calculated using Single Nucleotide Polymorphisms (SNPs), sensitivity analyses were done applying several robust MR techniques and mediation effects of type 2 diabetes (T2D) and cardiovascular diseases (CVD) were investigated within multivariable MR analyses. Results: Genetically predicted BMI was strongly associated with both, susceptibility (OR = 1.31 per 1 SD increase; 95% CI: 1.15-1.50; P-value = 7.3.10(-5)) and hospitalization (OR = 1.62 per 1 SD increase; 95% CI: 1.33-1.99; P value = 2.8.10(-6)) even after adjustment for genetically predicted visceral obesity traits. These associations were neither mediated substantially by T2D nor by CVD. Finally, total but not direct effects of visceral body fat on outcomes could be detected. Conclusions: This study provides strong evidence for a causal impact of overall obesity on the susceptibility and severity of COVID-19 disease. The impact of abdominal obesity was weaker and disappeared after adjustment for BMI. Therefore, obese people should be regarded as a high-risk group. Future research is necessary to investigate the underlying mechanisms linking obesity with COVID-19. (C) 2021 The Author(s). Published by Elsevier Inc.</t>
  </si>
  <si>
    <t>[Freuer, Dennis; Linseisen, Jakob; Meisinger, Christa] Ludwig Maximilians Univ Munchen, UNIKA T Augsburg, Chair Epidemiol, D-86156 Augsburg, Germany; [Freuer, Dennis; Linseisen, Jakob; Meisinger, Christa] German Res Ctr Environm Hlth, Helmholtz Zentrum Munchen, Independent Res Grp Clin Epidemiol, D-85764 Neuherberg, Germany</t>
  </si>
  <si>
    <t>University of Munich; Helmholtz Association; Helmholtz-Center Munich - German Research Center for Environmental Health</t>
  </si>
  <si>
    <t>Freuer, D (corresponding author), Ludwig Maximilians Univ Munchen, UNIKA T Augsburg, Chair Epidemiol, D-86156 Augsburg, Germany.</t>
  </si>
  <si>
    <t>d.freuer@unika-t.de</t>
  </si>
  <si>
    <t>Linseisen, Jakob/B-5353-2014</t>
  </si>
  <si>
    <t>Linseisen, Jakob/0000-0002-9386-382X</t>
  </si>
  <si>
    <t>10.1016/j.metabol.2021.154732</t>
  </si>
  <si>
    <t>MAR 2021</t>
  </si>
  <si>
    <t>SA4LE</t>
  </si>
  <si>
    <t>hybrid, Green Published, Green Submitted</t>
  </si>
  <si>
    <t>WOS:000649271300003</t>
  </si>
  <si>
    <t>Kuo, CL; Pilling, LC; Atkins, JL; Masoli, JAH; Delgado, J; Tignanelli, C; Kuchel, GA; Melzer, D; Beckman, KB; Levine, ME</t>
  </si>
  <si>
    <t>Kuo, Chia-Ling; Pilling, Luke C.; Atkins, Janice L.; Masoli, Jane A. H.; Delgado, Joao; Tignanelli, Christopher; Kuchel, George A.; Melzer, David; Beckman, Kenneth B.; Levine, Morgan E.</t>
  </si>
  <si>
    <t>Biological Aging Predicts Vulnerability to COVID-19 Severity in UK Biobank Participants</t>
  </si>
  <si>
    <t>Biological age; Biomarkers; Phenotypic age; UK Biobank</t>
  </si>
  <si>
    <t>MORTALITY; AGE</t>
  </si>
  <si>
    <t>Background: Age and disease prevalence are the 2 biggest risk factors for Coronavirus disease 2019 (COVID-19) symptom severity and death. We therefore hypothesized that increased biological age, beyond chronological age, may be driving disease-related trends in COVID-19 severity. Methods: Using the UK Biobank England data, we tested whether a biological age estimate (PhenoAge) measured more than a decade prior to the COVID-19 pandemic was predictive of 2 COVID-19 severity outcomes (inpatient test positivity and COVID-19-related mortality with inpatient test-confirmed COVID-19). Logistic regression models were used with adjustment for age at the pandemic, sex, ethnicity, baseline assessment centers, and preexisting diseases/conditions. Results: Six hundred and thirteen participants tested positive at inpatient settings between March 16 and April 27, 2020, 154 of whom succumbed to COVID-19. PhenoAge was associated with increased risks of inpatient test positivity and COVID-19-related mortality (ORMortality = 1.63 per 5 years, 95% CI: 1.43-1.86, p = 4.7 x 10(-13)) adjusting for demographics including age at the pandemic. Further adjustment for preexisting diseases/conditions at baseline (ORM = 1.50, 95% CI: 1.30-1.73 per 5 years, p = 3.1 x 10(-8)) and at the early pandemic (ORM = 1.21, 95% CI: 1.04-1.40 per 5 years, p = .011) decreased the association. Conclusions: PhenoAge measured in 2006-2010 was associated with COVID-19 severity outcomes more than 10 years later. These associations were partly accounted for by prevalent chronic diseases proximate to COVID-19 infection. Overall, our results suggest that aging biomarkers, like PhenoAge may capture long-term vulnerability to diseases like COVID-19, even before the accumulation of age-related comorbid conditions.</t>
  </si>
  <si>
    <t>[Kuo, Chia-Ling] Univ Connecticut Hlth, Connecticut Convergence Inst Translat Regenerat E, Farmington, CT USA; [Kuo, Chia-Ling; Pilling, Luke C.; Kuchel, George A.; Melzer, David] Univ Connecticut, Sch Med, Ctr Aging, Farmington, CT USA; [Pilling, Luke C.; Atkins, Janice L.; Masoli, Jane A. H.; Delgado, Joao; Melzer, David] Univ Exeter, Coll Med &amp; Hlth, Exeter, Devon, England; [Tignanelli, Christopher] Univ Minnesota, Dept Surg, Box 242 UMHC, Minneapolis, MN 55455 USA; [Beckman, Kenneth B.] Univ Minnesota, Inst Hlth Informat, Minneapolis, MN USA; [Levine, Morgan E.] Yale Sch Med, Dept Pathol, 310 Cedar St, New Haven, CT 06519 USA</t>
  </si>
  <si>
    <t>University of Connecticut; University of Connecticut; University of Exeter; University of Minnesota System; University of Minnesota Twin Cities; University of Minnesota System; University of Minnesota Twin Cities; Yale University</t>
  </si>
  <si>
    <t>Levine, ME (corresponding author), Yale Sch Med, Dept Pathol, 310 Cedar St, New Haven, CT 06519 USA.</t>
  </si>
  <si>
    <t>morgan.levine@yale.edu</t>
  </si>
  <si>
    <t>Atkins, Janice L/0000-0003-4919-9068; Kuchel, George/0000-0001-8387-7040; Pilling, Luke/0000-0002-3332-8454; Tignanelli, Christopher/0000-0002-8079-5565; Correa Delgado, Joao Pedro/0000-0003-1648-871X; Masoli, Jane/0000-0003-3794-7065</t>
  </si>
  <si>
    <t>National Institute on Aging, National Institute of Health [R00AG052604, R21AG060018, R33AG061456]; University of Exeter Medical School; University of Connecticut School of Medicine; Medical Research Council in the United Kingdom [MR/S009892/1]; National Institute for Health Research (NIHR) in the United Kingdom (NIHR Doctoral Research Fellowship) [DRF-2014-07-177]; MRC [MR/S009892/1] Funding Source: UKRI</t>
  </si>
  <si>
    <t>National Institute on Aging, National Institute of Health(United States Department of Health &amp; Human ServicesNational Institutes of Health (NIH) - USANIH National Institute on Aging (NIA)); University of Exeter Medical School; University of Connecticut School of Medicine; Medical Research Council in the United Kingdom(UK Research &amp; Innovation (UKRI)Medical Research Council UK (MRC)); National Institute for Health Research (NIHR) in the United Kingdom (NIHR Doctoral Research Fellowship)(National Institutes of Health Research (NIHR)); MRC(UK Research &amp; Innovation (UKRI)Medical Research Council UK (MRC))</t>
  </si>
  <si>
    <t>The authors are supported by grants funded by the National Institute on Aging, National Institute of Health: R00AG052604 for C.-L.K. and M.E.L.; R21AG060018 for C.-L.K., L.C.P., G.A.K., and D.M.; R33AG061456 for G.A.K. D.M. and L.C.P. are supported by the University of Exeter Medical School, and in part by the University of Connecticut School of Medicine. J.L.A. is funded by the Medical Research Council (MR/S009892/1) in the United Kingdom. J.A.H.M. is funded by the National Institute for Health Research (NIHR) in the United Kingdom (NIHR Doctoral Research Fellowship, DRF-2014-07-177).</t>
  </si>
  <si>
    <t>E133</t>
  </si>
  <si>
    <t>E141</t>
  </si>
  <si>
    <t>10.1093/gerona/glab060</t>
  </si>
  <si>
    <t>WOS:000697988000007</t>
  </si>
  <si>
    <t>Raisi-Estabragh, Z; McCracken, C; Cooper, J; Fung, K; Paiva, JM; Khanji, MY; Rauseo, E; Biasiolli, L; Raman, B; Piechnik, SK; Neubauer, S; Munroe, PB; Harvey, NC; Petersen, SE</t>
  </si>
  <si>
    <t>Raisi-Estabragh, Zahra; McCracken, Celeste; Cooper, Jackie; Fung, Kenneth; Paiva, Jose M.; Khanji, Mohammed Y.; Rauseo, Elisa; Biasiolli, Luca; Raman, Betty; Piechnik, Stefan K.; Neubauer, Stefan; Munroe, Patricia B.; Harvey, Nicholas C.; Petersen, Steffen E.</t>
  </si>
  <si>
    <t>Adverse cardiovascular magnetic resonance phenotypes are associated with greater likelihood of incident coronavirus disease 2019: findings from the UK Biobank</t>
  </si>
  <si>
    <t>Cardiovascular magnetic resonance; Coronavirus disease 2019 (COVID-19); Severe acute respiratory syndrome coronavirus 2 (SARS-CoV-2)</t>
  </si>
  <si>
    <t>COVID-19; MYOCARDITIS</t>
  </si>
  <si>
    <t>Background Coronavirus disease 2019 (COVID-19) disproportionately affects older people. Observational studies suggest indolent cardiovascular involvement after recovery from acute COVID-19. However, these findings may reflect pre-existing cardiac phenotypes. Aims We tested the association of baseline cardiovascular magnetic resonance (CMR) phenotypes with incident COVID-19. Methods We studied UK Biobank participants with CMR imaging and COVID-19 testing. We considered left and right ventricular (LV, RV) volumes, ejection fractions, and stroke volumes, LV mass, LV strain, native T1, aortic distensibility, and arterial stiffness index. COVID-19 test results were obtained from Public Health England. Co-morbidities were ascertained from self-report and hospital episode statistics (HES). Critical care admission and death were from HES and death register records. We investigated the association of each cardiovascular measure with COVID-19 test result in multivariable logistic regression models adjusting for age, sex, ethnicity, deprivation, body mass index, smoking, diabetes, hypertension, high cholesterol, and prior myocardial infarction. Results We studied 310 participants (n = 70 positive). Median age was 63.8 [57.5, 72.1] years; 51.0% (n = 158) were male. 78.7% (n = 244) were tested in hospital, 3.5% (n = 11) required critical care admission, and 6.1% (n = 19) died. In fully adjusted models, smaller LV/RV end-diastolic volumes, smaller LV stroke volume, and poorer global longitudinal strain were associated with significantly higher odds of COVID-19 positivity. Discussion We demonstrate association of pre-existing adverse CMR phenotypes with greater odds of COVID-19 positivity independent of classical cardiovascular risk factors. Conclusions Observational reports of cardiovascular involvement after COVID-19 may, at least partly, reflect pre-existing cardiac status rather than COVID-19 induced alterations.</t>
  </si>
  <si>
    <t>[Raisi-Estabragh, Zahra; McCracken, Celeste; Cooper, Jackie; Fung, Kenneth; Paiva, Jose M.; Khanji, Mohammed Y.; Rauseo, Elisa; Munroe, Patricia B.; Petersen, Steffen E.] Queen Mary Univ London, NIHR Barts Biomed Res Ctr, William Harvey Res Inst, Charterhouse Sq, London EC1M 6BQ, England; [Raisi-Estabragh, Zahra; Fung, Kenneth; Khanji, Mohammed Y.; Rauseo, Elisa; Petersen, Steffen E.] Barts Hlth NHS Trust, St Bartholomews Hosp, Barts Heart Ctr, London EC1A 7BE, England; [Biasiolli, Luca; Raman, Betty; Piechnik, Stefan K.; Neubauer, Stefan] Univ Oxford, Natl Inst Hlth Res, Div Cardiovasc Med, Oxford Biomed Res Ctr,Radcliffe Dept Med, Oxford, England; [Harvey, Nicholas C.] Univ Southampton, MRC Lifecourse Epidemiol Unit, Southampton, Hants, England; [Harvey, Nicholas C.] Univ Southampton, NIHR Southampton Biomed Res Ctr, Southampton, Hants, England; [Harvey, Nicholas C.] Univ Hosp Southampton NHS Fdn Trust, Southampton, Hants, England</t>
  </si>
  <si>
    <t>University of London; Queen Mary University London; University of London; Queen Mary University London; Barts Health NHS Trust; University of Oxford; University of Southampton; University of Southampton; University of Southampton; University Hospital Southampton NHS Foundation Trust</t>
  </si>
  <si>
    <t>Harvey, NC (corresponding author), Univ Southampton, MRC Lifecourse Epidemiol Unit, Southampton, Hants, England.;Harvey, NC (corresponding author), Univ Southampton, NIHR Southampton Biomed Res Ctr, Southampton, Hants, England.;Harvey, NC (corresponding author), Univ Hosp Southampton NHS Fdn Trust, Southampton, Hants, England.</t>
  </si>
  <si>
    <t>Neubauer, Stefan/B-8448-2011; Petersen, Steffen/A-8389-2011; Raman, Betty/AAF-1879-2021</t>
  </si>
  <si>
    <t>Petersen, Steffen/0000-0003-4622-5160; Piechnik, Stefan K./0000-0002-0268-5221; Raisi-Estabragh, Zahra/0000-0002-7757-5465; Munroe, Patricia/0000-0002-4176-2947; Biasiolli, Luca/0000-0002-0452-8756; Neubauer, Stefan/0000-0001-9017-5645; Raman, Betty/0000-0002-1239-9608</t>
  </si>
  <si>
    <t>British Heart Foundation Clinical Research Training Fellowship [FS/17/81/33318]; Barts Biomedical Research Centre - National Institute for Health Research (NIHR); European Union [825903]; SmartHeart EPSRC programme grant [EP/P001009/1]; Oxford NIHR Biomedical Research Centre; Oxford British Heart Foundation Centre of Research Excellence; UK Medical Research Council (MRC) [405050259, U105960371]; NIHR Southampton Biomedical Research Centre, University of Southampton and University Hospital Southampton; British Heart Foundation [PG/14/89/31194]; British Heart Foundation Oxford CRE Transition Fellowship; NIHR Oxford BRC; Medical College of Saint Bartholomew's Hospital Trust; London School of Medicine and Dentistry; London Medical Imaging and Artificial Intelligence Centre for Value Based Healthcare (AI4VBH) from the Data to Early Diagnosis and Precision Medicine strand of the government's Industrial Strategy Challenge Fund; EPSRC [EP/P001009/1] Funding Source: UKRI</t>
  </si>
  <si>
    <t>British Heart Foundation Clinical Research Training Fellowship; Barts Biomedical Research Centre - National Institute for Health Research (NIHR); European Union(European Union (EU)); SmartHeart EPSRC programme grant(UK Research &amp; Innovation (UKRI)Engineering &amp; Physical Sciences Research Council (EPSRC)); Oxford NIHR Biomedical Research Centre(National Institutes of Health Research (NIHR)); Oxford British Heart Foundation Centre of Research Excellence; UK Medical Research Council (MRC)(UK Research &amp; Innovation (UKRI)Medical Research Council UK (MRC)); NIHR Southampton Biomedical Research Centre, University of Southampton and University Hospital Southampton; British Heart Foundation(British Heart Foundation); British Heart Foundation Oxford CRE Transition Fellowship; NIHR Oxford BRC; Medical College of Saint Bartholomew's Hospital Trust; London School of Medicine and Dentistry; London Medical Imaging and Artificial Intelligence Centre for Value Based Healthcare (AI4VBH) from the Data to Early Diagnosis and Precision Medicine strand of the government's Industrial Strategy Challenge Fund; EPSRC(UK Research &amp; Innovation (UKRI)Engineering &amp; Physical Sciences Research Council (EPSRC))</t>
  </si>
  <si>
    <t>ZRE is supported by a British Heart Foundation Clinical Research Training Fellowship (FS/17/81/33318). PBM and SEP acknowledge support from the Barts Biomedical Research Centre funded by the National Institute for Health Research (NIHR). SEP has received funding from the European Union's Horizon 2020 research and innovation programme under grant agreement No 825903 (euCanSHare project). SEP also acknowledges support from the SmartHeart EPSRC programme grant (www.nihr.ac.uk; EP/P001009/1). SN and SKP are supported by the Oxford NIHR Biomedical Research Centre and the Oxford British Heart Foundation Centre of Research Excellence. NCH acknowledges support from the UK Medical Research Council (MRC #405050259; #U105960371), NIHR Southampton Biomedical Research Centre, University of Southampton and University Hospital Southampton. SEP, SN and SKP acknowledge the British Heart Foundation for funding the manual analysis to create a cardiovascular magnetic resonance imaging reference standard for the UK Biobank imaging resource in 5000 CMR scans (www.bhf.org.uk; PG/14/89/31194). BR is supported by a British Heart Foundation Oxford CRE Transition Fellowship and NIHR Oxford BRC. KF is supported by the Medical College of Saint Bartholomew's Hospital Trust, an independent registered charity that promotes and advances medical and dental education and research at Barts and The London School of Medicine and Dentistry. This article is supported by the London Medical Imaging and Artificial Intelligence Centre for Value Based Healthcare (AI4VBH), which is funded from the Data to Early Diagnosis and Precision Medicine strand of the government's Industrial Strategy Challenge Fund, managed and delivered by Innovate UK on behalf of UK Research and Innovation (UKRI). Views expressed are those of the authors and not necessarily those of the AI4VBH Consortium members, the NHS, Innovate UK, or UKRI.</t>
  </si>
  <si>
    <t>RV2GQ</t>
  </si>
  <si>
    <t>WOS:000626370700001</t>
  </si>
  <si>
    <t>Fatima, Y; Bucks, RS; Mamun, AA; Skinner, I; Rosenzweig, I; Leschziner, G; Skinner, TC</t>
  </si>
  <si>
    <t>Fatima, Yaqoot; Bucks, Romola S.; Mamun, Abdullah A.; Skinner, Isabelle; Rosenzweig, Ivana; Leschziner, Guy; Skinner, Timothy C.</t>
  </si>
  <si>
    <t>Shift work is associated with increased risk of COVID-19: Findings from the UK Biobank cohort</t>
  </si>
  <si>
    <t>JOURNAL OF SLEEP RESEARCH</t>
  </si>
  <si>
    <t>ethnic minorities; occupation; UK Biobank</t>
  </si>
  <si>
    <t>SARS-COV-2 INFECTION; SLEEP</t>
  </si>
  <si>
    <t>Despite the strong evidence on circadian rhythm disruption in shift workers and consequent increased vulnerability for infection, longitudinal association between shift work and COVID-19 infection is unexplored. In this study, data from UK Biobank participants who were tested for COVID-19 infection (16 March to 7 September 2020) were used to explore the link between shift work and COVID-19 infection. Using the baseline occupational information, participants were categorised as non-shift workers, day shift workers, mixed shift workers and night shift workers. Multivariable regression models were used to assess the association between shift work and COVID-19 infection. Among the 18,221 participants (9.4% positive cases), 11.2% were health workers, and 16.4% were involved in shift-work-based jobs. Ethnic minorities (18%) and people in night-shift-based jobs (18.1%) had a significantly higher prevalence of COVID-19 infection than others. Adjusted logistics regression model suggest that, compared with their counterparts, people employed in a night-shift-based job were 1.85-fold (95% CI: 1.42-2.41) more likely to have COVID-19 infection. Sensitivity analysis focusing on people working in a non-healthcare setting suggests that people in shift-work-based jobs had 1.81-fold (95% CI: 1.04%-3.18%) higher odds of COVID-19 infection than their counterparts. Shift workers, particularly night shift workers, irrespective of their occupational group, seem to be at high risk of COVID-19 infection. If similar results are obtained from other studies, then it would mandate to revisit the criteria for defining high-risk groups for COVID-19 and implementing appropriate interventions to protect people in shift-based jobs.</t>
  </si>
  <si>
    <t>[Fatima, Yaqoot; Mamun, Abdullah A.] Univ Queensland, Inst Social Sci Res, Brisbane, Qld, Australia; [Fatima, Yaqoot; Skinner, Isabelle; Skinner, Timothy C.] James Cook Univ, Ctr Rural &amp; Remote Hlth, Mt Isa, Australia; [Bucks, Romola S.] Univ Western Australia, Sch Psychol Sci, Perth, WA, Australia; [Rosenzweig, Ivana] Kings Coll London, Dept Neuroimaging, Inst Psychiat, London, England; [Leschziner, Guy] Guys &amp; St Thomas NHS Fdn Trust, Sleep Disorders Ctr, Guys Hosp, London, England; [Leschziner, Guy] Kings Coll London, Inst Psychiat Psychol &amp; Neurosci, London, England; [Skinner, Timothy C.] Univ Copenhagen, Inst Psykol, Ctr Sundhed Samfund, Copenhagen K, Denmark</t>
  </si>
  <si>
    <t>University of Queensland; James Cook University; University of Western Australia; University of London; King's College London; Guy's &amp; St Thomas' NHS Foundation Trust; University of London; King's College London; University of Copenhagen</t>
  </si>
  <si>
    <t>Fatima, Y (corresponding author), Univ Queensland, Inst Social Sci Res, Indooroopilly, Qld 4068, Australia.</t>
  </si>
  <si>
    <t>fatima.yaqoot@uq.edu.au</t>
  </si>
  <si>
    <t>Fatima, Yaqoot/AGG-4690-2022; Mamun, Abdullah A/A-4673-2011; Mamun, Abdullah/HHM-9898-2022; Skinner, Timothy C/N-2221-2013; Bucks, Romola Starr/B-9164-2011</t>
  </si>
  <si>
    <t>Mamun, Abdullah A/0000-0002-1535-8086; Skinner, Timothy C/0000-0002-0018-6963; Bucks, Romola Starr/0000-0002-4207-4724; Fatima, Yaqoot/0000-0002-2772-2914; Skinner, Isabelle/0000-0002-1719-2518</t>
  </si>
  <si>
    <t>0962-1105</t>
  </si>
  <si>
    <t>1365-2869</t>
  </si>
  <si>
    <t>J SLEEP RES</t>
  </si>
  <si>
    <t>J. Sleep Res.</t>
  </si>
  <si>
    <t>e13326</t>
  </si>
  <si>
    <t>10.1111/jsr.13326</t>
  </si>
  <si>
    <t>Clinical Neurology; Neurosciences</t>
  </si>
  <si>
    <t>Neurosciences &amp; Neurology</t>
  </si>
  <si>
    <t>UQ1FE</t>
  </si>
  <si>
    <t>WOS:000626546200001</t>
  </si>
  <si>
    <t>Curtis, D</t>
  </si>
  <si>
    <t>Curtis, David</t>
  </si>
  <si>
    <t>Variants in ACE2 and TMPRSS2 Genes Are Not Major Determinants of COVID-19 Severity in UK Biobank Subjects</t>
  </si>
  <si>
    <t>HUMAN HEREDITY</t>
  </si>
  <si>
    <t>ACE2; TMPRSS2; COVID-19; SARS-CoV-2</t>
  </si>
  <si>
    <t>PLINK</t>
  </si>
  <si>
    <t>It is plausible that variants in the ACE2 and TMPRSS2 genes might contribute to variation in COVID-19 severity and that these could explain why some people become very unwell whereas most do not. Exome sequence data was obtained for 49,953 UK Biobank subjects, of whom 82 had tested positive for SARS-CoV-2 and could be presumed to have severe disease. A weighted burden analysis was carried out using SCOREASSOC to determine whether there were differences between these cases and the other sequenced subjects in the overall burden of rare, damaging variants in ACE2 or TMPRSS2. There were no statistically significant differences in weighted burden scores between cases and controls for either gene. There were no individual DNA sequence variants with a markedly different frequency between cases and controls. Whether there are small effects on severity, or whether there might be rare variants with major effect sizes, would require studies in much larger samples. Genetic variants affecting the structure and function of the ACE2 and TMPRSS2 proteins are not the main explanation for why some people develop severe symptoms in response to infection with SARS-CoV-2. This research was conducted using the UK Biobank Resource.</t>
  </si>
  <si>
    <t>[Curtis, David] UCL, UCL Genet Inst, Darwin Bldg Gower St, London WC1E 6BT, England; [Curtis, David] Queen Mary Univ London, Ctr Psychiat, London, England</t>
  </si>
  <si>
    <t>University of London; University College London; University of London; Queen Mary University London</t>
  </si>
  <si>
    <t>Curtis, D (corresponding author), UCL, UCL Genet Inst, Darwin Bldg Gower St, London WC1E 6BT, England.</t>
  </si>
  <si>
    <t>d.curtis@ucl.ac.uk</t>
  </si>
  <si>
    <t>Curtis, David/HGB-3921-2022</t>
  </si>
  <si>
    <t>Curtis, David/0000-0002-4089-9183</t>
  </si>
  <si>
    <t>BBSRC [BB/R01356X/1]; BBSRC [BB/R01356X/1] Funding Source: UKRI</t>
  </si>
  <si>
    <t>BBSRC(UK Research &amp; Innovation (UKRI)Biotechnology and Biological Sciences Research Council (BBSRC)); BBSRC(UK Research &amp; Innovation (UKRI)Biotechnology and Biological Sciences Research Council (BBSRC))</t>
  </si>
  <si>
    <t>This work did not receive any external funding but was carried out in part using resources provided by BBSRC equipment grant BB/R01356X/1.</t>
  </si>
  <si>
    <t>KARGER</t>
  </si>
  <si>
    <t>BASEL</t>
  </si>
  <si>
    <t>ALLSCHWILERSTRASSE 10, CH-4009 BASEL, SWITZERLAND</t>
  </si>
  <si>
    <t>0001-5652</t>
  </si>
  <si>
    <t>1423-0062</t>
  </si>
  <si>
    <t>HUM HERED</t>
  </si>
  <si>
    <t>Hum. Hered.</t>
  </si>
  <si>
    <t>SE8BO</t>
  </si>
  <si>
    <t>WOS:000632530600001</t>
  </si>
  <si>
    <t>Davies, NG; Barnard, RC; Jarvis, CI; Russell, TW; Semple, MG; Jit, M; Edmunds, WJ</t>
  </si>
  <si>
    <t>Davies, Nicholas G.; Barnard, Rosanna C.; Jarvis, Christopher, I; Russell, Timothy W.; Semple, Malcolm G.; Jit, Mark; Edmunds, W. John</t>
  </si>
  <si>
    <t>Ctr Math Modelling Infect Dis COVI; ISARIC4C Investigators</t>
  </si>
  <si>
    <t>Association of tiered restrictions and a second lockdown with COVID-19 deaths and hospital admissions in England: a modelling study</t>
  </si>
  <si>
    <t>LANCET INFECTIOUS DISEASES</t>
  </si>
  <si>
    <t>Background A second wave of COVID-19 cases in autumn, 2020, in England led to localised, tiered restrictions (so-called alert levels) and, subsequently, a second national lockdown. We examined the impact of these tiered restrictions, and alternatives for lockdown stringency, timing, and duration, on severe acute respiratory syndrome coronavirus 2 (SARS-CoV-2) transmission and hospital admissions and deaths from COVID-19. Methods We fit an age-structured mathematical model of SARS-CoV-2 transmission to data on hospital admissions and hospital bed occupancy (ISARIC4C/COVID-19 Clinical Information Network, National Health Service [NHS] England), seroprevalence (Office for National Statistics, UK Biobank, REACT-2 study), virology (REACT-1 study), and deaths (Public Health England) across the seven NHS England regions from March 1, to Oct 13, 2020. We analysed mobility (Google Community Mobility) and social contact (CoMix study) data to estimate the effect of tiered restrictions implemented in England, and of lockdowns implemented in Northern Ireland and Wales, in October, 2020, and projected epidemiological scenarios for England up to March 31, 2021. Findings We estimated a reduction in the effective reproduction number (R t) of 2% (95% credible interval [CrI] 0-4) for tier 2, 10% (6-14) for tier 3, 35% (30-41) for a Northern Ireland-stringency lockdown with schools closed, and 44% (37-49) for a Wales-stringency lockdown with schools closed. From Oct 1, 2020, to March 31, 2021, a projected COVID-19 epidemic without tiered restrictions or lockdown results in 280 000 (95% projection interval 274 000-287 000) hospital admissions and 58 500 (55 800-61 100) deaths. Tiered restrictions would reduce hospital admissions to 238 000 (231 000-245 000) and deaths to 48 600 (46 400-50 700). From Nov 5, 2020, a 4-week Wales-type lockdown with schools remaining open-similar to the lockdown measures announced in England in November, 2020-was projected to further reduce hospital admissions to 186 000 (179 000-193 000) and deaths to 36 800 (34 900-38 800). Closing schools was projected to further reduce hospital admissions to 157 000 (152 000-163 000) and deaths to 30 300 (29 000-31 900). A projected lockdown of greater than 4 weeks would reduce deaths but would bring diminishing returns in reducing peak pressure on hospital services. An earlier lockdown would have reduced deaths and hospitalisations in the short term, but would lead to a faster resurgence in cases after January, 2021. In a post-hoc analysis, we estimated that the second lockdown in England (Nov 5-Dec 2) reduced R t by 22% (95% CrI 15-29), rather than the 32% (25-39) reduction estimated for a Wales-stringency lockdown with schools open. Interpretation Lockdown measures outperform less stringent restrictions in reducing cumulative deaths. We projected that the lockdown policy announced to commence in England on Nov 5, with a similar stringency to the lockdown adopted in Wales, would reduce pressure on the health service and would be well timed to suppress deaths over the winter period, while allowing schools to remain open. Following completion of the analysis, we analysed new data from November, 2020, and found that despite similarities in policy, the second lockdown in England had a smaller impact on behaviour than did the second lockdown in Wales, resulting in more deaths and hospitalisations than we originally projected when focusing on a Wales-stringency scenario for the lockdown.</t>
  </si>
  <si>
    <t>[Davies, Nicholas G.; Barnard, Rosanna C.; Jarvis, Christopher, I; Russell, Timothy W.; Jit, Mark; Edmunds, W. John] London Sch Hyg &amp; Trop Med, Dept Infect Dis Epidemiol, London WC1E 7HT, England; [Semple, Malcolm G.] Univ Liverpool, Fac Hlth &amp; Life Sci, Inst Infect Vet &amp; Ecol Sci, Natl Inst Hlth Res Hlth,Protect Res Unit Emerging, Liverpool, Merseyside, England; [Semple, Malcolm G.] Alder Hey Childrens Hosp, Dept Resp Med, Liverpool, Merseyside, England</t>
  </si>
  <si>
    <t>University of London; London School of Hygiene &amp; Tropical Medicine; University of Liverpool; Alder Hey Children's NHS Foundation Trust; Alder Hey Children's Hospital</t>
  </si>
  <si>
    <t>Davies, NG (corresponding author), London Sch Hyg &amp; Trop Med, Dept Infect Dis Epidemiol, London WC1E 7HT, England.</t>
  </si>
  <si>
    <t>nicholas.davies@lshtm.ac.uk</t>
  </si>
  <si>
    <t>Jit, Mark/HDM-7797-2022; Semple, Malcolm Gracie/A-8790-2008; Jarvis, Christopher/A-2969-2016; Barnard, Rosanna/AAI-6744-2020</t>
  </si>
  <si>
    <t>Semple, Malcolm Gracie/0000-0001-9700-0418; Jarvis, Christopher/0000-0002-0812-2446; Barnard, Rosanna/0000-0001-7602-0401; Green, Christopher/0000-0002-1984-4014; Jit, Mark/0000-0001-6658-8255; Moore, Shona/0000-0001-8610-2806; Finch, Lorna/0000-0002-8167-8766</t>
  </si>
  <si>
    <t>European Union [101003688]; MRC [MC_PC_19065, MC_PC_19059]; NIHR Health Protection Research Unit (HPRU) in Immunisation [NIHR200929]; Gates Foundation [INV-003174, INV-016832, OPP1209135]; EU Platform for European Preparedness Against (Re-)Emerging Epidemics (FP7 project) [602525]; Research Councils UK [ES/P010873/1]; Economic and Social Research Council [ES/P010873/1]; Liverpool Experimental Cancer Medicine Centre [C18616/A25153]; NIHR [PR-OD-1017-20002, CO-CIN-01]; NIHR Biomedical Research Centre at Imperial College London [IS-BRC-1215-20013]; NIHR HPRU ixrging and Zoonotic Infections at University of Liverpool; Public Health England (PHE); Liverpool School of Tropical Medicine; University of Oxford [200907]; NIHR HPRU in Modelling and Health Economics [NIHR200908]; NIHR HPRU in Respiratory Infections at Imperial College London; PHE [200927]; Wellcome Trust [206250/Z/17/Z]; Wellcome Trust and Foreign, Commonwealth and Development Office [215091/Z/18/Z]; National Health Service (NHS); Wellcome Trust [215091/Z/18/Z] Funding Source: Wellcome Trust; MRC [MC_PC_19065, MC_PC_19059] Funding Source: UKRI; UKRI [MR/S032304/1] Funding Source: UKRI</t>
  </si>
  <si>
    <t>European Union(European Union (EU)); MRC(UK Research &amp; Innovation (UKRI)Medical Research Council UK (MRC)); NIHR Health Protection Research Unit (HPRU) in Immunisation; Gates Foundation(Bill &amp; Melinda Gates Foundation); EU Platform for European Preparedness Against (Re-)Emerging Epidemics (FP7 project); Research Councils UK(UK Research &amp; Innovation (UKRI)); Economic and Social Research Council(UK Research &amp; Innovation (UKRI)Economic &amp; Social Research Council (ESRC)); Liverpool Experimental Cancer Medicine Centre; NIHR(National Institutes of Health Research (NIHR)); NIHR Biomedical Research Centre at Imperial College London; NIHR HPRU ixrging and Zoonotic Infections at University of Liverpool; Public Health England (PHE); Liverpool School of Tropical Medicine; University of Oxford; NIHR HPRU in Modelling and Health Economics; NIHR HPRU in Respiratory Infections at Imperial College London; PHE; Wellcome Trust(Wellcome Trust); Wellcome Trust and Foreign, Commonwealth and Development Office; National Health Service (NHS); Wellcome Trust(Wellcome Trust); MRC(UK Research &amp; Innovation (UKRI)Medical Research Council UK (MRC)); UKRI(UK Research &amp; Innovation (UKRI))</t>
  </si>
  <si>
    <t>This study was funded by the European Union Horizon 2020 Research and Innovation programme, project EpiPose (101003688 to MJ, RCB, and WJE); the MRC (MC_PC_19065 to NGD and WJE); and the NIHR Health Protection Research Unit (HPRU) in Immunisation (NIHR200929 to NGD and MJ). The study was also funded in part by the Gates Foundation (INV-003174 and INV-016832 to MJ and OPP1209135 to ISARIC4C), the EU Platform for European Preparedness Against (Re-)Emerging Epidemics (FP7 project 602525 to ISARIC4C), the Global Challenges Research Fund project RECAP managed through Research Councils UK and the Economic and Social Research Council (ES/P010873/1 to CIJ), the Liverpool Experimental Cancer Medicine Centre (C18616/A25153 to ISARIC4C), the MRC (MC_PC_19059 to CO-CIN), NIHR (PR-OD-1017-20002 to WJE and CO-CIN-01 to ISARIC4C), the NIHR Biomedical Research Centre at Imperial College London (IS-BRC-1215-20013 to ISARIC4C), the NIHR HPRU ixrging and Zoonotic Infections at University of Liverpool, in partnership with Public Health England (PHE) and in collaboration with Liverpool School of Tropical Medicine and the University of Oxford (200907 to MGS), the NIHR HPRU in Modelling and Health Economics (NIHR200908 to MJ and WJE), the NIHR HPRU in Respiratory Infections at Imperial College London in partnership with PHE (award 200927 to ISARIC4C), the Wellcome Trust (206250/Z/17/Z to TWR), and the Wellcome Trust and Foreign, Commonwealth and Development Office (215091/Z/18/Z to ISARIC4C). The NIHR Clinical Research Network provided infrastructure support to ISARIC4C for this research. The views expressed are those of the authors and not necessarily those of the Department of Health and Social Care, the Foreign, Commonwealth and Development Office, the NIHR, the MRC, the Wellcome Trust, PHE, or any other funders. This work uses data provided by patients and collected by the National Health Service (NHS) as part of their care and support. We are extremely grateful to the 2648 front-line NHS clinical and research staff and volunteer medical students, who collected the data in challenging circumstances, and for the generosity of the participants and their families for their individual contributions in these difficult times. We also acknowledge the support of Jeremy J Farrar, Nahoko Shindo, Devika Dixit, Nipunie Rajapakse, Lyndsey Castle, Martha Buckley, Debbie Malden, Katherine Newell, Kwame O'Neill, Emmanuelle Denis, Claire Petersen, Scott Mullaney, Sue MacFarlane, Nicole Maziere, Julien Martinez, Oslem Dincarslan, and Annette Lake. Further acknowledgments, and the names of Centre for Mathematical Modelling of Infectious Diseases COVID-19 Working Group members and ISARIC4C investigators, are in the appendix (pp 35-37).</t>
  </si>
  <si>
    <t>1473-3099</t>
  </si>
  <si>
    <t>1474-4457</t>
  </si>
  <si>
    <t>LANCET INFECT DIS</t>
  </si>
  <si>
    <t>Lancet Infect. Dis.</t>
  </si>
  <si>
    <t>Infectious Diseases</t>
  </si>
  <si>
    <t>RJ9VY</t>
  </si>
  <si>
    <t>hybrid, Green Published</t>
  </si>
  <si>
    <t>WOS:000637956500021</t>
  </si>
  <si>
    <t>Morys, F; Dagher, A</t>
  </si>
  <si>
    <t>Morys, Filip; Dagher, Alain</t>
  </si>
  <si>
    <t>Poor Metabolic Health Increases COVID-19-Related Mortality in the UK Biobank Sample</t>
  </si>
  <si>
    <t>FRONTIERS IN ENDOCRINOLOGY</t>
  </si>
  <si>
    <t>COVID-19; obesity; diabetes; hypertension; dyslipidemia</t>
  </si>
  <si>
    <t>OBESITY</t>
  </si>
  <si>
    <t>Previous studies link obesity and components of metabolic health, such as hypertension or inflammation, to increased hospitalizations and mortality of patients with COVID-19. Here, in two overlapping samples of over 1,000 individuals from the UK Biobank we investigate whether metabolic health as measured by waist circumference, dyslipidemia, hypertension, type 2 diabetes, and systemic inflammation is related to increased COVID-19 infection and mortality rate. Using logistic regression and controlling for confounding variables such as socioeconomic status, age, sex or ethnicity, we find that individuals with worse metabolic health (measured on average eleven years prior to 2020) have an increased risk for COVID-19-related death (adjusted odds ratio: 1.75). We also find that specific factors contributing to increased mortality are increased serum glucose levels, systolic blood pressure and waist circumference.</t>
  </si>
  <si>
    <t>[Morys, Filip; Dagher, Alain] McGill Univ, Montreal Neurol Inst, Dept Neurol &amp; Neurosurg, Montreal, PQ, Canada</t>
  </si>
  <si>
    <t>McGill University</t>
  </si>
  <si>
    <t>Dagher, A (corresponding author), McGill Univ, Montreal Neurol Inst, Dept Neurol &amp; Neurosurg, Montreal, PQ, Canada.</t>
  </si>
  <si>
    <t>alain.dagher@mcgill.ca</t>
  </si>
  <si>
    <t>Morys, Filip/AAA-1958-2020</t>
  </si>
  <si>
    <t>Morys, Filip/0000-0001-8996-2676</t>
  </si>
  <si>
    <t>Canadian Institutes of Health Research</t>
  </si>
  <si>
    <t>Canadian Institutes of Health Research(Canadian Institutes of Health Research (CIHR))</t>
  </si>
  <si>
    <t>This work was supported by a Foundation Scheme award to AD from the Canadian Institutes of Health Research. The funders had no role in study design, data collection and analysis, decision to publish, or preparation of the manuscript.</t>
  </si>
  <si>
    <t>1664-2392</t>
  </si>
  <si>
    <t>FRONT ENDOCRINOL</t>
  </si>
  <si>
    <t>Front. Endocrinol.</t>
  </si>
  <si>
    <t>MAR 25</t>
  </si>
  <si>
    <t>RJ6NV</t>
  </si>
  <si>
    <t>WOS:000637718000001</t>
  </si>
  <si>
    <t>Roca-Fernandez, A; Dennis, A; Nicholls, R; McGonigle, J; Kelly, M; Banerjee, R; Banerjee, A; Sanyal, AJ</t>
  </si>
  <si>
    <t>Roca-Fernandez, Adriana; Dennis, Andrea; Nicholls, Rowan; McGonigle, John; Kelly, Matthew; Banerjee, Rajarshi; Banerjee, Amitava; Sanyal, Arun J.</t>
  </si>
  <si>
    <t>Hepatic Steatosis, Rather Than Underlying Obesity, Increases the Risk of Infection and Hospitalization for COVID-19</t>
  </si>
  <si>
    <t>liver fat; COVID-19; risk factor; biomarker; disease severity</t>
  </si>
  <si>
    <t>MULTIPARAMETRIC MAGNETIC-RESONANCE; LIVER; OUTCOMES</t>
  </si>
  <si>
    <t>Objective: Obesity is a risk factor for SARS-COV2 infection and is often associated with hepatic steatosis. The aim of this study was to determine if pre-existing hepatic steatosis affects the risk of infection and severity for COVID-19. Design: Prospective cohort study (UK Biobank). Univariate and stepwise multivariate logistic regression analyses were performed on liver phenotypic biomarkers to determine if these variables increased risk of testing positive and being hospitalized for COVID-19; then compared to previously described risk factors associated with COVID-19, including age, ethnicity, gender, obesity, socio-economic status. Setting: UK biobank study. Participants: 502,506 participants (healthy at baseline) in the UK Biobank, of whom 41,791 underwent MRI (aged 50-83) for assessment of liver fat, liver fibro-inflammatory disease, and liver iron. Positive COVID-19 test was determined from UK testing data, starting in March 2020 and censored in January 2021. Primary and Secondary Outcome Measures: Liver fat measured as proton density fat fraction (PDFF%) MRI and body mass index (BMI, Kg/m(2)) to assess prior to February 2020 using MRI of the liver to assess hepatic steatosis. Results: Within the imaged cohort (n = 41, 791), 4,458 had been tested and 1,043 (2.49% of the imaged population) tested positive for COVID-19. Individuals with fatty liver (&gt;= 10%) were at increased risk of testing positive (OR: 1.35, p = 0.007) and those participants with obesity and fatty liver, were at increased risk of hospitalization with a positive test result by 5.14 times (p = 0.0006). Conclusions: UK Biobank data revealed obese individuals with fatty liver disease were at increased risk of infection and hospitalization for COVID-19. Public policy measures and personalized medicine should be considered in order to protect these high-risk individuals.</t>
  </si>
  <si>
    <t>[Roca-Fernandez, Adriana; Dennis, Andrea; Nicholls, Rowan; McGonigle, John; Kelly, Matthew; Banerjee, Rajarshi] Perspectum Ltd, Oxford, England; [Banerjee, Amitava] Univ Coll London Hosp Natl Hlth Serv Trust, London, England; [Banerjee, Amitava] UCL, Inst Hlth Informat, London, England; [Banerjee, Amitava] Barts Hlth Natl Hlth Serv Trust, Royal London Hosp, London, England; [Sanyal, Arun J.] Virginia Commonwealth Univ, Sch Med, Div Gastroenterol Hepatol &amp; Nutr, Richmond, VA USA</t>
  </si>
  <si>
    <t>University College London Hospitals NHS Foundation Trust; University of London; University College London; Barts Health NHS Trust; Royal London Hospital; Virginia Commonwealth University</t>
  </si>
  <si>
    <t>Roca-Fernandez, A (corresponding author), Perspectum Ltd, Oxford, England.</t>
  </si>
  <si>
    <t>Adriana.Roca@perspectum.com</t>
  </si>
  <si>
    <t>Banerjee, Rajarshi/0000-0003-2022-5218</t>
  </si>
  <si>
    <t>European Union's Horizon 2020 SME Instrument Phase 2 Program [719445]; UK Biobank; H2020 Societal Challenges Programme [719445] Funding Source: H2020 Societal Challenges Programme</t>
  </si>
  <si>
    <t>European Union's Horizon 2020 SME Instrument Phase 2 Program; UK Biobank; H2020 Societal Challenges Programme(Horizon 2020)</t>
  </si>
  <si>
    <t>This project has received funding from the European Union's Horizon 2020 SME Instrument Phase 2 Program under grant agreement No. 719445 for the data analysis component. Image acquisition of participants in this study was funded by the UK Biobank.</t>
  </si>
  <si>
    <t>MAR 29</t>
  </si>
  <si>
    <t>10.3389/fmed.2021.636637</t>
  </si>
  <si>
    <t>RL5KH</t>
  </si>
  <si>
    <t>WOS:000639011400001</t>
  </si>
  <si>
    <t>Hilser, JR; Han, Y; Biswas, S; Gukasyan, J; Cai, ZH; Zhu, RW; Tang, WHW; Deb, A; Lusis, AJ; Hartiala, JA; Allayee, H</t>
  </si>
  <si>
    <t>Hilser, James R.; Han, Yi; Biswas, Subarna; Gukasyan, Janet; Cai, Zhiheng; Zhu, Ruowei; Tang, W. H. Wilson; Deb, Arjun; Lusis, Aldons J.; Hartiala, Jaana A.; Allayee, Hooman</t>
  </si>
  <si>
    <t>Association of serum HDL-cholesterol and apolipoprotein A1 levels with risk of severe SARS-CoV-2 infection</t>
  </si>
  <si>
    <t>JOURNAL OF LIPID RESEARCH</t>
  </si>
  <si>
    <t>SAR-CoV-2; COVID-19; HDL-cholesterol; apolipoprotein A1; genetic variants; genetic risk score; Mendelian randomization; ApoE4; metabolic syndrome</t>
  </si>
  <si>
    <t>DENSITY-LIPOPROTEIN CHOLESTEROL; CLINICAL CHARACTERISTICS; TYPE-4 ALLELE; CORONAVIRUS; COVID-19; DISEASE; NEUTRALIZATION; BINDING; INNATE; VIRUS</t>
  </si>
  <si>
    <t>Individuals with features of metabolic syndrome are particularly susceptible to severe acute respiratory syndrome coronavirus 2 (SARS-CoV-2), a novel coronavirus associated with the severe respiratory disease, coronavirus disease 2019 (COVID-19). Despite considerable attention dedicated to COVID-19, the link between metabolic syndrome and SARS-CoV-2 infection remains unclear. Using data from the UK Biobank, we investigated the relationship between severity of COVID-19 and metabolic syndrome-related serum biomarkers measured prior to SARS-CoV-2 infection. Logistic regression analyses were used to test biomarker levels and biomarker-associated genetic variants with SARS-CoV-2-related outcomes. Among SARS-CoV-2-positive cases and negative controls, a 10 mg/dl increase in serum HDL-cholesterol or apolipoprotein Al levels was associated with similar to 10% reduced risk of SARS-CoV-2 infection, after adjustment for age, sex, obesity, hypertension, type 2 diabetes, and coronary artery disease. Evaluation of known genetic variants for HDL-cholesterol revealed that individuals homozygous for apolipoprotein E4 alleles had similar to 2- to 3-fold higher risk of SARS-CoV-2 infection or mortality from COVID-19 compared with apolipoprotein E3 homozygotes, even after adjustment for HDL-cholesterol levels. However, cumulative effects of all evaluated HDL-cholesterol-raising alleles and Mendelian randomization analyses did not reveal association of genetically higher HDL-cholesterol levels with decreased risk of SARS-CoV-2 infection. These results implicate serum HDL-cholesterol and apolipoprotein A1 levels measured prior to SAR-CoV-2 exposure as clinical risk factors for severe COVID-19 infection but do not provide evidence that genetically elevated HDL-cholesterol levels are associated with SAR-CoV-2 infection.</t>
  </si>
  <si>
    <t>[Hilser, James R.; Han, Yi; Gukasyan, Janet; Zhu, Ruowei; Hartiala, Jaana A.; Allayee, Hooman] Univ Southern Calif, Keck Sch Med, Dept Prevent Med, Los Angeles, CA 90007 USA; [Hilser, James R.; Han, Yi; Gukasyan, Janet; Cai, Zhiheng; Zhu, Ruowei; Allayee, Hooman] Univ Southern Calif, Keck Sch Med, Dept Biochem &amp; Mol Med, Los Angeles, CA 90007 USA; [Biswas, Subarna] Univ Southern Calif, Keck Sch Med, Dept Surg, Los Angeles, CA 90007 USA; [Tang, W. H. Wilson] Cleveland Clin, Lerner Res Inst, Dept Cardiovasc &amp; Metab Sci, Cleveland, OH 44106 USA; [Tang, W. H. Wilson] Cleveland Clin, Dept Cardiovasc Med, Heart Vasc &amp; Thorac Inst, Cleveland, OH 44106 USA; [Deb, Arjun; Lusis, Aldons J.] Univ Calif Los Angeles, David Geffen Sch Med, Dept Med, Los Angeles, CA 90095 USA; [Lusis, Aldons J.] Univ Calif Los Angeles, David Geffen Sch Med, Dept Human Genet, Los Angeles, CA 90095 USA; [Lusis, Aldons J.] Univ Calif Los Angeles, David Geffen Sch Med, Dept Microbiol Immunol &amp; Mol Genet, Los Angeles, CA 90095 USA</t>
  </si>
  <si>
    <t>University of Southern California; University of Southern California; University of Southern California; Cleveland Clinic Foundation; Cleveland Clinic Foundation; University of California System; University of California Los Angeles; University of California Los Angeles Medical Center; David Geffen School of Medicine at UCLA; University of California System; University of California Los Angeles; University of California Los Angeles Medical Center; David Geffen School of Medicine at UCLA; University of California System; University of California Los Angeles; University of California Los Angeles Medical Center; David Geffen School of Medicine at UCLA</t>
  </si>
  <si>
    <t>Allayee, H (corresponding author), Univ Southern Calif, Keck Sch Med, Dept Prevent Med, Los Angeles, CA 90007 USA.;Allayee, H (corresponding author), Univ Southern Calif, Keck Sch Med, Dept Biochem &amp; Mol Med, Los Angeles, CA 90007 USA.</t>
  </si>
  <si>
    <t>hallayee@usc.edu</t>
  </si>
  <si>
    <t>Hartiala, Jaana A/GLR-1825-2022; Hilser, James/HLG-4899-2023; Han, Yi/HNI-5182-2023</t>
  </si>
  <si>
    <t>Hartiala, Jaana A/0000-0003-4883-9318; Hilser, James/0000-0001-5849-7839</t>
  </si>
  <si>
    <t>National Institutes of Health [R01HL133169, R01ES025786, R01HL148110, R01HL144651, R01DK117850]</t>
  </si>
  <si>
    <t>National Institutes of Health(United States Department of Health &amp; Human ServicesNational Institutes of Health (NIH) - USA)</t>
  </si>
  <si>
    <t>This work was supported, in part, by National Institutes of Health grants R01HL133169, R01ES025786, R01HL148110, R01HL144651, and R01DK117850. The sponsors had no role in study design, data collection and analysis, decision to publish, or preparation of the article. The content is solely the responsibility of the authors and does not necessarily represent the official views of the National Institutes of Health.</t>
  </si>
  <si>
    <t>0022-2275</t>
  </si>
  <si>
    <t>1539-7262</t>
  </si>
  <si>
    <t>J LIPID RES</t>
  </si>
  <si>
    <t>J. Lipid Res.</t>
  </si>
  <si>
    <t>Biochemistry &amp; Molecular Biology</t>
  </si>
  <si>
    <t>SD5RZ</t>
  </si>
  <si>
    <t>WOS:000651434000001</t>
  </si>
  <si>
    <t>Lee, SF; Niksic, M; Rachet, B; Sanchez, MJ; Luque-Fernandez, MA</t>
  </si>
  <si>
    <t>Lee, Shing Fung; Niksic, Maja; Rachet, Bernard; Sanchez, Maria-Jose; Luque-Fernandez, Miguel Angel</t>
  </si>
  <si>
    <t>Socioeconomic Inequalities and Ethnicity Are Associated with a Positive COVID-19 Test among Cancer Patients in the UK Biobank Cohort</t>
  </si>
  <si>
    <t>CANCERS</t>
  </si>
  <si>
    <t>coronavirus disease 2019 (COVID-19); epidemiology; pandemics; cancer; risk factors</t>
  </si>
  <si>
    <t>HEALTH; IMPACT; RISK</t>
  </si>
  <si>
    <t>Simple Summary There is limited evidence regarding the influence of socioeconomic factors on COVID-19 transmission, severity and outcomes in the overall population. Furthermore, there is an urgent need to identify and explore the most important socioeconomic risk factors associated with the COVID-19 disease among incident cancer patients, one of the most vulnerable groups of the population. Findings from this study provide invaluable evidence needed for risk classification and stratification among incident cancer patients, based on the information from the first pandemic wave in the UK. We identified the clinical and socio-demographic profile of cancer patients at increased risk of COVID-19 infection. The results from the study added knowledge on impact of the pandemic on the most vulnerable cancer patients in the UK, and can shed light on possible treatment and prevention strategies for COVID-19, including future vaccination prioritisation policy. We explored the role of socioeconomic inequalities in COVID-19 incidence among cancer patients during the first wave of the pandemic. We conducted a case-control study within the UK Biobank cohort linked to the COVID-19 tests results available from 16 March 2020 until 23 August 2020. The main exposure variable was socioeconomic status, assessed using the Townsend Deprivation Index. Among 18,917 participants with an incident malignancy in the UK Biobank cohort, 89 tested positive for COVID-19. The overall COVID-19 incidence was 4.7 cases per 1000 incident cancer patients (95%CI 3.8-5.8). Compared with the least deprived cancer patients, those living in the most deprived areas had an almost three times higher risk of testing positive (RR 2.6, 95%CI 1.1-5.8). Other independent risk factors were ethnic minority background, obesity, unemployment, smoking, and being diagnosed with a haematological cancer for less than five years. A consistent pattern of socioeconomic inequalities in COVID-19 among incident cancer patients in the UK highlights the need to prioritise the cancer patients living in the most deprived areas in vaccination planning. This socio-demographic profiling of vulnerable cancer patients at increased risk of infection can inform prevention strategies and policy improvements for the coming pandemic waves.</t>
  </si>
  <si>
    <t>[Lee, Shing Fung] Tuen Mun Hosp, New Terr West Cluster, Hosp Author, Dept Clin Oncol, Hong Kong, Peoples R China; [Niksic, Maja; Rachet, Bernard; Luque-Fernandez, Miguel Angel] London Sch Hyg &amp; Trop Med, Dept Noncommunicable Dis Epidemiol, Keppel St, London WC1E 7HT, England; [Rachet, Bernard; Luque-Fernandez, Miguel Angel] London Sch Hyg &amp; Trop Med, Inequal Canc Outcomes Network, Keppel St, London WC1E 7HT, England; [Sanchez, Maria-Jose; Luque-Fernandez, Miguel Angel] Univ Granada, Inst Invest Biosanitaria Granada ibs GRANADA, Dept Noncommunicable Dis &amp; Canc Epidemiol, Granada 18071, Spain; [Sanchez, Maria-Jose; Luque-Fernandez, Miguel Angel] Andalusian Sch Publ Hlth, Canc Registry Granada, Granada 18011, Spain; [Sanchez, Maria-Jose; Luque-Fernandez, Miguel Angel] CIBERESP, CIBER Epidemiol &amp; Publ Hlth, Ctr Invest Biomed Red Epidemiol &amp; Salud Publ, Madrid 28029, Spain</t>
  </si>
  <si>
    <t>Tuen Mun Hospital; University of London; London School of Hygiene &amp; Tropical Medicine; University of London; London School of Hygiene &amp; Tropical Medicine; Instituto de Investigacion Biosanitaria IBS Granada; University of Granada; Escuela Andaluza de Salud Publica; CIBER - Centro de Investigacion Biomedica en Red; CIBERESP</t>
  </si>
  <si>
    <t>Luque-Fernandez, MA (corresponding author), London Sch Hyg &amp; Trop Med, Dept Noncommunicable Dis Epidemiol, Keppel St, London WC1E 7HT, England.;Luque-Fernandez, MA (corresponding author), London Sch Hyg &amp; Trop Med, Inequal Canc Outcomes Network, Keppel St, London WC1E 7HT, England.;Luque-Fernandez, MA (corresponding author), Univ Granada, Inst Invest Biosanitaria Granada ibs GRANADA, Dept Noncommunicable Dis &amp; Canc Epidemiol, Granada 18071, Spain.;Luque-Fernandez, MA (corresponding author), Andalusian Sch Publ Hlth, Canc Registry Granada, Granada 18011, Spain.;Luque-Fernandez, MA (corresponding author), CIBERESP, CIBER Epidemiol &amp; Publ Hlth, Ctr Invest Biomed Red Epidemiol &amp; Salud Publ, Madrid 28029, Spain.</t>
  </si>
  <si>
    <t>leesfm@ha.org.hk; maja.niksic@lshtm.ac.uk; bernard.rachet@lshtm.ac.uk; mariajose.sanchez.easp@juntadeandalucia.es; miguel-angel.luque@lshtm.ac.uk</t>
  </si>
  <si>
    <t>Niksic, Maja/GZL-6639-2022; FERNANDEZ, MIGUEL ANGEL LUQUE/AAK-7183-2021; Sánchez, Maria-José/D-1087-2011; Sánchez, María/HOC-7747-2023</t>
  </si>
  <si>
    <t>Niksic, Maja/0000-0002-3101-4953; FERNANDEZ, MIGUEL ANGEL LUQUE/0000-0001-6683-5164; Sánchez, Maria-José/0000-0003-4817-0757; Rachet, Bernard/0000-0001-5837-7773</t>
  </si>
  <si>
    <t>Spanish National Health Institute Carlos III Miguel Servet-I Investigator grant/award [CP17/00206-EU-FEDER]; [EU-FEDER-FIS PI-18/01593]</t>
  </si>
  <si>
    <t>Spanish National Health Institute Carlos III Miguel Servet-I Investigator grant/award;</t>
  </si>
  <si>
    <t>M.A.L.-F. was supported by a Spanish National Health Institute Carlos III Miguel Servet-I Investigator grant/award, grant number CP17/00206-EU-FEDER and project grant, grant number EU-FEDER-FIS PI-18/01593. The funders had no role in the study design, data collection and analysis, decision to publish, or preparation of the manuscript.</t>
  </si>
  <si>
    <t>MDPI</t>
  </si>
  <si>
    <t>ST ALBAN-ANLAGE 66, CH-4052 BASEL, SWITZERLAND</t>
  </si>
  <si>
    <t>2072-6694</t>
  </si>
  <si>
    <t>Cancers</t>
  </si>
  <si>
    <t>10.3390/cancers13071514</t>
  </si>
  <si>
    <t>Oncology</t>
  </si>
  <si>
    <t>RK5CL</t>
  </si>
  <si>
    <t>Green Published, Green Accepted, gold</t>
  </si>
  <si>
    <t>WOS:000638314100001</t>
  </si>
  <si>
    <t>Scalsky, RJ; Chen, YJ; Desai, K; O'Connell, JR; Perry, JA; Hong, CC</t>
  </si>
  <si>
    <t>Scalsky, Ryan J.; Chen, Yi-Ju; Desai, Karan; O'Connell, Jeffery R.; Perry, James A.; Hong, Charles C.</t>
  </si>
  <si>
    <t>Baseline cardiometabolic profiles and SARS-CoV-2 infection in the UK Biobank</t>
  </si>
  <si>
    <t>Background SARS-CoV-2 is a rapidly spreading coronavirus responsible for the Covid-19 pandemic, which is characterized by severe respiratory infection. Many factors have been identified as risk factors for SARS-CoV-2, with much early attention being paid to body mass index (BMI), which is a well-known cardiometabolic risk factor. Objective This study seeks to examine the impact of additional baseline cardiometabolic risk factors including high density lipoprotein-cholesterol (HDL-C), low density lipoprotein-cholesterol (LDL-C), Apolipoprotein A-I (ApoA-I), Apolipoprotein B (ApoB), triglycerides, hemoglobin A1c (HbA1c) and diabetes on the odds of testing positive for SARS-CoV-2 in UK Biobank (UKB) study participants. Methods We examined the effect of BMI, lipid profiles, diabetes and alcohol intake on the odds of testing positive for SARS-Cov-2 among 9,005 UKB participants tested for SARS-CoV-2 from March 16 through July 14, 2020. Odds ratios and 95% confidence intervals were computed using logistic regression adjusted for age, sex and ancestry. Results Higher BMI, Type II diabetes and HbA1c were associated with increased SARS-CoV-2 odds (p &lt; 0.05) while HDL-C and ApoA-I were associated with decreased odds (p &lt; 0.001). Though the effect of BMI, Type II diabetes and HbA1c were eliminated when HDL-C was controlled, the effect of HDL-C remained significant when BMI was controlled for. LDL-C, ApoB and triglyceride levels were not found to be significantly associated with increased odds. Conclusion Elevated HDL-C and ApoA-I levels were associated with reduced odds of testing positive for SARS-CoV-2, while higher BMI, type II diabetes and HbA1c were associated with increased odds. The effects of BMI, type II diabetes and HbA1c levels were no longer significant after controlling for HDL-C, suggesting that these effects may be mediated in part through regulation of HDL-C levels. In summary, our study suggests that baseline HDL-C level may be useful for stratifying SARS-CoV-2 infection risk and corroborates the emerging picture that HDL-C may confer protection against sepsis in general and SARS-CoV-2 in particular.</t>
  </si>
  <si>
    <t>[Scalsky, Ryan J.] Univ Maryland, Sch Med, Med Scientist Training Program, Baltimore, MD 21201 USA; [Chen, Yi-Ju; Desai, Karan; O'Connell, Jeffery R.; Perry, James A.; Hong, Charles C.] Univ Maryland, Sch Med, Dept Med, Baltimore, MD 21201 USA</t>
  </si>
  <si>
    <t>University System of Maryland; University of Maryland Baltimore; University System of Maryland; University of Maryland Baltimore</t>
  </si>
  <si>
    <t>Perry, JA; Hong, CC (corresponding author), Univ Maryland, Sch Med, Dept Med, Baltimore, MD 21201 USA.</t>
  </si>
  <si>
    <t>JPerry@som.umaryland.edu; Charles.hong@som.umaryland.edu</t>
  </si>
  <si>
    <t>Scalsky, Ryan/0000-0003-4321-1740; Hong, Charles/0000-0002-0424-8252</t>
  </si>
  <si>
    <t>National Institute of General Medical Sciences (NIGMS) [5T32GM092237-10]; NIGMS [R01GM118557]; National Heart, Lung, and Blood Institute (NHLBI) [R01HL135129]; NHLBI [1U01HL137181]</t>
  </si>
  <si>
    <t>National Institute of General Medical Sciences (NIGMS)(United States Department of Health &amp; Human ServicesNational Institutes of Health (NIH) - USANIH National Institute of General Medical Sciences (NIGMS)); NIGMS(United States Department of Health &amp; Human ServicesNational Institutes of Health (NIH) - USANIH National Institute of General Medical Sciences (NIGMS)); National Heart, Lung, and Blood Institute (NHLBI)(United States Department of Health &amp; Human ServicesNational Institutes of Health (NIH) - USANIH National Heart Lung &amp; Blood Institute (NHLBI)); NHLBI(United States Department of Health &amp; Human ServicesNational Institutes of Health (NIH) - USANIH National Heart Lung &amp; Blood Institute (NHLBI))</t>
  </si>
  <si>
    <t>This research was conducted using the UK Biobank Resource under Application Number 49852. This work was supported by National Institute of General Medical Sciences (NIGMS) 5T32GM092237-10 to RS, NIGMS R01GM118557, National Heart, Lung, and Blood Institute (NHLBI) R01HL135129 to CCH, and NHLBI 1U01HL137181 to JP. The funders had no role in study design, data collection and analysis, decision to publish, or preparation of the manuscript.</t>
  </si>
  <si>
    <t>APR 1</t>
  </si>
  <si>
    <t>e0248602</t>
  </si>
  <si>
    <t>RH8NB</t>
  </si>
  <si>
    <t>WOS:000636467000012</t>
  </si>
  <si>
    <t>Tahira, AC; Verjovski-Almeida, S; Ferreira, ST</t>
  </si>
  <si>
    <t>Tahira, Ana C.; Verjovski-Almeida, Sergio; Ferreira, Sergio T.</t>
  </si>
  <si>
    <t>Dementia is an age-independent risk factor for severity and death in COVID-19 inpatients</t>
  </si>
  <si>
    <t>ALZHEIMERS &amp; DEMENTIA</t>
  </si>
  <si>
    <t>age; all-cause dementia; Alzheimer's disease; COVID-19; Parkinson's disease; prospective cohort study; risk factors; UK Biobank</t>
  </si>
  <si>
    <t>Introduction Dementia has been associated with COVID-19 prevalence, but whether this reflects higher infection, older age of patients, or disease severity remains unclear. Methods We investigated a cohort of 12,863 UK Biobank community-dwelling individuals &gt; 65 years old (1814 individuals &gt;= 80 years old) tested for COVID-19. Individuals were stratified by age to account for age as a confounder. Risk factors were analyzed for COVID-19-positive diagnosis, hospitalization, and death. Results All-cause dementia, Alzheimer's disease (AD), and Parkinson's disease (PD) were associated with COVID-19-positive diagnosis, and all-cause dementia and AD remained associated in individuals &gt;= 80 years old. All-cause dementia, AD, or PD were not risk factors for overall hospitalization, but increased the risk of hospitalization of COVID-19 patients. All-cause dementia and AD increased the risk of COVID-19-related death, and all-cause dementia was uniquely associated with increased death in &gt;= 80-year-old patients. Discussion All-cause dementia and AD are age-independent risk factors for disease severity and death in COVID-19.</t>
  </si>
  <si>
    <t>[Tahira, Ana C.; Verjovski-Almeida, Sergio] Inst Butantan, Sao Paulo, Brazil; [Verjovski-Almeida, Sergio] Univ Sao Paulo, Inst Quim, BR-05508900 Sao Paulo, SP, Brazil; [Ferreira, Sergio T.] Univ Fed Rio de Janeiro, Inst Med Biochem Leopoldo de Meis, Rio De Janeiro, Brazil; [Ferreira, Sergio T.] Univ Fed Rio de Janeiro, Inst Biophys Carlos Chagas Filho, BR-21944590 Rio De Janeiro, RJ, Brazil</t>
  </si>
  <si>
    <t>Instituto Butantan; Universidade de Sao Paulo; Universidade Federal do Rio de Janeiro; Universidade Federal do Rio de Janeiro</t>
  </si>
  <si>
    <t>Verjovski-Almeida, S (corresponding author), Univ Sao Paulo, Inst Quim, BR-05508900 Sao Paulo, SP, Brazil.;Ferreira, ST (corresponding author), Univ Fed Rio de Janeiro, Inst Biophys Carlos Chagas Filho, BR-21944590 Rio De Janeiro, RJ, Brazil.</t>
  </si>
  <si>
    <t>verjo@iq.usp.br; ferreira@bioqmed.ufrj.br</t>
  </si>
  <si>
    <t>TAHIRA, ANA/H-7936-2016; Ferreira, Sergio/AAZ-1576-2020; Verjovski-Almeida, Sergio/E-4082-2012</t>
  </si>
  <si>
    <t>TAHIRA, ANA/0000-0002-7036-7305; Ferreira, Sergio/0000-0001-7160-9866; Verjovski-Almeida, Sergio/0000-0002-6356-2401</t>
  </si>
  <si>
    <t>Fundacao de Amparo a Pesquisa do Estado do Rio de Janeiro (FAPERJ) [210.257/2020]; National Institute for Translational Neuroscience; Fundacao de Amparo a Pesquisa do Estado de Sao Paulo (FAPESP) [2018/23693-5]; Fundacao Butantan; Conselho Nacional de Desenvolvimento Cientifico e Tecnologico (CNPq) [306646/2019-6, 308638/2013-1]; Fundacao de Amparo a Pesquisa do Estado de Sao Paulo (FAPESP) [18/23693-5] Funding Source: FAPESP</t>
  </si>
  <si>
    <t>Fundacao de Amparo a Pesquisa do Estado do Rio de Janeiro (FAPERJ)(Fundacao Carlos Chagas Filho de Amparo a Pesquisa do Estado do Rio De Janeiro (FAPERJ)); National Institute for Translational Neuroscience; Fundacao de Amparo a Pesquisa do Estado de Sao Paulo (FAPESP)(Fundacao de Amparo a Pesquisa do Estado de Sao Paulo (FAPESP)Fundacao de Amparo a Pesquisa e Inovacao do Estado de Santa Catarina (FAPESC)); Fundacao Butantan; Conselho Nacional de Desenvolvimento Cientifico e Tecnologico (CNPq)(Conselho Nacional de Desenvolvimento Cientifico e Tecnologico (CNPQ)); Fundacao de Amparo a Pesquisa do Estado de Sao Paulo (FAPESP)(Fundacao de Amparo a Pesquisa do Estado de Sao Paulo (FAPESP))</t>
  </si>
  <si>
    <t>The authors thank Dr. Ronir Raggio Luiz, Institute for Studies of Collective Health, Federal University of Rio de Janeiro (IESC, UFRJ) for suggestions and for critical appraisal of this work. This work has been supported by grants from Fundacao de Amparo a Pesquisa do Estado do Rio de Janeiro (FAPERJ, #210.257/2020, to STF), National Institute for Translational Neuroscience (to STF), Fundacao de Amparo a Pesquisa do Estado de Sao Paulo (FAPESP, #2018/23693-5, to SVA), Fundacao Butantan (to SVA), and Conselho Nacional de Desenvolvimento Cientifico e Tecnologico (CNPq, #306646/2019-6 to SVA and #308638/2013-1 to STF). The funding sources had no role in study design; in the collection, analysis, and interpretation of data; in the writing of the report; and in the decision to submit the paper for publication.</t>
  </si>
  <si>
    <t>1552-5260</t>
  </si>
  <si>
    <t>1552-5279</t>
  </si>
  <si>
    <t>ALZHEIMERS DEMENT</t>
  </si>
  <si>
    <t>Alzheimers. Dement.</t>
  </si>
  <si>
    <t>APR 2021</t>
  </si>
  <si>
    <t>Clinical Neurology</t>
  </si>
  <si>
    <t>XJ3WG</t>
  </si>
  <si>
    <t>WOS:000642239000001</t>
  </si>
  <si>
    <t>ABO blood groups, COVID-19 infection and mortality</t>
  </si>
  <si>
    <t>BLOOD CELLS MOLECULES AND DISEASES</t>
  </si>
  <si>
    <t>Blood groups; Covid-19; Mortality</t>
  </si>
  <si>
    <t>RISK</t>
  </si>
  <si>
    <t>Background: A recent study showed that the ABO gene, chr 9q34.2, which determines blood type, may affect COVID-19 disease severity, although this result has not been reproducible. A UK study of 2200 COVID-19 patients found no relationship of ABO blood type to disease severity. A Danish study identified ABO blood group as a risk factor for SARS-CoV-2 infection but not for hospitalization or death from COVID-19. Aim: In the current study, we wished to analyze the relationship of ABO blood group and the ABO genetic locus to COVID-19 test positivity and mortality in subjects from the UK Biobank (UKB). Methods: ABO blood type is from UKB data field 23165. Blood type was imputed for genotyped UK Biobank participants using three SNPs (rs505922, rs8176719, and rs8176746) in the ABO gene on chromosome 9q34.2. We analyzed the chromosome 9 snp rs657152 to assess the relationship of the ABO locus to COVID-19 test positivity and mortality. Results: COVID-19 test results (negative or positive) were not related to blood group in males (p = 0.977, two tailed Fisher exact test) or females (p = 0.548). COVID-19 outcomes (alive or died) were not related to blood group in males (p = 0.102, two tailed Fisher exact test) or females (p = 0.226). We found no significant relationship of rs657152 to COVID-19 test positivity or mortality. Conclusion: We were not able to confirm that ABO blood group influences risk of COVID-19 infection or outcome.</t>
  </si>
  <si>
    <t>This work was supported in part through the computational resources and staff expertise provided by Scientific Computing at the Icahn School of Medicine at Mount Sinai. Research reported in this paper was also supported by the Office of Research Infrastructure of the National Institutes of Health under award numbers S10OD018522 and S10OD026880. The content is solely the responsibility of the authors and does not necessarily represent the official views of the National Institutes of Health.</t>
  </si>
  <si>
    <t>1079-9796</t>
  </si>
  <si>
    <t>1096-0961</t>
  </si>
  <si>
    <t>BLOOD CELL MOL DIS</t>
  </si>
  <si>
    <t>Blood Cells Mol. Dis.</t>
  </si>
  <si>
    <t>10.1016/j.bcmd.2021.102571</t>
  </si>
  <si>
    <t>Hematology</t>
  </si>
  <si>
    <t>SL1NN</t>
  </si>
  <si>
    <t>Bronze, Green Published</t>
  </si>
  <si>
    <t>WOS:000656686300012</t>
  </si>
  <si>
    <t>Rowlands, AV; Gillies, C; Chudasama, Y; Davies, MJ; Islam, N; Kloecker, DE; Lawson, C; Pareek, M; Razieh, C; Zaccardi, F; Yates, T; Khunti, K</t>
  </si>
  <si>
    <t>Rowlands, A., V; Gillies, C.; Chudasama, Y.; Davies, M. J.; Islam, N.; Kloecker, D. E.; Lawson, C.; Pareek, M.; Razieh, C.; Zaccardi, F.; Yates, T.; Khunti, K.</t>
  </si>
  <si>
    <t>Association of working shifts, inside and outside of healthcare, with severe COVID-19: an observational study</t>
  </si>
  <si>
    <t>BMC PUBLIC HEALTH</t>
  </si>
  <si>
    <t>Coronavirus; SARS-CoV-2; Employment; Ethnicity; UK Biobank</t>
  </si>
  <si>
    <t>DISEASE; RISK</t>
  </si>
  <si>
    <t>Background Health and key workers have elevated odds of developing severe COVID-19; it is not known, however, if this is exacerbated in those with irregular work patterns. We aimed to investigate the odds of developing severe COVID-19 in health and shift workers. Methods We included UK Biobank participants in employment or self-employed at baseline (2006-2010) and with linked COVID-19 data to 31st August 2020. Participants were grouped as neither a health worker nor shift worker (reference category) at baseline, health worker only, shift worker only, or both, and associations with severe COVID-19 investigated in logistic regressions. Results Of 235,685 participants (81 center dot 5% neither health nor shift worker, 1 center dot 4% health worker only, 16 center dot 9% shift worker only, and 0 center dot 3% both), there were 580 (0 center dot 25%) cases of severe COVID-19. The odds of severe COVID-19 was higher in health workers (adjusted odds ratio: 2 center dot 32 [95% CI: 1 center dot 33, 4 center dot 05]; shift workers (2 center dot 06 [1 center dot 72, 2 center dot 47]); and in health workers who worked shifts (7 center dot 56 [3 center dot 86, 14 center dot 79]). Being both a health worker and a shift worker had a possible greater impact on the odds of severe COVID-19 in South Asian and Black and African Caribbean ethnicities compared to White individuals. Conclusions Both health and shift work (measured at baseline, 2006-2010) were independently associated with over twice the odds of severe COVID-19 in 2020; the odds were over seven times higher in health workers who work shifts. Vaccinations, therapeutic and preventative options should take into consideration not only health and key worker status but also shift worker status.</t>
  </si>
  <si>
    <t>[Rowlands, A., V; Davies, M. J.; Kloecker, D. E.; Razieh, C.; Zaccardi, F.; Yates, T.; Khunti, K.] Univ Leicester, Leicester Gen Hosp, Diabet Res Ctr, Gwendolen Rd, Leicester LE5 4PW, Leics, England; [Rowlands, A., V; Davies, M. J.; Razieh, C.; Yates, T.] Leicester Gen Hosp, Natl Inst Hlth Res NIHR, Leicester Biomed Res Ctr, Leicester LE5 4PW, Leics, England; [Gillies, C.; Chudasama, Y.; Kloecker, D. E.; Lawson, C.; Zaccardi, F.; Khunti, K.] Univ Leicester, Leicester Gen Hosp, Diabet Res Ctr, Leicester Real World Evidence Unit, Gwendolen Rd, Leicester LE5 4PW, Leics, England; [Islam, N.] Univ Oxford, Nuffield Dept Populat Hlth, Oxford, England; [Kloecker, D. E.] St Georges Univ London, London, England; [Pareek, M.] Univ Leicester, Dept Resp Sci, Leicester, Leics, England; [Khunti, K.] Leicester Gen Hosp, NIHR Appl Res Collaborat East Midlands ARC EM, Leicester, Leics, England</t>
  </si>
  <si>
    <t>University of Leicester; University Hospitals of Leicester NHS Trust; Leicester General Hospital; University Hospitals of Leicester NHS Trust; Leicester General Hospital; University Hospitals of Leicester NHS Trust; Leicester General Hospital; University of Leicester; University of Oxford; St Georges University London; University of Leicester; University Hospitals of Leicester NHS Trust; Leicester General Hospital</t>
  </si>
  <si>
    <t>Rowlands, AV (corresponding author), Univ Leicester, Leicester Gen Hosp, Diabet Res Ctr, Gwendolen Rd, Leicester LE5 4PW, Leics, England.;Rowlands, AV (corresponding author), Leicester Gen Hosp, Natl Inst Hlth Res NIHR, Leicester Biomed Res Ctr, Leicester LE5 4PW, Leics, England.</t>
  </si>
  <si>
    <t>/GQB-2573-2022; Rowlands, Alex V/J-8878-2019; /ABC-9527-2021</t>
  </si>
  <si>
    <t>Rowlands, Alex V/0000-0002-1463-697X; Davies, Melanie/0000-0002-9987-9371; Pareek, Manish/0000-0003-1521-9964; Yates, Thomas/0000-0002-5724-5178; Lawson, Claire/0000-0003-0127-5236; Khunti, Kamlesh/0000-0003-2343-7099; Razieh, Cameron/0000-0003-3597-2945</t>
  </si>
  <si>
    <t>National Institute for Health Research (NIHR) Leicester Biomedical Research Centre; NIHR Applied Research Collaborations - East Midlands; UKRI-DHSC COVID-19 Rapid Response Rolling Call [MR/V020536/1]; NIHR Development and Skills Enhancement Award; UKRI/MRC/NIHR [MR/V027549/1]</t>
  </si>
  <si>
    <t>National Institute for Health Research (NIHR) Leicester Biomedical Research Centre; NIHR Applied Research Collaborations - East Midlands; UKRI-DHSC COVID-19 Rapid Response Rolling Call(UK Research &amp; Innovation (UKRI)); NIHR Development and Skills Enhancement Award; UKRI/MRC/NIHR(UK Research &amp; Innovation (UKRI)Medical Research Council UK (MRC))</t>
  </si>
  <si>
    <t>This research was supported by the National Institute for Health Research (NIHR) Leicester Biomedical Research Centre, the NIHR Applied Research Collaborations - East Midlands, and a grant from the UKRI-DHSC COVID-19 Rapid Response Rolling Call (MR/V020536/1). MP is supported by a NIHR Development and Skills Enhancement Award and UKRI/MRC/NIHR (MR/V027549/1). The funders had no role in the design and conduct of the study; collection, management, analysis, and interpretation of the data; preparation, review, or approval of the manuscript; and decision to submit the manuscript for publication.</t>
  </si>
  <si>
    <t>1471-2458</t>
  </si>
  <si>
    <t>BMC Public Health</t>
  </si>
  <si>
    <t>APR 22</t>
  </si>
  <si>
    <t>RS9TO</t>
  </si>
  <si>
    <t>WOS:000644113300002</t>
  </si>
  <si>
    <t>Batty, GD; Deary, IJ; Gale, CR</t>
  </si>
  <si>
    <t>Batty, George David; Deary, Ian J.; Gale, Catharine R.</t>
  </si>
  <si>
    <t>Pre-pandemic cognitive function and COVID-19 mortality: prospective cohort study</t>
  </si>
  <si>
    <t>COVID-19; Cognitive function; Cohort</t>
  </si>
  <si>
    <t>PREMATURE MORTALITY; ABERDEEN CHILDREN; MENTAL-ABILITY; CHILDHOOD IQ; RISK-FACTORS; LIFE; ADULTHOOD</t>
  </si>
  <si>
    <t>Poorer performance on standard tests of pre-morbid cognitive function is related to an elevated risk of death from lower respiratory tract infections but the link with coronavirus (COVID-19) mortality is untested. Participants in UK Biobank, aged 40 to 69 years at study induction (2006-10), were administered a reaction time test, an indicator of information processing speed, and also had their verbal-numeric reasoning assessed. Between April 1st and September 23rd 2020 there were 388 registry-confirmed deaths (138 women) ascribed to COVID-19 in 494,932 individuals (269,602 women) with a reaction time test result, and 125 such deaths (38 women) in the subgroup of 180,198 people (97,794 women) with data on verbal-numeric reasoning. In analyses adjusted for age, sex, and ethnicity, a one standard deviation slower reaction time was related to a higher rate of death from COVID-19 (hazard ratio; 95% confidence interval: 1.18; 1.09, 1.28), as was a one standard deviation disadvantage on the verbal-numeric reasoning test (1.32; 1.09, 1.59). While there was some attenuation in these relationships after adjustment for additional covariates which included socio-economic status and lifestyle factors, the two pre-pandemic indicators of cognitive function continued to be related to COVID-19 mortality.</t>
  </si>
  <si>
    <t>[Batty, George David] UCL, Dept Epidemiol &amp; Publ Hlth, 1-19 Torrington Pl, London WC1E 6BT, England; [Deary, Ian J.; Gale, Catharine R.] Univ Edinburgh, Dept Psychol, Lothian Birth Cohorts, Edinburgh, Midlothian, Scotland; [Gale, Catharine R.] Univ Southampton, Med Res Council Lifecourse Epidemiol Unit, Southampton, Hants, England</t>
  </si>
  <si>
    <t>University of London; University College London; University of Edinburgh; University of Southampton; UK Research &amp; Innovation (UKRI); Medical Research Council UK (MRC)</t>
  </si>
  <si>
    <t>david.batty@ucl.ac.uk; i.deary@ed.ac.uk; crg@mrc.soton.ac.uk</t>
  </si>
  <si>
    <t>Deary, Ian J/C-6297-2009; Gale, Catharine R/B-1653-2012; Batty, GD/Y-4401-2018</t>
  </si>
  <si>
    <t>Deary, Ian J/0000-0002-1733-263X; Batty, GD/0000-0003-1822-5753; Gale, Catharine/0000-0002-3361-8638</t>
  </si>
  <si>
    <t>UK Medical Research Council [MR/P023444/1, MR/R024065/1]; US National Institute on Aging [1R56AG052519-01, 1R01AG052519-01A1]; UK Economic and Social Research Council [ES/S015604/1]; US National Institute on Aging, US [1R01AG054628-01A1]; ESRC [ES/S015604/1] Funding Source: UKRI</t>
  </si>
  <si>
    <t>UK Medical Research Council(UK Research &amp; Innovation (UKRI)Medical Research Council UK (MRC)); US National Institute on Aging(United States Department of Health &amp; Human ServicesNational Institutes of Health (NIH) - USANIH National Institute on Aging (NIA)); UK Economic and Social Research Council(UK Research &amp; Innovation (UKRI)Economic &amp; Social Research Council (ESRC)); US National Institute on Aging, US; ESRC(UK Research &amp; Innovation (UKRI)Economic &amp; Social Research Council (ESRC))</t>
  </si>
  <si>
    <t>GDB is supported by the UK Medical Research Council (MR/P023444/1) and the US National Institute on Aging (1R56AG052519-01; 1R01AG052519-01A1); and IJD by the UK Medical Research Council (MR/R024065/1), UK Economic and Social Research Council (ES/S015604/1), and US National Institute on Aging, US (1R01AG054628-01A1). These funders, who provided no direct financial or material support for the work, had no role in study design, data collection, data analysis, data interpretation, or report preparation. Access to data: Data from UK Biobank (http://www.ukbiobank.ac.uk/) are available to bona fide researchers upon application. Part of this research has been conducted using the UK Biobank Resource under Application 10279.</t>
  </si>
  <si>
    <t>10.1007/s10654-021-00743-7</t>
  </si>
  <si>
    <t>SJ3PC</t>
  </si>
  <si>
    <t>WOS:000643206000001</t>
  </si>
  <si>
    <t>Fan, XD; Liu, ZW; Poulsen, KL; Wu, XQ; Miyata, T; Dasarathy, S; Rotroff, DM; Nagy, LE</t>
  </si>
  <si>
    <t>Fan, Xiude; Liu, Zhengwen; Poulsen, Kyle L.; Wu, Xiaoqin; Miyata, Tatsunori; Dasarathy, Srinivasan; Rotroff, Daniel M.; Nagy, Laura E.</t>
  </si>
  <si>
    <t>Alcohol Consumption Is Associated with Poor Prognosis in Obese Patients with COVID-19: A Mendelian Randomization Study Using UK Biobank</t>
  </si>
  <si>
    <t>NUTRIENTS</t>
  </si>
  <si>
    <t>alcohol consumption; COVID-19; susceptibility; mortality; mendelian randomization; UK biobank</t>
  </si>
  <si>
    <t>HIGH-FAT DIET; LIVER-INJURY; RISK; MODEL</t>
  </si>
  <si>
    <t>Background: Acute and chronic alcohol abuse has adverse impacts on both the innate and adaptive immune response, which may result in reduced resistance to severe acute respiratory syndrome coronavirus-2 (SARS-CoV-2) infection and promote the progression of coronavirus disease 2019 (COVID-19). However, there are no large population-based data evaluating potential causal associations between alcohol consumption and COVID-19. Methods: We conducted a Mendelian randomization study using data from UK Biobank to explore the association between alcohol consumption and risk of SARS-CoV-2 infection and serious clinical outcomes in patients with COVID-19. A total of 12,937 participants aged 50-83 who tested for SARS-CoV-2 between 16 March to 27 July 2020 (12.1% tested positive) were included in the analysis. The exposure factor was alcohol consumption. Main outcomes were SARS-CoV-2 positivity and death in COVID-19 patients. We generated allele scores using three genetic variants (rs1229984 (Alcohol Dehydrogenase 1B, ADH1B), rs1260326 (Glucokinase Regulator, GCKR), and rs13107325 (Solute Carrier Family 39 Member 8, SLC39A8)) and applied the allele scores as the instrumental variables to assess the effect of alcohol consumption on outcomes. Analyses were conducted separately for white participants with and without obesity. Results: Of the 12,937 participants, 4496 were never or infrequent drinkers and 8441 were frequent drinkers. Both logistic regression and Mendelian randomization analyses found no evidence that alcohol consumption was associated with risk of SARS-CoV-2 infection in participants either with or without obesity (All q &gt; 0.10). However, frequent drinking, especially heavy drinking (HR = 2.07, 95% CI 1.24-3.47; q = 0.054), was associated with higher risk of death in patients with obesity and COVID-19, but not in patients without obesity. Notably, the risk of death in frequent drinkers with obesity increased slightly with the average amount of alcohol consumed weekly (All q &lt; 0.10). Conclusions: Our findings suggest that alcohol consumption has adverse effects on the progression of COVID-19 in white participants with obesity, but was not associated with susceptibility to SARS-CoV-2 infection.</t>
  </si>
  <si>
    <t>[Fan, Xiude; Poulsen, Kyle L.; Wu, Xiaoqin; Miyata, Tatsunori; Dasarathy, Srinivasan; Nagy, Laura E.] Cleveland Clin, Dept Inflammat &amp; Immun, Cleveland, OH 44195 USA; [Fan, Xiude; Liu, Zhengwen] Xi An Jiao Tong Univ, Affiliated Hosp 1, Dept Infect Dis, Xian 710049, Peoples R China; [Dasarathy, Srinivasan; Nagy, Laura E.] Cleveland Clin, Dept Gastroenterol &amp; Hepatol, Cleveland, OH 44195 USA; [Dasarathy, Srinivasan; Nagy, Laura E.] Case Western Reserve Univ, Dept Mol Med, Cleveland, OH 44195 USA; [Rotroff, Daniel M.] Cleveland Clin, Dept Quantitat Hlth Sci, Cleveland, OH 44195 USA</t>
  </si>
  <si>
    <t>Cleveland Clinic Foundation; Xi'an Jiaotong University; Cleveland Clinic Foundation; Case Western Reserve University; Cleveland Clinic Foundation</t>
  </si>
  <si>
    <t>Nagy, LE (corresponding author), Cleveland Clin, Dept Inflammat &amp; Immun, Cleveland, OH 44195 USA.;Nagy, LE (corresponding author), Cleveland Clin, Dept Gastroenterol &amp; Hepatol, Cleveland, OH 44195 USA.;Nagy, LE (corresponding author), Case Western Reserve Univ, Dept Mol Med, Cleveland, OH 44195 USA.</t>
  </si>
  <si>
    <t>fanxiudexjtu@163.com; liuzhengwen113@xjtu.edu.cn; Kyle.L.Poulsen@uth.tmc.edu; wux@ccf.org; miyatat@ccf.org; dasaras@ccf.org; rotrofD@ccf.org; nagyl3@ccf.org</t>
  </si>
  <si>
    <t>Poulsen, Kyle/ACA-6675-2022</t>
  </si>
  <si>
    <t>Liu, Zhengwen/0000-0002-3965-4947; Dasarathy, Srinivasan/0000-0003-1774-0104; fan, xiude/0000-0001-7413-080X</t>
  </si>
  <si>
    <t>NIH [3R01AA027456-02S1, P50AA024333, U01AA021890, U01AA026938, R21 AR 071046, RO1 GM119174, RO1 DK113196, RO1 AA028190, P50 AA024333, UO1 AA026976, AA026976-03S1, R56HL141744, UO1 DK061732, KL2TR002547, K99AA026648]; China Scholarship Council [201806280215]; JSPS [201960331]</t>
  </si>
  <si>
    <t>NIH(United States Department of Health &amp; Human ServicesNational Institutes of Health (NIH) - USA); China Scholarship Council(China Scholarship Council); JSPS(Ministry of Education, Culture, Sports, Science and Technology, Japan (MEXT)Japan Society for the Promotion of Science)</t>
  </si>
  <si>
    <t>This work was supported in part by NIH grants: 3R01AA027456-02S1, P50AA024333, U01AA021890 and U01AA026938 (LEN); R21 AR 071046; RO1 GM119174; RO1 DK113196; RO1 AA028190; P50 AA024333; UO1 AA026976; AA026976-03S1; R56HL141744; UO1 DK061732 to SD; KL2TR002547 (DMR); K99AA026648 (KLP). XF was supported by a fellowship from the China Scholarship Council (File:201806280215) and TM was supported by a JSPS Overseas Research Fellowship 201960331.</t>
  </si>
  <si>
    <t>2072-6643</t>
  </si>
  <si>
    <t>Nutrients</t>
  </si>
  <si>
    <t>10.3390/nu13051592</t>
  </si>
  <si>
    <t>ST4MM</t>
  </si>
  <si>
    <t>WOS:000662419700001</t>
  </si>
  <si>
    <t>Topless, RK; Phipps-Green, A; Leask, M; Dalbeth, N; Stamp, LK; Robinson, PC; Merriman, TR</t>
  </si>
  <si>
    <t>Topless, Ruth K.; Phipps-Green, Amanda; Leask, Megan; Dalbeth, Nicola; Stamp, Lisa K.; Robinson, Philip C.; Merriman, Tony R.</t>
  </si>
  <si>
    <t>Gout, Rheumatoid Arthritis, and the Risk of Death Related to Coronavirus Disease 2019: An Analysis of the UK Biobank</t>
  </si>
  <si>
    <t>ACR OPEN RHEUMATOLOGY</t>
  </si>
  <si>
    <t>COVID-19</t>
  </si>
  <si>
    <t>Objectives The objectives for this study were to assess whether gout and/or rheumatoid arthritis (RA) are risk factors for coronavirus disease 2019 (COVID-19) diagnosis and to assess whether gout and/or RA are risk factors for death from COVID-19. Methods We used data from the UK Biobank. Multivariable-adjusted logistic regression was employed in the following analyses: analysis A, to test for association between gout and/or RA and COVID-19 diagnosis (n = 473,139); analysis B, to test for association between gout and/or RA and death from COVID-19 in a case-control cohort of people who died of or survived COVID-19 (n = 2059); analysis C, to test for association between gout and/or RA and death from COVID-19 in the entire UK Biobank cohort (n = 473,139). Results RA, but not gout, was associated with COVID-19 diagnosis in analysis A. Neither RA nor gout was associated with risk of death in the group diagnosed with COVID-19 in analysis B. However, RA was associated with risk of death related to COVID-19 by using the UK Biobank cohort in analysis C, independent of comorbidities and other measured risk factors (odds ratio [OR] 1.9; 95% confidence interval CI 1.2-3.0). Gout was not associated with death related to COVID-19 in the same UK Biobank analysis (OR 1.2; 95% CI 0.8-1.7). Conclusion RA is a risk factor for death from COVID-19 by using the UK Biobank cohort. These findings require replication in larger data sets that also allow for inclusion of a wider range of factors.</t>
  </si>
  <si>
    <t>[Topless, Ruth K.; Phipps-Green, Amanda; Leask, Megan; Merriman, Tony R.] Univ Otago, Dunedin, New Zealand; [Leask, Megan; Merriman, Tony R.] Univ Alabama Birmingham, Birmingham, AL 35294 USA; [Dalbeth, Nicola] Univ Auckland, Auckland, New Zealand; [Stamp, Lisa K.] Univ Otago, Christchurch, New Zealand; [Robinson, Philip C.] Univ Queensland, Brisbane, Qld, Australia</t>
  </si>
  <si>
    <t>University of Otago; University of Alabama System; University of Alabama Birmingham; University of Auckland; University of Otago; University of Queensland</t>
  </si>
  <si>
    <t>Merriman, TR (corresponding author), Univ Alabama Birmingham, Div Clin Immunol &amp; Rheumatol, 1720 2nd Ave South, Birmingham, AL 35294 USA.</t>
  </si>
  <si>
    <t>tony.merriman@otago.ac.nz</t>
  </si>
  <si>
    <t>Phipps-Green, Mandy/HDN-5829-2022; Robinson, Philip/B-8319-2011</t>
  </si>
  <si>
    <t>Phipps-Green, Mandy/0000-0002-1763-9623; Robinson, Philip/0000-0002-3156-3418; Stamp, Lisa/0000-0003-0138-2912; Merriman, Tony/0000-0003-0844-8726</t>
  </si>
  <si>
    <t>2578-5745</t>
  </si>
  <si>
    <t>ACR OPEN RHEUMATOL</t>
  </si>
  <si>
    <t>ACR Open Rheumatol.</t>
  </si>
  <si>
    <t>Rheumatology</t>
  </si>
  <si>
    <t>SF8OT</t>
  </si>
  <si>
    <t>WOS:000653008700006</t>
  </si>
  <si>
    <t>Mutambudzi, M; Niedwiedz, C; Macdonald, EB; Leyland, A; Mair, F; Anderson, J; Celis-Morales, C; Cleland, J; Forbes, J; Gill, J; Hastie, C; Ho, F; Jani, B; Mackay, DF; Nicholl, B; O'Donnell, C; Sattar, N; Welsh, P; Pell, JP; Katikireddi, SV; Demou, E</t>
  </si>
  <si>
    <t>Mutambudzi, Miriam; Niedwiedz, Claire; Macdonald, Ewan Beaton; Leyland, Alastair; Mair, Frances; Anderson, Jana; Celis-Morales, Carlos; Cleland, John; Forbes, John; Gill, Jason; Hastie, Claire; Ho, Frederick; Jani, Bhautesh; Mackay, Daniel F.; Nicholl, Barbara; O'Donnell, Catherine; Sattar, Naveed; Welsh, Paul; Pell, Jill P.; Katikireddi, Srinivasa Vittal; Demou, Evangelia</t>
  </si>
  <si>
    <t>Occupation and risk of severe COVID-19: prospective cohort study of 120 075 UK Biobank participants</t>
  </si>
  <si>
    <t>OCCUPATIONAL AND ENVIRONMENTAL MEDICINE</t>
  </si>
  <si>
    <t>physicians; health care workers; exposure assessment; public health; investigation of outbreaks of illness</t>
  </si>
  <si>
    <t>Objectives To investigate severe COVID-19 risk by occupational group. Methods Baseline UK Biobank data (2006-10) for England were linked to SARS-CoV-2 test results from Public Health England (16 March to 26 July 2020). Included participants were employed or self-employed at baseline, alive and aged &lt;65 years in 2020. Poisson regression models were adjusted sequentially for baseline demographic, socioeconomic, work-related, health, and lifestyle-related risk factors to assess risk ratios (RRs) for testing positive in hospital or death due to COVID-19 by three occupational classification schemes (including Standard Occupation Classification (SOC) 2000). Results Of 120 075 participants, 271 had severe COVID-19. Relative to non-essential workers, healthcare workers (RR 7.43, 95% CI 5.52 to 10.00), social and education workers (RR 1.84, 95% CI 1.21 to 2.82) and other essential workers (RR 1.60, 95% CI 1.05 to 2.45) had a higher risk of severe COVID-19. Using more detailed groupings, medical support staff (RR 8.70, 95% CI 4.87 to 15.55), social care (RR 2.46, 95% CI 1.47 to 4.14) and transport workers (RR 2.20, 95% CI 1.21 to 4.00) had the highest risk within the broader groups. Compared with white non-essential workers, non-white non-essential workers had a higher risk (RR 3.27, 95% CI 1.90 to 5.62) and non-white essential workers had the highest risk (RR 8.34, 95% CI 5.17 to 13.47). Using SOC 2000 major groups, associate professional and technical occupations, personal service occupations and plant and machine operatives had a higher risk, compared with managers and senior officials. Conclusions Essential workers have a higher risk of severe COVID-19. These findings underscore the need for national and organisational policies and practices that protect and support workers with an elevated risk of severe COVID-19.</t>
  </si>
  <si>
    <t>[Mutambudzi, Miriam; Leyland, Alastair; Katikireddi, Srinivasa Vittal; Demou, Evangelia] Univ Glasgow, Inst Hlth &amp; Wellbeing, MRC CSO Social &amp; Publ Hlth Sci Unit, Glasgow, Lanark, Scotland; [Mutambudzi, Miriam] Syracuse Univ, Dept Publ Hlth, Syracuse, NY USA; [Niedwiedz, Claire; Macdonald, Ewan Beaton; Mair, Frances; Anderson, Jana; Celis-Morales, Carlos; Hastie, Claire; Ho, Frederick; Jani, Bhautesh; Mackay, Daniel F.; Nicholl, Barbara; O'Donnell, Catherine; Pell, Jill P.] Univ Glasgow, Inst Hlth &amp; Wellbeing, Glasgow, Lanark, Scotland; [Celis-Morales, Carlos; Gill, Jason; Sattar, Naveed; Welsh, Paul] Univ Glasgow, Inst Cardiovasc &amp; Med Sci, Glasgow, Lanark, Scotland; [Cleland, John] Univ Glasgow, Robertson Ctr Biostat, Inst Hlth &amp; Wellbeing, Glasgow, Lanark, Scotland; [Forbes, John] Univ Limerick, Sch Med, Limerick, Ireland</t>
  </si>
  <si>
    <t>University of Glasgow; MRC/CSO SOCIAL AND PUBLIC HEALTH SCIENCES UNIT; Syracuse University; University of Glasgow; University of Glasgow; University of Glasgow; University of Limerick</t>
  </si>
  <si>
    <t>Demou, E (corresponding author), Univ Glasgow, MRC CSO Social &amp; Publ Hlth Sci Unit, Glasgow G2 3QB, Lanark, Scotland.</t>
  </si>
  <si>
    <t>Evangelia.Demou@glasgow.ac.uk</t>
  </si>
  <si>
    <t>Leyland, Alastair H/C-6069-2011; Ho, Frederick/AAS-2647-2021</t>
  </si>
  <si>
    <t>Ho, Frederick/0000-0001-7190-9025; Demou, Evangelia/0000-0001-8616-525X; Macdonald, Ewan Beaton/0000-0003-1202-3456; Nicholl, Barbara/0000-0001-5639-0130; Cleland, John/0000-0002-1471-7016; Mutambudzi, Miriam/0000-0002-4827-3898; Katikireddi, Srinivasa/0000-0001-6593-9092; Mair, Frances/0000-0001-9780-1135</t>
  </si>
  <si>
    <t>Chief Scientist Office [MC_UU_12017/13, SPHSU13]; Medical Research Council Fellowship [MR/R024774/1]; NRS Senior Clinical Fellowship [SCAF/15]; Medical Research Council; MRC [MC_UU_12017/13, MC_UU_00022/2, MR/R024774/1] Funding Source: UKRI</t>
  </si>
  <si>
    <t>Chief Scientist Office; Medical Research Council Fellowship(UK Research &amp; Innovation (UKRI)Medical Research Council UK (MRC)); NRS Senior Clinical Fellowship; Medical Research Council(UK Research &amp; Innovation (UKRI)Medical Research Council UK (MRC)); MRC(UK Research &amp; Innovation (UKRI)Medical Research Council UK (MRC))</t>
  </si>
  <si>
    <t>We also acknowledge financial support from the Medical Research Council and Chief Scientist Office (MC_UU_12017/13; SPHSU13). CLN is supported by a Medical Research Council Fellowship (MR/R024774/1) and SVK by a NRS Senior Clinical Fellowship (SCAF/15).</t>
  </si>
  <si>
    <t>1351-0711</t>
  </si>
  <si>
    <t>1470-7926</t>
  </si>
  <si>
    <t>OCCUP ENVIRON MED</t>
  </si>
  <si>
    <t>Occup. Environ. Med.</t>
  </si>
  <si>
    <t>RP1GY</t>
  </si>
  <si>
    <t>Green Accepted, Green Submitted</t>
  </si>
  <si>
    <t>WOS:000641485000002</t>
  </si>
  <si>
    <t>Julkunen, H; Cichonska, A; Slagboom, PE; Wurtz, P</t>
  </si>
  <si>
    <t>Julkunen, Heli; Cichonska, Anna; Slagboom, P. Eline; Wurtz, Peter</t>
  </si>
  <si>
    <t>Nightingale Hlth UK Biobank Initia</t>
  </si>
  <si>
    <t>Metabolic biomarker profiling for identification of susceptibility to severe pneumonia and COVID-19 in the general population</t>
  </si>
  <si>
    <t>ELIFE</t>
  </si>
  <si>
    <t>UK BIOBANK; RISK</t>
  </si>
  <si>
    <t>Biomarkers of low-grade inflammation have been associated with susceptibility to a severe infectious disease course, even when measured prior to disease onset. We investigated whether metabolic biomarkers measured by nuclear magnetic resonance (NMR) spectroscopy could be associated with susceptibility to severe pneumonia (2507 hospitalised or fatal cases) and severe COVID-19 (652 hospitalised cases) in 105,146 generally healthy individuals from UK Biobank, with blood samples collected 2007-2010. The overall signature of metabolic biomarker associations was similar for the risk of severe pneumonia and severe COVID-19. A multi-biomarker score, comprised of 25 proteins, fatty acids, amino acids, and lipids, was associated equally strongly with enhanced susceptibility to severe COVID-19 (odds ratio 2.9 [95%CI 2.1-3.8] for highest vs lowest quintile) and severe pneumonia events occurring 7-11 years after blood sampling (2.6 [1.7-3.9]). However, the risk for severe pneumonia occurring during the first 2 years after blood sampling for people with elevated levels of the multi-biomarker score was over four times higher than for long-term risk (8.0 [4.1-15.6]). If these hypothesis generating findings on increased susceptibility to severe pneumonia during the first few years after blood sampling extend to severe COVID-19, metabolic biomarker profiling could potentially complement existing tools for identifying individuals at high risk. These results provide novel molecular understanding on how metabolic biomarkers reflect the susceptibility to severe COVID-19 and other infections in the general population.</t>
  </si>
  <si>
    <t>[Julkunen, Heli; Cichonska, Anna; Wurtz, Peter] Nightingale Hlth Plc, Helsinki, Finland; [Slagboom, P. Eline] Leiden Univ, Dept Biomed Data Sci, Mol Epidemiol, Med Ctr, Leiden, Netherlands; [Slagboom, P. Eline] Max Planck Inst Biol Ageing, Cologne, Germany</t>
  </si>
  <si>
    <t>Leiden University - Excl LUMC; Leiden University; Leiden University Medical Center (LUMC); Max Planck Society</t>
  </si>
  <si>
    <t>Wurtz, P (corresponding author), Nightingale Hlth Plc, Helsinki, Finland.</t>
  </si>
  <si>
    <t>peter.wurtz@nightingalehealth.com</t>
  </si>
  <si>
    <t>Julkunen, Heli/0000-0002-4282-0248; Wurtz, Peter/0000-0002-5832-0221</t>
  </si>
  <si>
    <t>UK Biobank [30418]</t>
  </si>
  <si>
    <t>UK Biobank</t>
  </si>
  <si>
    <t>The authors are grateful to UK Biobank for access to data to undertake this study (Project #30418).</t>
  </si>
  <si>
    <t>eLIFE SCIENCES PUBL LTD</t>
  </si>
  <si>
    <t>SHERATON HOUSE, CASTLE PARK, CAMBRIDGE, CB3 0AX, ENGLAND</t>
  </si>
  <si>
    <t>2050-084X</t>
  </si>
  <si>
    <t>eLife</t>
  </si>
  <si>
    <t>MAY 4</t>
  </si>
  <si>
    <t>e63033</t>
  </si>
  <si>
    <t>10.7554/eLife.63033</t>
  </si>
  <si>
    <t>Biology</t>
  </si>
  <si>
    <t>Life Sciences &amp; Biomedicine - Other Topics</t>
  </si>
  <si>
    <t>SO9GH</t>
  </si>
  <si>
    <t>WOS:000659281200001</t>
  </si>
  <si>
    <t>Veronese, N; Smith, L; Barbagallo, M; Giannelli, G; Caruso, MG; Cisternino, AM; Notarnicola, M; Cao, C; Waldhoer, T; Yang, L</t>
  </si>
  <si>
    <t>Veronese, Nicola; Smith, Lee; Barbagallo, Mario; Giannelli, Gianluigi; Caruso, Maria Gabriella; Cisternino, Anna Maria; Notarnicola, Maria; Cao, Chao; Waldhoer, Thomas; Yang, Lin</t>
  </si>
  <si>
    <t>Neurological diseases and COVID-19: prospective analyses using the UK Biobank</t>
  </si>
  <si>
    <t>ACTA NEUROLOGICA BELGICA</t>
  </si>
  <si>
    <t>COVID-19; Neurological conditions; UK Biobank</t>
  </si>
  <si>
    <t>PHYSICAL-ACTIVITY; HEALTH</t>
  </si>
  <si>
    <t>COVID-19 (Coronavirus disease-19) may present with neurological signs, but whether people already affected by neurological conditions are at a higher risk of contracting COVID-19 is still not known. We, therefore, aimed to investigate the association of previously diagnosed neurological conditions with COVID-19. 502,536 community-dwelling UK Biobank participants (54.4% male, mean age 56.6 +/- 10.3 years) were included. Among these, 57,463 participants had a diagnosis of neurological conditions (11.43%) and a total of 1326 COVID-19-positive cases were identified (0.26%). Neurological conditions were identified through medical history and linkage to data on hospital admissions (ICD-10 code G00-G99). COVID-19 presence was diagnosed using the data provided by Public Health England. The association of previous diagnosis of neurological conditions with COVID-19 was evaluated through logistic regressions, adjusted for potential confounders, reported as odds ratios (ORs) with their 95% confidence intervals (CIs). Nerve, nerve root and plexus disorders (G50-G59) were the most common conditions identified. The presence of COVID-19 was almost doubled in neurological conditions compared to the general population (0.45 vs. 0.24%, p &lt; 0.0001). Previously diagnosed neurological conditions were associated with 60% higher odds of COVID-19 positive in the multivariable-adjusted model (OR = 1.6, 95% CI 1.4-1.8). Other degenerative diseases of the nervous system, extrapyramidal and movement disorders, polyneuropathies and other disorders of the peripheral nervous system, cerebral palsy and other paralytic syndromes were significantly associated with a higher odds of COVID-19. The presence of neurological conditions was associated with a significantly higher likelihood of COVID-19 compared to the general population.</t>
  </si>
  <si>
    <t>[Veronese, Nicola; Barbagallo, Mario] Univ Palermo, Dept Internal Med &amp; Geriatr, Geriatr Unit, Palermo, Italy; [Smith, Lee] Anglia Ruskin Univ, Cambridge Ctr Sport &amp; Exercise Sci, Cambridge, England; [Giannelli, Gianluigi; Caruso, Maria Gabriella; Cisternino, Anna Maria; Notarnicola, Maria] Res Hosp, Natl Inst Gastroenterol S Bellis, Castellana Grotte, Italy; [Cao, Chao] Washington Univ, Sch Med, Program Phys Therapy, St Louis, MO 63110 USA; [Cao, Chao] Washington Univ, Ctr Human Nutr, Sch Med, St Louis, MO 63110 USA; [Waldhoer, Thomas] Med Univ Vienna, Ctr Publ Hlth, Dept Epidmiol, Vienna, Austria; [Yang, Lin] Alberta Hlth Serv, Canc Control Alberta, Dept Canc Epidemiol &amp; Prevent Res, Calgary, AB, Canada; [Yang, Lin] Univ Calgary, Dept Oncol, Calgary, AB, Canada; [Yang, Lin] Univ Calgary, Dept Community Hlth Sci, Calgary, AB, Canada</t>
  </si>
  <si>
    <t>University of Palermo; Anglia Ruskin University; Washington University (WUSTL); Washington University (WUSTL); Medical University of Vienna; University of Calgary; Alberta Health Services (AHS); University of Calgary; University of Calgary</t>
  </si>
  <si>
    <t>Veronese, N (corresponding author), Univ Palermo, Dept Internal Med &amp; Geriatr, Geriatr Unit, Palermo, Italy.</t>
  </si>
  <si>
    <t>nicola.veronese@unipa.it</t>
  </si>
  <si>
    <t>Veronese, Nicola/K-4343-2018; Barbara, C./AAF-3397-2020; Yang, Lin/H-2156-2016</t>
  </si>
  <si>
    <t>Veronese, Nicola/0000-0002-9328-289X; Barbara, C./0000-0003-0915-4105; Smith, Lee/0000-0002-5340-9833; Yang, Lin/0000-0002-1698-6666</t>
  </si>
  <si>
    <t>Universita degli Studi di Palermo within the CRUI-CARE Agreement</t>
  </si>
  <si>
    <t>Open access funding provided by Universita degli Studi di Palermo within the CRUI-CARE Agreement.</t>
  </si>
  <si>
    <t>0300-9009</t>
  </si>
  <si>
    <t>2240-2993</t>
  </si>
  <si>
    <t>ACTA NEUROL BELG</t>
  </si>
  <si>
    <t>Acta Neurol. Belg.</t>
  </si>
  <si>
    <t>MAY 2021</t>
  </si>
  <si>
    <t>UQ7LL</t>
  </si>
  <si>
    <t>WOS:000647979800001</t>
  </si>
  <si>
    <t>Christensen, RAG; Arneja, J; Cyr, KS; Sturrock, SL; Brooks, JD</t>
  </si>
  <si>
    <t>Christensen, Rebecca A. G.; Arneja, Jasleen; Cyr, Kate St.; Sturrock, Shelby L.; Brooks, Jennifer D.</t>
  </si>
  <si>
    <t>The association of estimated cardiorespiratory fitness with COVID-19 incidence and mortality: A cohort study</t>
  </si>
  <si>
    <t>Background It has been suggested that cardiorespiratory fitness (CRF) may be used to identify those at greatest risk for severe COVID-19 illness. However, no study to date has examined the association between CRF and COVID-19. The objectives of this study were to determine whether CRF is independently associated with testing positive with or dying from COVID-19. Methods This is a prospective cohort study of 2,690 adults from the UK Biobank Study that were followed from March 16(th), 2020 to July 26(th), 2020. Participants who were tested for COVID-19 and had undergone CRF assessment were examined. CRF was estimated (eCRF) and categorized as low (&lt;20(th) percentile), moderate (20(th) to 80(th) percentile) and high (80(th) percentile) within sex and ten-year age groups (e.g. 50-60 years). Participants were classified as having COVID-19 if they tested positive (primarily PCR tests) at an in-patient or out-patient setting as of July 26, 2020. Participants were classified as having died from COVID-19 if the primary or underlying cause of death was listed ICD-10 codes U071 or U072 by June 30(th), 2020. Adjusted risk ratios (aRR) and 95% confidence intervals (CI) were estimated and a forward model building approach used to identify covariates. Findings There was no significant association between eCRF and testing positive for COVID-19. Conversely, individuals with moderate (aRR = 0.43, 95% CI: 0.25, 0.75) and high fitness (aRR = 0.37, 95% CI: 0.16, 0.85) had a significantly lower risk of dying from COVID-19 than those with low fitness. Conclusions While eCRF was not significantly associated with testing positive for COVID-19, we observed a significant dose-response between having higher eCRF and a decreased risk of dying from COVID-19. This suggests that prior gains in CRF could be protective against dying from COVID-19 should someone develop the virus.</t>
  </si>
  <si>
    <t>[Christensen, Rebecca A. G.; Arneja, Jasleen; Cyr, Kate St.; Sturrock, Shelby L.; Brooks, Jennifer D.] Univ Toronto, Dalla Lana Sch Publ Hlth, Div Epidemiol, Toronto, ON, Canada</t>
  </si>
  <si>
    <t>University of Toronto</t>
  </si>
  <si>
    <t>Christensen, RAG (corresponding author), Univ Toronto, Dalla Lana Sch Publ Hlth, Div Epidemiol, Toronto, ON, Canada.</t>
  </si>
  <si>
    <t>r.christensen@mail.utoronto.ca</t>
  </si>
  <si>
    <t>Brooks, Jennifer/0000-0001-7574-4256; Sturrock, Shelby/0000-0003-4795-3258</t>
  </si>
  <si>
    <t>MAY 5</t>
  </si>
  <si>
    <t>e0250508</t>
  </si>
  <si>
    <t>10.1371/journal.pone.0250508</t>
  </si>
  <si>
    <t>SW6FV</t>
  </si>
  <si>
    <t>WOS:000664610500028</t>
  </si>
  <si>
    <t>Razieh, C; Zaccardi, F; Islam, N; Gillies, CL; Chudasama, YV; Rowlands, A; Kloecker, DE; Davies, MJ; Khunti, K; Yates, T</t>
  </si>
  <si>
    <t>Razieh, Cameron; Zaccardi, Francesco; Islam, Nazrul; Gillies, Clare L.; Chudasama, Yogini, V; Rowlands, Alex; Kloecker, David E.; Davies, Melanie J.; Khunti, Kamlesh; Yates, Thomas</t>
  </si>
  <si>
    <t>Ethnic minorities and COVID-19: examining whether excess risk is mediated through deprivation</t>
  </si>
  <si>
    <t>EUROPEAN JOURNAL OF PUBLIC HEALTH</t>
  </si>
  <si>
    <t>HEALTH</t>
  </si>
  <si>
    <t>Background: People from South Asian and black minority ethnic groups are disproportionately affected by the COVID-19 pandemic. It is unknown whether deprivation mediates this excess ethnic risk. Methods: We used UK Biobank with linked COVID-19 outcomes occurring between 16th March 2020 and 24th August 2020. A four-way decomposition mediation analysis was used to model the extent to which the excess risk of testing positive, severe disease and mortality for COVID-19 in South Asian and black individuals, relative to white individuals, would be eliminated if levels of high material deprivation were reduced within the population. Results: We included 15 044 (53.0% women) South Asian and black and 392 786 (55.2% women) white individuals. There were 151 (1.0%) positive tests, 91 (0.6%) severe cases and 31 (0.2%) deaths due to COVID-19 in South Asian and black individuals compared with 1471 (0.4%), 895 (0.2%) and 313 (0.1%), respectively, in white individuals. Compared with white individuals, the relative risk of testing positive for COVID-19, developing severe disease and COVID-19 mortality in South Asian and black individuals were 2.73 (95% CI: 2.26, 3.19), 2.96 (2.31, 3.61) and 4.04 (2.54, 5.55), respectively. A hypothetical intervention moving the 25% most deprived in the population out of deprivation was modelled to eliminate between 40 and 50% of the excess risk of all COVID-19 outcomes in South Asian and black populations, whereas moving the 50% most deprived out of deprivation would eliminate over 80% of the excess risk of COVID-19 outcomes. Conclusions: The excess risk of COVID-19 outcomes in South Asian and black communities could be substantially reduced with population level policies targeting material deprivation.</t>
  </si>
  <si>
    <t>[Razieh, Cameron; Zaccardi, Francesco; Gillies, Clare L.; Rowlands, Alex; Davies, Melanie J.; Khunti, Kamlesh; Yates, Thomas] Univ Leicester, Leicester Gen Hosp, Diabet Res Ctr, Leicester LE5 4PW, Leics, England; [Razieh, Cameron; Rowlands, Alex; Davies, Melanie J.; Yates, Thomas] Leicester Gen Hosp, Natl Inst Hlth Res NIHR Leicester Biomed Res Ctr, Leicester LE5 4PW, Leics, England; [Zaccardi, Francesco; Gillies, Clare L.; Chudasama, Yogini, V; Kloecker, David E.; Khunti, Kamlesh] Univ Leicester, Diabet Res Ctr, Leicester Real World Evidence Unit, Leicester, Leics, England; [Islam, Nazrul] Univ Oxford, Nuffield Dept Populat Hlth, Clin Trial Serv Unit, Oxford, England; [Islam, Nazrul] Univ Oxford, Nuffield Dept Populat Hlth, Epidemiol Studies Unit CTSU, Oxford, England; [Islam, Nazrul] Univ Cambridge, MRC, Epidemiol Unit, Cambridge, England; [Khunti, Kamlesh] NIHR Appl Res Collaborat East Midlands ARC EM, Leicester Gen Hosp, Leicester, Leics, England</t>
  </si>
  <si>
    <t>University Hospitals of Leicester NHS Trust; Leicester General Hospital; University of Leicester; University Hospitals of Leicester NHS Trust; Leicester General Hospital; University of Leicester; University of Oxford; University of Oxford; University of Cambridge; University Hospitals of Leicester NHS Trust; Leicester General Hospital</t>
  </si>
  <si>
    <t>Yates, T (corresponding author), Leicester Gen Hosp, Diabet Res Ctr, Leicester Diabet Ctr, Leicester LE5 4PW, Leics, England.</t>
  </si>
  <si>
    <t>Islam, Nazrul/E-8592-2015</t>
  </si>
  <si>
    <t>Islam, Nazrul/0000-0003-3982-4325; Razieh, Cameron/0000-0003-3597-2945; Khunti, Kamlesh/0000-0003-2343-7099; Yates, Thomas/0000-0002-5724-5178; Davies, Melanie/0000-0002-9987-9371</t>
  </si>
  <si>
    <t>National Institute of Health Research (NIHR) Leicester Biomedical Research Centre (BRC); NIHR Applied Research Collaboration-East Midlands (ARC-EM); UKRI-DHSC COVID-19 Rapid Response Rolling Call [MR/V020536/1]</t>
  </si>
  <si>
    <t>National Institute of Health Research (NIHR) Leicester Biomedical Research Centre (BRC); NIHR Applied Research Collaboration-East Midlands (ARC-EM); UKRI-DHSC COVID-19 Rapid Response Rolling Call</t>
  </si>
  <si>
    <t>This work was supported by the National Institute of Health Research (NIHR) Leicester Biomedical Research Centre (BRC), NIHR Applied Research Collaboration-East Midlands (ARC-EM) and a grant from the UKRI-DHSC COVID-19 Rapid Response Rolling Call (MR/V020536/1). The funder/sponsor had no role in the design and conduct of the study; collection, management, analysis and interpretation of the data; preparation, review or approval of the manuscript and decision to submit the manuscript for publication.</t>
  </si>
  <si>
    <t>1101-1262</t>
  </si>
  <si>
    <t>1464-360X</t>
  </si>
  <si>
    <t>EUR J PUBLIC HEALTH</t>
  </si>
  <si>
    <t>Eur. J. Public Health</t>
  </si>
  <si>
    <t>JUN</t>
  </si>
  <si>
    <t>+</t>
  </si>
  <si>
    <t>10.1093/eurpub/ckab041</t>
  </si>
  <si>
    <t>YS7RN</t>
  </si>
  <si>
    <t>Green Submitted, Green Accepted, Green Published, hybrid</t>
  </si>
  <si>
    <t>WOS:000750870100035</t>
  </si>
  <si>
    <t>Maidstone, R; Anderson, SG; Ray, DW; Rutter, MK; Durrington, HJ; Blaikley, JF</t>
  </si>
  <si>
    <t>Maidstone, Robert; Anderson, Simon G.; Ray, David W.; Rutter, Martin K.; Durrington, Hannah J.; Blaikley, John F.</t>
  </si>
  <si>
    <t>Shift work is associated with positive COVID-19 status in hospitalised patients</t>
  </si>
  <si>
    <t>THORAX</t>
  </si>
  <si>
    <t>COVID-19; viral infection; occupational lung disease; infection control; respiratory infection</t>
  </si>
  <si>
    <t>Introduction Shift work is associated with lung disease and infections. We therefore investigated the impact of shift work on significant COVID-19 illness. Methods 501 000 UK Biobank participants were linked to secondary care SARS-CoV-2 PCR results from Public Health England. Healthcare worker occupational testing and those without an occupational history were excluded from analysis. Results Multivariate logistic regression (age, sex, ethnicity and deprivation index) revealed that irregular shift work (OR 2.42, 95% CI 1.92 to 3.05), permanent shift work (OR 2.5, 95% CI 1.95 to 3.19), day shift work (OR 2.01, 95% CI 1.55 to 2.6), irregular night shift work (OR 3.04, 95% CI 2.37 to 3.9) and permanent night shift work (OR 2.49, 95% CI 1.67 to 3.7) were all associated with positive COVID-19 tests compared with participants that did not perform shift work. This relationship persisted after adding sleep duration, chronotype, premorbid disease, body mass index, alcohol and smoking to the model. The effects of workplace were controlled for in three ways: (1) by adding in work factors (proximity to a colleague combined with estimated disease exposure) to the multivariate model or (2) comparing participants within each job sector (non-essential, essential and healthcare) and (3) comparing shift work and non-shift working colleagues. In all cases, shift work was significantly associated with COVID-19. In 2017, 120 307 UK Biobank participants had their occupational history reprofiled. Using this updated occupational data shift work remained associated with COVID-19 (OR 4.48 (95% CI 1.8 to 11.18). Conclusions Shift work is associated with a higher likelihood of in-hospital COVID-19 positivity. This risk could potentially be mitigated via additional workplace precautions or vaccination.</t>
  </si>
  <si>
    <t>[Maidstone, Robert; Ray, David W.] John Radcliffe Hosp, NIHR Oxford Biomed Res Ctr, Oxford, England; [Maidstone, Robert; Ray, David W.] Univ Oxford, Oxford Ctr Diabet Endocrinol &amp; Metab, Oxford, England; [Anderson, Simon G.] Univ West Indies Cave Hill, George Alleyne Chron Dis Res Ctr, Bridgetown, Barbados; [Anderson, Simon G.; Rutter, Martin K.; Durrington, Hannah J.; Blaikley, John F.] Univ Manchester, Fac Biol Med &amp; Hlth, Manchester, Lancs, England; [Rutter, Martin K.] Manchester Univ NHS Fdn Trust, Manchester Acad Hlth Sci Ctr, Diabet Endocrinol &amp; Metab Ctr, Manchester, Lancs, England; [Durrington, Hannah J.; Blaikley, John F.] Manchester Univ NHS Fdn Trust, Dept Resp Med, Manchester, Lancs, England</t>
  </si>
  <si>
    <t>University of Oxford; University of Oxford; University West Indies Mona Jamaica; University West Indies Cave Hill Campus; University of Manchester; University of Manchester</t>
  </si>
  <si>
    <t>Durrington, HJ; Blaikley, JF (corresponding author), Univ Manchester, Manchester M13 9PL, Lancs, England.</t>
  </si>
  <si>
    <t>hannah.durrington@manchester.ac.uk; john.blaikley@manchester.ac.uk</t>
  </si>
  <si>
    <t>Anderson, Simon G/AGM-2359-2022; Maidstone, Robert/GOH-0414-2022; Durrington, Hannah/B-4564-2016</t>
  </si>
  <si>
    <t>Anderson, Simon G/0000-0002-8896-073X; Maidstone, Robert/0000-0002-3482-3246; Blaikley, John/0000-0001-7651-5682; Rutter, Martin/0000-0001-6380-539X; Ray, David/0000-0002-4739-6773; Durrington, Hannah/0000-0002-9990-9446</t>
  </si>
  <si>
    <t>NIHR Manchester Biomedical Research Centre [BRC-1215-20007]; Wellcome trust [107849/Z/15/Z]; NIHR Oxford Biomedical Research Centre; Moulton Charitable Trust; North West Lung Charity; MRC [MR/T032529/1]; [MR/P023576/1]; MRC [MR/P023576/2, MR/P023576/1, MR/T032529/1] Funding Source: UKRI</t>
  </si>
  <si>
    <t>NIHR Manchester Biomedical Research Centre(National Institutes of Health Research (NIHR)); Wellcome trust(Wellcome Trust); NIHR Oxford Biomedical Research Centre(National Institutes of Health Research (NIHR)); Moulton Charitable Trust; North West Lung Charity; MRC(UK Research &amp; Innovation (UKRI)Medical Research Council UK (MRC)); ; MRC(UK Research &amp; Innovation (UKRI)Medical Research Council UK (MRC))</t>
  </si>
  <si>
    <t>This research was funded by the NIHR Manchester Biomedical Research Centre (BRC-1215-20007). RM is funded by (MR/P023576/1) and DR's Wellcome trust Investigator award (107849/Z/15/Z). DR is supported by a Wellcome trust investigator award (107849/Z/15/Z) and NIHR Oxford Biomedical Research Centre (ref: N/A). HJD holds a Dean's Clinical Prize from the University of Manchester (ref: N/A) and receives funding from the Moulton Charitable Trust (ref: N/A) and the North West Lung Charity (ref: N/A). JFB is a MRC transition support fellow (MR/T032529/1).</t>
  </si>
  <si>
    <t>0040-6376</t>
  </si>
  <si>
    <t>1468-3296</t>
  </si>
  <si>
    <t>Thorax</t>
  </si>
  <si>
    <t>10.1136/thoraxjnl-2020-216651</t>
  </si>
  <si>
    <t>Respiratory System</t>
  </si>
  <si>
    <t>TA5MY</t>
  </si>
  <si>
    <t>WOS:000667294300014</t>
  </si>
  <si>
    <t>Wang, JR; Zhu, JW; Yang, HZ; Hu, Y; Sun, YJ; Ying, ZY; Qu, YY; Valdimarsdottir, U; Fang, F; Song, H</t>
  </si>
  <si>
    <t>Wang, Junren; Zhu, Jianwei; Yang, Huazhen; Hu, Yao; Sun, Yajing; Ying, Zhiye; Qu, Yuanyuan; Valdimarsdottir, Unnur; Fang, Fang; Song, Huan</t>
  </si>
  <si>
    <t>Cardiovascular-related deaths at the beginning of the COVID-19 outbreak: a prospective analysis based on the UK Biobank</t>
  </si>
  <si>
    <t>cardiology; COVID-19; epidemiology; health services administration &amp; management</t>
  </si>
  <si>
    <t>ObjectiveTo assess the impact of the COVID-19 outbreak on cardiovascular disease (CVD) related mortality and hospitalisation.DesignCommunity-based prospective cohort study.SettingThe UK Biobank.Participants421372 UK Biobank participants who were registered in England and alive as of 1 January 2020.Primary and secondary outcome measuresThe primary outcome of interest was CVD-related death, which was defined as death with CVD as a cause in the death register. We retrieved information on hospitalisations with CVD as the primary diagnosis from the UK Biobank hospital inpatient data. The study period was 1 January 2020 to June 30 2020, and we used the same calendar period of the three preceding years as the reference period. In order to control for seasonal variations and ageing of the study population, standardised mortality/incidence ratios (SMRs/SIRs) with 95% CIs were used to estimate the relative risk of CVD outcomes during the study period, compared with the reference period.ResultsWe observed a distinct increase in CVD-related deaths in March and April 2020, compared with the corresponding months of the three preceding years. The observed number of CVD-related deaths (n=218) was almost double in April, compared with the expected number (n=120) (SMR=1.82, 95%CI 1.58to 2.07). In addition, we observed a significant decline in CVD-related hospitalisations from March onwards, with the lowest SIR observed in April (0.45, 95%CI 0.41to 0.49).ConclusionsThere was a distinct increase in the number of CVD-related deaths in the UK Biobank population at the beginning of the COVID-19 outbreak. The shortage of medical resources for hospital care and stress reactions to the pandemic might have partially contributed to the excess CVD-related mortality, underscoring the need of sufficient healthcare resources and improved instructions to the public about seeking healthcare in a timely way.</t>
  </si>
  <si>
    <t>[Wang, Junren; Yang, Huazhen; Hu, Yao; Sun, Yajing; Ying, Zhiye; Qu, Yuanyuan; Song, Huan] Sichuan Univ, West China Hosp, West China Biomed Big Data Ctr, Chengdu, Sichuan, Peoples R China; [Wang, Junren; Yang, Huazhen; Hu, Yao; Sun, Yajing; Ying, Zhiye; Qu, Yuanyuan; Song, Huan] Sichuan Univ, Med Big Data Ctr, Chengdu, Sichuan, Peoples R China; [Zhu, Jianwei] Sichuan Univ, West China Hosp, Dept Orthopaed Surg, Chengdu, Sichuan, Peoples R China; [Valdimarsdottir, Unnur; Song, Huan] Univ Iceland, Fac Med, Ctr Publ Hlth Sci, Reykjavik, Iceland; [Valdimarsdottir, Unnur] Karolinska Inst, Dept Med Epidemiol &amp; Biostat, Stockholm, Sweden; [Valdimarsdottir, Unnur] Harvard TH Chan Sch Publ Hlth, Dept Epidemiol, Boston, MA USA; [Fang, Fang] Karolinska Inst, Inst Environm Med, Stockholm, Sweden</t>
  </si>
  <si>
    <t>Sichuan University; Sichuan University; Sichuan University; University of Iceland; Karolinska Institutet; Harvard University; Harvard T.H. Chan School of Public Health; Karolinska Institutet</t>
  </si>
  <si>
    <t>Song, H (corresponding author), Sichuan Univ, West China Hosp, West China Biomed Big Data Ctr, Chengdu, Sichuan, Peoples R China.;Song, H (corresponding author), Sichuan Univ, Med Big Data Ctr, Chengdu, Sichuan, Peoples R China.;Song, H (corresponding author), Univ Iceland, Fac Med, Ctr Publ Hlth Sci, Reykjavik, Iceland.</t>
  </si>
  <si>
    <t>Fang, Fang/0000-0002-3310-6456; Wang, Junren/0000-0001-6612-1671; Valdimarsdottir, Unnur/0000-0001-5382-946X; Song, Huan/0000-0003-3845-8079</t>
  </si>
  <si>
    <t>National Science Foundation of China [81971262]; West China Hospital COVID-19 Epidemic Science and Technology Project [HX-2019-nCoV-014]; Sichuan University [2020scunCoVyingji10002]; EU Horizon2020 Research and Innovation Action [847776]; NordForsk [105668]</t>
  </si>
  <si>
    <t>National Science Foundation of China(National Natural Science Foundation of China (NSFC)); West China Hospital COVID-19 Epidemic Science and Technology Project; Sichuan University(Sichuan University); EU Horizon2020 Research and Innovation Action; NordForsk</t>
  </si>
  <si>
    <t>This work is supported by the National Science Foundation of China (No. 81971262 to HS), West China Hospital COVID-19 Epidemic Science and Technology Project (No. HX-2019-nCoV-014 to HS), Sichuan University Emergency Grant (No. 2020scunCoVyingji10002 to HS), EU Horizon2020 Research and Innovation Action Grant (847776 to UV and FF) and NordForsk grant (105668 to UV and FF).</t>
  </si>
  <si>
    <t>e046931</t>
  </si>
  <si>
    <t>ZL5BO</t>
  </si>
  <si>
    <t>WOS:000763692500019</t>
  </si>
  <si>
    <t>Vu, THT; Rydland, KJ; Achenbach, CJ; Van Horn, L; Cornelis, MC</t>
  </si>
  <si>
    <t>Vu, Thanh-Huyen T.; Rydland, Kelsey J.; Achenbach, Chad J.; Van Horn, Linda; Cornelis, Marilyn C.</t>
  </si>
  <si>
    <t>Dietary Behaviors and Incident COVID-19 in the UK Biobank</t>
  </si>
  <si>
    <t>nutrition; COVID-19; immunity; coffee; breastfeeding; epidemiology</t>
  </si>
  <si>
    <t>INFLAMMATORY PATHWAYS; COFFEE; ANTIOXIDANT; CONSUMPTION; IMMUNE; NUTRITION; ASSOCIATION; OUTBREAK; CAFFEINE; CANCER</t>
  </si>
  <si>
    <t>Background: Nutritional status influences immunity but its specific association with susceptibility to COVID-19 remains unclear. We examined the association of specific dietary data and incident COVID-19 in the UK Biobank (UKB). Methods: We considered UKB participants in England with self-reported baseline (2006-2010) data and linked them to Public Health England COVID-19 test results-performed on samples from combined nose/throat swabs, using real time polymerase chain reaction (RT-PCR)-between March and November 2020. Baseline diet factors included breastfed as baby and specific consumption of coffee, tea, oily fish, processed meat, red meat, fruit, and vegetables. Individual COVID-19 exposure was estimated using the UK's average monthly positive case rate per specific geo-populations. Logistic regression estimated the odds of COVID-19 positivity by diet status adjusting for baseline socio-demographic factors, medical history, and other lifestyle factors. Another model was further adjusted for COVID-19 exposure. Results: Eligible UKB participants (n = 37,988) were 40 to 70 years of age at baseline; 17% tested positive for COVID-19 by SAR-CoV-2 PCR. After multivariable adjustment, the odds (95% CI) of COVID-19 positivity was 0.90 (0.83, 0.96) when consuming 2-3 cups of coffee/day (vs. &lt;1 cup/day), 0.88 (0.80, 0.98) when consuming vegetables in the third quartile of servings/day (vs. lowest quartile), 1.14 (1.01, 1.29) when consuming fourth quartile servings of processed meats (vs. lowest quartile), and 0.91 (0.85, 0.98) when having been breastfed (vs. not breastfed). Associations were attenuated when further adjusted for COVID-19 exposure, but patterns of associations remained. Conclusions: In the UK Biobank, consumption of coffee, vegetables, and being breastfed as a baby were favorably associated with incident COVID-19; intake of processed meat was adversely associated. Although these findings warrant independent confirmation, adherence to certain dietary behaviors may be an additional tool to existing COVID-19 protection guidelines to limit the spread of this virus.</t>
  </si>
  <si>
    <t>[Vu, Thanh-Huyen T.; Achenbach, Chad J.; Van Horn, Linda; Cornelis, Marilyn C.] Northwestern Univ, Feinberg Sch Med, Dept Prevent Med, Chicago, IL 60611 USA; [Rydland, Kelsey J.] Northwestern Univ, Feinberg Sch Med, Res &amp; Informat Serv, Chicago, IL 60611 USA; [Achenbach, Chad J.] Northwestern Univ, Feinberg Sch Med, Dept Med, Chicago, IL 60611 USA</t>
  </si>
  <si>
    <t>Northwestern University; Feinberg School of Medicine; Northwestern University; Feinberg School of Medicine; Northwestern University; Feinberg School of Medicine</t>
  </si>
  <si>
    <t>Cornelis, MC (corresponding author), Northwestern Univ, Feinberg Sch Med, Dept Prevent Med, Chicago, IL 60611 USA.</t>
  </si>
  <si>
    <t>huyenvu@northwestern.edu; kelsey.rydland@northwestern.edu; c-achenbach@northwestern.edu; lvanhorn@northwestern.edu; marilyn.cornelis@northwestern.edu</t>
  </si>
  <si>
    <t>Achenbach, Chad/AAQ-4035-2020</t>
  </si>
  <si>
    <t>Achenbach, Chad/0000-0003-4847-7249; , Marilyn/0000-0002-0699-1664; Rydland, Kelsey/0000-0002-0340-4639; Vu, Thanh-Huyen/0000-0002-5069-4886</t>
  </si>
  <si>
    <t>National Institute on Aging [K01AG053477]</t>
  </si>
  <si>
    <t>National Institute on Aging(United States Department of Health &amp; Human ServicesNational Institutes of Health (NIH) - USANIH National Institute on Aging (NIA))</t>
  </si>
  <si>
    <t>This work was supported by the National Institute on Aging (K01AG053477 to M.C.C.).</t>
  </si>
  <si>
    <t>SY9PK</t>
  </si>
  <si>
    <t>WOS:000666210800001</t>
  </si>
  <si>
    <t>Butler-Laporte, G; Nakanishi, T; Mooser, V; Morrison, DR; Abdullah, T; Adeleye, O; Mamlouk, N; Kimchi, N; Afrasiabi, Z; Rezk, N; Giliberti, A; Renieri, A; Chen, YH; Zhou, SR; Forgetta, V; Richards, JB</t>
  </si>
  <si>
    <t>Butler-Laporte, Guillaume; Nakanishi, Tomoko; Mooser, Vincent; Morrison, David R.; Abdullah, Tala; Adeleye, Olumide; Mamlouk, Noor; Kimchi, Nofar; Afrasiabi, Zaman; Rezk, Nardin; Giliberti, Annarita; Renieri, Alessandra; Chen, Yiheng; Zhou, Sirui; Forgetta, Vincenzo; Richards, J. Brent</t>
  </si>
  <si>
    <t>Vitamin D and COVID-19 susceptibility and severity in the COVID-19 Host Genetics Initiative: A Mendelian randomization study</t>
  </si>
  <si>
    <t>CIRCULATING 25-HYDROXYVITAMIN D; D SUPPLEMENTATION; RISK; ASSOCIATION</t>
  </si>
  <si>
    <t>Background Increased vitamin D levels, as reflected by 25-hydroxy vitamin D (25OHD) measurements, have been proposed to protect against COVID-19 based on in vitro, observational, and ecological studies. However, vitamin D levels are associated with many confounding variables, and thus associations described to date may not be causal. Vitamin D Mendelian randomization (MR) studies have provided results that are concordant with large-scale vitamin D randomized trials. Here, we used 2-sample MR to assess evidence supporting a causal effect of circulating 25OHD levels on COVID-19 susceptibility and severity. Methods and findings Genetic variants strongly associated with 25OHD levels in a genome-wide association study (GWAS) of 443,734 participants of European ancestry (including 401,460 from the UK Biobank) were used as instrumental variables. GWASs of COVID-19 susceptibility, hospitalization, and severe disease from the COVID-19 Host Genetics Initiative were used as outcome GWASs. These included up to 14,134 individuals with COVID-19, and up to 1,284,876 without COVID-19, from up to 11 countries. SARS-CoV-2 positivity was determined by laboratory testing or medical chart review. Population controls without COVID-19 were also included in the control groups for all outcomes, including hospitalization and severe disease. Analyses were restricted to individuals of European descent when possible. Using inverse-weighted MR, genetically increased 25OHD levels by 1 standard deviation on the logarithmic scale had no significant association with COVID-19 susceptibility (odds ratio [OR] = 0.95; 95% CI 0.84, 1.08; p = 0.44), hospitalization (OR = 1.09; 95% CI: 0.89, 1.33; p = 0.41), and severe disease (OR = 0.97; 95% CI: 0.77, 1.22; p = 0.77). We used an additional 6 meta-analytic methods, as well as conducting sensitivity analyses after removal of variants at risk of horizontal pleiotropy, and obtained similar results. These results may be limited by weak instrument bias in some analyses. Further, our results do not apply to individuals with vitamin D deficiency. Conclusions In this 2-sample MR study, we did not observe evidence to support an association between 25OHD levels and COVID-19 susceptibility, severity, or hospitalization. Hence, vitamin D supplementation as a means of protecting against worsened COVID-19 outcomes is not supported by genetic evidence. Other therapeutic or preventative avenues should be given higher priority for COVID-19 randomized controlled trials. Author summary Why was this study done? Vitamin D levels have been associated with COVID-19 outcomes in multiple observational studies, though confounders are likely to bias these associations. By using genetic instruments that limit such confounding, Mendelian randomization studies have consistently obtained results concordant with vitamin D supplementation randomized trials. This provides a rationale to undertake vitamin D Mendelian randomization studies for COVID-19 outcomes. What did the researchers do and find? We used the genetic variants obtained from the largest consortium of COVID-19 cases and controls, and the largest study on genetic determinants of vitamin D levels. We used Mendelian randomization to estimate the effect of increased vitamin D on COVID-19 outcomes, while limiting confounding. In multiple analyses, our results consistently showed no evidence for an association between genetically predicted vitamin D level and COVID-19 susceptibility, hospitalization, or severe disease. What do these findings mean? Using Mendelian randomization to reduce confounding that has traditionally biased vitamin D observational studies, we did not find evidence that vitamin D supplementation in the general population would improve COVID-19 outcomes. These findings, together with recent randomized controlled trial data, suggest that other therapies should be prioritized for COVID-19 trials.</t>
  </si>
  <si>
    <t>[Butler-Laporte, Guillaume; Nakanishi, Tomoko; Morrison, David R.; Abdullah, Tala; Adeleye, Olumide; Mamlouk, Noor; Kimchi, Nofar; Afrasiabi, Zaman; Rezk, Nardin; Chen, Yiheng; Zhou, Sirui; Forgetta, Vincenzo; Richards, J. Brent] McGill Univ, Jewish Gen Hosp, Lady Davis Inst, Montreal, PQ, Canada; [Butler-Laporte, Guillaume; Zhou, Sirui; Richards, J. Brent] McGill Univ, Dept Epidemiol Biostat &amp; Occupat Hlth, Montreal, PQ, Canada; [Nakanishi, Tomoko; Mooser, Vincent; Richards, J. Brent] McGill Univ, Dept Human Genet, Montreal, PQ, Canada; [Nakanishi, Tomoko] Kyoto Univ, Grad Sch Med, Kyoto McGill Int Collaborat Program Genom Med, Kyoto, Japan; [Nakanishi, Tomoko] Japan Soc Promot Sci, Tokyo, Japan; [Mooser, Vincent] McGill Univ, Canada Excellence Res Chair Genom Med, Montreal, PQ, Canada; [Kimchi, Nofar] Technion Israel Inst Technol, Ruth &amp; Bruce Rappaport Fac Med, Haifa, Israel; [Giliberti, Annarita; Renieri, Alessandra] Univ Siena, Med Genet, Siena, Italy; [Renieri, Alessandra] Azienda Osped Univ Senese, Genet Med, Siena, Italy; [Richards, J. Brent] Kings Coll London, Dept Twin Res, London, England</t>
  </si>
  <si>
    <t>Lady Davis Institute; McGill University; McGill University; McGill University; Kyoto University; Japan Society for the Promotion of Science; McGill University; Technion Israel Institute of Technology; Rappaport Faculty of Medicine; University of Siena; University of Siena; University Hospital of Siena; University of London; King's College London</t>
  </si>
  <si>
    <t>Richards, JB (corresponding author), McGill Univ, Jewish Gen Hosp, Lady Davis Inst, Montreal, PQ, Canada.;Richards, JB (corresponding author), McGill Univ, Dept Epidemiol Biostat &amp; Occupat Hlth, Montreal, PQ, Canada.;Richards, JB (corresponding author), McGill Univ, Dept Human Genet, Montreal, PQ, Canada.</t>
  </si>
  <si>
    <t>brent.richards@mcgill.ca</t>
  </si>
  <si>
    <t>Morris, Martin/Q-3017-2016; Renieri, Alessandra/K-5950-2016</t>
  </si>
  <si>
    <t>Morris, Martin/0000-0002-5659-2995; Renieri, Alessandra/0000-0002-0846-9220; Rezk, Nardin/0000-0001-5358-7704; Nakanishi, Tomoko/0000-0001-9510-5646; Morrison, David/0000-0001-8380-3615; Afrasiabi, Zaman/0000-0003-4395-5168</t>
  </si>
  <si>
    <t>Canadian Institutes of Health Research (CIHR) [365825, 409511]; Lady Davis Institute of the Jewish General Hospital; Canadian Foundation for Innovation; NIH Foundation; Cancer Research UK; Genome Quebec; Public Health Agency of Canada; Fonds de Recherche Quebec Sante (FRQS); Quebec's Ministry of Health and Social Services; Japan Society for the Promotion of Science (JSPS) for Young Scientists; JSPS Overseas Challenge Program for Young Researchers; Calcul Quebec; Welcome Trust; Medical Research Council; European Union; National Institute for Health Research (NIHR); King's College London; Canada Excellence Research Chair Program; Compute Canada</t>
  </si>
  <si>
    <t>Canadian Institutes of Health Research (CIHR)(Canadian Institutes of Health Research (CIHR)); Lady Davis Institute of the Jewish General Hospital; Canadian Foundation for Innovation(Canada Foundation for Innovation); NIH Foundation(United States Department of Health &amp; Human ServicesNational Institutes of Health (NIH) - USA); Cancer Research UK(Cancer Research UK); Genome Quebec; Public Health Agency of Canada; Fonds de Recherche Quebec Sante (FRQS); Quebec's Ministry of Health and Social Services; Japan Society for the Promotion of Science (JSPS) for Young Scientists(Ministry of Education, Culture, Sports, Science and Technology, Japan (MEXT)Japan Society for the Promotion of Science); JSPS Overseas Challenge Program for Young Researchers; Calcul Quebec; Welcome Trust(Wellcome Trust); Medical Research Council(UK Research &amp; Innovation (UKRI)Medical Research Council UK (MRC)); European Union(European Union (EU)); National Institute for Health Research (NIHR)(National Institutes of Health Research (NIHR)); King's College London; Canada Excellence Research Chair Program; Compute Canada</t>
  </si>
  <si>
    <t>The Richards research group is supported by the Canadian Institutes of Health Research (CIHR: 365825; 409511), the Lady Davis Institute of the Jewish General Hospital, the Canadian Foundation for Innovation, the NIH Foundation, Cancer Research UK, Genome Quebec, the Public Health Agency of Canada and the Fonds de Recherche Quebec Sante (FRQS). GBL is supported by the CIHR, and a joint scholarship from the FRQS and Quebec's Ministry of Health and Social Services. TN is supported by Research Fellowships of Japan Society for the Promotion of Science (JSPS) for Young Scientists and JSPS Overseas Challenge Program for Young Researchers. JBR is supported by a FRQS Clinical Research Scholarship. Support from Calcul Quebec and Compute Canada is acknowledged. TwinsUK is funded by the Welcome Trust, Medical Research Council, European Union, the National Institute for Health Research (NIHR)-funded BioResource, Clinical Research Facility and Biomedical Research Centre based at Guy's and St Thomas' NHS Foundation Trust in partnership with King's College London. VM is supported by the Canada Excellence Research Chair Program. The funders had no role in study design, data collection and analysis, decision to publish, or preparation of the manuscript.</t>
  </si>
  <si>
    <t>e1003605</t>
  </si>
  <si>
    <t>SL2IR</t>
  </si>
  <si>
    <t>WOS:000656744100010</t>
  </si>
  <si>
    <t>Lassale, C; Hamer, M; Hernaez, A; Gale, CR; Batty, GD</t>
  </si>
  <si>
    <t>Lassale, Camille; Hamer, Mark; Hernaez, Alvaro; Gale, Catharine R.; Batty, G. David</t>
  </si>
  <si>
    <t>Association of pre-pandemic high-density lipoprotein cholesterol with risk of COVID-19 hospitalisation and death: The UK Biobank cohort study</t>
  </si>
  <si>
    <t>PREVENTIVE MEDICINE REPORTS</t>
  </si>
  <si>
    <t>HDL-C; COVID-19; Cohort study; UK Biobank</t>
  </si>
  <si>
    <t>HDL; DISEASE</t>
  </si>
  <si>
    <t>There is growing evidence of, and biological plausibility for, elevated levels of high-density lipoprotein cholesterol (HDL-C) being related to lower rates of respiratory disease. We tested whether pre-pandemic HDL-C within the normal range is associated with subsequent COVID-19 hospitalisations and death. We analysed data on participants from UK Biobank, a prospective cohort study, baseline data for which were collected between 2006 and 2010. Follow-up for COVID-19 was via hospitalisation records (1845 events in 317,306 individuals) and a national mortality registry (458 deaths in 317,833 individuals). After controlling for a series of confounding factors which included health behaviours, inflammatory markers, and socio-economic status, higher levels of HDL-C were related to a lower risk of later hospitalisation. The effect was linear (p-value for trend 0.001), whereby a 0.2 mmol/L increase in HDL-C was associated with a 7% lower risk (odds ratio; 95% confidence interval: 0.93; 0.90, 0.96). Corresponding relationships for mortality were markedly weaker, such that statistical significance at conventional levels were not apparent for both the linear trend (p-value 0.25) and the odds ratio per 0.2 mmol/L increase (0.98; 0.91, 1.05). While our finding for HDL-C and hospitalisations for COVID-19 raise the possibility that favourable modification of this cholesterol fraction via lifestyle changes or drug intervention may impact upon the risk of the disease, it warrants testing in other studies.</t>
  </si>
  <si>
    <t>[Lassale, Camille; Hernaez, Alvaro] Hosp del Mar Med Res Inst, Barcelona, Spain; [Lassale, Camille; Hernaez, Alvaro] Inst Salud Carlos III, GIBER Pathophysiol Obes &amp; Nutr CIBEROBN, Madrid, Spain; [Lassale, Camille; Batty, G. David] UCL, Dept Epidemiol &amp; Publ Hlth, 1-19 Torrington Pl, London WC1E 6BT, England; [Hamer, Mark] UCL, Div Surg &amp; Intervent Sci, London, England; [Hernaez, Alvaro] Norwegian Inst Publ Hlth, Ctr Fertil &amp; Hlth CeFH, Oslo, Norway; [Hernaez, Alvaro] Univ Ramon Llull, Blanquerna Sch Hlth Sci, Barcelona, Spain; [Hernaez, Alvaro] August Pi &amp; Sunyer Biomed Res Inst, Barcelona, Spain; [Gale, Catharine R.] Univ Southampton, MRC Lifecourse Epidemiol Unit, Southampton, Hants, England; [Gale, Catharine R.] Univ Edinburgh, Dept Psychol, Lothian Birth Cohorts, Edinburgh, Midlothian, Scotland</t>
  </si>
  <si>
    <t>Institut Hospital del Mar d'Investigacions Mediques (IMIM); Hospital del Mar; Instituto de Salud Carlos III; University of London; University College London; University of London; University College London; Norwegian Institute of Public Health (NIPH); Universitat Ramon Llull; University of Barcelona; Hospital Clinic de Barcelona; IDIBAPS; University of Southampton; University of Edinburgh</t>
  </si>
  <si>
    <t>classale@imim.es; m.hamer@ucl.ac.uk; crg@mrc.soton.ac.uk; david.batty@ucl.ac.uk</t>
  </si>
  <si>
    <t>Batty, GD/Y-4401-2018; Hamer, Mark/C-1602-2008; Hernaez, Alvaro/GXF-3337-2022; Lassale, Camille/ABE-7813-2020; Gale, Catharine R/B-1653-2012</t>
  </si>
  <si>
    <t>Batty, GD/0000-0003-1822-5753; Hamer, Mark/0000-0002-8726-7992; Lassale, Camille/0000-0002-9340-2708; Gale, Catharine/0000-0002-3361-8638</t>
  </si>
  <si>
    <t>Beatriu de Pinos postdoctoral programme of the Government of Catalonia's Secretariat for Universities and Research of the Ministry of Economy and Knowledge [2017BP00021]; Medical Research Council [MR/P023444/1, RES-579-47-0001]; US National Institute on Aging [1R56AG05251901, 1R01AG05251901A1]; Economic Social Research Council [RES-579-47-0001]</t>
  </si>
  <si>
    <t>Beatriu de Pinos postdoctoral programme of the Government of Catalonia's Secretariat for Universities and Research of the Ministry of Economy and Knowledge; Medical Research Council(UK Research &amp; Innovation (UKRI)Medical Research Council UK (MRC)); US National Institute on Aging(United States Department of Health &amp; Human ServicesNational Institutes of Health (NIH) - USANIH National Institute on Aging (NIA)); Economic Social Research Council(UK Research &amp; Innovation (UKRI)Economic &amp; Social Research Council (ESRC))</t>
  </si>
  <si>
    <t>CL is supported by the Beatriu de Pinos postdoctoral programme of the Government of Catalonia's Secretariat for Universities and Research of the Ministry of Economy and Knowledge (2017BP00021) ; GDB by the Medical Research Council (MR/P023444/1) and the US National Institute on Aging (1R56AG05251901; 1R01AG05251901A1) ; and MH through a joint award from the Economic Social Research Council and Medical Research Council (RES-579-47-0001)</t>
  </si>
  <si>
    <t>2211-3355</t>
  </si>
  <si>
    <t>PREV MED REP</t>
  </si>
  <si>
    <t>Prev. Med. Rep.</t>
  </si>
  <si>
    <t>10.1016/j.pmedr.2021.101461</t>
  </si>
  <si>
    <t>JUN 2021</t>
  </si>
  <si>
    <t>UA1NF</t>
  </si>
  <si>
    <t>Green Published, Green Accepted, gold, Green Submitted</t>
  </si>
  <si>
    <t>WOS:000684931900006</t>
  </si>
  <si>
    <t>Development and validation of a clinical and genetic model for predicting risk of severe COVID-19</t>
  </si>
  <si>
    <t>EPIDEMIOLOGY AND INFECTION</t>
  </si>
  <si>
    <t>Risk factors; risk prediction; severe COVID-19; single-nucleotide polymorphism</t>
  </si>
  <si>
    <t>Clinical and genetic risk factors for severe coronavirus disease 2019 (COVID-19) are often considered independently and without knowledge of the magnitudes of their effects on risk. Using severe acute respiratory syndrome-coronavirus-2 (SARS-CoV-2) positive participants from the UK Biobank, we developed and validated a clinical and genetic model to predict risk of severe COVID-19. We used multivariable logistic regression on a 70% training dataset and used the remaining 30% for validation. We also validated a previously published prototype model. In the validation dataset, our new model was associated with severe COVID-19 (odds ratio per quintile of risk = 1.77, 95% confidence interval (CI) 1.64-1.90) and had acceptable discrimination (area under the receiver operating characteristic curve = 0.732, 95% CI 0.708-0.756). We assessed calibration using logistic regression of the log odds of the risk score, and the new model showed no evidence of over- or under-estimation of risk (alpha = -0.08; 95% CI -0.21-0.05) and no evidence or over-or under-dispersion of risk (beta = 0.90, 95% CI 0.80-1.00). Accurate prediction of individual risk is possible and will be important in regions where vaccines are not widely available or where people refuse or are disqualified from vaccination, especially given uncertainty about the extent of infection transmission among vaccinated people and the emergence of SARS-CoV-2 variants of concern.</t>
  </si>
  <si>
    <t>; Murphy, Nicholas/V-6088-2017</t>
  </si>
  <si>
    <t>Dite, Gillian/0000-0002-2448-2548; Murphy, Nicholas/0000-0001-7881-1952; Allman, Richard/0000-0002-8635-5237</t>
  </si>
  <si>
    <t>32 AVENUE OF THE AMERICAS, NEW YORK, NY 10013-2473 USA</t>
  </si>
  <si>
    <t>0950-2688</t>
  </si>
  <si>
    <t>1469-4409</t>
  </si>
  <si>
    <t>EPIDEMIOL INFECT</t>
  </si>
  <si>
    <t>Epidemiol. Infect.</t>
  </si>
  <si>
    <t>JUL 2</t>
  </si>
  <si>
    <t>e162</t>
  </si>
  <si>
    <t>Public, Environmental &amp; Occupational Health; Infectious Diseases</t>
  </si>
  <si>
    <t>TH2PR</t>
  </si>
  <si>
    <t>WOS:000671937300001</t>
  </si>
  <si>
    <t>Patel, KHK; Li, XY; Quint, JK; Ware, JS; Peters, NS; Ng, FS</t>
  </si>
  <si>
    <t>Patel, Kiran H. K.; Li, Xinyang; Quint, Jennifer K.; Ware, James S.; Peters, Nicholas S.; Ng, Fu Siong</t>
  </si>
  <si>
    <t>Increasing adiposity and the presence of cardiometabolic morbidity is associated with increased Covid-19-related mortality: results from the UK Biobank</t>
  </si>
  <si>
    <t>BMC ENDOCRINE DISORDERS</t>
  </si>
  <si>
    <t>Obesity; Adiposity; Covid-19; Mortality</t>
  </si>
  <si>
    <t>ACE2</t>
  </si>
  <si>
    <t>BackgroundAlthough obesity, defined by body mass index (BMI), has been associated with a higher risk of hospitalisation and more severe course of illness in Covid-19 positive patients amongst the British population, it is unclear if this translates into increased mortality. Furthermore, given that BMI is an insensitive indicator of adiposity, the effect of adipose volume on Covid-19 outcomes is also unknown.MethodsWe used the UK Biobank repository, which contains clinical and anthropometric data and is linked to Public Health England Covid-19 healthcare records, to address our research question. We performed age- and sex- adjusted logistic regression and Chi-squared test to compute the odds for Covid-19-related mortality as a consequence of increasing BMI, and other more sensitive indices of adiposity such as waist:hip ratio (WHR) and percent body fat, as well as concomitant cardiometabolic illness.Results13,502 participants were tested for Covid-19 (mean age 708 years, 48.9% male). 1582 tested positive (mean age 68 +/- 9 years, 52.8% male), of which 305 died (mean age 75 +/- 6 years, 65.5% male). Increasing adiposity was associated with higher odds for Covid-19-related mortality. For every unit increase in BMI, WHR and body fat, the odds of death amongst Covid19-positive participants increased by 1.04 (95% CI 1.01-1.07), 10.71 (95% CI 1.57-73.06) and 1.03 (95% CI 1.01-1.05), respectively (all p&lt;0.05). Referenced to Covid-19 positive participants with a normal weight (BMI 18.5-25 kg/m(2)), Covid-19 positive participants with BMI&gt;35 kg/m(2) had significantly higher odds of Covid-19-related death (OR 1.70, 95% CI 1.06-2.74, p&lt;0.05). Covid-19-positive participants with metabolic (diabetes, hypertension, dyslipidaemia) or cardiovascular morbidity (atrial fibrillation, angina) also had higher odds of death.ConclusionsAnthropometric indices that are more sensitive to adipose volume and its distribution than BMI, as well as concurrent cardiometabolic illness, are associated with higher odds of Covid-19-related mortality amongst the UK Biobank cohort that tested positive for the infection. These results suggest adipose volume may contribute to adverse Covid-19-related outcomes associated with obesity.</t>
  </si>
  <si>
    <t>[Patel, Kiran H. K.; Li, Xinyang; Quint, Jennifer K.; Ware, James S.; Peters, Nicholas S.; Ng, Fu Siong] Imperial Coll London, Natl Heart &amp; Lung Inst, 4th Floor,ICTEM Bldg,72 Cane Rd, London W12 0NN, England</t>
  </si>
  <si>
    <t>Imperial College London</t>
  </si>
  <si>
    <t>Ng, FS (corresponding author), Imperial Coll London, Natl Heart &amp; Lung Inst, 4th Floor,ICTEM Bldg,72 Cane Rd, London W12 0NN, England.</t>
  </si>
  <si>
    <t>f.ng@imperial.ac.uk</t>
  </si>
  <si>
    <t>quint, jennifer/ABE-3384-2020; Ware, James S/G-5139-2012</t>
  </si>
  <si>
    <t>Ware, James S/0000-0002-6110-5880; Ng, Fu Siong/0000-0002-8681-4368</t>
  </si>
  <si>
    <t>British Heart Foundation [RG/16/3/32175]; National Institute for Health Research</t>
  </si>
  <si>
    <t>British Heart Foundation(British Heart Foundation); National Institute for Health Research(National Institutes of Health Research (NIHR))</t>
  </si>
  <si>
    <t>British Heart Foundation Grant (RG/16/3/32175) awarded to FSN, XL and NSP was used to access UK Biobank data by application. KHKP is a clinical research fellow and is supported by the National Institute for Health Research. The funding bodies played no role in the design of the study and collection, analysis, interpretation of data and in writing the manuscript.</t>
  </si>
  <si>
    <t>1472-6823</t>
  </si>
  <si>
    <t>BMC ENDOCR DISORD</t>
  </si>
  <si>
    <t>BMC Endocr. Disord.</t>
  </si>
  <si>
    <t>JUL 3</t>
  </si>
  <si>
    <t>10.1186/s12902-021-00805-7</t>
  </si>
  <si>
    <t>TG9LS</t>
  </si>
  <si>
    <t>WOS:000671718300004</t>
  </si>
  <si>
    <t>Larvin, H; Wilmott, S; Kang, J; Aggarwal, VR; Pavitt, S; Wu, J</t>
  </si>
  <si>
    <t>Larvin, H.; Wilmott, S.; Kang, J.; Aggarwal, V. R.; Pavitt, S.; Wu, J.</t>
  </si>
  <si>
    <t>Additive Effect of Periodontal Disease and Obesity on COVID-19 Outcomes</t>
  </si>
  <si>
    <t>JOURNAL OF DENTAL RESEARCH</t>
  </si>
  <si>
    <t>oral health; periodontal diseases; mortality; risk factors; body mass index; hospitalization</t>
  </si>
  <si>
    <t>RISK-FACTORS; ASSOCIATION; VALIDATION; SEVERITY</t>
  </si>
  <si>
    <t>This study aims to examine the impact of periodontal disease in obesity on COVID-19 infection and associated outcomes. This retrospective longitudinal study included 58,897 UK Biobank participants tested for COVID-19 between March 2020 and February 2021. Self-reported oral health indicators (bleeding gums, painful gums, and loose teeth) were used as surrogates for periodontal disease. Body fat levels were quantified by body mass index (BMI) and categorized as normal weight (18.5 to 24.9 kg/m(2)), overweight (25 to 29.9 kg/m(2)), and obese (&gt;= 30 kg/m(2)). Multivariable logistic regression and Cox proportional hazard models were used to quantify risk of COVID-19 infection, hospital admission, and mortality, adjusted for participants' demographics and covariates. Of 58,897 participants, 14,466 (24.6%) tested positive for COVID-19 infection. COVID-19 infection was higher for participants who were overweight (odds ratio, 1.18; 95% CI, 1.12 to 1.24) and obese (odds ratio, 1.33; 95% CI, 1.26 to 1.41) as compared with those of normal weight, but infection was not affected by periodontal disease. The hospital admission rate was 57% higher (hazard ratio, 1.57; 95% CI, 1.25 to 1.97) in the obese group with periodontal disease than without periodontal disease, and admission rates increased with BMI category (normal weight, 4.4%; overweight, 6.8%; obese, 10.1%). Mortality rates also increased with BMI category (normal weight, 1.9%; overweight, 3.17%; obese, 4.5%). In addition, for participants with obesity, the mortality rate was much higher (hazard ratio, 3.11; 95% CI, 1.91 to 5.06) in participants with periodontal disease than those without. Obesity is associated with higher hospitalization and mortality rates, and periodontal disease may exacerbate this impact. The results could inform health providers, policy makers, and the general public of the importance to maintain good oral health through seamless provision of dental services and public oral health prevention initiatives.</t>
  </si>
  <si>
    <t>[Larvin, H.; Aggarwal, V. R.; Pavitt, S.; Wu, J.] Univ Leeds, Sch Dent, Leeds, W Yorkshire, England; [Wilmott, S.] Leeds Teaching Hosp Trust, Leeds Dent Inst, Leeds, W Yorkshire, England; [Kang, J.] Univ Leeds, Sch Dent, Oral Biol, Leeds, W Yorkshire, England; [Wu, J.] Univ Leeds, Leeds Inst Data Analyt, Leeds, W Yorkshire, England</t>
  </si>
  <si>
    <t>Wu, J (corresponding author), Univ Leeds, Worsley Bldg,Level 6,Clarendon Way, Leeds LS2 9LU, W Yorkshire, England.</t>
  </si>
  <si>
    <t>j.h.wu@leeds.ac.uk</t>
  </si>
  <si>
    <t>Larvin, Harriet/0000-0001-7263-4182; aggarwal, vishal/0000-0003-0838-9682; Wu, Jianhua/0000-0001-6093-599X</t>
  </si>
  <si>
    <t>Hopper Scholarship at the University of Leeds; National Institute for Health Research infrastructure at Leeds</t>
  </si>
  <si>
    <t>The authors disclosed receipt of the following financial support for the research, authorship, and/or publication of this article: H. Larvin was supported by the Hopper Scholarship at the University of Leeds. This work was supported by the National Institute for Health Research infrastructure at Leeds. The views expressed are those of the authors and not necessarily those of the NHS, the NIHR, or the Department of Health.</t>
  </si>
  <si>
    <t>0022-0345</t>
  </si>
  <si>
    <t>1544-0591</t>
  </si>
  <si>
    <t>J DENT RES</t>
  </si>
  <si>
    <t>J. Dent. Res.</t>
  </si>
  <si>
    <t>10.1177/00220345211029638</t>
  </si>
  <si>
    <t>JUL 2021</t>
  </si>
  <si>
    <t>Dentistry, Oral Surgery &amp; Medicine</t>
  </si>
  <si>
    <t>UU4DZ</t>
  </si>
  <si>
    <t>WOS:000681129900001</t>
  </si>
  <si>
    <t>Anderson, JJ; Ho, FK; Niedzwiedz, CL; Katikireddi, SV; Celis-Morales, C; Iliodromiti, S; Welsh, P; Pellicori, P; Demou, E; Hastie, CE; Lyall, DM; Gray, SR; Forbes, JF; Gill, JMR; Mackay, DF; Berry, C; Cleland, JGF; Sattar, N; Pell, JP</t>
  </si>
  <si>
    <t>Anderson, Jana J.; Ho, Frederick K.; Niedzwiedz, Claire L.; Katikireddi, Srinivasa Vittal; Celis-Morales, Carlos; Iliodromiti, Stamatina; Welsh, Paul; Pellicori, Pierpaolo; Demou, Evangelia; Hastie, Claire E.; Lyall, Donald M.; Gray, Stuart R.; Forbes, John F.; Gill, Jason M. R.; Mackay, Daniel F.; Berry, Colin; Cleland, John G. F.; Sattar, Naveed; Pell, Jill P.</t>
  </si>
  <si>
    <t>Remote history of VTE is associated with severe COVID-19 in middle and older age: UK Biobank cohort study</t>
  </si>
  <si>
    <t>JOURNAL OF THROMBOSIS AND HAEMOSTASIS</t>
  </si>
  <si>
    <t>COVID-19 severity; DVT; PE; SARS-CoV2 infection; venous thromboembolism</t>
  </si>
  <si>
    <t>Background Venous thromboembolism (VTE) is a common, life-threatening complication of COVID-19 infection. COVID-19 risk-prediction models include a history of VTE. However, it is unclear whether remote history (&gt;9 years previously) of VTE also confers increased risk of COVID-19. Objectives To investigate possible association between VTE and COVID-19 severity, independent of other risk factors. Methods Cohort study of UK Biobank participants recruited between 2006 and 2010. Baseline data, including history of VTE, were linked to COVID-19 test results, COVID-19-related hospital admissions, and COVID-19 deaths. The risk of COVID-19 hospitalization or death was compared for participants with a remote history VTE versus without. Poisson regression models were run univariately then adjusted stepwise for sociodemographic, lifestyle, and comorbid covariates. Results After adjustment for sociodemographic and lifestyle confounders and comorbid conditions, remote history of VTE was associated with nonfatal community (RR 1.61, 95% CI 1.02-2.54, p = .039), nonfatal hospitalized (RR 1.52, 95% CI 1.06-2.17, p = .024) and severe (hospitalized or fatal) (RR 1.40, 95% CI 1.04-1.89, p = .025) COVID-19. Associations with remote history of VTE were stronger among men (severe COVID-19: RR 1.68, 95% CI 1.14-2.42, p = .009) than for women (severe COVID-19: RR 1.07, 95% CI 0.66-1.74, p = .786). Conclusion Our findings support inclusion of remote history of VTE in COVID-19 risk-prediction scores, and consideration of sex-specific risk scores.</t>
  </si>
  <si>
    <t>[Anderson, Jana J.; Ho, Frederick K.; Niedzwiedz, Claire L.; Hastie, Claire E.; Lyall, Donald M.; Mackay, Daniel F.; Pell, Jill P.] Univ Glasgow, Inst Hlth &amp; Wellbeing, 1 Lilybank Gardens, Glasgow G12 8RZ, Lanark, Scotland; [Katikireddi, Srinivasa Vittal; Demou, Evangelia] Univ Glasgow, Inst Hlth &amp; Wellbeing, MRC CSO Social &amp; Publ Hlth Sci Unit, Glasgow, Lanark, Scotland; [Celis-Morales, Carlos; Welsh, Paul; Gray, Stuart R.; Gill, Jason M. R.; Berry, Colin; Sattar, Naveed] Univ Glasgow, Inst Cardiovasc &amp; Med Sci, BHF Glasgow Cardiovasc Res Ctr, Glasgow, Lanark, Scotland; [Iliodromiti, Stamatina] Queen Mary Univ London, Ctr Womens Hlth, Yvonne Carter Bldg, London, England; [Pellicori, Pierpaolo; Cleland, John G. F.] Univ Glasgow, Inst Hlth &amp; Wellbeing, Robertson Ctr Biostat, Glasgow, Lanark, Scotland; [Forbes, John F.] Univ Limerick, Sch Med, Limerick, Ireland</t>
  </si>
  <si>
    <t>University of Glasgow; University of Glasgow; MRC/CSO SOCIAL AND PUBLIC HEALTH SCIENCES UNIT; University of Glasgow; University of London; Queen Mary University London; University of Glasgow; University of Limerick</t>
  </si>
  <si>
    <t>Anderson, JJ (corresponding author), Univ Glasgow, Inst Hlth &amp; Wellbeing, 1 Lilybank Gardens, Glasgow G12 8RZ, Lanark, Scotland.</t>
  </si>
  <si>
    <t>jana.anderson@glasgow.ac.uk</t>
  </si>
  <si>
    <t>Gray, Stuart R/A-6069-2012; Berry, Colin/AAF-5268-2020; Pellicori, Pierpaolo/N-1880-2013; Ho, Frederick/AAS-2647-2021; Cleland, John G./AAZ-4185-2020; Gray, Stuart/L-2489-2017</t>
  </si>
  <si>
    <t>Pellicori, Pierpaolo/0000-0001-7175-0464; Ho, Frederick/0000-0001-7190-9025; Cleland, John G./0000-0002-1471-7016; Berry, Colin/0000-0002-4547-8636; Anderson, Jana/0000-0001-7290-6635; Katikireddi, Srinivasa/0000-0001-6593-9092; Gray, Stuart/0000-0001-8969-9636; Demou, Evangelia/0000-0001-8616-525X; Iliodromiti, Stamatina/0000-0001-6453-6654</t>
  </si>
  <si>
    <t>NRS Senior Clinical Fellowship [SCAF/15/02]; Medical Research Council [MC_UU_00022/2, MR/R024774/1, MC_UU_12017/13]; Scottish Government Chief Scientist Office [SPHSU17, SPHSU13]; British Heart Foundation [RE/18/6134217]</t>
  </si>
  <si>
    <t>NRS Senior Clinical Fellowship; Medical Research Council(UK Research &amp; Innovation (UKRI)Medical Research Council UK (MRC)); Scottish Government Chief Scientist Office; British Heart Foundation(British Heart Foundation)</t>
  </si>
  <si>
    <t>S.V.K. is funded from a NRS Senior Clinical Fellowship (SCAF/15/02), the Medical Research Council (MC_UU_00022/2), and the Scottish Government Chief Scientist Office (SPHSU17). C. L.N. is funded by the Medical Research Council (MR/R024774/1). E.D. is funded by the Medical Research Council (MC_UU_12017/13) and the Scottish Government Chief Scientist Office (SPHSU13). C. B. and N. S. are supported by the British Heart Foundation (RE/18/6134217).</t>
  </si>
  <si>
    <t>1538-7933</t>
  </si>
  <si>
    <t>1538-7836</t>
  </si>
  <si>
    <t>J THROMB HAEMOST</t>
  </si>
  <si>
    <t>J. Thromb. Haemost.</t>
  </si>
  <si>
    <t>10.1111/jth.15452</t>
  </si>
  <si>
    <t>Hematology; Peripheral Vascular Disease</t>
  </si>
  <si>
    <t>Hematology; Cardiovascular System &amp; Cardiology</t>
  </si>
  <si>
    <t>UU0BW</t>
  </si>
  <si>
    <t>WOS:000674867800001</t>
  </si>
  <si>
    <t>Wang, QN; Codd, V; Raisi-Estabragh, Z; Musicha, C; Bountziouka, V; Kaptoge, S; Allara, E; Di Angelantonio, E; Butterworth, AS; Wood, AM; Thompson, JR; Petersen, SE; Harvey, NC; Danesh, JN; Samani, NJ; Nelson, CP</t>
  </si>
  <si>
    <t>Wang, Qingning; Codd, Veryan; Raisi-Estabragh, Zahra; Musicha, Crispin; Bountziouka, Vasiliki; Kaptoge, Stephen; Allara, Elias; Di Angelantonio, Emanuele; Butterworth, Adam S.; Wood, Angela M.; Thompson, John R.; Petersen, Steffen E.; Harvey, Nicholas C.; Danesh, John N.; Samani, Nilesh J.; Nelson, Christopher P.</t>
  </si>
  <si>
    <t>Shorter leukocyte telomere length is associated with adverse COVID-19 outcomes: A cohort study in UK Biobank</t>
  </si>
  <si>
    <t>EBIOMEDICINE</t>
  </si>
  <si>
    <t>MENDELIAN RANDOMIZATION; BIAS</t>
  </si>
  <si>
    <t>Background Older age is the most powerful risk factor for adverse coronavirus disease-19 (COVID-19) outcomes. It is uncertain whether leucocyte telomere length (LTL), previously proposed as a marker of biological age, is also associated with COVID-19 outcomes. Methods We associated LTL values obtained from participants recruited into UK Biobank (UKB) during 2006-2010 with adverse COVID-19 outcomes recorded by 30 November 2020, defined as a composite of any of the following: hospital admission, need for critical care, respiratory support, or mortality. Using information on 130 LTL-associated genetic variants, we conducted exploratory Mendelian randomisation (MR) analyses in UKB to evaluate whether observational associations might reflect cause-and-effect relationships. Findings Of 6775 participants in UKB who tested positive for infection with SARS-CoV-2 in the community, there were 914 (13.5%) with adverse COVID-19 outcomes. The odds ratio (OR) for adverse COVID-19 outcomes was 1.17 (95% CI 1.05-130; P = 0.004) per 1-SD shorter usual LTL, after adjustment for age, sex and ethnicity. Similar ORs were observed in analyses that: adjusted for additional risk factors; disaggregated the composite outcome and reduced the scope for selection or collider bias. In MR analyses, the OR for adverse COVID-19 outcomes was directionally concordant but non-significant. Interpretation Shorter LTL is associated with higher risk of adverse COVID-19 outcomes, independent of several major risk factors for COVID-19 including age. Further data are needed to determine whether this association reflects causality. (C) 2021 The Authors. Published by Elsevier B.V.</t>
  </si>
  <si>
    <t>[Wang, Qingning; Codd, Veryan; Samani, Nilesh J.; Nelson, Christopher P.] Univ Leicester, Dept Cardiovasc Sci, Leicester, Leics, England; [Wang, Qingning; Codd, Veryan; Musicha, Crispin; Bountziouka, Vasiliki; Samani, Nilesh J.; Nelson, Christopher P.] Glenfield Hosp, NIHR Leicester Biomed Res Ctr, Leicester, Leics, England; [Raisi-Estabragh, Zahra; Petersen, Steffen E.] Queen Mary Univ London, NIHR Barts Biomed Res Ctr, William Harvey Res Inst, Charterhouse Sq, London EC1M 6BQ, England; [Raisi-Estabragh, Zahra; Petersen, Steffen E.] Barts Hlth NHS Trust, Barts Heart Ctr, St Bartholomews Hosp, London EC1A 7BE, England; [Allara, Elias; Di Angelantonio, Emanuele; Butterworth, Adam S.; Wood, Angela M.; Danesh, John N.] Univ Cambridge, British Heart Fdn Cardiovasc Epidemiol Unit, Dept Publ Hlth &amp; Primary Care, Cambridge, England; [Kaptoge, Stephen; Allara, Elias; Di Angelantonio, Emanuele; Butterworth, Adam S.; Wood, Angela M.; Danesh, John N.] Univ Cambridge, Natl Inst Hlth Res Blood &amp; Transplant Res Unit Do, Cambridge, England; [Kaptoge, Stephen; Di Angelantonio, Emanuele; Butterworth, Adam S.; Wood, Angela M.; Danesh, John N.] Univ Cambridge, British Heart Fdn Ctr Res Excellence, Cambridge, England; [Di Angelantonio, Emanuele; Butterworth, Adam S.; Wood, Angela M.; Danesh, John N.] Hlth Data Res UK Cambridge, Wellcome Genome Campus, Cambridge, England; [Di Angelantonio, Emanuele; Butterworth, Adam S.; Wood, Angela M.; Danesh, John N.] Univ Cambridge, Cambridge, England; [Wood, Angela M.] Univ Cambridge, Cambridge Inst Publ Hlth, Med Res Council Biostat Unit, Cambridge, England; [Wood, Angela M.] Alan Turing Inst, London, England; [Musicha, Crispin; Bountziouka, Vasiliki; Thompson, John R.] Univ Leicester, Dept Hlth Sci, Leicester, Leics, England; [Harvey, Nicholas C.] Univ Southampton, MRC Lifecourse Epidemiol Unit, Southampton, Hants, England; [Harvey, Nicholas C.] Univ Southampton, NIHR Southampton Biomed Res Ctr, Southampton, Hants, England; [Harvey, Nicholas C.] Univ Hosp Southampton NHS Fdn Trust, Southampton, Hants, England; [Danesh, John N.] Wellcome Sanger Inst, Dept Human Genet, Hinxton, England; [Kaptoge, Stephen] Univ Leicester, Glenfield Hosp, Dept Cardiovasc Sci, Leicester, Leics, England</t>
  </si>
  <si>
    <t>University of Leicester; University Hospitals of Leicester NHS Trust; University of Leicester; Glenfield Hospital; University of London; Queen Mary University London; Barts Health NHS Trust; University of London; Queen Mary University London; University of Cambridge; University of Cambridge; University of Cambridge; University of Cambridge; University of Cambridge; University of Leicester; University of Southampton; University of Southampton; University of Southampton; University Hospital Southampton NHS Foundation Trust; Wellcome Trust Sanger Institute; University Hospitals of Leicester NHS Trust; University of Leicester; Glenfield Hospital</t>
  </si>
  <si>
    <t>Nelson, CP (corresponding author), Univ Leicester, Dept Cardiovasc Sci, Leicester, Leics, England.</t>
  </si>
  <si>
    <t>cn46@leicester.ac.uk</t>
  </si>
  <si>
    <t>Wang, Qingning/HGC-9008-2022; Wood, Angela/GZA-5762-2022; Allara, Elias/ABF-2273-2021; Petersen, Steffen/A-8389-2011</t>
  </si>
  <si>
    <t>Wood, Angela/0000-0002-7937-304X; Allara, Elias/0000-0002-1634-8330; Raisi-Estabragh, Zahra/0000-0002-7757-5465; Harvey, Nicholas/0000-0002-8194-2512; Di Angelantonio, Emanuele/0000-0001-8776-6719; Petersen, Steffen/0000-0003-4622-5160</t>
  </si>
  <si>
    <t>UK Medical Research Council (MRC); British Heart Foundation (BHF) through MRC [MR/M012816/1]; BHF [SP/16/4/32697]; National Institute for Health Research (NIHR) Leicester Cardiovascular Biomedical Research Centre [BRC-1215-20010]; B.H.F [RG/13/13/30194, RG/18/13/33946]; Health Data Research UK; NIHR Cambridge Biomedical Research Centre [BRC-1215-20014]; NIHR Blood and Transplant Research Unit in Donor Health and Genomics [NIHR BTRU-2014-10024]; MRC [MR/L003120/1]; NIHR; EU/EFPIA Innovative Medicines Initiative Joint Undertaking BigData@-Heart [11607]; BHF Clinical Research Training Fellowship [FS/17/81/33318]; NIHR Barts Biomedical Research Centre; Biotechnology and Biological Sciences Research Council</t>
  </si>
  <si>
    <t>UK Medical Research Council (MRC)(UK Research &amp; Innovation (UKRI)Medical Research Council UK (MRC)); British Heart Foundation (BHF) through MRC; BHF(British Heart Foundation); National Institute for Health Research (NIHR) Leicester Cardiovascular Biomedical Research Centre; B.H.F(British Heart Foundation); Health Data Research UK; NIHR Cambridge Biomedical Research Centre(National Institutes of Health Research (NIHR)); NIHR Blood and Transplant Research Unit in Donor Health and Genomics; MRC(UK Research &amp; Innovation (UKRI)Medical Research Council UK (MRC)); NIHR(National Institutes of Health Research (NIHR)); EU/EFPIA Innovative Medicines Initiative Joint Undertaking BigData@-Heart; BHF Clinical Research Training Fellowship; NIHR Barts Biomedical Research Centre; Biotechnology and Biological Sciences Research Council(UK Research &amp; Innovation (UKRI)Biotechnology and Biological Sciences Research Council (BBSRC))</t>
  </si>
  <si>
    <t>This research has been conducted using the UK Biobank Resource under Application Number 6077 and was funded by the UK Medical Research Council (MRC) , Biotechnology and Biological Sciences Research Council and British Heart Foundation (BHF) through MRC grant MR/M012816/1. C.P.N is funded by the BHF (SP/16/4/32697) . V. C., C.M., V.B., Q.W., C.P.N. and N.J.S. are supported by the National Insti-tute for Health Research (NIHR) Leicester Cardiovascular Biomedical Research Centre (BRC-1215-20010) . Cambridge University investiga-tors are supported by the B.H.F (RG/13/13/30194; RG/18/13/33946) , Health Data Research UK, NIHR Cambridge Biomedical Research Centre (BRC-1215-20014) , NIHR Blood and Transplant Research Unit in Donor Health and Genomics (NIHR BTRU-2014-10024) and MRC (MR/L003120/1) . J.D. holds a BHF Personal Professorship and NIHR Senior Investigator Award. A.M.W. and E.A. received support from the EU/EFPIA Innovative Medicines Initiative Joint Undertaking BigData@-Heart (11607) . Z.R.E. is supported by BHF Clinical Research Training Fellowship No. FS/17/81/33318. S.E.P. acknowledges support from the NIHR Barts Biomedical Research Centre.</t>
  </si>
  <si>
    <t>2352-3964</t>
  </si>
  <si>
    <t>EBioMedicine</t>
  </si>
  <si>
    <t>Medicine, General &amp; Internal; Medicine, Research &amp; Experimental</t>
  </si>
  <si>
    <t>General &amp; Internal Medicine; Research &amp; Experimental Medicine</t>
  </si>
  <si>
    <t>UG4TI</t>
  </si>
  <si>
    <t>Green Submitted, Green Published, gold, Green Accepted</t>
  </si>
  <si>
    <t>WOS:000689246500013</t>
  </si>
  <si>
    <t>Pathak, GA; Singh, K; Miller-Fleming, TW; Wendt, F; Ehsan, N; Hou, KC; Johnson, R; Lu, ZY; Gopalan, S; Yengo, L; Mohammadi, P; Pasaniuc, B; Polimanti, R; Davis, LK; Mancuso, N</t>
  </si>
  <si>
    <t>Pathak, Gita A.; Singh, Kritika; Miller-Fleming, Tyne W.; Wendt, Frank; Ehsan, Nava; Hou, Kangcheng; Johnson, Ruth; Lu, Zeyun; Gopalan, Shyamalika; Yengo, Loic; Mohammadi, Pejman; Pasaniuc, Bogdan; Polimanti, Renato; Davis, Lea K.; Mancuso, Nicholas</t>
  </si>
  <si>
    <t>Integrative genomic analyses identify susceptibility genes underlying COVID-19 hospitalization</t>
  </si>
  <si>
    <t>ABO BLOOD-GROUP; ASSOCIATION</t>
  </si>
  <si>
    <t>Despite rapid progress in characterizing the role of host genetics in SARS-Cov-2 infection, there is limited understanding of genes and pathways that contribute to COVID-19. Here, we integrate a genome-wide association study of COVID-19 hospitalization (7,885 cases and 961,804 controls from COVID-19 Host Genetics Initiative) with mRNA expression, splicing, and protein levels (n=18,502). We identify 27 genes related to inflammation and coagulation pathways whose genetically predicted expression was associated with COVID-19 hospitalization. We functionally characterize the 27 genes using phenome- and laboratory-wide association scans in Vanderbilt Biobank (n=85,460) and identified coagulation-related clinical symptoms, immunologic, and blood-cell-related biomarkers. We replicate these findings across trans-ethnic studies and observed consistent effects in individuals of diverse ancestral backgrounds in Vanderbilt Biobank, pan-UK Biobank, and Biobank Japan. Our study highlights and reconfirms putative causal genes impacting COVID-19 severity and symptomology through the host inflammatory response. Genome-wide association studies of COVID-19 have identified genetic loci affecting disease severity, but the mechanisms remain to be fully described. Here, the authors use genetically predicted transcriptome, splicing and proteome data to identify potential genes and pathways underlying COVID- 19 severity.</t>
  </si>
  <si>
    <t>[Pathak, Gita A.; Wendt, Frank; Polimanti, Renato] Yale Sch Med, Dept Psychiat, Div Human Genet, New Haven, CT USA; [Pathak, Gita A.; Wendt, Frank; Polimanti, Renato] Vet Affairs Connecticut Healthcare Syst, West Haven, CT USA; [Singh, Kritika; Miller-Fleming, Tyne W.; Davis, Lea K.] Vanderbilt Univ, Med Ctr, Dept Med, Div Genet Med, Nashville, TN USA; [Singh, Kritika; Miller-Fleming, Tyne W.; Davis, Lea K.] Vanderbilt Univ, Med Ctr, Vanderbilt Genet Inst, Nashville, TN USA; [Ehsan, Nava; Mohammadi, Pejman] Scripps Res Inst, Dept Integrat Struct &amp; Computat Biol, La Jolla, CA USA; [Hou, Kangcheng] Univ Calif Los Angeles, Bioinformat Interdept Program, Los Angeles, CA USA; [Johnson, Ruth] Univ Calif Los Angeles, Dept Comp Sci, Los Angeles, CA 90024 USA; [Lu, Zeyun; Gopalan, Shyamalika; Mancuso, Nicholas] Univ Southern Calif, Keck Sch Med, Dept Populat &amp; Publ Hlth Sci, Los Angeles, CA 90007 USA; [Yengo, Loic] Univ Queensland, Inst Mol Biosci, Brisbane, Qld, Australia; [Mohammadi, Pejman] Scripps Res Inst, Scripps Translat Sci Inst, La Jolla, CA USA; [Pasaniuc, Bogdan] Univ Calif Los Angeles, David Geffen Sch Med, Dept Computat Med, Los Angeles, CA 90095 USA; [Pasaniuc, Bogdan] Univ Calif Los Angeles, David Geffen Sch Med, Dept Human Genet, Los Angeles, CA 90095 USA; [Pasaniuc, Bogdan] Univ Calif Los Angeles, David Geffen Sch Med, Dept Pathol, Los Angeles, CA 90095 USA; [Pasaniuc, Bogdan] Univ Calif Los Angeles, David Geffen Sch Med, Dept Lab Med, Los Angeles, CA 90095 USA; [Mancuso, Nicholas] Univ Southern Calif, Keck Sch Med, Ctr Genet Epidemiol, Los Angeles, CA 90007 USA</t>
  </si>
  <si>
    <t>Yale University; US Department of Veterans Affairs; Veterans Health Administration (VHA); VA Connecticut Healthcare System; Vanderbilt University; Vanderbilt University; Scripps Research Institute; University of California System; University of California Los Angeles; University of California System; University of California Los Angeles; University of Southern California; University of Queensland; Scripps Research Institute; University of California System; University of California Los Angeles; University of California Los Angeles Medical Center; David Geffen School of Medicine at UCLA; University of California System; University of California Los Angeles; University of California Los Angeles Medical Center; David Geffen School of Medicine at UCLA; University of California System; University of California Los Angeles; University of California Los Angeles Medical Center; David Geffen School of Medicine at UCLA; University of California System; University of California Los Angeles; University of California Los Angeles Medical Center; David Geffen School of Medicine at UCLA; University of Southern California</t>
  </si>
  <si>
    <t>Mancuso, N (corresponding author), Univ Southern Calif, Keck Sch Med, Dept Populat &amp; Publ Hlth Sci, Los Angeles, CA 90007 USA.;Mancuso, N (corresponding author), Univ Southern Calif, Keck Sch Med, Ctr Genet Epidemiol, Los Angeles, CA 90007 USA.</t>
  </si>
  <si>
    <t>nicholas.mancuso@med.usc.edu</t>
  </si>
  <si>
    <t>Pasaniuc, Bogdan/E-9310-2012; Mancuso, Nicholas/GLQ-8627-2022; Hou, Kangcheng/GRS-6097-2022; Chen, Xu/I-6829-2016; Polimanti, Renato/B-7577-2013; Ehsan, Nava/GXA-1341-2022; Yengo, Loic/D-2692-2017</t>
  </si>
  <si>
    <t>Chen, Xu/0000-0002-7299-3238; Polimanti, Renato/0000-0003-0745-6046; Wendt, Frank/0000-0002-2108-6822; Ehsan, Nava/0000-0001-7453-2518; Singh, Kritika/0000-0001-9872-7942; Lu, Zeyun/0000-0002-3511-6850; Miller-Fleming, Tyne/0000-0002-0398-5162; Mancuso, Nicholas/0000-0002-9352-5927; Yengo, Loic/0000-0002-4272-9305</t>
  </si>
  <si>
    <t>NIH [S10OD017985, S10RR025141, R21 280 DC018098, R21 DA047527, F32 MH122058, U54MD010722-04, R01MH113362, R01MH118223, R56MH120736]; National Center for Advancing Translational Sciences [UL1TR002243, UL1TR000445, UL1RR024975]; National Human Genome Research Institute, NHGRI [T32 HG008341]; National Institute of Health, NIGMS [R01GM140287]; [U01HG004798]; [R01NS032830]; [RC2GM092618]; [P50GM115305]; [U01HG006378]; [U19HL065962]; [R01HD074711]</t>
  </si>
  <si>
    <t>NIH(United States Department of Health &amp; Human ServicesNational Institutes of Health (NIH) - USA); National Center for Advancing Translational Sciences(United States Department of Health &amp; Human ServicesNational Institutes of Health (NIH) - USANIH National Center for Advancing Translational Sciences (NCATS)); National Human Genome Research Institute, NHGRI(United States Department of Health &amp; Human ServicesNational Institutes of Health (NIH) - USANIH National Human Genome Research Institute (NHGRI)); National Institute of Health, NIGMS(United States Department of Health &amp; Human ServicesNational Institutes of Health (NIH) - USANIH National Institute of General Medical Sciences (NIGMS)); ; ; ; ; ; ;</t>
  </si>
  <si>
    <t>We thank the COVID-19 Host Genetics Initiative (https://www.covid19hg.org/acknowledgements/) for providing open access to genetic association data, and all the studies comprising of the meta-analysis (https://www.covid19hg.org/publications/).We acknowledge openly available summary statistics from Pan-UK Biobank, and Biobank Japan. The BioVU projects at Vanderbilt University Medical Center are supported by numerous sources: institutional funding, private agencies, and federal grants. These include the NIH-funded Shared Instrumentation Grant S10OD017985 and S10RR025141; CTSA grants UL1TR002243, UL1TR000445, and UL1RR024975 from the National Center for Advancing Translational Sciences. Its contents are solely the responsibility of the authors and do not necessarily represent official views of the National Center for Advancing Translational Sciences or the National Institutes of Health. Genomic data are also supported by investigator-led projects that include U01HG004798, R01NS032830, RC2GM092618, P50GM115305, U01HG006378, U19HL065962, R01HD074711; and additional funding sources listed at https://victr.vumc.org/biovu-funding/.Yale investigators acknowledge support from the National Institutes of Health (R21 280 DC018098, R21 DA047527, and F32 MH122058). L.K.D. is supported by grants from the National Institutes of Health including U54MD010722-04, R01MH113362, R01MH118223, and R56MH120736. T.W.M.-F. was supported by the National Human Genome Research Institute, NHGRI (T32 HG008341). N.E., P.M., and N.M. are supported by National Institute of Health, NIGMS (R01GM140287).</t>
  </si>
  <si>
    <t>JUL 27</t>
  </si>
  <si>
    <t>TX8WQ</t>
  </si>
  <si>
    <t>WOS:000683367300032</t>
  </si>
  <si>
    <t>Drozd, M; Pujades-Rodriguez, M; Lillie, PJ; Straw, S; Morgan, AW; Kearney, MT; Witte, KK; Cubbon, RM</t>
  </si>
  <si>
    <t>Drozd, Michael; Pujades-Rodriguez, Mar; Lillie, Patrick J.; Straw, Sam; Morgan, Ann W.; Kearney, Mark T.; Witte, Klaus K.; Cubbon, Richard M.</t>
  </si>
  <si>
    <t>Non-communicable disease, sociodemographic factors, and risk of death from infection: a UK Biobank observational cohort study</t>
  </si>
  <si>
    <t>SOCIAL DETERMINANTS; HEALTH; POPULATION; MORTALITY; COVID-19</t>
  </si>
  <si>
    <t>Background Non-communicable diseases (NCDs) have been highlighted as important risk factors for COVID-19 mortality. However, insufficient data exist on the wider context of infectious diseases in people with NCDs. We aimed to investigate the association between NCDs and the risk of death from any infection before the COVID-19 pandemic (up to Dec 31, 2019). Methods For this observational study, we used data from the UK Biobank observational cohort study to explore factors associated with infection death. We excluded participants if data were missing for comorbidities, body-mass index, smoking status, ethnicity, and socioeconomic deprivation, and if they were lost to follow-up or withdrew consent. Deaths were censored up to Dec 31, 2019. We used Poisson regression models including NCDs present at recruitment to the UK Biobank (obesity [defined by use of body-mass index] and self-reported hypertension, chronic heart disease, chronic respiratory disease, diabetes, cancer, chronic liver disease, chronic kidney disease, previous stroke or transient ischaemic attack, other neurological disease, psychiatric disorder, and chronic inflammatory and autoimmune rheumatological disease), age, sex, ethnicity, smoking status, and socioeconomic deprivation. Separate models were constructed with individual NCDs replaced by the total number of prevalent NCDs to define associations with multimorbidity. All analyses were repeated with non-infection-related death as an alternate outcome measure to establish differential associations of infection death and non-infection death. Associations are reported as incidence rate ratios (IRR) accompanied by 95% CIs. Findings After exclusion of 9210 (1.8%) of the 502 505 participants in the UK Biobank cohort, our study sample comprised 493 295 individuals. During 5 273 731 person-years of follow-up (median 10.9 years [IQR 10.1-11.6] per participant), 27 729 deaths occurred, of which 1385 (5%) were related to infection. Advancing age, male sex, smoking, socioeconomic deprivation, and all studied NCDs were independently associated with the rate of both infection death and non-infection death. Compared with White ethnicity, a pooled Black, Asian, and minority ethnicity group was associated with a reduced risk of infection death (IRR 0.64, 95% CI 0.46-0.87) and non-infection death (0.80, 0.75-0.86). Stronger associations with infection death than with non-infection death were observed for advancing age (age 65 years vs 45 years: 7.59, 95% CI 5.92-9.73, for infection death vs 5.21, 4.97-5.48, for noninfection death), current smoking (vs never smoking: 3.69, 3.19-4.26, vs 2.52, 2.44-2.61), socioeconomic deprivation (most vs least deprived quintile: 2.13, 1.78-2.56, vs 1.38, 1.33-1.43), class 3 obesity (vs non-obese: 2.21, 1.74-2.82, vs 1.55, 1.44-1.66), hypertension (1.36, 1.22-1.53, vs 1.15, 1.12-1.18), respiratory disease (2.21, 1.96-2.50, vs 1.28, 1.24-1.32), chronic kidney disease (5.04, 4.28-7.31, vs 2.50, 2.20-2.84), psychiatric disease (1.56, 1.30-1.86, vs 1.23, 1.18-1.29), and chronic inflammatory and autoimmune rheumatological disease (2.45, 1.99-3.02, vs 1.41, 1.32-1.51). Accrual of multimorbidity was also more strongly associated with risk of infection death (five or more comorbidities vs none: 9.53, 6.97-13.03) than of non-infection death (5.26, 4.84-5.72). Interpretation Several NCDs are associated with an increased risk of infection death, suggesting that some of the reported associations with COVID-19 mortality might be non-specific. Only a subset of NCDs, together with the accrual of multimorbidity, advancing age, smoking, and socioeconomic deprivation, were associated with a greater IRR for infection death than for other causes of death. Further research is needed to define why these risk factors are more strongly associated with infection death, so that more effective preventive strategies can be targeted to high-risk groups. Copyright (C) 2021 The Author(s). Published by Elsevier Ltd.</t>
  </si>
  <si>
    <t>[Drozd, Michael; Straw, Sam; Morgan, Ann W.; Kearney, Mark T.; Witte, Klaus K.; Cubbon, Richard M.] Univ Leeds, Sch Med, Leeds Inst Cardiovasc &amp; Metab Med, Leeds, W Yorkshire, England; [Pujades-Rodriguez, Mar] Univ Leeds, Sch Med, Leeds Inst Hlth Sci, Leeds, W Yorkshire, England; [Pujades-Rodriguez, Mar] IQVIA, London, England; [Lillie, Patrick J.] Hull Univ Hosp NHS Trust, Castle Hill Hosp, Dept Infect, Kingston Upon Hull, Yorks, England; [Morgan, Ann W.] Leeds Teaching Hosp NHS Trust, NIHR Leeds Biomed Res Ctr, Leeds, W Yorkshire, England</t>
  </si>
  <si>
    <t>University of Leeds; University of Leeds; IQVIA; University of Hull; University of Leeds; Leeds Biomedical Research Centre</t>
  </si>
  <si>
    <t>Cubbon, RM (corresponding author), Univ Leeds, LIGHT Labs 704, Leeds LS2 9JT, W Yorkshire, England.</t>
  </si>
  <si>
    <t>r.cubbon@leeds.ac.uk</t>
  </si>
  <si>
    <t>Drozd, Michael/GSN-3740-2022</t>
  </si>
  <si>
    <t>Lillie, Patrick/0000-0002-4811-4774; Drozd, Michael/0000-0003-0255-4624; Morgan, Ann/0000-0003-1109-624X; Witte, Klaus/0000-0002-7146-7105</t>
  </si>
  <si>
    <t>British Heart Foundation Clinical Research Training Fellowship [FS/18/44/33792]; British Heart Foundation Intermediate Clinical Research Fellowship [FS/12/80/29821]; MRC [MR/N011775/1, MC_PC_19042] Funding Source: UKRI</t>
  </si>
  <si>
    <t>British Heart Foundation Clinical Research Training Fellowship; British Heart Foundation Intermediate Clinical Research Fellowship; MRC(UK Research &amp; Innovation (UKRI)Medical Research Council UK (MRC))</t>
  </si>
  <si>
    <t>This research has been done with use of the UK Biobank resource, under application 59585. MD is supported by a British Heart Foundation Clinical Research Training Fellowship (FS/18/44/33792). AWM has received salary support from the National Institute for Health Research and the UK Medical Research Council. MTK is a British Heart Foundation Professor. RMC was supported by a British Heart Foundation Intermediate Clinical Research Fellowship (FS/12/80/29821). MPR is currently employed by IQVIA, a contract research organisation. At no time did any authors, nor their institutions, receive other payment or services from a third party for any aspect of the submitted work.</t>
  </si>
  <si>
    <t>TT0MQ</t>
  </si>
  <si>
    <t>WOS:000680046200048</t>
  </si>
  <si>
    <t>Wang, YJ; Yang, Y; Ren, LN; Shao, Y; Tao, WQ; Dai, XJ</t>
  </si>
  <si>
    <t>Wang, Yongjun; Yang, Yang; Ren, Lina; Shao, Yuan; Tao, Weiqun; Dai, Xi-Jian</t>
  </si>
  <si>
    <t>Preexisting Mental Disorders Increase the Risk of COVID-19 Infection and Associated Mortality</t>
  </si>
  <si>
    <t>FRONTIERS IN PUBLIC HEALTH</t>
  </si>
  <si>
    <t>COVID-19; mental disorders; SARS-CoV-2; dementia; Parkinson's disease; late-life</t>
  </si>
  <si>
    <t>Coronavirus disease 2019 (COVID-19), a respiratory disease of unknown origin, has a high rate of morbidity and mortality. Individuals with mental disorders may have a higher risk of infection and worse clinical outcomes because of a variety of factors such as poorer general resilience and lower immune function. However, there have been no studies to date specifically investigating the risk of COVID-19 and associated mortality in these patients. This was addressed in the present study by analyzing the data of 473,958 subjects included in the UK Biobank, 14,877 of whom tested positive for COVID-19 infection. Logistic regression analysis was performed to evaluate the associations between mental disorders and risks of COVID-19 infection and associated mortality. The results showed that subjects who were diagnosed with a mental disorder had a significantly higher risk of developing COVID-19 and a worse outcome as evidenced by higher rates of COVID-19-related mortality, with the strongest effects observed for dementia. Among dementia subtypes, Alzheimer disease patients had the highest risks of COVID-19 infection (7.39-fold increase) and associated mortality (2.13-fold increase). Late-life anxiety only increased the risk of developing COVID-19 while late-life depression not only was associated with a higher risk of infection but also a worse outcome. These findings highlight the need to prioritize patients with mental disorders-especially those who experience these disorders later in life-when implementing preventive strategies such as vaccinations.</t>
  </si>
  <si>
    <t>[Wang, Yongjun; Ren, Lina; Shao, Yuan; Tao, Weiqun; Dai, Xi-Jian] Shenzhen Kangning Hosp, Shenzhen Mental Hlth Ctr, Shenzhen, Peoples R China; [Yang, Yang] Suining Cent Hosp, Dept Radiol, Suining, Peoples R China</t>
  </si>
  <si>
    <t>Shenzhen Institute of Mental Health &amp; Shenzhen Kangning Hospital</t>
  </si>
  <si>
    <t>Dai, XJ (corresponding author), Shenzhen Kangning Hosp, Shenzhen Mental Hlth Ctr, Shenzhen, Peoples R China.</t>
  </si>
  <si>
    <t>daixjdoctor@126.com</t>
  </si>
  <si>
    <t>Dai, Xi/HCG-9886-2022</t>
  </si>
  <si>
    <t>DAI, Xi-jian/0000-0001-5328-6522</t>
  </si>
  <si>
    <t>National Natural Science Foundation of China [81701678]; China Postdoctoral Science Foundation [2020M670052]; Guangdong Basic and Applied Basic Research Foundation [2020A1515011469]; Sanming Project of Medicine in Shenzhen [SZSM201812052]</t>
  </si>
  <si>
    <t>National Natural Science Foundation of China(National Natural Science Foundation of China (NSFC)); China Postdoctoral Science Foundation(China Postdoctoral Science Foundation); Guangdong Basic and Applied Basic Research Foundation; Sanming Project of Medicine in Shenzhen</t>
  </si>
  <si>
    <t>This work was supported by National Natural Science Foundation of China (Grant No. 81701678), China Postdoctoral Science Foundation (Grant No. 2020M670052), Guangdong Basic and Applied Basic Research Foundation (Grant No. 2020A1515011469), and Sanming Project of Medicine in Shenzhen (Grant No. SZSM201812052).</t>
  </si>
  <si>
    <t>2296-2565</t>
  </si>
  <si>
    <t>FRONT PUBLIC HEALTH</t>
  </si>
  <si>
    <t>Front. Public Health</t>
  </si>
  <si>
    <t>AUG 9</t>
  </si>
  <si>
    <t>10.3389/fpubh.2021.684112</t>
  </si>
  <si>
    <t>UE6DI</t>
  </si>
  <si>
    <t>WOS:000687976000001</t>
  </si>
  <si>
    <t>Ma, Y; Zhang, Y; Li, S; Yang, HX; Li, HP; Cao, Z; Xu, FS; Sun, L; Wang, YG</t>
  </si>
  <si>
    <t>Ma, Yue; Zhang, Yuan; Li, Shu; Yang, Hongxi; Li, Huiping; Cao, Zhi; Xu, Fusheng; Sun, Li; Wang, Yaogang</t>
  </si>
  <si>
    <t>Sex Differences in Association Between Anti-Hypertensive Medications and Risk of COVID-19 in Middle-Aged and Older Adults</t>
  </si>
  <si>
    <t>DRUGS &amp; AGING</t>
  </si>
  <si>
    <t>FOCUS; HEART; ACE2</t>
  </si>
  <si>
    <t>Background There is ongoing debate about the associations between drug therapies targeting the renin-angiotensin-aldosterone system (RAAS) and adverse outcomes in coronavirus disease 2019 (COVID-19). Objective This study aims to examine the associations between using medications for the cardiovascular system and the risks associated with COVID-19 in middle-aged and older adults. Methods A total of 77,221 participants (aged 50-86 years) from UK Biobank were tested for SARS-CoV-2 RNA. The medications included angiotensin-converting enzyme inhibitors (ACEI), angiotensin-receptor blockers (ARB), beta-blockers, calcium channel blockers (CCB), statins, and aspirin. COVID-19 outcomes comprised a positive test result and severity of COVID-19 (defined as mild, hospitalization or death). We evaluated the risk among total participants and for sub-groups based on sex. Propensity score matching was performed 1:1 and logistic regression models were used. Results Among the middle- and older aged participants, no significant associations between any class of medications and the likelihood of COVID-19 infection were observed. ACEI were associated with a higher mortality risk from COVID-19 (odds ratio [OR] 1.15, 95% confidence interval [CI] 1.01-1.32) and CCB were associated with a lower hospitalization risk for COVID-19 (OR 0.87, 95% CI 0.79-0.96) among the male patients with COVID-19, while a lower mortality risk from COVID-19 (OR 0.67, 95% CI 0.47-0.96) was observed with ARB among the female patients with COVID-19. Conclusions The study suggested sex differences in the risk of death from COVID-19 with the use of ACEI and ARB among middle-aged and older adults. Sex differences in the risk of hospitalization for COVID-19 with the use of CCB was observed as well. It is of clinical importance that clinicians adopt different CVD treatment approaches for female and male patients with COVID-19.</t>
  </si>
  <si>
    <t>[Ma, Yue; Zhang, Yuan; Li, Shu; Yang, Hongxi; Li, Huiping; Cao, Zhi; Xu, Fusheng; Sun, Li; Wang, Yaogang] Tianjin Med Univ, Sch Publ Hlth, Tianjin 300070, Peoples R China; [Cao, Zhi] Zhejiang Univ, Sch Publ Hlth, Dept Epidemiol &amp; Hlth Stat, Hangzhou, Peoples R China; [Sun, Li] Tianjin Med Univ, Sch Nursing, Tianjin, Peoples R China</t>
  </si>
  <si>
    <t>Tianjin Medical University; Zhejiang University; Tianjin Medical University</t>
  </si>
  <si>
    <t>huiping, li/GZM-9712-2022</t>
  </si>
  <si>
    <t>National Natural Science Foundation of China [71910107004]</t>
  </si>
  <si>
    <t>This study was supported by The National Natural Science Foundation of China (71910107004).</t>
  </si>
  <si>
    <t>ADIS INT LTD</t>
  </si>
  <si>
    <t>NORTHCOTE</t>
  </si>
  <si>
    <t>5 THE WAREHOUSE WAY, NORTHCOTE 0627, AUCKLAND, NEW ZEALAND</t>
  </si>
  <si>
    <t>1170-229X</t>
  </si>
  <si>
    <t>1179-1969</t>
  </si>
  <si>
    <t>DRUG AGING</t>
  </si>
  <si>
    <t>Drugs Aging</t>
  </si>
  <si>
    <t>10.1007/s40266-021-00886-y</t>
  </si>
  <si>
    <t>AUG 2021</t>
  </si>
  <si>
    <t>Geriatrics &amp; Gerontology; Pharmacology &amp; Pharmacy</t>
  </si>
  <si>
    <t>UZ7JX</t>
  </si>
  <si>
    <t>WOS:000685586100001</t>
  </si>
  <si>
    <t>Dabbah, MA; Reed, AB; Booth, ATC; Yassaee, A; Despotovic, A; Klasmer, B; Binning, E; Aral, M; Plans, D; Morelli, D; Labrique, AB; Mohan, D</t>
  </si>
  <si>
    <t>Dabbah, Mohammad A.; Reed, Angus B.; Booth, Adam T. C.; Yassaee, Arrash; Despotovic, Aleksa; Klasmer, Benjamin; Binning, Emily; Aral, Mert; Plans, David; Morelli, Davide; Labrique, Alain B.; Mohan, Diwakar</t>
  </si>
  <si>
    <t>Machine learning approach to dynamic risk modeling of mortality in COVID-19: a UK Biobank study</t>
  </si>
  <si>
    <t>SCIENTIFIC REPORTS</t>
  </si>
  <si>
    <t>SLEEP DURATION; METAANALYSIS</t>
  </si>
  <si>
    <t>The COVID-19 pandemic has created an urgent need for robust, scalable monitoring tools supporting stratification of high-risk patients. This research aims to develop and validate prediction models, using the UK Biobank, to estimate COVID-19 mortality risk in confirmed cases. From the 11,245 participants testing positive for COVID-19, we develop a data-driven random forest classification model with excellent performance (AUC: 0.91), using baseline characteristics, pre-existing conditions, symptoms, and vital signs, such that the score could dynamically assess mortality risk with disease deterioration. We also identify several significant novel predictors of COVID-19 mortality with equivalent or greater predictive value than established high-risk comorbidities, such as detailed anthropometrics and prior acute kidney failure, urinary tract infection, and pneumonias. The model design and feature selection enables utility in outpatient settings. Possible applications include supporting individual-level risk profiling and monitoring disease progression across patients with COVID-19 at-scale, especially in hospital-at-home settings.</t>
  </si>
  <si>
    <t>[Dabbah, Mohammad A.; Reed, Angus B.; Booth, Adam T. C.; Yassaee, Arrash; Despotovic, Aleksa; Klasmer, Benjamin; Binning, Emily; Aral, Mert; Plans, David; Morelli, Davide] Huma Therapeut Ltd, London, England; [Yassaee, Arrash] Imperial Coll London, Fac Med, Ctr Paediat &amp; Child Hlth, London, England; [Despotovic, Aleksa] Univ Belgrade, Fac Med, Belgrade, Serbia; [Plans, David] Univ Exeter, SITE, Exeter, Devon, England; [Labrique, Alain B.; Mohan, Diwakar] Johns Hopkins Bloomberg Sch Publ Hlth, Baltimore, MD USA; [Morelli, Davide] Univ Oxford, Inst Biomed Engn, Dept Engn Sci, Oxford, England</t>
  </si>
  <si>
    <t>Imperial College London; University of Belgrade; University of Exeter; Johns Hopkins University; Johns Hopkins Bloomberg School of Public Health; University of Oxford</t>
  </si>
  <si>
    <t>Plans, D (corresponding author), Huma Therapeut Ltd, London, England.;Plans, D (corresponding author), Univ Exeter, SITE, Exeter, Devon, England.</t>
  </si>
  <si>
    <t>david.plans@huma.com</t>
  </si>
  <si>
    <t>Mohan, Diwakar/S-2439-2019</t>
  </si>
  <si>
    <t>Mohan, Diwakar/0000-0002-7532-366X; Despotovic, Aleksa/0000-0001-8137-911X; Labrique, Alain/0000-0003-2502-7819; Reed, Angus/0000-0003-2751-2535; Booth, Adam T.C./0000-0003-3319-3585</t>
  </si>
  <si>
    <t>Huma Therapeutics Ltd.</t>
  </si>
  <si>
    <t>This research was funded by Huma Therapeutics Ltd.</t>
  </si>
  <si>
    <t>2045-2322</t>
  </si>
  <si>
    <t>SCI REP-UK</t>
  </si>
  <si>
    <t>Sci Rep</t>
  </si>
  <si>
    <t>AUG 19</t>
  </si>
  <si>
    <t>10.1038/s41598-021-95136-x</t>
  </si>
  <si>
    <t>UC8JQ</t>
  </si>
  <si>
    <t>WOS:000686768700075</t>
  </si>
  <si>
    <t>Hui, LL; Nelson, EAS; Lin, SL; Zhao, JV</t>
  </si>
  <si>
    <t>Hui, L. L.; Nelson, E. A. S.; Lin, S. L.; Zhao, J., V</t>
  </si>
  <si>
    <t>The role of vitamin C in pneumonia and COVID-19 infection in adults with European ancestry: a Mendelian randomisation study</t>
  </si>
  <si>
    <t>EUROPEAN JOURNAL OF CLINICAL NUTRITION</t>
  </si>
  <si>
    <t>SUPPLEMENTATION</t>
  </si>
  <si>
    <t>Background High dose vitamin C infusion has been proposed to treat critically ill patients, including patients with pneumonia and severe COVID-19. However, trials have shown mixed findings. Here we assessed the unconfounded associations of vitamin C with COVID-19 and pneumonia using the Mendelian randomisation approach. Methods This is a separate-sample Mendelian randomisation study using publicly available data. We applied single nucleotide polymorphisms (SNPs) that were associated with plasma vitamin C, in a recent genome-wide association study (GWAS) as genetic instruments to the GWAS of severe COVID-19, COVID-19 hospitalisation and any infection in the COVID-19 host genetics initiative and the GWAS of pneumonia in the UK Biobank, to assess whether people with genetically predicted higher levels of plasma vitamin C had lower risk of severe COVID-19 and pneumonia. Results Genetically predicted circulating levels of vitamin C was not associated with susceptibility to severe COVID-19, COVID-19 hospitalisation, any COVID-19 infection nor pneumonia. Similar results were obtained when a weighted median and MR-Egger methods were used. Conclusions Mendelian randomisation analysis provided little evidence for an association of genetically predicted circulating levels of vitamin C with COVID-19 or pneumonia and thus our findings provided little support to the use of vitamin C in prevention and treatment in these patients, unless high dose vitamin C infusion has therapeutic effects via different biological pathways.</t>
  </si>
  <si>
    <t>[Hui, L. L.; Nelson, E. A. S.; Lin, S. L.] Chinese Univ Hong Kong, Fac Med, Dept Paediat, Hong Kong, Peoples R China; [Hui, L. L.] Hong Kong Polytech Univ, Dept Appl Biol &amp; Chem Technol, Hong Kong, Peoples R China; [Zhao, J., V] Univ Hong Kong, Li Ka Shing Fac Med, Sch Publ Hlth, Hong Kong, Peoples R China</t>
  </si>
  <si>
    <t>Chinese University of Hong Kong; Hong Kong Polytechnic University; University of Hong Kong</t>
  </si>
  <si>
    <t>Hui, LL (corresponding author), Chinese Univ Hong Kong, Fac Med, Dept Paediat, Hong Kong, Peoples R China.;Hui, LL (corresponding author), Hong Kong Polytech Univ, Dept Appl Biol &amp; Chem Technol, Hong Kong, Peoples R China.;Zhao, JV (corresponding author), Univ Hong Kong, Li Ka Shing Fac Med, Sch Publ Hlth, Hong Kong, Peoples R China.</t>
  </si>
  <si>
    <t>connie.hui@polyu.edu.hk; janezhao@hku.hk</t>
  </si>
  <si>
    <t>Nelson, E Anthony S/ABF-4238-2020; Hui, Lai Ling/C-4528-2009</t>
  </si>
  <si>
    <t>Nelson, E Anthony S/0000-0002-2521-3403; Zhao, Jie/0000-0002-1564-0057; HUI, Lai Ling/0000-0003-0688-3329</t>
  </si>
  <si>
    <t>0954-3007</t>
  </si>
  <si>
    <t>1476-5640</t>
  </si>
  <si>
    <t>EUR J CLIN NUTR</t>
  </si>
  <si>
    <t>Eur. J. Clin. Nutr.</t>
  </si>
  <si>
    <t>10.1038/s41430-021-00993-4</t>
  </si>
  <si>
    <t>0L3BB</t>
  </si>
  <si>
    <t>WOS:000691190200004</t>
  </si>
  <si>
    <t>Wong, KCY; Xiang, Y; Yin, LY; So, HC</t>
  </si>
  <si>
    <t>Wong, Kenneth Chi-Yin; Xiang, Yong; Yin, Liangying; So, Hon-Cheong</t>
  </si>
  <si>
    <t>Uncovering Clinical Risk Factors and Predicting Severe COVID-19 Cases Using UK Biobank Data: Machine Learning Approach</t>
  </si>
  <si>
    <t>JMIR PUBLIC HEALTH AND SURVEILLANCE</t>
  </si>
  <si>
    <t>prediction; COVID-19; risk factors; machine learning; pandemic; biobank; public health; prediction models; medical informatics</t>
  </si>
  <si>
    <t>MISSING DATA; CYSTATIN-C; IMPUTATION; HOSPITALIZATION; SELECTION; MODELS; MARKER; ADULTS; CURVE</t>
  </si>
  <si>
    <t>Background: COVID-19 is a major public health concern. Given the extent of the pandemic, it is urgent to identify risk factors associated with disease severity. More accurate prediction of those at risk of developing severe infections is of high clinical importance. Objective: Based on the UK Biobank (UKBB), we aimed to build machine learning models to predict the risk of developing severe or fatal infections, and uncover major risk factors involved. Methods: We first restricted the analysis to infected individuals (n=7846), then performed analysis at a population level, considering those with no known infection as controls (ncontrols=465,728). Hospitalization was used as a proxy for severity. A total of 97 clinical variables (collected prior to the COVID-19 outbreak) covering demographic variables, comorbidities, blood measurements (eg, hematological/liver/renal function/metabolic parameters), anthropometric measures, and other risk factors (eg, smoking/drinking) were included as predictors. We also constructed a simplified (lite) prediction model using 27 covariates that can be more easily obtained (demographic and comorbidity data). XGboost (gradient-boosted trees) was used for prediction and predictive performance was assessed by cross-validation. Variable importance was quantified by Shapley values (ShapVal), permutation importance (PermImp), and accuracy gain. Shapley dependency and interaction plots were used to evaluate the pattern of relationships between risk factors and outcomes. Results: A total of 2386 severe and 477 fatal cases were identified. For analyses within infected individuals (n=7846), our prediction model achieved area under the receiving-operating characteristic curve (AUC-ROC) of 0.723 (95% CI 0.711-0.736) and 0.814 (95% CI 0.791-0.838) for severe and fatal infections, respectively. The top 5 contributing factors (sorted by ShapVal) for severity were age, number of drugs taken (cnt_tx), cystatin C (reflecting renal function), waist-to-hip ratio (WHR), and Townsend deprivation index (TDI). For mortality, the top features were age, testosterone, cnt_tx, waist circumference (WC), and red cell distribution width. For analyses involving the whole UKBB population, AUCs for severity and fatality were 0.696 (95% CI 0.684-0.708) and 0.825 (95% CI 0.802-0.848), respectively. The same top 5 risk factors were identified for both outcomes, namely, age, cnt_tx, WC, WHR, and TDI. Apart from the above, age, cystatin C, TDI, and cnt_tx were among the top 10 across all 4 analyses. Other diseases top ranked by ShapVal or PermImp were type 2 diabetes mellitus (T2DM), coronary artery disease, atrial fibrillation, and dementia, among others. For the lite models, predictive performances were broadly similar, with estimated AUCs of 0.716, 0.818, 0.696, and 0.830, respectively. The top ranked variables were similar to above, including age, cnt_tx, WC, sex (male), and T2DM. Conclusions: We identified numerous baseline clinical risk factors for severe/fatal infection by XGboost. For example, age, central obesity, impaired renal function, multiple comorbidities, and cardiometabolic abnormalities may predispose to poorer outcomes. The prediction models may be useful at a population level to identify those susceptible to developing severe/fatal infections, facilitating targeted prevention strategies. A risk-prediction tool is also available online. Further replications in independent cohorts are required to verify our findings.</t>
  </si>
  <si>
    <t>[Wong, Kenneth Chi-Yin; Xiang, Yong; Yin, Liangying; So, Hon-Cheong] Chinese Univ Hong Kong, Sch Biomed Sci, RM 520A,Lo Kwee Seong Biomed Sci Buildiing, Hong Kong, Peoples R China; [So, Hon-Cheong] Kunming Inst Zool, KIZ CUHK Joint Lab Bioresources &amp; Mol Res Common, Kunming, Yunnan, Peoples R China; [So, Hon-Cheong] Chinese Univ Hong Kong, Kunming, Yunnan, Peoples R China; [So, Hon-Cheong] CUHK Shenzhen Res Inst, Shenzhen, Peoples R China; [So, Hon-Cheong] Chinese Univ Hong Kong, Dept Psychiat, Hong Kong, Peoples R China; [So, Hon-Cheong] Chinese Univ Hong Kong, Margaret KL Cheung Res Ctr Management Parkinsonis, Hong Kong, Peoples R China; [So, Hon-Cheong] Chinese Univ Hong Kong, Brain &amp; Mind Inst, Hong Kong, Peoples R China; [So, Hon-Cheong] Chinese Univ Hong Kong, Chinese Acad Sci, Ctr Excellence Anim Evolut &amp; Genet, Hong Kong Branch, Hong Kong, Peoples R China</t>
  </si>
  <si>
    <t>Chinese University of Hong Kong; Chinese Academy of Sciences; Kunming Institute of Zoology; Chinese University of Hong Kong; CUHK Shenzhen Research Institute; Chinese University of Hong Kong; Chinese University of Hong Kong; Chinese University of Hong Kong; Chinese University of Hong Kong; Chinese Academy of Sciences</t>
  </si>
  <si>
    <t>So, HC (corresponding author), Chinese Univ Hong Kong, Sch Biomed Sci, RM 520A,Lo Kwee Seong Biomed Sci Buildiing, Hong Kong, Peoples R China.</t>
  </si>
  <si>
    <t>hcso@cuhk.edu.hk</t>
  </si>
  <si>
    <t>, xiang yong/0000-0002-4378-3450; Wong, Kenneth C.Y./0000-0001-5397-6224; So, Hon-Cheong/0000-0002-7102-833X; Yin, Liangying/0000-0002-1029-7317</t>
  </si>
  <si>
    <t>Lo Kwee Seong Biomedical Research Fund from The Chinese University of Hong Kong; KIZ-CUHK Joint Laboratory of Bioresources and Molecular Research of Common Diseases; Kunming Institute of Zoology; Chinese University of Hong Kong</t>
  </si>
  <si>
    <t>Lo Kwee Seong Biomedical Research Fund from The Chinese University of Hong Kong; KIZ-CUHK Joint Laboratory of Bioresources and Molecular Research of Common Diseases; Kunming Institute of Zoology(Chinese Academy of Sciences); Chinese University of Hong Kong(Chinese University of Hong Kong)</t>
  </si>
  <si>
    <t>This work was supported partially by the Lo Kwee Seong Biomedical Research Fund from The Chinese University of Hong Kong, the KIZ-CUHK Joint Laboratory of Bioresources and Molecular Research of Common Diseases, the Kunming Institute of Zoology, and The Chinese University of Hong Kong. We thank Professor Pak Sham for support on data access and analyses, and Ms Qiu Jinghong for formatting and editing of the manuscript.</t>
  </si>
  <si>
    <t>JMIR PUBLICATIONS, INC</t>
  </si>
  <si>
    <t>TORONTO</t>
  </si>
  <si>
    <t>130 QUEENS QUAY East, Unit 1100, TORONTO, ON M5A 0P6, CANADA</t>
  </si>
  <si>
    <t>2369-2960</t>
  </si>
  <si>
    <t>JMIR PUBLIC HLTH SUR</t>
  </si>
  <si>
    <t>JMIR Public Health Surveill.</t>
  </si>
  <si>
    <t>e29544</t>
  </si>
  <si>
    <t>10.2196/29544</t>
  </si>
  <si>
    <t>YB5KG</t>
  </si>
  <si>
    <t>WOS:000739050500018</t>
  </si>
  <si>
    <t>Xiang, Y; Wong, KCY; So, HC</t>
  </si>
  <si>
    <t>Xiang, Yong; Wong, Kenneth Chi-Yin; So, Hon-Cheong</t>
  </si>
  <si>
    <t>Exploring Drugs and Vaccines Associated with Altered Risks and Severity of COVID-19: A UK Biobank Cohort Study of All ATC Level-4 Drug Categories Reveals Repositioning Opportunities</t>
  </si>
  <si>
    <t>PHARMACEUTICS</t>
  </si>
  <si>
    <t>COVID-19; drug repositioning; UK Biobank; vaccine</t>
  </si>
  <si>
    <t>PROSTATE-CANCER; DISEASE; INHIBITORS; STATINS; TMPRSS2; DESIGN</t>
  </si>
  <si>
    <t>Effective therapies for COVID-19 are still lacking, and drug repositioning is a promising approach to address this problem. Here, we adopted a medical informatics approach to repositioning. We leveraged a large prospective cohort, the UK-Biobank (UKBB, N similar to 397,000), and studied associations of prior use of all level-4 ATC drug categories (N = 819, including vaccines) with COVID-19 diagnosis and severity. Effects of drugs on the risk of infection, disease severity, and mortality were investigated separately. Logistic regression was conducted, controlling for main confounders. We observed strong and highly consistent protective associations with statins. Many top-listed protective drugs were also cardiovascular medications, such as angiotensin-converting enzyme inhibitors (ACEI), angiotensin receptor blockers (ARB), calcium channel blocker (CCB), and beta-blockers. Some other drugs showing protective associations included biguanides (metformin), estrogens, thyroid hormones, proton pump inhibitors, and testosterone-5-alpha reductase inhibitors, among others. We also observed protective associations by influenza, pneumococcal, and several other vaccines. Subgroup and interaction analyses were also conducted, which revealed differences in protective effects in various subgroups. For example, protective effects of flu/pneumococcal vaccines were weaker in obese individuals, while protection by statins was stronger in cardiovascular patients. To conclude, our analysis revealed many drug repositioning candidates, for example several cardiovascular medications. Further studies are required for validation.</t>
  </si>
  <si>
    <t>[Xiang, Yong; Wong, Kenneth Chi-Yin; So, Hon-Cheong] Chinese Univ Hong Kong, Fac Med, Sch Biomed Sci, Lo Kwee Seong Integrated Biomed Sci Bldg,Shatin, Hong Kong, Peoples R China; [So, Hon-Cheong] Kunming Inst, KIZ CUHK Joint Lab Bioresources &amp; Mol Res Common, Kunming 650223, Yunnan, Peoples R China; [So, Hon-Cheong] CUHK, Shenzhen Res Inst, Shenzhen 518172, Peoples R China; [So, Hon-Cheong] Chinese Univ Hong Kong, Fac Med, Dept Psychiat, Shatin, Hong Kong, Peoples R China; [So, Hon-Cheong] Chinese Univ Hong Kong, Margaret KL Cheung Res Ctr Management Parkinsonis, Shatin, Hong Kong, Peoples R China; [So, Hon-Cheong] Chinese Univ Hong Kong, Brain &amp; Mind Inst, Shatin, Hong Kong, Peoples R China; [So, Hon-Cheong] Chinese Univ Hong Kong, Chinese Acad Sci Ctr Excellence Anim Evolut &amp; Gen, Hong Kong Branch, Shatin, Hong Kong, Peoples R China</t>
  </si>
  <si>
    <t>Chinese University of Hong Kong; Chinese University of Hong Kong; CUHK Shenzhen Research Institute; Chinese University of Hong Kong; Chinese University of Hong Kong; Chinese University of Hong Kong; Chinese University of Hong Kong</t>
  </si>
  <si>
    <t>So, HC (corresponding author), Chinese Univ Hong Kong, Fac Med, Sch Biomed Sci, Lo Kwee Seong Integrated Biomed Sci Bldg,Shatin, Hong Kong, Peoples R China.;So, HC (corresponding author), Kunming Inst, KIZ CUHK Joint Lab Bioresources &amp; Mol Res Common, Kunming 650223, Yunnan, Peoples R China.;So, HC (corresponding author), CUHK, Shenzhen Res Inst, Shenzhen 518172, Peoples R China.;So, HC (corresponding author), Chinese Univ Hong Kong, Fac Med, Dept Psychiat, Shatin, Hong Kong, Peoples R China.;So, HC (corresponding author), Chinese Univ Hong Kong, Margaret KL Cheung Res Ctr Management Parkinsonis, Shatin, Hong Kong, Peoples R China.;So, HC (corresponding author), Chinese Univ Hong Kong, Brain &amp; Mind Inst, Shatin, Hong Kong, Peoples R China.;So, HC (corresponding author), Chinese Univ Hong Kong, Chinese Acad Sci Ctr Excellence Anim Evolut &amp; Gen, Hong Kong Branch, Shatin, Hong Kong, Peoples R China.</t>
  </si>
  <si>
    <t>xyong11@link.cuhk.edu.hk; mail@cywong.hk; hcso@cuhk.edu.hk</t>
  </si>
  <si>
    <t>So, Hon-Cheong/0000-0002-7102-833X; Wong, Kenneth C.Y./0000-0001-5397-6224; , xiang yong/0000-0002-4378-3450</t>
  </si>
  <si>
    <t>National Natural Science Foundation of China [81971706]; Lo Kwee Seong Biomedical Research Fund, The Chinese University of Hong Kong; KIZ-CUHK Joint Laboratory of Bioresources and Molecular Research of Common Diseases, Kunming Institute of Zoology; KIZ-CUHK Joint Laboratory of Bioresources and Molecular Research of Common Diseases, Chinese University of Hong Kong, China</t>
  </si>
  <si>
    <t>National Natural Science Foundation of China(National Natural Science Foundation of China (NSFC)); Lo Kwee Seong Biomedical Research Fund, The Chinese University of Hong Kong; KIZ-CUHK Joint Laboratory of Bioresources and Molecular Research of Common Diseases, Kunming Institute of Zoology; KIZ-CUHK Joint Laboratory of Bioresources and Molecular Research of Common Diseases, Chinese University of Hong Kong, China</t>
  </si>
  <si>
    <t>This research was funded by National Natural Science Foundation of China, grant number 81971706; KIZ-CUHK Joint Laboratory of Bioresources and Molecular Research of Common Diseases, Kunming Institute of Zoology and The Chinese University of Hong Kong, China; Lo Kwee Seong Biomedical Research Fund, The Chinese University of Hong Kong.</t>
  </si>
  <si>
    <t>1999-4923</t>
  </si>
  <si>
    <t>Pharmaceutics</t>
  </si>
  <si>
    <t>10.3390/pharmaceutics13091514</t>
  </si>
  <si>
    <t>Pharmacology &amp; Pharmacy</t>
  </si>
  <si>
    <t>UY3QJ</t>
  </si>
  <si>
    <t>WOS:000701442000001</t>
  </si>
  <si>
    <t>Papadopoulou, A; Musa, H; Sivaganesan, M; McCoy, D; Deloukas, P; Marouli, E</t>
  </si>
  <si>
    <t>Papadopoulou, Areti; Musa, Hanan; Sivaganesan, Mathura; McCoy, David; Deloukas, Panos; Marouli, Eirini</t>
  </si>
  <si>
    <t>COVID-19 susceptibility variants associate with blood clots, thrombophlebitis and circulatory diseases</t>
  </si>
  <si>
    <t>Epidemiological studies suggest that individuals with comorbid conditions including diabetes, chronic lung, inflammatory and vascular disease, are at higher risk of adverse COVID-19 outcomes. Genome-wide association studies have identified several loci associated with increased susceptibility and severity for COVID-19. However, it is not clear whether these associations are genetically determined or not. We used a Phenome-Wide Association (PheWAS) approach to investigate the role of genetically determined COVID-19 susceptibility on disease related outcomes. PheWAS analyses were performed in order to identify traits and diseases related to COVID-19 susceptibility and severity, evaluated through a predictive COVID-19 risk score. We utilised phenotypic data in up to 400,000 individuals from the UK Biobank, including Hospital Episode Statistics and General Practice data. We identified a spectrum of associations between both genetically determined COVID-19 susceptibility and severity with a number of traits. COVID-19 risk was associated with increased risk for phlebitis and thrombophlebitis (OR = 1.11, p = 5.36e(-08)). We also identified significant signals between COVID-19 susceptibility with blood clots in the leg (OR = 1.1, p = 1.66e(-16)) and with increased risk for blood clots in the lung (OR = 1.12, p = 1.45 e(-10)). Our study identifies significant association of genetically determined COVID-19 with increased blood clot events in leg and lungs. The reported associations between both COVID-19 susceptibility and severity and other diseases adds to the identification and stratification of individuals at increased risk, adverse outcomes and long-term effects.</t>
  </si>
  <si>
    <t>[Papadopoulou, Areti; Musa, Hanan; Deloukas, Panos; Marouli, Eirini] Queen Mary Univ London, Barts &amp; London Sch Med &amp; Dent, William Harvey Res Inst, London, England; [Papadopoulou, Areti; Deloukas, Panos; Marouli, Eirini] Queen Mary Univ London, Ctr Genom Hlth, Life Sci, London, England; [Sivaganesan, Mathura] Queen Mary Univ London, Barts &amp; London Sch Med, London, England; [McCoy, David] Queen Mary Univ London, Populat Hlth Sci, London, England</t>
  </si>
  <si>
    <t>University of London; Queen Mary University London; University of London; Queen Mary University London; University of London; Queen Mary University London; University of London; Queen Mary University London</t>
  </si>
  <si>
    <t>Marouli, E (corresponding author), Queen Mary Univ London, Barts &amp; London Sch Med &amp; Dent, William Harvey Res Inst, London, England.;Marouli, E (corresponding author), Queen Mary Univ London, Ctr Genom Hlth, Life Sci, London, England.</t>
  </si>
  <si>
    <t>e.marouli@qmul.ac.uk</t>
  </si>
  <si>
    <t>Deloukas, Panos/B-2922-2013</t>
  </si>
  <si>
    <t>Deloukas, Panos/0000-0001-9251-070X; Papadopoulou, Areti/0000-0003-3158-7951; Marouli, Eirini/0000-0001-6179-1609</t>
  </si>
  <si>
    <t>Barts Biomedical Research Centre - UK National Institute for Health Research (NIHR)</t>
  </si>
  <si>
    <t>This work was supported by The Barts Biomedical Research Centre funded by the UK National Institute for Health Research (NIHR) in the context of COVIDITY-COHORT (NIHR-BHF flagship project).</t>
  </si>
  <si>
    <t>SEP 3</t>
  </si>
  <si>
    <t>e0256988</t>
  </si>
  <si>
    <t>10.1371/journal.pone.0256988</t>
  </si>
  <si>
    <t>WG5RG</t>
  </si>
  <si>
    <t>WOS:000707051200020</t>
  </si>
  <si>
    <t>Chudasama, YV; Zaccardi, F; Gillies, CL; Razieh, C; Yates, T; Kloecker, DE; Rowlands, AV; Davies, MJ; Islam, N; Seidu, S; Forouhi, NG; Khunti, K</t>
  </si>
  <si>
    <t>Chudasama, Yogini V.; Zaccardi, Francesco; Gillies, Clare L.; Razieh, Cameron; Yates, Thomas; Kloecker, David E.; Rowlands, Alex V.; Davies, Melanie J.; Islam, Nazrul; Seidu, Samuel; Forouhi, Nita G.; Khunti, Kamlesh</t>
  </si>
  <si>
    <t>Patterns of multimorbidity and risk of severe SARS-CoV-2 infection: an observational study in the UK</t>
  </si>
  <si>
    <t>BMC INFECTIOUS DISEASES</t>
  </si>
  <si>
    <t>Multimorbidity; Pattern; SARS-CoV-2 infection; COVID-19; Hospitalisation; Mortality; Risk factors</t>
  </si>
  <si>
    <t>BIOBANK; CARE</t>
  </si>
  <si>
    <t>Background Pre-existing comorbidities have been linked to SARS-CoV-2 infection but evidence is sparse on the importance and pattern of multimorbidity (2 or more conditions) and severity of infection indicated by hospitalisation or mortality. We aimed to use a multimorbidity index developed specifically for COVID-19 to investigate the association between multimorbidity and risk of severe SARS-CoV-2 infection. Methods We used data from the UK Biobank linked to laboratory confirmed test results for SARS-CoV-2 infection and mortality data from Public Health England between March 16 and July 26, 2020. By reviewing the current literature on COVID-19 we derived a multimorbidity index including: (1) angina; (2) asthma; (3) atrial fibrillation; (4) cancer; (5) chronic kidney disease; (6) chronic obstructive pulmonary disease; (7) diabetes mellitus; (8) heart failure; (9) hypertension; (10) myocardial infarction; (11) peripheral vascular disease; (12) stroke. Adjusted logistic regression models were used to assess the association between multimorbidity and risk of severe SARS-CoV-2 infection (hospitalisation/death). Potential effect modifiers of the association were assessed: age, sex, ethnicity, deprivation, smoking status, body mass index, air pollution, 25-hydroxyvitamin D, cardiorespiratory fitness, high sensitivity C-reactive protein. Results Among 360,283 participants, the median age was 68 [range 48-85] years, most were White (94.5%), and 1706 had severe SARS-CoV-2 infection. The prevalence of multimorbidity was more than double in those with severe SARS-CoV-2 infection (25%) compared to those without (11%), and clusters of several multimorbidities were more common in those with severe SARS-CoV-2 infection. The most common clusters with severe SARS-CoV-2 infection were stroke with hypertension (79% of those with stroke had hypertension); diabetes and hypertension (72%); and chronic kidney disease and hypertension (68%). Multimorbidity was independently associated with a greater risk of severe SARS-CoV-2 infection (adjusted odds ratio 1.91 [95% confidence interval 1.70, 2.15] compared to no multimorbidity). The risk remained consistent across potential effect modifiers, except for greater risk among older age. The highest risk of severe infection was strongly evidenced in those with CKD and diabetes (4.93 [95% CI 3.36, 7.22]). Conclusion The multimorbidity index may help identify individuals at higher risk for severe COVID-19 outcomes and provide guidance for tailoring effective treatment.</t>
  </si>
  <si>
    <t>[Chudasama, Yogini V.; Zaccardi, Francesco; Gillies, Clare L.; Kloecker, David E.; Seidu, Samuel; Khunti, Kamlesh] Univ Leicester, Leicester Gen Hosp, Leicester Real World Evidence Unit, Diabet Res Ctr, Leicester, Leics, England; [Razieh, Cameron; Yates, Thomas; Rowlands, Alex V.; Davies, Melanie J.] NIHR Leicester Biomed Res Ctr, Leicester Diabet Ctr, Leicester, Leics, England; [Islam, Nazrul] Univ Oxford, Nuffield Dept Popula tion Hlth, Clin Trial Serv Unit &amp; Epidemiol Studies Unit CTS, Oxford, England; [Islam, Nazrul; Forouhi, Nita G.] Univ Cambridge, Med Res Council Epidemiol Unit, Sch Clin Med, Cambridge, England</t>
  </si>
  <si>
    <t>University of Leicester; University Hospitals of Leicester NHS Trust; Leicester General Hospital; University of Oxford; UK Research &amp; Innovation (UKRI); Medical Research Council UK (MRC); University of Cambridge</t>
  </si>
  <si>
    <t>Chudasama, YV (corresponding author), Univ Leicester, Leicester Gen Hosp, Leicester Real World Evidence Unit, Diabet Res Ctr, Leicester, Leics, England.</t>
  </si>
  <si>
    <t>yc244@leicester.ac.uk</t>
  </si>
  <si>
    <t>/GQB-2573-2022; Rowlands, Alex V/J-8878-2019; /ABC-9527-2021; Islam, Nazrul/E-8592-2015; Liu, Hai-Ying/P-5557-2014</t>
  </si>
  <si>
    <t>Rowlands, Alex V/0000-0002-1463-697X; Islam, Nazrul/0000-0003-3982-4325; Liu, Hai-Ying/0000-0001-8667-3465; Forouhi, Nita/0000-0002-5041-248X; Yates, Thomas/0000-0002-5724-5178; Khunti, Kamlesh/0000-0003-2343-7099; Chudasama, Yogini V/0000-0002-6777-0064; Davies, Melanie/0000-0002-9987-9371</t>
  </si>
  <si>
    <t>National Institute for Health Research (NIHR) Applied Research Collaboration East Midlands (ARC EM); NIHR Leicester Biomedical Research Centre; UKRI-DHSC [MR/V020536/1]; MRC Epidemiology Unit core support [MC_UU_12015/5]; NIHR Biomedical Research Centre Cambridge: Nutrition, Diet, and Lifestyle Research Theme [IS-BRC-1215-20014]</t>
  </si>
  <si>
    <t>National Institute for Health Research (NIHR) Applied Research Collaboration East Midlands (ARC EM); NIHR Leicester Biomedical Research Centre; UKRI-DHSC; MRC Epidemiology Unit core support(UK Research &amp; Innovation (UKRI)Medical Research Council UK (MRC)); NIHR Biomedical Research Centre Cambridge: Nutrition, Diet, and Lifestyle Research Theme</t>
  </si>
  <si>
    <t>This research was funded by the National Institute for Health Research (NIHR) Applied Research Collaboration East Midlands (ARC EM), and the NIHR Leicester Biomedical Research Centre, and a grant from the UKRI-DHSC COVID-19 Rapid Response Rolling Call (MR/V020536/1). NGF acknowledges funding from the MRC Epidemiology Unit core support (MC_UU_12015/5), and NIHR Biomedical Research Centre Cambridge: Nutrition, Diet, and Lifestyle Research Theme (IS-BRC-1215-20014).The funders had no role in the design and conduct of the study; collection, management, analysis, and interpretation of the data; preparation, review, or approval of the manuscript; and decision to submit the manuscript for publication.</t>
  </si>
  <si>
    <t>1471-2334</t>
  </si>
  <si>
    <t>BMC INFECT DIS</t>
  </si>
  <si>
    <t>BMC Infect. Dis.</t>
  </si>
  <si>
    <t>SEP 4</t>
  </si>
  <si>
    <t>UM0OR</t>
  </si>
  <si>
    <t>Green Submitted, gold, Green Published, Green Accepted</t>
  </si>
  <si>
    <t>WOS:000693040600002</t>
  </si>
  <si>
    <t>Clift, AK; von Ende, A; San Tan, P; Sallis, HM; Lindson, N; Coupland, CAC; Munafo, MR; Aveyard, P; Hippisley-Cox, J; Hopewell, JC</t>
  </si>
  <si>
    <t>Clift, Ashley K.; von Ende, Adam; San Tan, Pui; Sallis, Hannah M.; Lindson, Nicola; Coupland, Carol A. C.; Munafo, Marcus R.; Aveyard, Paul; Hippisley-Cox, Julia; Hopewell, Jemma C.</t>
  </si>
  <si>
    <t>Smoking and COVID-19 outcomes: an observational and Mendelian randomisation study using the UK Biobank cohort</t>
  </si>
  <si>
    <t>COVID-19; clinical epidemiology; tobacco control</t>
  </si>
  <si>
    <t>BIAS</t>
  </si>
  <si>
    <t>Background Conflicting evidence has emerged regarding the relevance of smoking on risk of COVID-19 and its severity. Methods We undertook large-scale observational and Mendelian randomisation (MR) analyses using UK Biobank. Most recent smoking status was determined from primary care records (70.8%) and UK Biobank questionnaire data (29.2%). COVID-19 outcomes were derived from Public Health England SARS-CoV-2 testing data, hospital admissions data, and death certificates (until 18 August 2020). Logistic regression was used to estimate associations between smoking status and confirmed SARS-CoV-2 infection, COVID-19-related hospitalisation, and COVID-19-related death. Inverse variance-weighted MR analyses using established genetic instruments for smoking initiation and smoking heaviness were undertaken (reported per SD increase). Results There were 421 469 eligible participants, 1649 confirmed infections, 968 COVID-19-related hospitalisations and 444 COVID-19-related deaths. Compared with never-smokers, current smokers had higher risks of hospitalisation (OR 1.80, 95% CI 1.26 to 2.29) and mortality (smoking 1-9/day: OR 2.14, 95% CI 0.87 to 5.24; 10-19/day: OR 5.91, 95% CI 3.66 to 9.54; 20+/day: OR 6.11, 95% CI 3.59 to 10.42). In MR analyses of 281 105 White British participants, genetically predicted propensity to initiate smoking was associated with higher risks of infection (OR 1.45, 95% CI 1.10 to 1.91) and hospitalisation (OR 1.60, 95% CI 1.13 to 2.27). Genetically predicted higher number of cigarettes smoked per day was associated with higher risks of all outcomes (infection OR 2.51, 95% CI 1.20 to 5.24; hospitalisation OR 5.08, 95% CI 2.04 to 12.66; and death OR 10.02, 95% CI 2.53 to 39.72). Interpretation Congruent results from two analytical approaches support a causal effect of smoking on risk of severe COVID-19.</t>
  </si>
  <si>
    <t>[Clift, Ashley K.; San Tan, Pui; Lindson, Nicola; Coupland, Carol A. C.; Aveyard, Paul; Hippisley-Cox, Julia] Univ Oxford, Nuffield Dept Primary Care Hlth Sci, Oxford, England; [Clift, Ashley K.] Univ Oxford, Canc Res UK Oxford Ctr, Dept Oncol, Oxford, England; [von Ende, Adam; Hopewell, Jemma C.] Univ Oxford, Nuffield Dept Populat Hlth, Clin Trial Serv Unit, Oxford, England; [Sallis, Hannah M.; Munafo, Marcus R.] Univ Bristol, MRC Integrat Epidemiol Unit, Bristol, Avon, England; [Sallis, Hannah M.; Munafo, Marcus R.] Univ Bristol, Sch Psychol Sci, Bristol, Avon, England; [Sallis, Hannah M.; Munafo, Marcus R.] Univ Hosp Bristol NHS Fdn Trust, NIHR Bristol Biomed Res Ctr, Bristol, Avon, England; [Sallis, Hannah M.; Munafo, Marcus R.] Univ Bristol, Bristol, Avon, England; [Coupland, Carol A. C.] Univ Nottingham, Div Primary Care, Nottingham, England</t>
  </si>
  <si>
    <t>University of Oxford; University of Oxford; University of Oxford; University of Bristol; University of Bristol; University of Bristol; University of Bristol; University of Nottingham</t>
  </si>
  <si>
    <t>Clift, AK (corresponding author), Univ Oxford, Nuffield Dept Primary Care Hlth Sci, Oxford, England.</t>
  </si>
  <si>
    <t>ashley.clift@phc.ox.ac.uk</t>
  </si>
  <si>
    <t>Hippisley-Cox, Julia/AAY-2788-2020; Munafo, Marcus/AAE-2306-2020</t>
  </si>
  <si>
    <t>Hippisley-Cox, Julia/0000-0002-2479-7283; Munafo, Marcus/0000-0002-4049-993X; Aveyard, Paul/0000-0002-1802-4217; Von Ende, Adam/0000-0003-0000-5664; Hopewell, Jemma/0000-0002-3870-8018; Sallis, Hannah/0000-0002-4793-6290</t>
  </si>
  <si>
    <t>Cancer Research UK [DCS-CRUK-CRTF20-AC]; UK Medical Research Council [MC_UU_00011/7]; European Research Council [758813 MHINT]; National Institute for Health Research (NIHR) Biomedical Research Centre at the University Hospitals Bristol National Health Service Foundation Trust; National Institute for Health Research (NIHR) Oxford Biomedical Research Centre (BRC) Obesity, Diet and Lifestyle Theme; NIHR Oxford and Thames Valley Applied Research Collaboration; National Institute for Health Research Biomedical Research Centre, Oxford; John Fell Oxford University Press Research Fund; Cancer Research UK through the Cancer Research UK Oxford Centre [C5255/A18085]; Oxford Wellcome Institutional Strategic Support Fund [204826/Z/16/Z]; British Heart Foundation Fellowship [FS/14/55/30806]; Oxford Biomedical Research Centre; BHF Oxford Centre for Research Excellence; Nuffield Department of Population Health</t>
  </si>
  <si>
    <t>Cancer Research UK(Cancer Research UK); UK Medical Research Council(UK Research &amp; Innovation (UKRI)Medical Research Council UK (MRC)); European Research Council(European Research Council (ERC)); National Institute for Health Research (NIHR) Biomedical Research Centre at the University Hospitals Bristol National Health Service Foundation Trust; National Institute for Health Research (NIHR) Oxford Biomedical Research Centre (BRC) Obesity, Diet and Lifestyle Theme; NIHR Oxford and Thames Valley Applied Research Collaboration; National Institute for Health Research Biomedical Research Centre, Oxford(National Institutes of Health Research (NIHR)); John Fell Oxford University Press Research Fund; Cancer Research UK through the Cancer Research UK Oxford Centre; Oxford Wellcome Institutional Strategic Support Fund(Wellcome Trust); British Heart Foundation Fellowship(British Heart Foundation); Oxford Biomedical Research Centre; BHF Oxford Centre for Research Excellence; Nuffield Department of Population Health</t>
  </si>
  <si>
    <t>AKC is supported by a Clinical Research Training Fellowship from Cancer Research UK (DCS--CRUK--CRTF20--AC). HMS and MRM work in a research unit funded by the UK Medical Research Council (MC_UU_00011/7). HMS is also supported by the European Research Council (grant ref: 758813 MHINT). This work was supported by the National Institute for Health Research (NIHR) Biomedical Research Centre at the University Hospitals Bristol National Health Service Foundation Trust. PA is an NIHR senior investigator and is funded by the National Institute for Health Research (NIHR) Oxford Biomedical Research Centre (BRC) Obesity, Diet and Lifestyle Theme and NIHR Oxford and Thames Valley Applied Research Collaboration. JHC has received grants from the National Institute for Health Research Biomedical Research Centre, Oxford, John Fell Oxford University Press Research Fund, Cancer Research UK (grant no: C5255/A18085) through the Cancer Research UK Oxford Centre, and the Oxford Wellcome Institutional Strategic Support Fund (204826/Z/16/Z). JCH is supported by a British Heart Foundation Fellowship (FS/14/55/30806), and acknowledges support from the Oxford Biomedical Research Centre, BHF Oxford Centre for Research Excellence, and Nuffield Department of Population Health. The views expressed in this publication are those of the authors and not necessarily those of the NHS, the National Institute for Health Research or the Department of Health and Social Care. We are grateful to the participants of the UK Biobank as well as all the research staff who worked on the data collection and synthesis. This research has been conducted under UK Biobank application numbers 14568 and 40628.</t>
  </si>
  <si>
    <t>10.1136/thoraxjnl-2021-217080</t>
  </si>
  <si>
    <t>SEP 2021</t>
  </si>
  <si>
    <t>XR0XY</t>
  </si>
  <si>
    <t>WOS:000727732100001</t>
  </si>
  <si>
    <t>Li, X; van Geffen, J; van Weele, M; Zhang, XM; He, YZ; Meng, XR; Timofeeva, M; Campbell, H; Dunlop, M; Zgaga, L; Theodoratou, E</t>
  </si>
  <si>
    <t>Li, Xue; van Geffen, Jos; van Weele, Michiel; Zhang, Xiaomeng; He, Yazhou; Meng, Xiangrui; Timofeeva, Maria; Campbell, Harry; Dunlop, Malcolm; Zgaga, Lina; Theodoratou, Evropi</t>
  </si>
  <si>
    <t>An observational and Mendelian randomisation study on vitamin D and COVID-19 risk in UK Biobank</t>
  </si>
  <si>
    <t>A growing body of evidence suggests that vitamin D deficiency has been associated with an increased susceptibility to viral and bacterial respiratory infections. In this study, we aimed to examine the association between vitamin D and COVID-19 risk and outcomes. We used logistic regression to identify associations between vitamin D variables and COVID-19 (risk of infection, hospitalisation and death) in 417,342 participants from UK Biobank. We subsequently performed a Mendelian Randomisation (MR) study to look for evidence of a causal effect. In total, 1746 COVID-19 cases (399 deaths) were registered between March and June 2020. We found no significant associations between COVID-19 infection risk and measured 25-OHD levels after adjusted for covariates, but this finding is limited by the fact that the vitamin D levels were measured on average 11 years before the pandemic. Ambient UVB was strongly and inversely associated with COVID-19 hospitalization and death overall and consistently after stratification by BMI and ethnicity. We also observed an interaction that suggested greater protective effect of genetically-predicted vitamin D levels when ambient UVB radiation is stronger. The main MR analysis did not show that genetically-predicted vitamin D levels are causally associated with COVID-19 risk (OR = 0.77, 95% CI 0.55-1.11, P = 0.160), but MR sensitivity analyses indicated a potential causal effect (weighted mode MR: OR = 0.72, 95% CI 0.55-0.95, P = 0.021; weighted median MR: OR = 0.61, 95% CI 0.42-0.92, P = 0.016). Analysis of MR-PRESSO did not find outliers for any instrumental variables and suggested a potential causal effect (OR = 0.80, 95% CI 0.66-0.98, p-val = 0.030). In conclusion, the effect of vitamin D levels on the risk or severity of COVID-19 remains controversial, further studies are needed to validate vitamin D supplementation as a means of protecting against worsened COVID-19.</t>
  </si>
  <si>
    <t>[Li, Xue] Zhejiang Univ, Sch Med, Sch Publ Hlth, Hangzhou, Peoples R China; [Li, Xue] Zhejiang Univ, Sch Med, Affiliated Hosp 2, Hangzhou, Peoples R China; [Li, Xue; Zhang, Xiaomeng; He, Yazhou; Campbell, Harry; Theodoratou, Evropi] Univ Edinburgh, Usher Inst, Ctr Global Hlth, Edinburgh, Midlothian, Scotland; [van Geffen, Jos; van Weele, Michiel] Royal Netherlands Meteorol Inst KNMI, De Bilt, Netherlands; [Meng, Xiangrui] Tsinghua Univ, Vanke Sch Publ Hlth, Beijing 10084, Peoples R China; [Timofeeva, Maria; Dunlop, Malcolm] Univ Edinburgh, Canc Res UK Edinburgh Ctr, Colon Canc Genet Grp, Edinburgh, Midlothian, Scotland; [Timofeeva, Maria; Dunlop, Malcolm] Univ Edinburgh, Med Res Council, Inst Genet &amp; Mol Med, Human Genet Unit, Edinburgh, Midlothian, Scotland; [Timofeeva, Maria] Univ Southern Denmark, Dept Publ Hlth, Danish Inst Adv Study, DIAS, Odense, Denmark; [Zgaga, Lina] Trinity Coll Dublin, Inst Populat Hlth, Dept Publ Hlth &amp; Primary Care, Dublin, Ireland; [Theodoratou, Evropi] Univ Edinburgh, MRC Inst Genet &amp; Mol Med, Canc Res UK Edinburgh Ctr, Edinburgh, Midlothian, Scotland</t>
  </si>
  <si>
    <t>Zhejiang University; Zhejiang University; University of Edinburgh; Royal Netherlands Meteorological Institute; Tsinghua University; University of Edinburgh; University of Edinburgh; UK Research &amp; Innovation (UKRI); Medical Research Council UK (MRC); University of Southern Denmark; Aarhus University; Trinity College Dublin; University of Edinburgh</t>
  </si>
  <si>
    <t>Theodoratou, E (corresponding author), Univ Edinburgh, Usher Inst, Ctr Global Hlth, Edinburgh, Midlothian, Scotland.;Zgaga, L (corresponding author), Trinity Coll Dublin, Inst Populat Hlth, Dept Publ Hlth &amp; Primary Care, Dublin, Ireland.;Theodoratou, E (corresponding author), Univ Edinburgh, MRC Inst Genet &amp; Mol Med, Canc Res UK Edinburgh Ctr, Edinburgh, Midlothian, Scotland.</t>
  </si>
  <si>
    <t>zgagal@tcd.ie; e.theodoratou@ed.ac.uk</t>
  </si>
  <si>
    <t>Campbell, Harry/E-2959-2010; Theodoratou, Evropi/C-3430-2014; Zhang, Xiaomeng/AAM-9238-2021; Dunlop, Malcolm/F-1973-2011</t>
  </si>
  <si>
    <t>Campbell, Harry/0000-0002-6169-6262; Theodoratou, Evropi/0000-0001-5887-9132; Timofeeva, Maria/0000-0002-2503-4253; Dunlop, Malcolm/0000-0002-3033-5851</t>
  </si>
  <si>
    <t>Cancer Research UK Career Development Fellowship [C31250/A22804]</t>
  </si>
  <si>
    <t>Cancer Research UK Career Development Fellowship(Cancer Research UK)</t>
  </si>
  <si>
    <t>E.T. is supported by a Cancer Research UK Career Development Fellowship (C31250/A22804).</t>
  </si>
  <si>
    <t>SEP 14</t>
  </si>
  <si>
    <t>10.1038/s41598-021-97679-5</t>
  </si>
  <si>
    <t>UR3IG</t>
  </si>
  <si>
    <t>gold, Green Published, Green Accepted</t>
  </si>
  <si>
    <t>WOS:000696645100097</t>
  </si>
  <si>
    <t>Lodge, CJ; Doherty, A; Bui, DS; Cassim, R; Lowe, AJ; Agusti, A; Russell, MA; Dharmage, SC</t>
  </si>
  <si>
    <t>Lodge, Caroline J.; Doherty, Alice; Bui, Dinh S.; Cassim, Raisa; Lowe, Adrian J.; Agusti, Alvar; Russell, Melissa A.; Dharmage, Shyamali C.</t>
  </si>
  <si>
    <t>Is asthma associated with COVID-19 infection? A UK Biobank analysis</t>
  </si>
  <si>
    <t>ERJ OPEN RESEARCH</t>
  </si>
  <si>
    <t>PREVALENCE; VALIDATION; DIAGNOSIS</t>
  </si>
  <si>
    <t>Background The relationship between asthma and coronavirus disease 2019 (COVID-19) risk is not clear and may be influenced by level of airway obstruction, asthma medication and known COVID-19 risk factors. We aimed to investigate COVID-19 risk in people with asthma. Methods We used UK Biobank data from all participants tested for severe acute respiratory syndrome coronavirus 2 (SARS-CoV-2) (n=107412; 17979 test positive). Questions at baseline defined ever asthma and asthma medications. Baseline forced expiratory volume in 1 s (FEV1) was categorised into quartiles. Logistic regression modelled relationships between asthma, and asthma categories (age at onset, medications, FEV1 quartiles), and risk of SARS-CoV-2 positive test. We investigated modification by sex, ethnic group, smoking and body mass index. Results There was a reduced risk of a positive test associated with early-onset asthma (&lt;13 years) (OR 0.91, 95% CI 0.84-0.99). This was found for participants with early-onset asthma who were male (OR 0.87, 95% CI 0.78-0.98), nonsmokers (OR 0.87, 95% CI 0.78-0.98), overweight/obese (OR 0.85, 95% CI 0.77-0.93) and non-Black (OR 0.90, 95% CI 0.82-0.98). There was increased risk amongst early-onset individuals with asthma in the highest compared to lowest quartile of lung function (1.44, 1.05-1.72). Conclusion Amongst male, nonsmoking, overweight/obese and non-Black participants, having early-onset asthma was associated with lower risk of a SARS-CoV-2 positive test. We found no evidence of a protective effect from asthma medication. Individuals with early-onset asthma of normal weight and with better lung function may have lifestyle differences placing them at higher risk. Further research is needed to elucidate the contribution of asthma pathophysiology and different health-related behaviour, across population groups, to the observed risks.</t>
  </si>
  <si>
    <t>[Lodge, Caroline J.; Doherty, Alice; Bui, Dinh S.; Cassim, Raisa; Lowe, Adrian J.; Russell, Melissa A.; Dharmage, Shyamali C.] Univ Melbourne, Melbourne Sch Populat &amp; Global Hlth, Ctr Epidemiol &amp; Biostat, Allergy &amp; Lung Hlth Unit, Melbourne, Vic, Australia; [Agusti, Alvar] Ctr Invest Biomed Red Enfermedades Resp CIBERES, Madrid, Spain; [Agusti, Alvar] Inst Invest Biomed August Pi &amp; Sunyer IDIBAPS, Barcelona, Spain; [Agusti, Alvar] Hosp Clin Barcelona, Resp Inst, Barcelona, Spain; [Agusti, Alvar] Univ Barcelona, Barcelona, Spain</t>
  </si>
  <si>
    <t>University of Melbourne; CIBER - Centro de Investigacion Biomedica en Red; CIBERES; University of Barcelona; Hospital Clinic de Barcelona; IDIBAPS; University of Barcelona; Hospital Clinic de Barcelona; University of Barcelona</t>
  </si>
  <si>
    <t>Lodge, CJ (corresponding author), Univ Melbourne, Melbourne Sch Populat &amp; Global Hlth, Ctr Epidemiol &amp; Biostat, Allergy &amp; Lung Hlth Unit, Melbourne, Vic, Australia.</t>
  </si>
  <si>
    <t>clodge@unimelb.edu.au</t>
  </si>
  <si>
    <t>Bui, Dinh/0000-0002-4388-784X; Lodge, Caroline/0000-0002-2342-3888; Russell, Melissa/0000-0002-3422-3726</t>
  </si>
  <si>
    <t>University of Melbourne</t>
  </si>
  <si>
    <t>University of Melbourne(University of Melbourne)</t>
  </si>
  <si>
    <t>This work was funded by a grant from the University of Melbourne.</t>
  </si>
  <si>
    <t>EUROPEAN RESPIRATORY SOC JOURNALS LTD</t>
  </si>
  <si>
    <t>SHEFFIELD</t>
  </si>
  <si>
    <t>442 GLOSSOP RD, SHEFFIELD S10 2PX, ENGLAND</t>
  </si>
  <si>
    <t>2312-0541</t>
  </si>
  <si>
    <t>ERJ OPEN RES</t>
  </si>
  <si>
    <t>ERJ Open Res.</t>
  </si>
  <si>
    <t>OCT 1</t>
  </si>
  <si>
    <t>10.1183/23120541.00309-2021</t>
  </si>
  <si>
    <t>ZU3RH</t>
  </si>
  <si>
    <t>WOS:000769759500021</t>
  </si>
  <si>
    <t>Ying, KJ; Zhai, RR; Pyrkov, TV; Shindyapina, AV; Mariotti, M; Fedichev, PO; Shen, X; Gladyshev, VN</t>
  </si>
  <si>
    <t>Ying, Kejun; Zhai, Ranran; Pyrkov, Timothy V.; Shindyapina, Anastasia V.; Mariotti, Marco; Fedichev, Peter O.; Shen, Xia; Gladyshev, Vadim N.</t>
  </si>
  <si>
    <t>Genetic and phenotypic analysis of the causal relationship between aging and COVID-19</t>
  </si>
  <si>
    <t>COMMUNICATIONS MEDICINE</t>
  </si>
  <si>
    <t>MENDELIAN RANDOMIZATION; AGE; MORTALITY; LOCI; DISEASE</t>
  </si>
  <si>
    <t>BackgroundEpidemiological studies revealed that the elderly and those with comorbidities are most affected by COVID-19, but it is important to investigate shared genetic mechanisms between COVID-19 risk and aging.MethodsWe conducted a multi-instrument Mendelian Randomization analysis of multiple lifespan-related traits and COVID-19. Aging clock models were applied to the subjects with different COVID-19 conditions in the UK-Biobank cohort. We performed a bivariate genomic scan for age-related COVID-19 and Mendelian Randomization analysis of 389 immune cell traits to investigate their effect on lifespan and COVID-19 risk.ResultsWe show that the genetic variation that supports longer life is significantly associated with the lower risk of COVID-19 infection and hospitalization. The odds ratio is 0.31 (P = 9.7 x 10(-6)) and 0.46 (P = 3.3 x 10(-4)), respectively, per additional 10 years of life. We detect an association between biological age acceleration and future incidence and severity of COVID-19 infection. Genetic profiling of age-related COVID-19 infection indicates key contributions of Notch signaling and immune system development. We reveal a negative correlation between the effects of immune cell traits on lifespan and COVID-19 risk. We find that lower B-cell CD19 levels are indicative of an increased risk of COVID-19 and decreased life expectancy, which is further validated by COVID-19 clinical data.ConclusionsOur analysis suggests that the factors that accelerate aging lead to an increased COVID-19 risk and point to the importance of Notch signaling and B cells in both. Interventions that target these factors to reduce biological age may reduce the risk of COVID-19. Ying et al. conduct a multi-instrument Mendelian randomization study looking at the link between aging and COVID-19 risk. They observe an association between genetic variation implicated in longevity and decreased risk of COVID-19 infection and hospitalization, with Notch signaling and immune system development loci found to be important in aging-related COVID-19 risk. Plain Language SummaryOlder adults and those with comorbidities are more likely to develop severe COVID-19 if infected with SARS-CoV-2. In this study, we investigate the genetic factors underlying the link between aging and COVID-19. Using data on the genetic variation between individuals and statistical methods to allow us to determine causality, we find that genetic variation associated with longer lifespan is associated with reduced risk of COVID-19 infection and hospitalization. We also find that acceleration of biological age (i.e., the age of your body based on physiological measurements rather than time) is associated with future incidence and severity of COVID-19, and identify some of the key cells and molecules involved in aging-related COVID-19 risk. Our study helps to characterize the relationship between aging and COVID-19, which may help to identify strategies to protect or treat older adults.</t>
  </si>
  <si>
    <t>[Ying, Kejun; Zhai, Ranran; Shen, Xia] Sun Yat Sen Univ, Sch Life Sci, State Key Lab Biocontrol, Biostat Grp, Guangzhou, Peoples R China; [Ying, Kejun; Shindyapina, Anastasia V.; Mariotti, Marco; Gladyshev, Vadim N.] Brigham &amp; Womens Hosp, Dept Med, Div Genet, Boston, MA 02115 USA; [Ying, Kejun; Shindyapina, Anastasia V.; Mariotti, Marco; Gladyshev, Vadim N.] Harvard Med Sch, Boston, MA 02115 USA; [Ying, Kejun] Harvard Univ, TH Chan Sch Publ Hlth, Boston, MA 02115 USA; [Pyrkov, Timothy V.; Fedichev, Peter O.] Gero LLC PTE, Singapore, Singapore; [Mariotti, Marco] Univ Barcelona, Dept Genet Microbiol &amp; Stat, Barcelona, Catalonia, Spain; [Fedichev, Peter O.] Moscow Inst Phys &amp; Technol, Dolgoprudnyi, Moscow Region, Russia; [Shen, Xia] Fudan Univ, Greater Bay Area Inst Precis Med Guangzhou, Guangzhou, Peoples R China</t>
  </si>
  <si>
    <t>Sun Yat Sen University; Harvard University; Brigham &amp; Women's Hospital; Harvard University; Harvard Medical School; Harvard University; Harvard T.H. Chan School of Public Health; University of Barcelona; Moscow Institute of Physics &amp; Technology; Fudan University</t>
  </si>
  <si>
    <t>Shen, X (corresponding author), Sun Yat Sen Univ, Sch Life Sci, State Key Lab Biocontrol, Biostat Grp, Guangzhou, Peoples R China.;Gladyshev, VN (corresponding author), Brigham &amp; Womens Hosp, Dept Med, Div Genet, Boston, MA 02115 USA.;Gladyshev, VN (corresponding author), Harvard Med Sch, Boston, MA 02115 USA.;Shen, X (corresponding author), Fudan Univ, Greater Bay Area Inst Precis Med Guangzhou, Guangzhou, Peoples R China.</t>
  </si>
  <si>
    <t>xia.shen@ed.ac.uk; vgladyshev@rics.bwh.harvard.edu</t>
  </si>
  <si>
    <t>Gladyshev, Vadim N/J-6187-2013; Shen, Xia/AAO-4233-2020</t>
  </si>
  <si>
    <t>Shen, Xia/0000-0003-4390-1979; Shindyapina, Anastasia/0000-0002-7336-3086; Ying, Kejun/0000-0002-1791-6176; Pyrkov, Timothy/0000-0002-1503-0398; Zhai, Ranran/0000-0002-5834-9120</t>
  </si>
  <si>
    <t>NIA; Gero PTE LLC (Singapore); UK Biobank project [21988]</t>
  </si>
  <si>
    <t>NIA(United States Department of Health &amp; Human ServicesNational Institutes of Health (NIH) - USANIH National Institute on Aging (NIA)); Gero PTE LLC (Singapore); UK Biobank project</t>
  </si>
  <si>
    <t>This research was supported by NIA grants to V.N.G. P.F. and T.P. were supported by Gero PTE LLC (Singapore). This research has been conducted using data from UK Biobank, a major biomedical database (UK Biobank website: www.ukbiobank.ac.uk; UK Biobank project ID 21988). We thank HGI and NIH-GRASP for the timely release of COVID-19 GWAS summary statistics. We also thank Miss Hanna Liu for assistance in part of the analysis.</t>
  </si>
  <si>
    <t>2730-664X</t>
  </si>
  <si>
    <t>COMMUN MED-LONDON</t>
  </si>
  <si>
    <t>Communications Med.</t>
  </si>
  <si>
    <t>OCT 5</t>
  </si>
  <si>
    <t>10.1038/s43856-021-00033-z</t>
  </si>
  <si>
    <t>A2BR4</t>
  </si>
  <si>
    <t>WOS:000953242200001</t>
  </si>
  <si>
    <t>Monereo-Sanchez, J; Luykx, JJ; Pinzon-Espinosa, J; Richard, G; Motazedi, E; Westlye, LT; Andreassen, OA; van der Meer, D</t>
  </si>
  <si>
    <t>Monereo-Sanchez, Jennifer; Luykx, Jurjen J.; Pinzon-Espinosa, Justo; Richard, Genevieve; Motazedi, Ehsan; Westlye, Lars T.; Andreassen, Ole A.; van der Meer, Dennis</t>
  </si>
  <si>
    <t>Diphtheria And Tetanus Vaccination History Is Associated With Lower Odds of COVID-19 Hospitalization</t>
  </si>
  <si>
    <t>FRONTIERS IN IMMUNOLOGY</t>
  </si>
  <si>
    <t>COVID-19; vaccination; diphtheria; tetanus; clinical variation</t>
  </si>
  <si>
    <t>Background COVID-19 is characterized by strikingly large, mostly unexplained, interindividual variation in symptom severity: while some individuals remain nearly asymptomatic, others suffer from severe respiratory failure. Previous vaccinations for other pathogens, in particular tetanus, may partly explain this variation, possibly by readying the immune system. Methods We made use of data on COVID-19 testing from 103,049 participants of the UK Biobank (mean age 71.5 years, 54.2% female), coupled to immunization records of the last ten years. Using logistic regression, covarying for age, sex, respiratory disease diagnosis, and socioeconomic status, we tested whether individuals vaccinated for tetanus, diphtheria or pertussis, differed from individuals that had only received other vaccinations on 1) undergoing a COVID-19 test, 2) being diagnosed with COVID-19, and 3) whether they developed severe COVID-19 symptoms. Results We found that individuals with registered diphtheria or tetanus vaccinations are less likely to develop severe COVID-19 than people who had only received other vaccinations (diphtheria odds ratio (OR)=0.47, p-value=5.3*10(-5); tetanus OR=0.52, p-value=1.2*10(-4)). Discussion These results indicate that a history of diphtheria or tetanus vaccinations is associated with less severe manifestations of COVID-19. These vaccinations may protect against severe COVID-19 symptoms by stimulating the immune system. We note the correlational nature of these results, yet the possibility that these vaccinations may influence the severity of COVID-19 warrants follow-up investigations.</t>
  </si>
  <si>
    <t>[Monereo-Sanchez, Jennifer] Maastricht Univ, Fac Hlth Med &amp; Life Sci, Sch Mental Hlth &amp; Neurosci, Maastricht, Netherlands; [Monereo-Sanchez, Jennifer] Maastricht Univ, Dept Radiol &amp; Nucl Med, Med Ctr, Maastricht, Netherlands; [Luykx, Jurjen J.] Univ Utrecht, Univ Med Ctr Utrecht, Brain Ctr Rudolf Magnus, Dept Psychiat, Utrecht, Netherlands; [Luykx, Jurjen J.] Univ Utrecht, Univ Med Ctr Utrecht, Brain Ctr Rudolf Magnus, Dept Translat Neurosci, Utrecht, Netherlands; [Luykx, Jurjen J.] GGNet Mental Hlth, Outpatient Opin Clin 2, Warnsveld, Netherlands; [Pinzon-Espinosa, Justo] Parc Tauli Univ Hosp, Dept Mental Hlth, Barcelona, Spain; [Pinzon-Espinosa, Justo] Univ Panama, Sch Med, Dept Clin Psychiat, Panama City, Panama; [Pinzon-Espinosa, Justo] Univ Barcelona, Sch Med, Dept Med, Barcelona, Spain; [Richard, Genevieve; Motazedi, Ehsan; Westlye, Lars T.; Andreassen, Ole A.; van der Meer, Dennis] Univ Oslo, Oslo Univ Hosp, Div Mental Hlth &amp; Addict, NORMENT, Oslo, Norway; [Richard, Genevieve; Motazedi, Ehsan; Westlye, Lars T.; Andreassen, Ole A.; van der Meer, Dennis] Univ Oslo, Inst Clin Med, Oslo, Norway; [Westlye, Lars T.] Univ Oslo, Dept Psychol, Oslo, Norway</t>
  </si>
  <si>
    <t>Maastricht University; Maastricht University; Utrecht University; Utrecht University Medical Center; Utrecht University; Utrecht University Medical Center; Autonomous University of Barcelona; Parc Tauli Hospital Universitari; Universidad de Panama; University of Barcelona; University of Oslo; University of Oslo; University of Oslo</t>
  </si>
  <si>
    <t>Monereo-Sanchez, J (corresponding author), Maastricht Univ, Fac Hlth Med &amp; Life Sci, Sch Mental Hlth &amp; Neurosci, Maastricht, Netherlands.;Monereo-Sanchez, J (corresponding author), Maastricht Univ, Dept Radiol &amp; Nucl Med, Med Ctr, Maastricht, Netherlands.;van der Meer, D (corresponding author), Univ Oslo, Oslo Univ Hosp, Div Mental Hlth &amp; Addict, NORMENT, Oslo, Norway.;van der Meer, D (corresponding author), Univ Oslo, Inst Clin Med, Oslo, Norway.</t>
  </si>
  <si>
    <t>j.monereosanchez@maastrichtuniversity.nl; d.v.d.meer@medisin.uio.no</t>
  </si>
  <si>
    <t>Pinzón-Espinosa, Justo Emilio/GXN-3444-2022; Motazedi, Ehsan/AGS-2919-2022</t>
  </si>
  <si>
    <t>Pinzón-Espinosa, Justo Emilio/0000-0002-3084-7793; Motazedi, Ehsan/0000-0003-1195-6393; Luykx, Jurjen/0000-0002-6439-2774</t>
  </si>
  <si>
    <t>Research Council of Norway [276082, 213837, 223273, 204966/F20, 229129, 249795/F20, 225989, 248778, 249795, 298646, 2016-064]; South-Eastern Norway Regional Health Authority [300767, 2017004, 2013123, R01MH100351, R01GM104400]; Stiftelsen Kristian Gerhard Jebsen [2014097]; European Research Council (ERC) under the European Union [2015073]; National Institutes of Health [SKGJ-Med-008, 802998]</t>
  </si>
  <si>
    <t>Research Council of Norway(Research Council of Norway); South-Eastern Norway Regional Health Authority; Stiftelsen Kristian Gerhard Jebsen; European Research Council (ERC) under the European Union(European Research Council (ERC)); National Institutes of Health(United States Department of Health &amp; Human ServicesNational Institutes of Health (NIH) - USA)</t>
  </si>
  <si>
    <t>The authors were funded by the Research Council of Norway (276082, 213837, 223273, 204966/F20, 229129, 249795/F20, 225989, 248778, 249795, 298646, 300767), the South-Eastern Norway Regional Health Authority (2013-123, 2014-097, 2015-073, 2016-064, 2017-004), Stiftelsen Kristian Gerhard Jebsen (SKGJ-Med-008), The European Research Council (ERC) under the European Unions Horizon 2020 research and innovation programme (ERC Starting Grant, Grant agreement No. 802998) and National Institutes of Health (R01MH100351, R01GM104400).</t>
  </si>
  <si>
    <t>1664-3224</t>
  </si>
  <si>
    <t>FRONT IMMUNOL</t>
  </si>
  <si>
    <t>Front. Immunol.</t>
  </si>
  <si>
    <t>OCT 7</t>
  </si>
  <si>
    <t>10.3389/fimmu.2021.749264</t>
  </si>
  <si>
    <t>Immunology</t>
  </si>
  <si>
    <t>WM0RZ</t>
  </si>
  <si>
    <t>WOS:000710803700001</t>
  </si>
  <si>
    <t>Coleman, P; Barber, TM; van Rens, T; Hanson, P; Coffey, A; Oyebode, O</t>
  </si>
  <si>
    <t>Coleman, Paul; Barber, Thomas M.; van Rens, Thijs; Hanson, Petra; Coffey, Alice; Oyebode, Oyinlola</t>
  </si>
  <si>
    <t>COVID-19 Outcomes in Minority Ethnic Groups: Do Obesity and Metabolic Risk Play a Role?</t>
  </si>
  <si>
    <t>CURRENT OBESITY REPORTS</t>
  </si>
  <si>
    <t>COVID-19; Ethnic inequalities; Obesity; Metabolic risk; Social determinants of health</t>
  </si>
  <si>
    <t>HEALTH; CARE; IMPACT; RACE; POPULATIONS; VACCINATION; DISPARITIES; SERVICES; AGE; UK</t>
  </si>
  <si>
    <t>Purpose of Review Globally, minority ethnic groups have been at higher risk of COVID-19 mortality and morbidity than majority populations. This review outlines factors that may interact to create these inequalities and explores the hypothesis that differing levels of cardio-metabolic risk, according to ethnic group, play a role. Recent Findings Two UK Biobank studies have reported that the body mass index is more strongly associated with an increased risk of COVID-19 infection and mortality in minority ethnic populations than in White populations. A study of UK patients found that the strongest association between obesity and adverse COVID-19 outcomes was in people of Black ethnicity. Summary Differences in the prevalence of obesity and its metabolic sequelae have been shown to partly mediate ethnic inequalities in COVID-19 outcomes, although not always consistently. It is possible that ethnic differences in the consequences of obesity may explain some of the remaining disparity in COVID-19 risk.</t>
  </si>
  <si>
    <t>[Coleman, Paul; Barber, Thomas M.; Hanson, Petra; Coffey, Alice; Oyebode, Oyinlola] Univ Warwick, Warwick Med Sch, Coventry, W Midlands, England; [van Rens, Thijs] Univ Warwick, Dept Econ, Coventry, W Midlands, England</t>
  </si>
  <si>
    <t>University of Warwick; University of Warwick</t>
  </si>
  <si>
    <t>Oyebode, O (corresponding author), Univ Warwick, Warwick Med Sch, Coventry, W Midlands, England.</t>
  </si>
  <si>
    <t>o.r.o.oyebode@warwick.ac.uk</t>
  </si>
  <si>
    <t>Oyebode, Oyinlola/ABE-1256-2021</t>
  </si>
  <si>
    <t>Oyebode, Oyinlola/0000-0003-0925-9839; van Rens, Thijs/0000-0001-9581-4784; Coffey, Alice/0000-0003-1059-4685; Coleman, Paul/0000-0002-8681-9070</t>
  </si>
  <si>
    <t>Warwick ESRC IAA Internal Network Grant [ES/T502054/1]</t>
  </si>
  <si>
    <t>Warwick ESRC IAA Internal Network Grant</t>
  </si>
  <si>
    <t>Oyinlola Oyebode is affiliated to the National Institute for Health Research (NIHR) Applied Research Collaboration (ARC) West Midlands. All authors are part of the Warwick Obesity Network, an interdisciplinary team of academics and clinicians at the University of Warwick working on obesity interventions. The activities of the network are supported by a Warwick ESRC IAA Internal Network Grant (reference ES/T502054/1). No specific funding was used for this review.</t>
  </si>
  <si>
    <t>2162-4968</t>
  </si>
  <si>
    <t>CURR OBES REP</t>
  </si>
  <si>
    <t>Curr. Obes. Rep.</t>
  </si>
  <si>
    <t>OCT 2021</t>
  </si>
  <si>
    <t>3Y2BG</t>
  </si>
  <si>
    <t>Green Accepted, hybrid, Green Published</t>
  </si>
  <si>
    <t>WOS:000707555400001</t>
  </si>
  <si>
    <t>Griffanti, L; Raman, B; Alfaro-Almagro, F; Filippini, N; Cassar, MP; Sheerin, F; Okell, TW; McConnell, FKA; Chappell, MA; Wang, CY; Arthofer, C; Lange, FJ; Andersson, J; Mackay, CE; Tunnicliffe, EM; Rowland, M; Neubauer, S; Miller, KL; Jezzard, P; Smith, SM</t>
  </si>
  <si>
    <t>Griffanti, Ludovica; Raman, Betty; Alfaro-Almagro, Fidel; Filippini, Nicola; Cassar, Mark Philip; Sheerin, Fintan; Okell, Thomas W.; Kennedy McConnell, Flora A.; Chappell, Michael A.; Wang, Chaoyue; Arthofer, Christoph; Lange, Frederik J.; Andersson, Jesper; Mackay, Clare E.; Tunnicliffe, Elizabeth M.; Rowland, Matthew; Neubauer, Stefan; Miller, Karla L.; Jezzard, Peter; Smith, Stephen M.</t>
  </si>
  <si>
    <t>Adapting the UK Biobank Brain Imaging Protocol and Analysis Pipeline for the C-MORE Multi-Organ Study of COVID-19 Survivors</t>
  </si>
  <si>
    <t>FRONTIERS IN NEUROLOGY</t>
  </si>
  <si>
    <t>UK Biobank (UKB); brain magnetic resonance imaging (MRI); COVID-19; SARS-CoV-2; multi-organ MRI</t>
  </si>
  <si>
    <t>CRITICAL ILLNESS; SEGMENTATION; SUSCEPTIBILITY; MATTER; ROBUST; PHASE; ECHO; OPTIMIZATION; REGISTRATION; ALGORITHM</t>
  </si>
  <si>
    <t>SARS-CoV-2 infection has been shown to damage multiple organs, including the brain. Multiorgan MRI can provide further insight on the repercussions of COVID-19 on organ health but requires a balance between richness and quality of data acquisition and total scan duration. We adapted the UK Biobank brain MRI protocol to produce high-quality images while being suitable as part of a post-COVID-19 multiorgan MRI exam. The analysis pipeline, also adapted from UK Biobank, includes new imaging-derived phenotypes (IDPs) designed to assess the possible effects of COVID-19. A first application of the protocol and pipeline was performed in 51 COVID-19 patients post-hospital discharge and 25 controls participating in the Oxford C-MORE study. The protocol acquires high resolution T-1, T-2-FLAIR, diffusion weighted images, susceptibility weighted images, and arterial spin labelling data in 17 min. The automated imaging pipeline derives 1,575 IDPs, assessing brain anatomy (including olfactory bulb volume and intensity) and tissue perfusion, hyperintensities, diffusivity, and susceptibility. In the C-MORE data, IDPs related to atrophy, small vessel disease and olfactory bulbs were consistent with clinical radiology reports. Our exploratory analysis tentatively revealed some group differences between recovered COVID-19 patients and controls, across severity groups, but not across anosmia groups. Follow-up imaging in the C-MORE study is currently ongoing, and this protocol is now being used in other large-scale studies. The protocol, pipeline code and data are openly available and will further contribute to the understanding of the medium to long-term effects of COVID-19.</t>
  </si>
  <si>
    <t>[Griffanti, Ludovica; Mackay, Clare E.] Univ Oxford, Oxford Ctr Human Brain Act, Wellcome Ctr Integrat Neuroimaging, Dept Psychiat, Oxford, England; [Griffanti, Ludovica; Alfaro-Almagro, Fidel; Okell, Thomas W.; Chappell, Michael A.; Wang, Chaoyue; Arthofer, Christoph; Lange, Frederik J.; Andersson, Jesper; Miller, Karla L.; Jezzard, Peter; Smith, Stephen M.] Univ Oxford, Wellcome Ctr Integrat Neuroimaging WIN FMRIB, Nuffield Dept Clin Neurosci, Oxford, England; [Raman, Betty; Cassar, Mark Philip; Tunnicliffe, Elizabeth M.; Neubauer, Stefan] Univ Oxford, Natl Inst Hlth Res NIHR, Oxford Biomed Res Ctr BRC, Div Cardiovasc Med,Radcliffe Dept Med, Oxford, England; [Raman, Betty; Neubauer, Stefan] Univ Oxford, British Heart Fdn, Ctr Res Excellence, Radcliffe Dept Med, Oxford, England; [Filippini, Nicola] San Camillo Hosp, Ist Ricovero &amp; Cura Carattere Sci IRCCS, Venice, Italy; [Sheerin, Fintan] Oxford Univ Hosp Natl Hlth Serv NHS Fdn Trust, Dept Radiol, Oxford, England; [Kennedy McConnell, Flora A.; Chappell, Michael A.] Univ Nottingham, Sch Med, Mental Hlth &amp; Clin Neurosci, Nottingham, England; [Kennedy McConnell, Flora A.; Chappell, Michael A.] Univ Nottingham, Sch Med, Sir Peter Mansfield Imaging Ctr, Nottingham, England; [Kennedy McConnell, Flora A.; Chappell, Michael A.] Univ Nottingham, Queens Med Ctr, Nottingham Biomed Res Ctr, Nottingham, England; [Mackay, Clare E.] Univ Oxford, Dept Psychiat, Oxford, England; [Rowland, Matthew] Univ Oxford, Nuffield Dept Clin Neurosci, Oxford, England</t>
  </si>
  <si>
    <t>University of Oxford; University of Oxford; University of Oxford; University of Oxford; Fondazione IRCCS Istituto Nazionale Tumori Milan; IRCCS Ospedale San Camillo; Oxford University Hospitals NHS Foundation Trust; University of Nottingham; University of Nottingham; University of Nottingham; University of Oxford; University of Oxford</t>
  </si>
  <si>
    <t>Griffanti, L (corresponding author), Univ Oxford, Oxford Ctr Human Brain Act, Wellcome Ctr Integrat Neuroimaging, Dept Psychiat, Oxford, England.;Griffanti, L (corresponding author), Univ Oxford, Wellcome Ctr Integrat Neuroimaging WIN FMRIB, Nuffield Dept Clin Neurosci, Oxford, England.</t>
  </si>
  <si>
    <t>ludovica.griffanti@psych.ox.ac.uk</t>
  </si>
  <si>
    <t>Griffanti, Ludovica/ABA-4218-2020; Cassar, Mark Philip/AAG-4573-2020; Raman, Betty/AAF-1879-2021; Alfaro-Almagro, Fidel/AAE-7940-2022; Filippini, Nicola/Q-5250-2019</t>
  </si>
  <si>
    <t>Griffanti, Ludovica/0000-0002-0540-9353; Cassar, Mark Philip/0000-0001-7192-6917; Filippini, Nicola/0000-0003-1513-5269; Raman, Betty/0000-0002-1239-9608; Arthofer, Christoph/0000-0003-1474-9963; Mackay, Clare/0000-0001-6111-8318</t>
  </si>
  <si>
    <t>NIHR Oxford; Oxford British Heart Foundation (BHF) Centre of Research Excellence [RE/18/3/34214]; United Kingdom Research Innovation; Wellcome Trust; British Heart Foundation; Department of Health and Social Care/National Institute for Health Research Grant [MR/V027859/1]; Dunhill Medical Trust; EPSRC [EP/P012361/1]; Sir Henry Dale Fellowship - Wellcome Trust [220204/Z/20/Z]; Sir Henry Dale Fellowship - Royal Society [220204/Z/20/Z]; Wellcome Trust [220204/Z/20/Z, 203139/Z/16/Z, 215573/Z/19/Z]; Wellcome Trust Collaborative Award [215573/Z/19/Z]; Wellcome Trust Senior Research Fellowship [202788/Z/16/Z]; Medical Research Council; NIHR Oxford Health Biomedical Research Centre; Wellcome Trust [220204/Z/20/Z] Funding Source: Wellcome Trust; EPSRC [EP/P012361/1] Funding Source: UKRI; MRC [MR/V027859/1] Funding Source: UKRI</t>
  </si>
  <si>
    <t>NIHR Oxford(National Institutes of Health Research (NIHR)); Oxford British Heart Foundation (BHF) Centre of Research Excellence; United Kingdom Research Innovation; Wellcome Trust(Wellcome Trust); British Heart Foundation(British Heart Foundation); Department of Health and Social Care/National Institute for Health Research Grant; Dunhill Medical Trust(Dunhill Medical Trust); EPSRC(UK Research &amp; Innovation (UKRI)Engineering &amp; Physical Sciences Research Council (EPSRC)); Sir Henry Dale Fellowship - Wellcome Trust(Wellcome Trust); Sir Henry Dale Fellowship - Royal Society(Royal Society); Wellcome Trust(Wellcome Trust); Wellcome Trust Collaborative Award(Wellcome Trust); Wellcome Trust Senior Research Fellowship(Wellcome Trust); Medical Research Council(UK Research &amp; Innovation (UKRI)Medical Research Council UK (MRC)); NIHR Oxford Health Biomedical Research Centre; Wellcome Trust(Wellcome Trust); EPSRC(UK Research &amp; Innovation (UKRI)Engineering &amp; Physical Sciences Research Council (EPSRC)); MRC(UK Research &amp; Innovation (UKRI)Medical Research Council UK (MRC))</t>
  </si>
  <si>
    <t>This work was supported by NIHR Oxford and Oxford Health Biomedical Research Centre, Oxford British Heart Foundation (BHF) Centre of Research Excellence (RE/18/3/34214), United Kingdom Research Innovation, Wellcome Trust, and British Heart Foundation. This project was part of a tier 3 study (C-MORE) within the collaborative research programme entitled PHOSP-COVID Post-hospitalisation COVID-19 study: a national consortium to understand and improve long-term health outcomes. Funded by the Medical Research Council and Department of Health and Social Care/National Institute for Health Research Grant (MR/V027859/1) ISRCTN number 10980107. This work also arises from one of the national COVID-19 Cardiovascular Disease Flagship Projects designated by the NIHR-BHF Cardiovascular Partnership. PJ thanks the Dunhill Medical Trust for support. MAC and FK acknowledge support from EPSRC (EP/P012361/1). TO was supported by a Sir Henry Dale Fellowship jointly funded by the Wellcome Trust and the Royal Society (220204/Z/20/Z). The Wellcome Centre for Integrative Neuroimaging was supported by core funding from theWellcome Trust (203139/Z/16/Z). The authors gratefully acknowledge funding from the Wellcome Trust Collaborative Award (215573/Z/19/Z). KM acknowledges further support from the Wellcome Trust Senior Research Fellowship (202788/Z/16/Z). This research was funded in part by the Wellcome Trust (Grants numbers 203139/Z/16/Z, 215573/Z/19/Z, 220204/Z/20/Z, and 202788/Z/16/Z). For the purpose of open access, the authors have applied a CC BY public copyright licence to any author accepted manuscript version arising from this submission.</t>
  </si>
  <si>
    <t>1664-2295</t>
  </si>
  <si>
    <t>FRONT NEUROL</t>
  </si>
  <si>
    <t>Front. Neurol.</t>
  </si>
  <si>
    <t>OCT 29</t>
  </si>
  <si>
    <t>XK8GE</t>
  </si>
  <si>
    <t>WOS:000727696100001</t>
  </si>
  <si>
    <t>Hamrouni, M; Roberts, MJ; Thackray, A; Stensel, DJ; Bishop, N</t>
  </si>
  <si>
    <t>Hamrouni, Malik; Roberts, Matthew J.; Thackray, Alice; Stensel, David J.; Bishop, Nicolette</t>
  </si>
  <si>
    <t>Associations of obesity, physical activity level, inflammation and cardiometabolic health with COVID-19 mortality: a prospective analysis of the UK Biobank cohort</t>
  </si>
  <si>
    <t>COVID-19; epidemiology; physiology; immunology</t>
  </si>
  <si>
    <t>RISK-FACTOR; INACTIVITY</t>
  </si>
  <si>
    <t>Objectives To investigate the associations of physical activity level with COVID-19 mortality risk across body mass index (BMI) categories, and to determine whether any protective association of a higher physical activity level in individuals with obesity may be explained by favourable levels of cardiometabolic and inflammatory biomarkers. Design Prospective cohort study (baseline data collected between 2006 and 2010). Physical activity level was assessed using the International Physical Activity Questionnaire (high: &gt;= 3000 Metabolic Equivalent of Task (MET)-min/week, moderate: &gt;= 600 MET-min/week, low: not meeting either criteria), and biochemical assays were conducted on blood samples to provide biomarker data. Setting UK Biobank. Main outcome measures Logistic regressions adjusted for potential confounders were performed to determine the associations of exposure variables with COVID-19 mortality risk. Mortality from COVID-19 was ascertained by death certificates through linkage with National Health Service (NHS) Digital. Results Within the 259 397 included participants, 397 COVID-19 deaths occurred between 16 March 2020 and 27 February 2021. Compared with highly active individuals with a normal BMI (reference group), the ORs (95% CIs) for COVID-19 mortality were 1.61 (0.98 to 2.64) for highly active individuals with obesity, 2.85 (1.78 to 4.57) for lowly active individuals with obesity and 1.94 (1.04 to 3.61) for lowly active individuals with a normal BMI. Of the included biomarkers, neutrophil count and monocyte count were significantly positively associated with COVID-19 mortality risk. In a subanalysis restricted to individuals with obesity, adjusting for these biomarkers attenuated the higher COVID-19 mortality risk in lowly versus highly active individuals with obesity by 10%. Conclusions This study provides novel evidence suggesting that a high physical activity level may attenuate the COVID-19 mortality risk associated with obesity. Although the protective association may be partly explained by lower neutrophil and monocyte counts, it still remains largely unexplained by the biomarkers included in this analysis.</t>
  </si>
  <si>
    <t>[Hamrouni, Malik; Roberts, Matthew J.; Thackray, Alice; Stensel, David J.; Bishop, Nicolette] Loughborough Univ, Sch Sport Exercise &amp; Hlth Sci, Loughborough, Leics, England</t>
  </si>
  <si>
    <t>Loughborough University</t>
  </si>
  <si>
    <t>Bishop, N (corresponding author), Loughborough Univ, Sch Sport Exercise &amp; Hlth Sci, Loughborough, Leics, England.</t>
  </si>
  <si>
    <t>N.C.Bishop@lboro.ac.uk</t>
  </si>
  <si>
    <t>Hamrouni, Malik/HGE-4834-2022; Thackray, Alice/G-7254-2015</t>
  </si>
  <si>
    <t>Thackray, Alice/0000-0002-7800-3207; Stensel, David/0000-0001-9119-8590; Roberts, Matthew/0000-0003-2952-103X; Hamrouni, Malik/0000-0002-5523-5435</t>
  </si>
  <si>
    <t>National Institute for Health Research (NIHR) Leicester Biomedical Research Centre</t>
  </si>
  <si>
    <t>This research was supported by the National Institute for Health Research (NIHR) Leicester Biomedical Research Centre.</t>
  </si>
  <si>
    <t>e055003</t>
  </si>
  <si>
    <t>WS7XX</t>
  </si>
  <si>
    <t>WOS:000715392500024</t>
  </si>
  <si>
    <t>Zhang, K; Dong, SS; Guo, Y; Tang, SH; Wu, H; Yao, S; Wang, PF; Xue, HZ; Huang, W; Ding, J; Yang, TL</t>
  </si>
  <si>
    <t>Zhang, Kun; Dong, Shan-Shan; Guo, Yan; Tang, Shi-Hao; Wu, Hao; Yao, Shi; Wang, Peng-Fei; Xue, Han-Zhong; Huang, Wei; Ding, Jian; Yang, Tie-Lin</t>
  </si>
  <si>
    <t>Causal Associations Between Blood Lipids and COVID-19 Risk: A Two-Sample Mendelian Randomization Study</t>
  </si>
  <si>
    <t>ARTERIOSCLEROSIS THROMBOSIS AND VASCULAR BIOLOGY</t>
  </si>
  <si>
    <t>blood; cholesterol; coronavirus; dyslipidemias; lipids</t>
  </si>
  <si>
    <t>CARDIOVASCULAR RISK; CHOLESTEROL; DYSLIPIDEMIA; BIAS; LIPOPROTEINS; INSTRUMENTS</t>
  </si>
  <si>
    <t>Objective: Coronavirus disease 2019 (COVID-19) is a global pandemic caused by the severe acute respiratory syndrome coronavirus 2. It has been reported that dyslipidemia is correlated with COVID-19, and blood lipids levels, including total cholesterol, HDL-C (high-density lipoprotein cholesterol), and LDL-C (low-density lipoprotein cholesterol) levels, were significantly associated with disease severity. However, the causalities of blood lipids on COVID-19 are not clear. Approach and Results: We performed 2-sample Mendelian randomization (MR) analyses to explore the causal effects of blood lipids on COVID-19 susceptibility and severity. Using the outcome data from the UK Biobank (1221 cases and 4117 controls), we observed potential positive causal effects of dyslipidemia (odds ratio [OR], 1.27 [95% CI, 1.08-1.49], P=3.18x10(-3)), total cholesterol (OR, 1.19 [95% CI, 1.07-1.32], P=8.54x10(-4)), and ApoB (apolipoprotein B; OR, 1.18 [95% CI, 1.07-1.29], P=1.01x10(-3)) on COVID-19 susceptibility after Bonferroni correction. In addition, the effects of total cholesterol (OR, 1.01 [95% CI, 1.00-1.02], P=2.29x10(-2)) and ApoB (OR, 1.01 [95% CI, 1.00-1.02], P=2.22x10(-2)) on COVID-19 susceptibility were also identified using outcome data from the host genetics initiative (14 134 cases and 1 284 876 controls). Conclusions: In conclusion, we found that higher total cholesterol and ApoB levels might increase the risk of COVID-19 infection.</t>
  </si>
  <si>
    <t>[Zhang, Kun; Guo, Yan; Wang, Peng-Fei; Xue, Han-Zhong; Huang, Wei; Yang, Tie-Lin] Xi An Jiao Tong Univ, Honghui Hosp, Coll Med, Dept Trauma Surg, Xian 710049, Shaanxi, Peoples R China; [Zhang, Kun; Dong, Shan-Shan; Guo, Yan; Tang, Shi-Hao; Wu, Hao; Yao, Shi; Ding, Jian] Xi An Jiao Tong Univ, Sch Life Sci &amp; Technol, Key Lab Biomed Informat Engn, Minist Educ, Xian 710049, Shaanxi, Peoples R China</t>
  </si>
  <si>
    <t>Xi'an Jiaotong University; Xi'an Jiaotong University</t>
  </si>
  <si>
    <t>Yang, TL (corresponding author), Xi An Jiao Tong Univ, Honghui Hosp, Coll Med, Dept Trauma Surg, Xian 710049, Shaanxi, Peoples R China.;Ding, J (corresponding author), Xi An Jiao Tong Univ, Sch Life Sci &amp; Technol, Key Lab Biomed Informat Engn, Minist Educ, Xian 710049, Shaanxi, Peoples R China.</t>
  </si>
  <si>
    <t>jianding@xjtu.edu.cn; yangtielin@xjtu.edu.cn</t>
  </si>
  <si>
    <t>Yao, Shi/GON-6117-2022; Ding, Jian/F-6996-2015; huang, wen/GXW-0661-2022; Huang, WW/GXH-0977-2022</t>
  </si>
  <si>
    <t>Ding, Jian/0000-0002-5578-5410; Yao, Shi/0000-0002-4574-8106</t>
  </si>
  <si>
    <t>National Natural Science Foundation of China [31970569, 31871264, 31771371, 31970654]; Natural Science Basic Research Program of Shaanxi [2021JC-02, 2019JM-058]; Shaanxi Provincial Key Research and Development Project [2019ZDLSF01-09]; Science and Technology Planning Project of Xi'an [2019115713YX012SF052]; Fundamental Research Funds for the Central Universities</t>
  </si>
  <si>
    <t>National Natural Science Foundation of China(National Natural Science Foundation of China (NSFC)); Natural Science Basic Research Program of Shaanxi; Shaanxi Provincial Key Research and Development Project; Science and Technology Planning Project of Xi'an; Fundamental Research Funds for the Central Universities(Fundamental Research Funds for the Central Universities)</t>
  </si>
  <si>
    <t>This study is supported by the National Natural Science Foundation of China (31970569, 31871264, 31771371, and 31970654), Natural Science Basic Research Program of Shaanxi (2021JC-02 and 2019JM-058), Shaanxi Provincial Key Research and Development Project (2019ZDLSF01-09), Science and Technology Planning Project of Xi'an (2019115713YX012SF052), and the Fundamental Research Funds for the Central Universities.</t>
  </si>
  <si>
    <t>LIPPINCOTT WILLIAMS &amp; WILKINS</t>
  </si>
  <si>
    <t>TWO COMMERCE SQ, 2001 MARKET ST, PHILADELPHIA, PA 19103 USA</t>
  </si>
  <si>
    <t>1079-5642</t>
  </si>
  <si>
    <t>1524-4636</t>
  </si>
  <si>
    <t>ARTERIOSCL THROM VAS</t>
  </si>
  <si>
    <t>Arterioscler. Thromb. Vasc. Biol.</t>
  </si>
  <si>
    <t>WL8BB</t>
  </si>
  <si>
    <t>WOS:000710623300017</t>
  </si>
  <si>
    <t>Woodward, M; Peters, SAE; Harris, K</t>
  </si>
  <si>
    <t>Woodward, Mark; Peters, Sanne A. E.; Harris, Katie</t>
  </si>
  <si>
    <t>Social deprivation as a risk factor for COVID-19 mortality among women and men in the UK Biobank: nature of risk and context suggests that social interventions are essential to mitigate the effects of future pandemics</t>
  </si>
  <si>
    <t>JOURNAL OF EPIDEMIOLOGY AND COMMUNITY HEALTH</t>
  </si>
  <si>
    <t>social class; infection; cardiovascular disease</t>
  </si>
  <si>
    <t>COHORT</t>
  </si>
  <si>
    <t>Objectives To investigate sex differences in the effects of social deprivation on COVID-19 mortality and to place these effects in context with other diseases. Design Prospective population-based study. Setting UK Biobank. Participants 501 865 participants (54% women). Main outcome measure COVID-19 as the underlying cause of death. Results Of 472 946 participants alive when COVID-19 was first apparent in the UK (taken as 1 February 2020), 217 (34% women) died from COVID-19 over the next 10 months, resulting in an incidence, per 100 000 person years, of 100.65 (95% CI 79.47 to 121.84) for women and 228.59 (95% CI 194.88 to 262.30) for men. Greater social deprivation, quantified using the Townsend Deprivation Score, was associated with greater risk of fatal COVD-19. Adjusted for age and ethnicity, HRs for women and men, comparing those in the most with the least deprived national fifths, were 3.66 (2.82 to 4.75) for women and 3.00 (2.46 to 3.66) for men. Adjustments for key baseline lifestyle factors attenuated these HRs to 2.20 (1.63 to 2.96) and 2.62 (2.12 to 3.24), respectively. There was evidence of a log-linear trend in the deprivation-fatal COVID-19 association, of similar magnitude to the equivalent trends for the associations between deprivation and fatal influenza or pneumonia and fatal cardiovascular disease. For all three causes of death, there was no evidence of a sex difference in the associations. Conclusions Higher social deprivation is a risk factor for death from COVID-19 on a continuous scale, with two to three times the risk in the most disadvantaged 20% compared with the least. Similarities between the social gradients in COVID-19, influenza/pneumonia and cardiovascular disease mortality, the lack of sex differences in these effects, and the partial mediation of lifestyle factors suggest that better social policies are crucial to alleviate the general medical burden, including from the current, and potential future, viral pandemics.</t>
  </si>
  <si>
    <t>[Woodward, Mark; Harris, Katie] Univ New South Wales, George Inst Global Hlth, Sydney, NSW, Australia; [Woodward, Mark; Peters, Sanne A. E.] Imperial Coll London, Sch Publ Hlth, George Inst Global Hlth, London, England; [Peters, Sanne A. E.] Julius Ctr Hlth Sci &amp; Primary Care, Utrecht, Netherlands</t>
  </si>
  <si>
    <t>University of New South Wales Sydney; George Institute for Global Health; University of Sydney; Imperial College London</t>
  </si>
  <si>
    <t>Woodward, M (corresponding author), Univ New South Wales, Sydney, NSW, Australia.</t>
  </si>
  <si>
    <t>m.woodward@imperial.ac.uk</t>
  </si>
  <si>
    <t>Harris, Katie/HGB-2140-2022; Peters, Sanne A.E./H-3028-2012; Woodward, Mark/D-8492-2015; Harris, Katie/HDO-1319-2022</t>
  </si>
  <si>
    <t>Woodward, Mark/0000-0001-9800-5296</t>
  </si>
  <si>
    <t>National Health and Medical Research Council [APP1149987, APP1174120]; UK Medical Research Council Skills Development Fellowship [MR/P014550/1]; Imperial College Biomedical Research Centre; MRC [MR/P014550/1] Funding Source: UKRI</t>
  </si>
  <si>
    <t>National Health and Medical Research Council(National Health and Medical Research Council (NHMRC) of Australia); UK Medical Research Council Skills Development Fellowship(UK Research &amp; Innovation (UKRI)Medical Research Council UK (MRC)); Imperial College Biomedical Research Centre; MRC(UK Research &amp; Innovation (UKRI)Medical Research Council UK (MRC))</t>
  </si>
  <si>
    <t>MW is supported by the National Health and Medical Research Council (grants APP1149987 and APP1174120). SAEP is supported by a UK Medical Research Council Skills Development Fellowship (MR/P014550/1). MW and SAEP are supported by the Imperial College Biomedical Research Centre.</t>
  </si>
  <si>
    <t>0143-005X</t>
  </si>
  <si>
    <t>1470-2738</t>
  </si>
  <si>
    <t>J EPIDEMIOL COMMUN H</t>
  </si>
  <si>
    <t>J. Epidemiol. Community Health</t>
  </si>
  <si>
    <t>10.1136/jech-2020-215810</t>
  </si>
  <si>
    <t>WI1EE</t>
  </si>
  <si>
    <t>WOS:000708108300005</t>
  </si>
  <si>
    <t>Yoshikawa, M; Asaba, K; Nakayama, T</t>
  </si>
  <si>
    <t>Yoshikawa, Masahiro; Asaba, Kensuke; Nakayama, Tomohiro</t>
  </si>
  <si>
    <t>Estimating causal effects of atherogenic lipid-related traits on COVID-19 susceptibility and severity using a two-sample Mendelian randomization approach</t>
  </si>
  <si>
    <t>BMC MEDICAL GENOMICS</t>
  </si>
  <si>
    <t>COVID-19; SARS-CoV-2; Triglyceride; LDL-cholesterol; Apolipoprotein B; Mendelian randomization</t>
  </si>
  <si>
    <t>CHOLESTEROL; EDUCATION; RISK</t>
  </si>
  <si>
    <t>Background As the number of COVID-19 deaths continues to rise worldwide, the identification of risk factors for the disease is an urgent issue, and it remains controversial whether atherogenic lipid-related traits including serum apolipoprotein B, low-density lipoprotein (LDL)-cholesterol, and triglyceride levels, are risk factors. The aim of this study was to estimate causal effects of lipid-related traits on COVID-19 risk in the European population using a two-sample Mendelian randomization (MR) approach. Methods We used summary statistics from a genome-wide association study (GWAS) that included 441,016 participants from the UK Biobank as the exposure dataset of lipid-related traits and from COVID-19 Host Genetics Initiative GWAS meta-analyses of European ancestry as the outcome dataset for COVID-19 susceptibility (32,494 cases and 1,316,207 controls), hospitalization (8316 cases and 1,549,095 controls), and severity (4792 cases and 1,054,664 controls). We performed two-sample MR analyses using the inverse variance weighted (IVW) method. As sensitivity analyses, the MR-Egger regression, weighted median, and weighted mode methods were conducted as were leave-one-out sensitivity analysis, the MR-PRESSO global test, PhenoScanner searches, and IVW multivariable MR analyses. A P value below 0.0055 with Bonferroni correction was considered statistically significant. Results This MR study suggested that serum apolipoprotein B or LDL-cholesterol levels were not significantly associated with COVID-19 risk. On the other hand, we inferred that higher serum triglyceride levels were suggestively associated with higher risks of COVID-19 susceptibility (odds ratio [OR] per standard deviation increase in lifelong triglyceride levels, 1.065; 95% confidence interval [CI], 1.001-1.13; P = 0.045) and hospitalization (OR, 1.174; 95% CI, 1.04-1.33; P = 0.012), and were significantly associated with COVID-19 severity (OR, 1.274; 95% CI, 1.08-1.50; P = 0.004). Sensitivity and bidirectional MR analyses suggested that horizontal pleiotropy and reverse causation were unlikely. Conclusions Our MR study indicates a causal effect of higher serum triglyceride levels on a greater risk of COVID-19 severity in the European population using the latest and largest GWAS datasets to date. However, as the underlying mechanisms remain unclear and our study might be still biased due to possible horizontal pleiotropy, further studies are warranted to validate our findings and investigate underlying mechanisms.</t>
  </si>
  <si>
    <t>[Yoshikawa, Masahiro; Nakayama, Tomohiro] Nihon Univ, Dept Pathol &amp; Microbiol, Div Lab Med, Sch Med, Tokyo, Japan; [Asaba, Kensuke] Univ Tokyo Hosp, Dept Computat Diagnost Radiol &amp; Prevent Med, Tokyo, Japan</t>
  </si>
  <si>
    <t>Nihon University; University of Tokyo</t>
  </si>
  <si>
    <t>Yoshikawa, M (corresponding author), Nihon Univ, Dept Pathol &amp; Microbiol, Div Lab Med, Sch Med, Tokyo, Japan.</t>
  </si>
  <si>
    <t>myosh-tky@umin.ac.jp</t>
  </si>
  <si>
    <t>Nakayama, Tomohiro/GYU-0303-2022</t>
  </si>
  <si>
    <t>YOSHIKAWA, Masahiro/0000-0002-3682-9713</t>
  </si>
  <si>
    <t>1755-8794</t>
  </si>
  <si>
    <t>BMC MED GENOMICS</t>
  </si>
  <si>
    <t>BMC Med. Genomics</t>
  </si>
  <si>
    <t>NOV 13</t>
  </si>
  <si>
    <t>10.1186/s12920-021-01127-2</t>
  </si>
  <si>
    <t>WW7JZ</t>
  </si>
  <si>
    <t>WOS:000718089300001</t>
  </si>
  <si>
    <t>Hou, C; Hu, YH; Yang, HZ; Chen, WW; Zeng, Y; Ying, ZY; Hu, Y; Sun, YJ; Qu, YY; Gottfredsson, M; Valdimarsdottir, UA; Song, H</t>
  </si>
  <si>
    <t>Hou, Can; Hu, Yihan; Yang, Huazhen; Chen, Wenwen; Zeng, Yu; Ying, Zhiye; Hu, Yao; Sun, Yajing; Qu, Yuanyuan; Gottfredsson, Magnus; Valdimarsdottir, Unnur A.; Song, Huan</t>
  </si>
  <si>
    <t>COVID-19 and risk of subsequent life-threatening secondary infections: a matched cohort study in UK Biobank</t>
  </si>
  <si>
    <t>COVID-19; Life-threatening infections; Severe secondary infections; Sepsis</t>
  </si>
  <si>
    <t>BACTERIAL; COMPLICATIONS; INFLUENZA</t>
  </si>
  <si>
    <t>Background With the increasing number of people infected with and recovered from coronavirus disease 2019 (COVID-19), the extent of major health consequences of COVID-19 is unclear, including risks of severe secondary infections. Methods Based on 445,845 UK Biobank participants registered in England, we conducted a matched cohort study where 5151 individuals with a positive test result or hospitalized with a diagnosis of COVID-19 were included in the exposed group. We then randomly selected up to 10 matched individuals without COVID-19 diagnosis for each exposed individual (n = 51,402). The life-threatening secondary infections were defined as diagnoses of severe secondary infections with high mortality rates (i.e., sepsis, endocarditis, and central nervous system infections) from the UK Biobank inpatient hospital data, or deaths from these infections from mortality data. The follow-up period was limited to 3 months after the initial COVID-19 diagnosis. Using a similar study design, we additionally constructed a matched cohort where exposed individuals were diagnosed with seasonal influenza from either inpatient hospital or primary care data between 2010 and 2019 (6169 exposed and 61,555 unexposed individuals). After controlling for multiple confounders, Cox models were used to estimate hazard ratios (HRs) of life-threatening secondary infections after COVID-19 or seasonal influenza. Results In the matched cohort for COVID-19, 50.22% of participants were male, and the median age at the index date was 66 years. During a median follow-up of 12.71 weeks, the incidence rate of life-threatening secondary infections was 2.23 (123/55.15) and 0.25 (151/600.55) per 1000 person-weeks for all patients with COVID-19 and their matched individuals, respectively, which corresponded to a fully adjusted HR of 8.19 (95% confidence interval [CI] 6.33-10.59). The corresponding HR of life-threatening secondary infections among all patients with seasonal influenza diagnosis was 4.50, 95% CI 3.34-6.08 (p for difference &lt; 0.01). Also, elevated HRs were observed among hospitalized individuals for life-threatening secondary infections following hospital discharge, both in the COVID-19 (HR = 6.28 [95% CI 4.05-9.75]) and seasonal influenza (6.01 [95% CI 3.53-10.26], p for difference = 0.902) cohorts. Conclusion COVID-19 patients have increased subsequent risks of life-threatening secondary infections, to an equal extent or beyond risk elevations observed for patients with seasonal influenza.</t>
  </si>
  <si>
    <t>[Hou, Can; Hu, Yihan; Yang, Huazhen; Zeng, Yu; Ying, Zhiye; Hu, Yao; Sun, Yajing; Qu, Yuanyuan; Song, Huan] Sichuan Univ, West China Hosp, West China Biomed Big Data Ctr, Guo Xue Lane 37, Chengdu 610041, Peoples R China; [Hou, Can; Hu, Yihan; Yang, Huazhen; Zeng, Yu; Ying, Zhiye; Hu, Yao; Sun, Yajing; Qu, Yuanyuan; Song, Huan] Sichuan Univ, Med X Ctr Informat, Chengdu, Peoples R China; [Chen, Wenwen] Sichuan Univ, West China Hosp, State Key Lab Biotherapy, Kidney Res Inst,Div Nephrol, Chengdu, Peoples R China; [Chen, Wenwen] Sichuan Univ, West China Hosp, Canc Ctr, Chengdu, Peoples R China; [Gottfredsson, Magnus] Univ Iceland, Fac Med, Sch Hlth Sci, Dept Internal Med, Reykjavik, Iceland; [Gottfredsson, Magnus] Landspitali Univ Hosp, Dept Infect Dis, Reykjavik, Iceland; [Valdimarsdottir, Unnur A.] Univ Iceland, Fac Med, Ctr Publ Hlth Sci, Reykjavik, Iceland; [Valdimarsdottir, Unnur A.; Song, Huan] Karolinska Inst, Dept Med Epidemiol &amp; Biostat, Stockholm, Sweden; [Valdimarsdottir, Unnur A.] Harvard TH Chan Sch Publ Hlth, Dept Epidemiol, Boston, MA USA</t>
  </si>
  <si>
    <t>Sichuan University; Sichuan University; Sichuan University; Sichuan University; University of Iceland; Landspitali National University Hospital; University of Iceland; Karolinska Institutet; Harvard University; Harvard T.H. Chan School of Public Health</t>
  </si>
  <si>
    <t>Song, H (corresponding author), Sichuan Univ, West China Hosp, West China Biomed Big Data Ctr, Guo Xue Lane 37, Chengdu 610041, Peoples R China.;Song, H (corresponding author), Sichuan Univ, Med X Ctr Informat, Chengdu, Peoples R China.;Song, H (corresponding author), Karolinska Inst, Dept Med Epidemiol &amp; Biostat, Stockholm, Sweden.</t>
  </si>
  <si>
    <t>Hou, Can/GRX-7648-2022</t>
  </si>
  <si>
    <t>Gottfredsson, Magnus/0000-0003-2465-0422</t>
  </si>
  <si>
    <t>1.3.5 Project for Disciplines of Excellence, West China Hospital, Sichuan University [ZYYC21005]; National Natural Science Foundation of China [81971262]; NordForsk grant [105668]</t>
  </si>
  <si>
    <t>1.3.5 Project for Disciplines of Excellence, West China Hospital, Sichuan University; National Natural Science Foundation of China(National Natural Science Foundation of China (NSFC)); NordForsk grant</t>
  </si>
  <si>
    <t>This work is supported by the 1.3.5 Project for Disciplines of Excellence, West China Hospital, Sichuan University (grant no. ZYYC21005 to HS), the National Natural Science Foundation of China (81971262 to HS), and the NordForsk grant (105668 to UAV). The funder had no role in the study design, data collection and analysis, decision to publish, or preparation of the manuscript.</t>
  </si>
  <si>
    <t>NOV 16</t>
  </si>
  <si>
    <t>WX8GS</t>
  </si>
  <si>
    <t>WOS:000718828500003</t>
  </si>
  <si>
    <t>van Moorsel, CHM; van der Vis, JJ; Duckworth, A; Scotton, CJ; Benschop, C; Ellinghaus, D; Ruven, HJT; Quanjel, MJR; Grutters, JC</t>
  </si>
  <si>
    <t>van Moorsel, Coline H. M.; van der Vis, Joanne J.; Duckworth, Anna; Scotton, Chris J.; Benschop, Claudia; Ellinghaus, David; Ruven, Henk J. T.; Quanjel, Marian J. R.; Grutters, Jan C.</t>
  </si>
  <si>
    <t>The MUC5B Promoter Polymorphism Associates With Severe COVID-19 in the European Population</t>
  </si>
  <si>
    <t>MUC5B; COVID-19; idiopathic pulmonary fibrosis; innate immunity; mucus; SARS-CoV-2; aging lung</t>
  </si>
  <si>
    <t>CLEARANCE; EXPRESSION; SURVIVAL; AIRWAYS</t>
  </si>
  <si>
    <t>Background: Diversity in response on exposure to severe acute respiratory syndrome coronavirus 2 may be related to the innate immune response in the elderly. The mucin MUC5B is an important component of the innate immune response and expression levels are associated with the MUC5B promoter polymorphism, rs35705950. The high expressing T-allele is a risk allele for the non-infectious aging lung disease idiopathic pulmonary fibrosis (IPF). We investigated if MUC5B rs35705950 associates with severe COVID-19.Methods: In this retrospective candidate gene case-control study we recruited 108 Dutch patients (69% male, median age 66 years, 77% white) requiring hospitalization for COVID-19 (22% ICU stay, 24% died). For validation, genotypes were obtained from the UK-Biobank (n = 436, 57% male, median age 70 years, 27% died), for replication data from the severe COVID-19 GWAS group from Italy (n = 835) and Spain (n = 775) was used, each with a control cohort (n = 356,735, n = 1,255, n = 950, respectively). MUC5B association analysis was performed including adjustment for age and sex.Results: The rs35705950 T-allele frequency was significantly lower in Dutch white patients (n = 83) than in controls (0.04 vs. 0.10; p = 0.02). This was validated in the UK biobank cohort (0.08 vs. 0.11; p = 0.001). While age and sex differed significantly between cases and control, comparable results were obtained with age and sex as confounding variables in a multivariate analysis. The association was replicated in the Italian (p = 0.04), and Spanish (p = 0.03) case-control cohorts. Meta-analysis showed a negative association for the T-allele with COVID-19 (OR = 0.75 (CI: 0.67-0.85); p = 6.63 x 10(-6)).Conclusions: This study shows that carriage of the T-allele of MUC5B rs35705950 confers protection from development of severe COVID-19. Because the T-allele is a known risk allele for IPF, this study provides further evidence for the existence of trade-offs between optimal mucin expression levels in the aging lung.</t>
  </si>
  <si>
    <t>[van Moorsel, Coline H. M.; van der Vis, Joanne J.; Benschop, Claudia; Quanjel, Marian J. R.; Grutters, Jan C.] St Antonius Hosp, Dept Pulmonol, St Antonius ILD Ctr Excellence, Nieuwegein, Netherlands; [van Moorsel, Coline H. M.; Grutters, Jan C.] Univ Med Ctr Utrecht, Div Heart &amp; Lungs, Utrecht, Netherlands; [van der Vis, Joanne J.; Ruven, Henk J. T.] St Antonius Hosp, Dept Clin Chem, St Antonius ILD Ctr Excellence, Nieuwegein, Netherlands; [Duckworth, Anna; Scotton, Chris J.] Univ Exeter, Coll Med &amp; Hlth, Inst Biomed &amp; Clin Sci, Exeter, Devon, England; [Benschop, Claudia] St Antonius Hosp, Dept Med Microbiol &amp; Immunol, St Antonius ILD Ctr Excellence, Nieuwegein, Netherlands; [Ellinghaus, David] Univ Kiel, Inst Clin Mol Biol, Genet &amp; Bioinformat Grp, Kiel, Germany; [Ellinghaus, David] Univ Copenhagen, Fac Hlth &amp; Med Sci, Novo Nordisk Fdn Ctr Prot Res, Dis Syst Biol, Copenhagen, Denmark</t>
  </si>
  <si>
    <t>St. Antonius Hospital Utrecht; Utrecht University; Utrecht University Medical Center; St. Antonius Hospital Utrecht; University of Exeter; St. Antonius Hospital Utrecht; University of Kiel; University of Copenhagen</t>
  </si>
  <si>
    <t>van Moorsel, CHM (corresponding author), St Antonius Hosp, Dept Pulmonol, St Antonius ILD Ctr Excellence, Nieuwegein, Netherlands.;van Moorsel, CHM (corresponding author), Univ Med Ctr Utrecht, Div Heart &amp; Lungs, Utrecht, Netherlands.</t>
  </si>
  <si>
    <t>c.van.moorsel@antoniusziekenhuis.nl</t>
  </si>
  <si>
    <t>Scotton, Chris J/C-1547-2008; Ellinghaus, David/G-4467-2012</t>
  </si>
  <si>
    <t>Scotton, Chris/0000-0002-9671-9057; Duckworth, Anna/0000-0002-2532-8067; Ellinghaus, David/0000-0002-4332-6110</t>
  </si>
  <si>
    <t>ZonMW TopZorg St Antonius Care grant [842002001]; ZonMW Topspecialistische Zorg en Onderzoek grant [10070012010004]; Nederlandse Vereniging van Artsen voor Longziekten en Tuberculose COVID-19 grant; GW4 BioMed Medical Research Council Doctoral Training Partnership</t>
  </si>
  <si>
    <t>ZonMW TopZorg St Antonius Care grant; ZonMW Topspecialistische Zorg en Onderzoek grant; Nederlandse Vereniging van Artsen voor Longziekten en Tuberculose COVID-19 grant; GW4 BioMed Medical Research Council Doctoral Training Partnership</t>
  </si>
  <si>
    <t>This study was funded by ZonMW TopZorg St Antonius Care grant nr 842002001; ZonMW Topspecialistische Zorg en Onderzoek grant no 10070012010004; Nederlandse Vereniging van Artsen voor Longziekten en Tuberculose COVID-19 grant; GW4 BioMed Medical Research Council Doctoral Training Partnership. Funders were not involved in the study design, collection, analysis and interpretation of the data.</t>
  </si>
  <si>
    <t>10.3389/fmed.2021.668024</t>
  </si>
  <si>
    <t>XK7VS</t>
  </si>
  <si>
    <t>WOS:000727668900001</t>
  </si>
  <si>
    <t>Clark, S; Lomax, N; Morris, M; Pontin, F; Birkin, M</t>
  </si>
  <si>
    <t>Clark, Stephen; Lomax, Nik; Morris, Michelle; Pontin, Francesca; Birkin, Mark</t>
  </si>
  <si>
    <t>Clustering Accelerometer Activity Patterns from the UK Biobank Cohort</t>
  </si>
  <si>
    <t>SENSORS</t>
  </si>
  <si>
    <t>accelerometer; wearables; personal activity; clustering; profiling</t>
  </si>
  <si>
    <t>MEASURED PHYSICAL-ACTIVITY; ADULTS; WORLDWIDE; DISEASE; HEALTH</t>
  </si>
  <si>
    <t>Many researchers are beginning to adopt the use of wrist-worn accelerometers to objectively measure personal activity levels. Data from these devices are often used to summarise such activity in terms of averages, variances, exceedances, and patterns within a profile. In this study, we report the development of a clustering utilising the whole activity profile. This was achieved using the robust clustering technique of k-medoids applied to an extensive data set of over 90,000 activity profiles, collected as part of the UK Biobank study. We identified nine distinct activity profiles in these data, which captured both the pattern of activity throughout a week and the intensity of the activity: Active 9 to 5, Active, Morning Movers, Get up and Active, Live for the Weekend, Moderates, Leisurely 9 to 5, Sedate and Inactive. These patterns are differentiated by sociodemographic, socioeconomic, and health and circadian rhythm data collected by UK Biobank. The utility of these findings are that they sit alongside existing summary measures of physical activity to provide a way to typify distinct activity patterns that may help to explain other health and morbidity outcomes, e.g., BMI or COVID-19. This research will be returned to the UK Biobank for other researchers to use.</t>
  </si>
  <si>
    <t>[Clark, Stephen; Lomax, Nik; Morris, Michelle; Pontin, Francesca; Birkin, Mark] Univ Leeds, Leeds Inst Data Analyt, Leeds LS2 9JT, W Yorkshire, England; [Clark, Stephen; Lomax, Nik; Pontin, Francesca; Birkin, Mark] Univ Leeds, Sch Geog, Leeds LS2 9JT, W Yorkshire, England; [Morris, Michelle] Univ Leeds, Sch Med, Leeds LS2 9JT, W Yorkshire, England</t>
  </si>
  <si>
    <t>University of Leeds; University of Leeds; University of Leeds</t>
  </si>
  <si>
    <t>Clark, S (corresponding author), Univ Leeds, Leeds Inst Data Analyt, Leeds LS2 9JT, W Yorkshire, England.;Clark, S (corresponding author), Univ Leeds, Sch Geog, Leeds LS2 9JT, W Yorkshire, England.</t>
  </si>
  <si>
    <t>tra6sdc@leeds.ac.uk; n.m.lomax@leeds.ac.uk; m.morris@leeds.ac.uk; f.l.pontin@leeds.ac.uk; m.h.birkin@leeds.ac.uk</t>
  </si>
  <si>
    <t>Birkin, Mark/0000-0001-5991-098X; Clark, Stephen/0000-0003-4090-6002; Pontin, Francesca/0000-0002-7143-8718; Morris, Michelle/0000-0002-9325-619X</t>
  </si>
  <si>
    <t>Economic and Social Research Council, UK [ES/S007164/1]; Economic and Social Research Council; ESRC [1945195, ES/S007164/1] Funding Source: UKRI</t>
  </si>
  <si>
    <t>Economic and Social Research Council, UK(UK Research &amp; Innovation (UKRI)Economic &amp; Social Research Council (ESRC)); Economic and Social Research Council(UK Research &amp; Innovation (UKRI)Economic &amp; Social Research Council (ESRC)); ESRC(UK Research &amp; Innovation (UKRI)Economic &amp; Social Research Council (ESRC))</t>
  </si>
  <si>
    <t>This research was funded by Economic and Social Research Council, UK, grant number ES/S007164/1. The APC was funded by the Economic and Social Research Council.</t>
  </si>
  <si>
    <t>1424-8220</t>
  </si>
  <si>
    <t>SENSORS-BASEL</t>
  </si>
  <si>
    <t>Sensors</t>
  </si>
  <si>
    <t>Chemistry, Analytical; Engineering, Electrical &amp; Electronic; Instruments &amp; Instrumentation</t>
  </si>
  <si>
    <t>Chemistry; Engineering; Instruments &amp; Instrumentation</t>
  </si>
  <si>
    <t>XZ1NF</t>
  </si>
  <si>
    <t>WOS:000737426400001</t>
  </si>
  <si>
    <t>Hassan, L; Peek, N; Lovell, K; Carvalho, AF; Solmi, M; Stubbs, B; Firth, J</t>
  </si>
  <si>
    <t>Hassan, Lamiece; Peek, Niels; Lovell, Karina; Carvalho, Andre F.; Solmi, Marco; Stubbs, Brendon; Firth, Joseph</t>
  </si>
  <si>
    <t>Disparities in COVID-19 infection, hospitalisation and death in people with schizophrenia, bipolar disorder, and major depressive disorder: a cohort study of the UK Biobank</t>
  </si>
  <si>
    <t>MOLECULAR PSYCHIATRY</t>
  </si>
  <si>
    <t>SEVERE MENTAL-ILLNESS; CARE-UNIT ADMISSION; HEPATITIS-C; PREVALENCE; RISK; POPULATION; MORTALITY; HEALTH; HIV</t>
  </si>
  <si>
    <t>People with severe mental illness (SMI; including schizophrenia/psychosis, bipolar disorder (BD), major depressive disorder (MDD)) experience large disparities in physical health. Emerging evidence suggests this group experiences higher risks of infection and death from COVID-19, although the full extent of these disparities are not yet established. We investigated COVID-19 related infection, hospitalisation and mortality among people with SMI in the UK Biobank (UKB) cohort study. Overall, 447,296 participants from UKB (schizophrenia/psychosis = 1925, BD = 1483 and MDD = 41,448, non-SMI = 402,440) were linked with healthcare and death records. Multivariable logistic regression analysis was used to examine differences in COVID-19 outcomes by diagnosis, controlling for sociodemographic factors and comorbidities. In unadjusted analyses, higher odds of COVID-19 mortality were seen among people with schizophrenia/psychosis (odds ratio [OR] 4.84, 95% confidence interval [CI] 3.00-7.34), BD (OR 3.76, 95% CI 2.00-6.35), and MDD (OR 1.99, 95% CI 1.69-2.33) compared to people with no SMI. Higher odds of infection and hospitalisation were also seen across all SMI groups, particularly among people with schizophrenia/psychosis (OR 1.61, 95% CI 1.32-1.96; OR 3.47, 95% CI 2.47-4.72) and BD (OR 1.48, 95% CI 1.16-1.85; OR 3.31, 95% CI 2.22-4.73). In fully adjusted models, mortality and hospitalisation odds remained significantly higher among all SMI groups, though infection odds remained significantly higher only for MDD. People with schizophrenia/psychosis, BD and MDD have higher risks of COVID-19 infection, hospitalisation and mortality. Only a proportion of these disparities were accounted for by pre-existing demographic characteristics or comorbidities. Vaccination and preventive measures should be prioritised in these particularly vulnerable groups.</t>
  </si>
  <si>
    <t>[Hassan, Lamiece; Firth, Joseph] Univ Manchester, Manchester Acad Hlth Sci Ctr, Div Psychol &amp; Mental Hlth, Manchester M13 9PL, Lancs, England; [Peek, Niels] Univ Manchester, Ctr Hlth Informat, Div Informat Imaging &amp; Data Sci, Manchester M13 9PL, Lancs, England; [Peek, Niels] Univ Manchester, NIHR Greater Manchester Patient Safety Translat R, Manchester, Lancs, England; [Lovell, Karina] Univ Manchester, Manchester Acad Hlth Sci Ctr, Div Nursing Midwifery &amp; Social Work, Manchester M13 9PL, Lancs, England; [Carvalho, Andre F.] Deakin Univ, IMPACT Innovat Mental &amp; Phys Hlth &amp; Clin Treatmen, Sch Med, Barwon Hlth, Geelong, Vic, Australia; [Solmi, Marco] Univ Ottawa, Psychiat Dept, Ottawa, ON, Canada; [Solmi, Marco] Univ Ottawa, Ottawa Hosp, Ottawa, ON, Canada; [Solmi, Marco] Univ Ottawa, Ottawa Hosp Res Inst OHRI, Clin Epidemiol Program, Ottawa, ON, Canada; [Stubbs, Brendon] Kings Coll London, Inst Psychiat, Dept Psychol Med, Psychol,Neurosci IoPPN, London, England; [Stubbs, Brendon] South London &amp; Maudsley NHS Fdn Trust, London, England</t>
  </si>
  <si>
    <t>University of Manchester; University of Manchester; University of Manchester; University of Manchester; Deakin University; University of Ottawa; University of Ottawa; Ottawa Hospital Research Institute; University of Ottawa; Ottawa Hospital Research Institute; University of London; King's College London; South London &amp; Maudsley NHS Trust</t>
  </si>
  <si>
    <t>Firth, J (corresponding author), Univ Manchester, Manchester Acad Hlth Sci Ctr, Div Psychol &amp; Mental Hlth, Manchester M13 9PL, Lancs, England.</t>
  </si>
  <si>
    <t>joseph.firth@manchester.ac.uk</t>
  </si>
  <si>
    <t>Hassan, Lamiece/AAJ-2718-2020; solmi, marco/K-3906-2018; Lovell, Karina S E/E-6410-2012; Stubbs, Brendon/C-5696-2015</t>
  </si>
  <si>
    <t>Hassan, Lamiece/0000-0002-5888-422X; solmi, marco/0000-0003-4877-7233; Lovell, Karina S E/0000-0001-8821-895X; Stubbs, Brendon/0000-0001-7387-3791; Carvalho, Andre/0000-0002-2500-5671</t>
  </si>
  <si>
    <t>University of Manchester Presidential Fellowship [P123958]; UK Research and Innovation Future Leaders Fellowship [MR/T021780/1]; National Institute for Health Research (NIHR) Greater Manchester Patient Safety Translational Research Centre; NIHR Advanced Fellowship [NIHR301206]; UKRI [MR/T021780/1] Funding Source: UKRI; National Institutes of Health Research (NIHR) [NIHR301206] Funding Source: National Institutes of Health Research (NIHR)</t>
  </si>
  <si>
    <t>University of Manchester Presidential Fellowship; UK Research and Innovation Future Leaders Fellowship(UK Research &amp; Innovation (UKRI)); National Institute for Health Research (NIHR) Greater Manchester Patient Safety Translational Research Centre(National Institutes of Health Research (NIHR)); NIHR Advanced Fellowship; UKRI(UK Research &amp; Innovation (UKRI)); National Institutes of Health Research (NIHR)(National Institutes of Health Research (NIHR))</t>
  </si>
  <si>
    <t>This research was conducted using the UK Biobank Resource under application number 22125. JF is supported by a University of Manchester Presidential Fellowship (P123958) and a UK Research and Innovation Future Leaders Fellowship (MR/T021780/1). NP is supported by the National Institute for Health Research (NIHR) Greater Manchester Patient Safety Translational Research Centre. BS is supported by an NIHR Advanced Fellowship (NIHR301206). The views expressed are those of the author(s) and not necessarily those of mentioned above, the NHS, the NIHR or the Department of Health and Social Care.</t>
  </si>
  <si>
    <t>1359-4184</t>
  </si>
  <si>
    <t>1476-5578</t>
  </si>
  <si>
    <t>MOL PSYCHIATR</t>
  </si>
  <si>
    <t>Mol. Psychiatr.</t>
  </si>
  <si>
    <t>10.1038/s41380-021-01344-2</t>
  </si>
  <si>
    <t>DEC 2021</t>
  </si>
  <si>
    <t>Biochemistry &amp; Molecular Biology; Neurosciences; Psychiatry</t>
  </si>
  <si>
    <t>Biochemistry &amp; Molecular Biology; Neurosciences &amp; Neurology; Psychiatry</t>
  </si>
  <si>
    <t>0W4SG</t>
  </si>
  <si>
    <t>WOS:000727117100001</t>
  </si>
  <si>
    <t>Lin, LY; Mulick, A; Mathur, R; Smeeth, L; Warren-Gash, C; Langan, SM</t>
  </si>
  <si>
    <t>Lin, Liang-Yu; Mulick, Amy; Mathur, Rohini; Smeeth, Liam; Warren-Gash, Charlotte; Langan, Sinead M.</t>
  </si>
  <si>
    <t>The association between vitamin D status and COVID-19 in England: A cohort study using UK Biobank</t>
  </si>
  <si>
    <t>Background Recent studies indicate that vitamin D supplementation may decrease respiratory tract infections, but the association between vitamin D and COVID-19 is still unclear. Objective To explore the association between vitamin D status and infections, hospitalisation, and mortality due to COVID-19. Methods We used UK Biobank, a nationwide cohort of 500,000 individuals aged between 40 and 69 years at recruitment between 2006 and 2010. We included people with at least one serum vitamin D test, living in England with linked primary care and inpatient records. The primary exposure was serum vitamin D status measured at recruitment, defined as deficiency at &lt;25 nmol/L, insufficiency at 25-49 nmol/L and sufficiency at &gt;= 50 nmol/L. Secondary exposures were self-reported or prescribed vitamin D supplements. The primary outcome was laboratory-confirmed or clinically diagnosed SARS-CoV-2 infections. The secondary outcomes included hospitalisation and mortality due to COVID-19. We used multivariable Cox regression models stratified by summertime months and non-summertime months, adjusting for demographic factors and underlying comorbidities. Results We included 307,512 participants (54.9% female, 55.9% over 70 years old) in our analysis. During summertime months, weak evidence existed that the vitamin D deficiency group had a lower hazard of being diagnosed with COVID-19 (hazard ratio [HR] = 0.86, 95% confidence interval [CI] = 0.77-0.95). During non-summertime, the vitamin D deficiency group had a higher hazard of COVID-19 compared with the vitamin D sufficient group (HR = 1.14, 95% CI = 1.01-1.30). No evidence was found that vitamin D deficiency or insufficiency was associated with either hospitalisation or mortality due to COVID-19 in any time strata. Conclusion We found no evidence of an association between historical vitamin D status and hospitalisation or mortality due to COVID-19, along with inconsistent results for any association between vitamin D and diagnosis of COVID-19. However, studies using more recent vitamin D measurements and systematic COVID-19 testing are needed.</t>
  </si>
  <si>
    <t>[Lin, Liang-Yu; Mulick, Amy; Mathur, Rohini; Smeeth, Liam; Warren-Gash, Charlotte; Langan, Sinead M.] London Sch Hyg &amp; Trop Med, Fac Epidemiol &amp; Populat Hlth, London, England</t>
  </si>
  <si>
    <t>University of London; London School of Hygiene &amp; Tropical Medicine</t>
  </si>
  <si>
    <t>Lin, LY (corresponding author), London Sch Hyg &amp; Trop Med, Fac Epidemiol &amp; Populat Hlth, London, England.</t>
  </si>
  <si>
    <t>liang-yu.lin@lshtm.ac.uk</t>
  </si>
  <si>
    <t>Mathur, Rohini/C-7788-2013; Lin, Liang-Yu/CAH-9660-2022; Smeeth, Liam/X-5862-2018</t>
  </si>
  <si>
    <t>Mathur, Rohini/0000-0002-3817-8790; Lin, Liang-Yu/0000-0003-4720-6738; Langan, Sinead/0000-0002-7022-7441; Mulick, Amy/0000-0002-4009-2080; Warren-Gash, Charlotte/0000-0003-4524-3180; Smeeth, Liam/0000-0002-9168-6022</t>
  </si>
  <si>
    <t>e0269064</t>
  </si>
  <si>
    <t>10.1371/journal.pone.0269064</t>
  </si>
  <si>
    <t>3H8VI</t>
  </si>
  <si>
    <t>WOS:000832307900068</t>
  </si>
  <si>
    <t>Huang, QM; Zhang, PD; Li, ZH; Zhou, JM; Liu, D; Zhang, XR; Zhong, WF; Zhang, YJ; Shen, D; Liang, F; Song, WQ; Yang, SG; Guan, WJ; Mao, C</t>
  </si>
  <si>
    <t>Huang, Qing-Mei; Zhang, Pei-Dong; Li, Zhi-Hao; Zhou, Jian-Meng; Liu, Dan; Zhang, Xi-Ru; Zhong, Wen-Fang; Zhang, Yu-Jie; Shen, Dong; Liang, Fen; Song, Wei-Qi; Yang, Shi-Gui; Guan, Wei-Jie; Mao, Chen</t>
  </si>
  <si>
    <t>Genetic Risk and Chronic Obstructive Pulmonary Disease Independently Predict the Risk of Incident Severe COVID-19</t>
  </si>
  <si>
    <t>ANNALS OF THE AMERICAN THORACIC SOCIETY</t>
  </si>
  <si>
    <t>severe COVID-19; genetic risk; COPD</t>
  </si>
  <si>
    <t>LUNG-CANCER; UK BIOBANK; CORONAVIRUS; ASSOCIATION</t>
  </si>
  <si>
    <t>Rationale: Both genetic variants and chronic obstructive pulmonary disease (COPD) contribute to the risk of incident severe coronavirus disease (COVID-19). Whether genetic risk of incident severe COVID-19 is the same regardless of preexisting COPD is unknown. Objectives: In this study, we aimed to investigate the potential interaction between genetic risk and COPD in relation to severe COVID-19. Methods: We constructed a polygenic risk score for severe COVID-19 by using 112 single-nucleotide polymorphisms in 430,582 participants from the UK Biobank study. We examined the associations of genetic risk and COPD with severe COVID-19 by using logistic regression models. Results: Of 430,582 participants, 712 developed severe COVID-19 as of February 22, 2021, of whom 19.8% had preexisting COPD. Compared with participants at low genetic risk, those at intermediate genetic risk (odds ratio [OR], 1.34; 95% confidence interval [CI], 1.09-1.66) and high genetic risk (OR, 1.50; 95% CI, 1.18-1.92) had higher risk of severe COVID-19 (P for trend = 0.001), and the association was independent of COPD (P for interaction = 0.76). COPD was associated with a higher risk of incident severe COVID-19 (OR, 1.37; 95% CI, 1.12-1.67; P = 0.002). Participants at high genetic risk and with COPD had a higher risk of severe COVID-19 (OR, 2.05; 95% CI, 1.35-3.04; P, 0.001) than those at low genetic risk and without COPD. Conclusions: The polygenic risk score, which combines multiple risk alleles, can be effectively used in screening for highrisk populations of severe COVID-19. High genetic risk correlates with a higher risk of severe COVID-19, regardless of preexisting COPD.</t>
  </si>
  <si>
    <t>[Huang, Qing-Mei; Zhang, Pei-Dong; Li, Zhi-Hao; Zhou, Jian-Meng; Liu, Dan; Zhang, Xi-Ru; Zhong, Wen-Fang; Zhang, Yu-Jie; Shen, Dong; Liang, Fen; Song, Wei-Qi; Mao, Chen] Southern Med Univ, Sch Publ Hlth, Dept Epidemiol, Guangzhou 510515, Guangdong, Peoples R China; [Huang, Qing-Mei] Longgang Ctr Dis Control &amp; Prevent Shenzhen, Shenzhen, Peoples R China; [Yang, Shi-Gui] Zhejiang Univ, Affiliated Hosp 1, Collaborat Innovat Ctr Diag &amp; Treatment Infect Di, State Key Lab Diag &amp; Treatment Infect Dis,Coll Me, Hangzhou, Peoples R China; [Guan, Wei-Jie] Guangzhou Med Univ, Affiliated Hosp 1, State Key Lab Resp Dis, Guangzhou, Peoples R China; [Guan, Wei-Jie] Guangzhou Med Univ, Affiliated Hosp 1, Natl Clin Res Ctr Resp Dis, Guangzhou, Peoples R China; [Guan, Wei-Jie] Guangzhou Med Univ, Guangzhou Inst Resp Dis, Dept Thorac Surg, Affiliated Hosp 1, Guangzhou, Peoples R China</t>
  </si>
  <si>
    <t>Southern Medical University - China; Zhejiang University; Collaborative Innovation Center for Diagnosis &amp; Treatment of Infectious Diseases; Guangzhou Medical University; Guangzhou Medical University; Guangzhou Medical University</t>
  </si>
  <si>
    <t>Mao, C (corresponding author), Southern Med Univ, Sch Publ Hlth, Dept Epidemiol, Guangzhou 510515, Guangdong, Peoples R China.</t>
  </si>
  <si>
    <t>maochen9@smu.edu.cn</t>
  </si>
  <si>
    <t>Guan, Wei-jie/K-8257-2019; Zhang, Peidong/ABI-3294-2020; wang, zhiwen/JDV-9990-2023; Huang, Qing-Mei/IQR-7253-2023; Li, Zhi-Hao/AAX-2941-2020; Li, Zhi-Hao/GVU-9321-2022; Zhong, Wen-Fang/ABG-5242-2020</t>
  </si>
  <si>
    <t>Zhang, Peidong/0000-0003-4847-2296; Li, Zhi-Hao/0000-0002-1597-2676; Mao, Chen/0000-0002-6537-6215</t>
  </si>
  <si>
    <t>Guangdong Province Higher Vocational Colleges and Schools Pearl River Scholar Funded Scheme (2019); Zhejiang University special scientific research fund for COVID-19 prevention and control [2020XGZX041]; Zhongnanshan Medical Foundation of Guangdong Province</t>
  </si>
  <si>
    <t>Guangdong Province Higher Vocational Colleges and Schools Pearl River Scholar Funded Scheme (2019); Zhejiang University special scientific research fund for COVID-19 prevention and control; Zhongnanshan Medical Foundation of Guangdong Province</t>
  </si>
  <si>
    <t>Supported by the Guangdong Province Higher Vocational Colleges and Schools Pearl River Scholar Funded Scheme (2019), the Zhejiang University special scientific research fund for COVID-19 prevention and control (2020XGZX041), and Zhongnanshan Medical Foundation of Guangdong Province. This research has been conducted using the UK Biobank resource under application number 43795.</t>
  </si>
  <si>
    <t>AMER THORACIC SOC</t>
  </si>
  <si>
    <t>25 BROADWAY, 18 FL, NEW YORK, NY 10004 USA</t>
  </si>
  <si>
    <t>1546-3222</t>
  </si>
  <si>
    <t>2325-6621</t>
  </si>
  <si>
    <t>ANN AM THORAC SOC</t>
  </si>
  <si>
    <t>Ann. Am. Thoracic Society</t>
  </si>
  <si>
    <t>10.1513/AnnalsATS.202102-171OC</t>
  </si>
  <si>
    <t>YB5BU</t>
  </si>
  <si>
    <t>WOS:000739028500011</t>
  </si>
  <si>
    <t>Ren, JJ; Pang, WD; Luo, YX; Cheng, DN; Qiu, K; Rao, YF; Zheng, YB; Dong, YJ; Peng, JJ; Hu, Y; Ying, ZY; Yu, HP; Zeng, XX; Zong, ZY; Liu, G; Wang, DY; Wang, G; Zhang, W; Xu, W; Zhao, Y</t>
  </si>
  <si>
    <t>Ren, Jianjun; Pang, Wendu; Luo, Yaxin; Cheng, Danni; Qiu, Ke; Rao, Yufang; Zheng, Yongbo; Dong, Yijun; Peng, Jiajia; Hu, Yao; Ying, Zhiye; Yu, Haopeng; Zeng, Xiaoxi; Zong, Zhiyong; Liu, Geoffrey; Wang, Deyun; Wang, Gang; Zhang, Wei; Xu, Wei; Zhao, Yu</t>
  </si>
  <si>
    <t>Impact of Allergic Rhinitis and Asthma on COVID-19 Infection, Hospitalization, and Mortality</t>
  </si>
  <si>
    <t>JOURNAL OF ALLERGY AND CLINICAL IMMUNOLOGY-IN PRACTICE</t>
  </si>
  <si>
    <t>COVID-19; Allergic rhinitis; Asthma; Long-term medications; Glucocorticoids</t>
  </si>
  <si>
    <t>CORONAVIRUS DISEASE 2019; RISK; COHORT</t>
  </si>
  <si>
    <t>BACKGROUND: It remains unclear if patients with allergic rhinitis (AR) and/or asthma are susceptible to corona virus disease 2019 (COVID-19) infection, severity, and mortality. OBJECTIVE: To investigate the role of AR and/or asthma in COVID-19 infection, severity, and mortality, and assess whether long-term AR and/or asthma medications affected the outcomes of COVID-19. METHODS: Demographic and clinical data of 70,557 adult participants completed SARS-CoV-2 testing between March 16 and December 31, 2020, in the UK Biobank were analyzed. The rates of COVID-19 infection, hospitalization, and mortality in relation to pre-existing AR and/or asthma were assessed based on adjusted generalized linear models. We further analyzed the impact of long-term AR and/or asthma medications on the risk of COVID-19 hospitalization and mortality. RESULTS: Patients with AR of all ages had lower positive rates of SARS-CoV-2 tests (relative risk [RR]: 0.75, 95% confidence interval [CI]: 0.69-0.81, P &lt; .001), with lower susceptibility in males (RR: 0.74, 95% CI: 0.65-0.85, P &lt; .001) than females (RR: 0.8, 95% CI: 0.72-0.9, P &lt; .001). However, similar effects of asthma against COVID-19 hospitalization were only major in participants aged &lt;65 (RR: 0.93, 95% CI: 0.86-1, P [ .044) instead of elderlies. In contrast, patients with asthma tested positively had higher risk of hospitalization (RR: 1.42, 95% CI: 1.32-1.54, P &lt; .001). Neither AR nor asthma had an impact on COVID-19 mortality. None of conventional medications for AR or asthma, for example, antihistamines, corticosteroids, or b2 adrenoceptor agonists, showed association with COVID-19 infection or severity. CONCLUSION: AR (all ages) and asthma (aged &lt;65) act as protective factors against COVID-19 infection, whereas asthma increases risk for COVID-19 hospitalization. None of the longterm medications had a significant association with infection, severity, and mortality of COVID-19 among patients with AR and/or asthma. (c) 2021 American Academy of Allergy, Asthma &amp; Immunology (J Allergy Clin Immunol Pract 2022;10:124-33)</t>
  </si>
  <si>
    <t>[Ren, Jianjun; Pang, Wendu; Cheng, Danni; Qiu, Ke; Rao, Yufang; Zheng, Yongbo; Dong, Yijun; Peng, Jiajia; Zhao, Yu] Sichuan Univ, Dept Otorhinolaryngol, West China Hosp, Chengdu, Peoples R China; [Ren, Jianjun; Hu, Yao; Ying, Zhiye; Yu, Haopeng; Zeng, Xiaoxi; Zhang, Wei; Zhao, Yu] Sichuan Univ, West China Hosp, West China Biomed Big Data Ctr, Chengdu, Peoples R China; [Ren, Jianjun; Xu, Wei] Princess Margaret Canc Ctr, Dept Biostat, 10-511,610 Univ Ave, Toronto, ON, Canada; [Ren, Jianjun; Xu, Wei] Dalla Lana Sch Publ Hlth, Toronto, ON, Canada; [Ren, Jianjun] Langzhong Peoples Hosp, Dept Otorhinolaryngol, Langzhong, Peoples R China; [Luo, Yaxin] Sichuan Univ, West China Sch Publ Hlth, Dept Epidemiol &amp; Biostat, Chengdu, Peoples R China; [Luo, Yaxin] Sichuan Univ, West China Hosp 4, Chengdu, Peoples R China; [Zong, Zhiyong] Sichuan Univ, West China Hosp, Dept Infect Dis, Chengdu, Peoples R China; [Liu, Geoffrey] Univ Toronto, Dept Med, Div Med Oncol &amp; Hematol, Princess Margaret Canc Ctr,Univ Hlth Network, Toronto, ON, Canada; [Wang, Deyun] Natl Univ Hlth Syst, Natl Univ Singapore, Yong Loo Lin Sch Med, Dept Otolaryngol, Singapore, Singapore; [Wang, Gang] Sichuan Univ, West China Hosp, Clin Res Ctr Resp Dis, Dept Resp &amp; Crit Care Med, Chengdu, Peoples R China</t>
  </si>
  <si>
    <t>Sichuan University; Sichuan University; University of Toronto; University Health Network Toronto; Princess Margaret Cancer Centre; University of Toronto; Sichuan University; Sichuan University; Sichuan University; University of Toronto; University Health Network Toronto; Princess Margaret Cancer Centre; National University of Singapore; Sichuan University</t>
  </si>
  <si>
    <t>Zhao, Y (corresponding author), Sichuan Univ, Dept Otorhinolaryngol, West China Hosp, Chengdu, Peoples R China.;Zhang, W (corresponding author), Sichuan Univ, West China Hosp, West China Biomed Big Data Ctr, Chengdu, Peoples R China.;Xu, W (corresponding author), Princess Margaret Canc Ctr, Dept Biostat, 10-511,610 Univ Ave, Toronto, ON, Canada.</t>
  </si>
  <si>
    <t>weizhang27@163.com; Wei.Xu@uhnresearch.ca; yutzhao@VIP.163.com</t>
  </si>
  <si>
    <t>Zong, Zhiyong/C-6142-2013; Liu, Geoffrey/N-4421-2016; Zhao, Yu/ABC-6762-2021; ren, Jianjun/AAC-6157-2021</t>
  </si>
  <si>
    <t>Liu, Geoffrey/0000-0002-2603-7296; Ren, Jianjun/0000-0002-5938-688X</t>
  </si>
  <si>
    <t>2213-2198</t>
  </si>
  <si>
    <t>2213-2201</t>
  </si>
  <si>
    <t>J ALLER CL IMM-PRACT</t>
  </si>
  <si>
    <t>J. Allergy Clin. Immunol.-Pract.</t>
  </si>
  <si>
    <t>10.1016/j.jaip.2021.10.049</t>
  </si>
  <si>
    <t>JAN 2022</t>
  </si>
  <si>
    <t>Allergy; Immunology</t>
  </si>
  <si>
    <t>0H8YT</t>
  </si>
  <si>
    <t>WOS:000779016600015</t>
  </si>
  <si>
    <t>Hu, YH; Yang, HZ; Hou, C; Chen, WW; Zhang, HY; Ying, ZY; Hu, Y; Sun, YJ; Qu, YY; Feychting, M; Valdimarsdottir, U; Song, H; Fang, F</t>
  </si>
  <si>
    <t>Hu, Yihan; Yang, Huazhen; Hou, Can; Chen, Wenwen; Zhang, Hanyue; Ying, Zhiye; Hu, Yao; Sun, Yajing; Qu, Yuanyuan; Feychting, Maria; Valdimarsdottir, Unnur; Song, Huan; Fang, Fang</t>
  </si>
  <si>
    <t>COVID-19 related outcomes among individuals with neurodegenerative diseases: a cohort analysis in the UK biobank</t>
  </si>
  <si>
    <t>BMC NEUROLOGY</t>
  </si>
  <si>
    <t>Neurodegenerative diseases; COVID-19; Cohort study; UK biobank</t>
  </si>
  <si>
    <t>INFLAMMATORY RESPONSE; EXACERBATE; DEMENTIA</t>
  </si>
  <si>
    <t>Background: An increased susceptibility to COVID-19 has been suggested for individuals with neurodegenerative diseases, but data are scarce from longitudinal studies. Methods: In this community-based cohort study, we included 96,275 participants of the UK Biobank who had available SARS-CoV-2 test results in Public Health England. Of these, 2617 had a clinical diagnosis of neurodegenerative diseases in the UK Biobank inpatient hospital data before the outbreak of COVID-19 (defined as January 31st, 2020), while the remaining participants constituted the reference group. We then followed both groups from January 31st, 2020 to June 14th, 2021 for ascertainment of COVID-19 outcomes, including any COVID-19, inpatient care for COVID19, and COVID-19 related death. Logistic regression was applied to estimate the association between neurogenerative disease and risks of COVID-19 outcomes, adjusted for multiple confounders and somatic comorbidities. Results: We observed an elevated risk of COVID-19 outcomes among individuals with a neurodegenerative disease compared with the reference group, corresponding to a fully adjusted odds ratio of 2.47 (95%CI 2.25-2.71) for any COVID-19, 2.18 (95%CI 1.94-2.45) for inpatient COVID-19, and 3.67 (95%CI 3.11-4.34) for COVID-19 related death. Among individuals with a positive test result for SARS-CoV-2, individuals with neurodegenerative diseases had also a higher risk of COVID-19 related death than others (fully adjusted odds ratio 2.08; 95%CI 1.71-2.53). Conclusion: Among UK Biobank participants who received at least one test for SARS-CoV-2, a pre-existing diagnosis of neurodegenerative disease was associated with a subsequently increased risk of COVID-19, especially COVID-19 related death.</t>
  </si>
  <si>
    <t>[Hu, Yihan; Yang, Huazhen; Hou, Can; Zhang, Hanyue; Ying, Zhiye; Hu, Yao; Sun, Yajing; Qu, Yuanyuan; Song, Huan] Sichuan Univ, West China Hosp, West China Biomed Big Data Ctr, Guo Xue Lane 37, Chengdu 610041, Peoples R China; [Hu, Yihan; Yang, Huazhen; Hou, Can; Zhang, Hanyue; Ying, Zhiye; Hu, Yao; Sun, Yajing; Qu, Yuanyuan; Song, Huan] Sichuan Univ, West China Hosp, Natl Clin Res Ctr Geriatr, Guo Xue Lane 37, Chengdu 610041, Peoples R China; [Hu, Yihan; Yang, Huazhen; Hou, Can; Zhang, Hanyue; Ying, Zhiye; Hu, Yao; Sun, Yajing; Qu, Yuanyuan; Song, Huan] Sichuan Univ, Med Big Data Ctr, Chengdu 610041, Peoples R China; [Hu, Yihan; Feychting, Maria; Fang, Fang] Karolinska Inst, Inst Environm Med, S-17177 Stockholm, Sweden; [Chen, Wenwen] Sichuan Univ, West China Hosp, Div Nephrol, Kidney Res Inst,State Key Lab Biotherapy, Chengdu 610041, Peoples R China; [Chen, Wenwen] Sichuan Univ, West China Hosp, Canc Ctr, Chengdu 610041, Peoples R China; [Valdimarsdottir, Unnur; Song, Huan] Univ Iceland, Fac Med, Ctr Publ Hlth Sci, IS-101 Reykjavik, Iceland; [Valdimarsdottir, Unnur] Karolinska Inst, Dept Med Epidemiol &amp; Biostat, S-17177 Stockholm, Sweden</t>
  </si>
  <si>
    <t>Sichuan University; Sichuan University; Sichuan University; Karolinska Institutet; Sichuan University; Sichuan University; University of Iceland; Karolinska Institutet</t>
  </si>
  <si>
    <t>Song, H (corresponding author), Sichuan Univ, West China Hosp, West China Biomed Big Data Ctr, Guo Xue Lane 37, Chengdu 610041, Peoples R China.;Song, H (corresponding author), Sichuan Univ, West China Hosp, Natl Clin Res Ctr Geriatr, Guo Xue Lane 37, Chengdu 610041, Peoples R China.;Song, H (corresponding author), Sichuan Univ, Med Big Data Ctr, Chengdu 610041, Peoples R China.;Song, H (corresponding author), Univ Iceland, Fac Med, Ctr Publ Hlth Sci, IS-101 Reykjavik, Iceland.</t>
  </si>
  <si>
    <t>Fang, Fang/0000-0002-3310-6456; Zhang, Hanyue/0000-0003-1947-3310</t>
  </si>
  <si>
    <t>National Natural Science Foundation of China [81971262]; West China Hospital COVID-19 Epidemic Science and Technology Project [HX-2019-nCoV-014]; Sichuan University Emergency Grant [2020scunCoVyingji10002]; National Clinical Research Center for Geriatrics, West China Hospital, Sichuan University [Z20201013]; Science &amp; Technology Department of Sichuan Providence [2020YFS0575]; NordForsk grant [105668]</t>
  </si>
  <si>
    <t>National Natural Science Foundation of China(National Natural Science Foundation of China (NSFC)); West China Hospital COVID-19 Epidemic Science and Technology Project; Sichuan University Emergency Grant; National Clinical Research Center for Geriatrics, West China Hospital, Sichuan University; Science &amp; Technology Department of Sichuan Providence; NordForsk grant</t>
  </si>
  <si>
    <t>This work is supported by the National Natural Science Foundation of China (No. 81971262 to HS), West China Hospital COVID-19 Epidemic Science and Technology Project (No. HX-2019-nCoV-014 to HS), Sichuan University Emergency Grant (No. 2020scunCoVyingji10002 to HS), National Clinical Research Center for Geriatrics, West China Hospital, Sichuan University (No. Z20201013 to HS), Project Grant form Science &amp; Technology Department of Sichuan Providence (2020YFS0575 to HS), and NordForsk grant (105668 to UV and FF). The funding agencies did not have any role in the design of study, data collection, data analysis, interpretation or writing the manuscript.</t>
  </si>
  <si>
    <t>1471-2377</t>
  </si>
  <si>
    <t>BMC NEUROL</t>
  </si>
  <si>
    <t>BMC Neurol.</t>
  </si>
  <si>
    <t>10.1186/s12883-021-02536-7</t>
  </si>
  <si>
    <t>YD3BV</t>
  </si>
  <si>
    <t>WOS:000740250800003</t>
  </si>
  <si>
    <t>Westerman, KE; Lin, JN; Sevilla-Gonzalez, MD; Tadess, B; Marchek, C; Manning, AK</t>
  </si>
  <si>
    <t>Westerman, Kenneth E.; Lin, Joanna; Sevilla-Gonzalez, Magdalena del Rocio; Tadess, Beza; Marchek, Casey; Manning, Alisa K.</t>
  </si>
  <si>
    <t>Gene-Environment Interaction Analysis Incorporating Sex, Cardiometabolic Diseases, and Multiple Deprivation Index Reveals Novel Genetic Associations With COVID-19 Severity</t>
  </si>
  <si>
    <t>COVID-19; gene-environment interaction; genetic epidemiology; sex differences; socioeconomic status</t>
  </si>
  <si>
    <t>Increasing evidence indicates that specific genetic variants influence the severity of outcomes after infection with COVID-19. However, it is not clear whether the effect of these genetic factors is independent of the risk due to more established non-genetic demographic and metabolic risk factors such as male sex, poor cardiometabolic health, and low socioeconomic status. We sought to identify interactions between genetic variants and non-genetic risk factors influencing COVID-19 severity via a genome-wide interaction study in the UK Biobank. Of 378,051 unrelated individuals of European ancestry, 2,402 were classified as having experienced severe COVID-19, defined as hospitalization or death due to COVID-19. Exposures included sex, cardiometabolic risk factors [obesity and type 2 diabetes (T2D), tested jointly], and multiple deprivation index. Multiplicative interaction was tested using a logistic regression model, conducting both an interaction test and a joint test of genetic main and interaction effects. Five independent variants reached genome-wide significance in the joint test, one of which also reached significance in the interaction test. One of these, rs2268616 in the placental growth factor (PGF) gene, showed stronger effects in males and in individuals with T2D. None of the five variants showed effects on a similarly-defined phenotype in a lookup in the COVID-19 Host Genetics Initiative. These results reveal potential additional genetic loci contributing to COVID-19 severity and demonstrate the value of including non-genetic risk factors in an interaction testing approach for genetic discovery.</t>
  </si>
  <si>
    <t>[Westerman, Kenneth E.; Lin, Joanna; Sevilla-Gonzalez, Magdalena del Rocio; Tadess, Beza; Marchek, Casey; Manning, Alisa K.] Massachusetts Gen Hosp, Mongan Inst, Clin &amp; Translat Epidemiol Unit, Boston, MA 02114 USA; [Westerman, Kenneth E.; Sevilla-Gonzalez, Magdalena del Rocio; Tadess, Beza; Marchek, Casey; Manning, Alisa K.] MIT, Broad Inst Harvard, Programs Metab &amp; Med &amp; Populat Genet, Cambridge, MA USA; [Westerman, Kenneth E.; Sevilla-Gonzalez, Magdalena del Rocio; Manning, Alisa K.] Harvard Med Sch, Dept Med, Boston, MA USA</t>
  </si>
  <si>
    <t>Harvard University; Massachusetts General Hospital; Harvard University; Massachusetts Institute of Technology (MIT); Broad Institute; Harvard University; Harvard Medical School</t>
  </si>
  <si>
    <t>Manning, AK (corresponding author), Massachusetts Gen Hosp, Mongan Inst, Clin &amp; Translat Epidemiol Unit, Boston, MA 02114 USA.;Manning, AK (corresponding author), MIT, Broad Inst Harvard, Programs Metab &amp; Med &amp; Populat Genet, Cambridge, MA USA.;Manning, AK (corresponding author), Harvard Med Sch, Dept Med, Boston, MA USA.</t>
  </si>
  <si>
    <t>amanning@broadinstitute.org</t>
  </si>
  <si>
    <t>Massachusetts General Hospital COVID Corps Biomedical Research Internship Program; NIH [R01 HL145025]</t>
  </si>
  <si>
    <t>Massachusetts General Hospital COVID Corps Biomedical Research Internship Program; NIH(United States Department of Health &amp; Human ServicesNational Institutes of Health (NIH) - USA)</t>
  </si>
  <si>
    <t>JL was funded by the Massachusetts General Hospital COVID Corps Biomedical Research Internship Program. KW, MS, BT, CM, and AM were funded by NIH R01 HL145025.</t>
  </si>
  <si>
    <t>JAN 12</t>
  </si>
  <si>
    <t>YO4RO</t>
  </si>
  <si>
    <t>WOS:000747928600001</t>
  </si>
  <si>
    <t>Gao, M; Wang, Q; Piernas, C; Astbury, NM; Jebb, SA; Holmes, MV; Aveyard, P</t>
  </si>
  <si>
    <t>Gao, Min; Wang, Qin; Piernas, Carmen; Astbury, Nerys M.; Jebb, Susan A.; Holmes, Michael, V; Aveyard, Paul</t>
  </si>
  <si>
    <t>Associations between body composition, fat distribution and metabolic consequences of excess adiposity with severe COVID-19 outcomes: observational study and Mendelian randomisation analysis</t>
  </si>
  <si>
    <t>REGRESSION DILUTION; INSULIN-RESISTANCE; MASS INDEX; TYPE-2; MORTALITY; ENGLAND; RISK</t>
  </si>
  <si>
    <t>BACKGROUND: Higher body mass index (BMI) and metabolic consequences of excess weight are associated with increased risk of severe COVID-19, though their mediating pathway is unclear. METHODS: A prospective cohort study included 435,504 UK Biobank participants. A two-sample Mendelian randomisation (MR) study used the COVID-19 Host Genetics Initiative in 1.6 million participants. We examined associations of total adiposity, body composition, fat distribution and metabolic consequences of excess weight, particularly type 2 diabetes, with incidence and severity of COVID-19, assessed by test positivity, hospital admission, intensive care unit (ICU) admission and death. RESULTS: BMI and body fat were associated with COVID-19 in the observational and MR analyses but muscle mass was not. The observational study suggested the association with central fat distribution was stronger than for BMI, but there was little evidence from the MR analyses than this was causal. There was evidence that strong associations of metabolic consequences with COVID-19 outcomes in observational but not MR analyses. Type 2 diabetes was strongly associated with COVID-19 in observational but not MR analyses. In adjusted models, the observational analysis showed that the association of BMI with COVID-19 diminished, while central fat distribution and metabolic consequences of excess weight remained strongly associated. In contrast, MR showed the reverse, with only BMI retaining a direct effect on COVID-19. CONCLUSIONS: Excess total adiposity is probably casually associated with severe COVID-19. Mendelian randomisation data do not support causality for the observed associations of central fat distribution or metabolic consequences of excess adiposity with COVID-19.</t>
  </si>
  <si>
    <t>[Gao, Min; Piernas, Carmen; Astbury, Nerys M.; Jebb, Susan A.; Aveyard, Paul] Univ Oxford, Nuffield Dept Primary Care Hlth Sci, Radcliffe Observ Quarter, Oxford, England; [Gao, Min; Astbury, Nerys M.; Jebb, Susan A.; Holmes, Michael, V; Aveyard, Paul] NHS Fdn Trust, Oxford Univ Hosp, NIHR Oxford Biomed Res Ctr, Oxford, England; [Wang, Qin; Holmes, Michael, V] Univ Oxford, Nuffield Dept Populat Hlth, Old Rd Campus, Oxford, England; [Holmes, Michael, V] Univ Oxford, Med Res Council Populat Hlth Res Unit, Oxford, England</t>
  </si>
  <si>
    <t>University of Oxford; University of Oxford; Oxford University Hospitals NHS Foundation Trust; University of Oxford; University of Oxford</t>
  </si>
  <si>
    <t>Gao, M; Aveyard, P (corresponding author), Univ Oxford, Nuffield Dept Primary Care Hlth Sci, Radcliffe Observ Quarter, Oxford, England.;Gao, M; Aveyard, P (corresponding author), NHS Fdn Trust, Oxford Univ Hosp, NIHR Oxford Biomed Res Ctr, Oxford, England.</t>
  </si>
  <si>
    <t>min.gao@phc.ox.ac; paul.aveyard@phc.ox.ac.uk</t>
  </si>
  <si>
    <t>Holmes, Michael/AAA-2208-2021; Piernas, Carmen/AAT-8276-2020; ASTBURY, Nerys/O-6561-2018</t>
  </si>
  <si>
    <t>Piernas, Carmen/0000-0002-7536-922X; Holmes, Michael/0000-0001-6617-0879; ASTBURY, Nerys/0000-0001-9301-7458; GAO, Min/0000-0001-6196-7088; Aveyard, Paul/0000-0002-1802-4217</t>
  </si>
  <si>
    <t>NIHR Oxford Biomedical Research Centre; British Nutrition Foundation; NIHR Applied Research Collaboration</t>
  </si>
  <si>
    <t>NIHR Oxford Biomedical Research Centre(National Institutes of Health Research (NIHR)); British Nutrition Foundation; NIHR Applied Research Collaboration</t>
  </si>
  <si>
    <t>The study was funded by the NIHR Oxford Biomedical Research Centre, which had no role in the design, analysis, or decision to submit for publication. CP received a British Nutrition Foundation pump priming award which paid for the access to the data. CP, SJ, and PA are funded by NIHR Applied Research Collaboration and PA and SJ are funded by the NIHR Oxford Biomedical Research Centre. PA and SJ are NIHR senior investigators.</t>
  </si>
  <si>
    <t>10.1038/s41366-021-01054-3</t>
  </si>
  <si>
    <t>0V9BK</t>
  </si>
  <si>
    <t>WOS:000742600700003</t>
  </si>
  <si>
    <t>Liu, ZR; Luo, YX; Su, YL; Wei, ZG; Li, RD; He, L; Yang, LL; Pei, YY; Ren, JJ; Peng, XC; Hu, XL</t>
  </si>
  <si>
    <t>Liu, Zheran; Luo, Yaxin; Su, Yonglin; Wei, Zhigong; Li, Ruidan; He, Ling; Yang, Lianlian; Pei, Yiyan; Ren, Jianjun; Peng, Xingchen; Hu, Xiaolin</t>
  </si>
  <si>
    <t>Associations of sleep and circadian phenotypes with COVID-19 susceptibility and hospitalization: an observational cohort study based on the UK Biobank and a two-sample Mendelian randomization study</t>
  </si>
  <si>
    <t>SLEEP</t>
  </si>
  <si>
    <t>Mendelian randomization; cohort study; COVID-19; sleep</t>
  </si>
  <si>
    <t>CARDIOVASCULAR-DISEASE; DAYTIME SLEEPINESS; ALL-CAUSE; MORTALITY; HEALTH; RISK</t>
  </si>
  <si>
    <t>Study Objectives Sleep and circadian phenotypes are associated with several diseases. The present study aimed to investigate whether sleep and circadian phenotypes were causally linked with coronavirus disease 2019 (COVID-19)-related outcomes. Methods Habitual sleep duration, insomnia, excessive daytime sleepiness, daytime napping, and chronotype were selected as exposures. Key outcomes included positivity and hospitalization for COVID-19. In the observation cohort study, multivariable risk ratios (RRs) and their 95% confidence intervals (CIs) were calculated. Two-sample Mendelian randomization (MR) analyses were conducted to estimate the causal effects of the significant findings in the observation analyses. Odds ratios (ORs) and the corresponding 95% CIs were calculated and compared using the inverse variance weighting, weighted median, and MR-Egger methods. Results In the UK Biobank cohort study, both often excessive daytime sleepiness and sometimes daytime napping were associated with hospitalized COVID-19 (excessive daytime sleepiness [often vs. never]: RR = 1.24, 95% CI = 1.02-1.5; daytime napping [sometimes vs. never]: RR = 1.12, 95% CI = 1.02-1.22). In addition, sometimes daytime napping was also associated with an increased risk of COVID-19 susceptibility (sometimes vs. never: RR = 1.04, 95% CI = 1.01-1.28). In the MR analyses, excessive daytime sleepiness was found to increase the risk of hospitalized COVID-19 (MR IVW method: OR = 4.53, 95% CI = 1.04-19.82), whereas little evidence supported a causal link between daytime napping and COVID-19 outcomes. Conclusions Observational and genetic evidence supports a potential causal link between excessive daytime sleepiness and an increased risk of COVID-19 hospitalization, suggesting that interventions targeting excessive daytime sleepiness symptoms might decrease severe COVID-19 rate.</t>
  </si>
  <si>
    <t>[Liu, Zheran; Li, Ruidan; He, Ling; Yang, Lianlian; Pei, Yiyan; Peng, Xingchen] Sichuan Univ, West China Hosp, Dept Biotherapy, Ctr Canc, Chengdu, Sichuan, Peoples R China; [Liu, Zheran; Li, Ruidan; He, Ling; Yang, Lianlian; Pei, Yiyan; Peng, Xingchen] Sichuan Univ, West China Hosp, Natl Clin Res Ctr Geriatr, Ctr Canc, Chengdu, Sichuan, Peoples R China; [Luo, Yaxin] Sichuan Univ, West China Sch Publ Hlth, Dept Epidemiol &amp; Biostat, Chengdu, Sichuan, Peoples R China; [Luo, Yaxin] Sichuan Univ, West China Fourth Hosp, Chengdu, Sichuan, Peoples R China; [Su, Yonglin] Sichuan Univ, West China Hosp, Chengdu, Sichuan, Peoples R China; [Ren, Jianjun] Sichuan Univ, West China Med Sch, West China Hosp, Dept Otolaryngol Head &amp; Neck Surg, Chengdu, Sichuan, Peoples R China; [Hu, Xiaolin] Sichuan Univ, West China Sch Nursing, West China Hosp, Chengdu, Sichuan, Peoples R China</t>
  </si>
  <si>
    <t>Sichuan University; Sichuan University; Sichuan University; Sichuan University; Sichuan University; Sichuan University; Sichuan University</t>
  </si>
  <si>
    <t>Peng, XC (corresponding author), Sichuan Univ, West China Hosp, Dept Biotherapy, Ctr Canc, Chengdu, Sichuan, Peoples R China.;Peng, XC (corresponding author), Sichuan Univ, West China Hosp, Natl Clin Res Ctr Geriatr, Ctr Canc, Chengdu, Sichuan, Peoples R China.;Ren, JJ (corresponding author), Sichuan Univ, West China Med Sch, West China Hosp, Dept Otolaryngol Head &amp; Neck Surg, Chengdu, Sichuan, Peoples R China.;Hu, XL (corresponding author), Sichuan Univ, West China Sch Nursing, West China Hosp, Chengdu, Sichuan, Peoples R China.</t>
  </si>
  <si>
    <t>Jianjun.Ren@scu.edu.cn; pxx2014@163.com; huxiaolin1220@126.com</t>
  </si>
  <si>
    <t>Liu, Zheran/GQO-8517-2022; ren, Jianjun/AAC-6157-2021; Liu, Zheran/GRO-6192-2022</t>
  </si>
  <si>
    <t>Liu, Zheran/0000-0002-4848-4951; Ren, Jianjun/0000-0002-5938-688X</t>
  </si>
  <si>
    <t>National Natural Science Foundation of China [82172842, 81803104, 81672386]; Sichuan Province Science and Technology Support Program [2021YFSY008, 2020YFS0276]; West China Nursing Discipline Development Special Fund Project [HXHL21008]; Technology Innovation Project of Chengdu Science and Technology Bureau [2019-YF05-00459-SN]; Postdoctoral research and Development Fund and Translational medicine fund of West China Hospital [2020HXBH119, CGZH19002]</t>
  </si>
  <si>
    <t>National Natural Science Foundation of China(National Natural Science Foundation of China (NSFC)); Sichuan Province Science and Technology Support Program; West China Nursing Discipline Development Special Fund Project; Technology Innovation Project of Chengdu Science and Technology Bureau; Postdoctoral research and Development Fund and Translational medicine fund of West China Hospital</t>
  </si>
  <si>
    <t>The work was supported by National Natural Science Foundation of China (82172842, and 81803104 and 81672386), the Sichuan Province Science and Technology Support Program (2021YFSY008, 2020YFS0276), West China Nursing Discipline Development Special Fund Project (HXHL21008), the Technology Innovation Project of Chengdu Science and Technology Bureau (2019-YF05-00459-SN), Postdoctoral research and Development Fund and Translational medicine fund of West China Hospital (2020HXBH119 and CGZH19002). The funders had no role in study design, data collection and analysis, decision to publish, or preparation of the manuscript.</t>
  </si>
  <si>
    <t>0161-8105</t>
  </si>
  <si>
    <t>1550-9109</t>
  </si>
  <si>
    <t>Sleep</t>
  </si>
  <si>
    <t>JUN 13</t>
  </si>
  <si>
    <t>10.1093/sleep/zsac003</t>
  </si>
  <si>
    <t>2F3SC</t>
  </si>
  <si>
    <t>WOS:000803713100001</t>
  </si>
  <si>
    <t>Schneider, CV; Schneider, KM; Teumer, A; Rudolph, KL; Hartmann, D; Rader, DJ; Strnad, P</t>
  </si>
  <si>
    <t>Schneider, Carolin, V; Schneider, Kai Markus; Teumer, Alexander; Rudolph, Karl Lenhard; Hartmann, Daniel; Rader, Daniel J.; Strnad, Pavel</t>
  </si>
  <si>
    <t>Association of Telomere Length With Risk of Disease and Mortality</t>
  </si>
  <si>
    <t>JAMA INTERNAL MEDICINE</t>
  </si>
  <si>
    <t>RHEUMATOID-ARTHRITIS; CIGARETTE-SMOKING; PHYSICAL-ACTIVITY; CANCER-RISK; BLOOD</t>
  </si>
  <si>
    <t>IMPORTANCE Telomeres protect DNA from damage. Because they shorten with each mitotic cycle, leukocyte telomere length (LTL) serves as a mitotic clock. Reduced LTL has been associated with multiple human disorders. OBJECTIVE To determine the association between LTL and overall as well as disease-specific mortality and morbidity. DESIGN, SETTING, AND PARTICIPANTS This multicenter, community-based cohort study conducted from March 2006 to December 2010 included longitudinal follow-up (mean [SD], 12 [2] years) for 472 432 English participants from the United Kingdom Biobank (UK Biobank) and analyzed morbidity and mortality. The data were analyzed in 2021. MAIN OUTCOMES AND MEASURES Hazard ratios (HRs) and odds ratios for mortality and morbidity associated with a standard deviation change in LTL, adjusted for age, sex, body mass index (calculated as weight in kilograms divided by height in meters squared), and ethnicity. RESULTS This study included a total of 472 432 English participants, of whom 54% were women (mean age, 57 years). Reduced LTL was associated with increased overall (HR, 1.08; 95% CI, 1.07-1.09), cardiovascular (HR, 1.09; 95% CI, 1.06-1.12), respiratory (HR, 1.40; 95% CI, 1.34-1.45), digestive (HR, 1.26; 95% CI, 1.19-1.33), musculoskeletal (HR, 1.51; 95% CI, 1.35-1.92), and COVID-19 (HR, 1.15; 95% CI, 1.07-1.23) mortality, but not cancer-related mortality. A total of 214 disorders were significantly overrepresented and 37 underrepresented in participants with shorter LTL. Respiratory (11%), digestive/liver-related (14%), circulatory (18%), and musculoskeletal conditions (6%), together with infections (5%), accounted for most positive associations, whereas (benign) neoplasms and endocrinologic/metabolic disorders were the most underrepresented entities. Malignant tumors, esophageal cancer, and lymphoid and myeloid leukemia were significantly more common in participants with shorter LTL, whereas brain cancer and melanoma were less prevalent. While smoking and alcohol consumption were associated with shorter LTL, additional adjustment for both factors, as well as cognitive function/major comorbid conditions, did not significantly alter the results. CONCLUSIONS AND RELEVANCE This cohort study found that shorter LTL was associated with a small risk increase of overall mortality, but a higher risk of mortality was associated with specific organs and diseases.</t>
  </si>
  <si>
    <t>[Schneider, Carolin, V; Rader, Daniel J.] Univ Penn, Perelman Sch Med, Inst Translat Med &amp; Therapeut, Philadelphia, PA USA; [Schneider, Kai Markus] Univ Penn, Dept Microbiol, Perelman Sch Med, Philadelphia, PA 19104 USA; [Teumer, Alexander] Univ Med Greifswald, Inst Community Med, Greifswald, Germany; [Teumer, Alexander] German Ctr Cardiovasc Res DZHK, Partner Site Greifswald, Greifswald, Germany; [Teumer, Alexander] Med Univ Bialystok, Dept Populat Med &amp; Lifestyle Dis Prevent, Bialystok, Poland; [Rudolph, Karl Lenhard] Fritz Lipmann Inst, Leibniz Inst Aging, Jena, Germany; [Hartmann, Daniel] Tech Univ Munich, Sch Med, Dept Surg, Klinikum Rechts Isar, Munich, Germany; [Strnad, Pavel] Univ Hosp RWTH Aachen, Gastroenterol Metab Dis &amp; Intens Care, Med Clin 3, Aachen, Germany</t>
  </si>
  <si>
    <t>University of Pennsylvania; Pennsylvania Medicine; University of Pennsylvania; Pennsylvania Medicine; Greifswald Medical School; German Centre for Cardiovascular Research; Medical University of Bialystok; Leibniz Institut fur Alternsforschung - Fritz-Lipmann-Institut (FLI); Technical University of Munich; RWTH Aachen University; RWTH Aachen University Hospital</t>
  </si>
  <si>
    <t>Strnad, P (corresponding author), Univ Hosp Aachen, Pauwelsstr 30, D-52074 Aachen, Germany.</t>
  </si>
  <si>
    <t>pstrnad@ukaachen.de</t>
  </si>
  <si>
    <t>Schneider, Carolin V/AAZ-4832-2021; Teumer, Alexander/S-7438-2019</t>
  </si>
  <si>
    <t>Schneider, Carolin V/0000-0002-6728-9246; Teumer, Alexander/0000-0002-8309-094X</t>
  </si>
  <si>
    <t>German Research Foundation [SCHN-1640/1-1]; German Research Foundation consortium [SFB 1382, STR 1095/6-1, SCHN 1626/1-1]</t>
  </si>
  <si>
    <t>German Research Foundation(German Research Foundation (DFG)); German Research Foundation consortium</t>
  </si>
  <si>
    <t>This research was conducted using the UK Biobank Resource. Dr C. V. Schneider is supported byWalter-Benjamin Fellowship from German Research Foundation (SCHN-1640/1-1). Dr K. M. Schneider is supported by the German Research Foundation consortium (SCHN 1626/1-1). Dr Strnad is supported by grants from the German Research Foundation consortium (SFB 1382 Gut-liver axis; STR 1095/6-1 [Heisenberg professorship]).</t>
  </si>
  <si>
    <t>AMER MEDICAL ASSOC</t>
  </si>
  <si>
    <t>CHICAGO</t>
  </si>
  <si>
    <t>330 N WABASH AVE, STE 39300, CHICAGO, IL 60611-5885 USA</t>
  </si>
  <si>
    <t>2168-6106</t>
  </si>
  <si>
    <t>2168-6114</t>
  </si>
  <si>
    <t>JAMA INTERN MED</t>
  </si>
  <si>
    <t>JAMA Intern. Med.</t>
  </si>
  <si>
    <t>ZR0PX</t>
  </si>
  <si>
    <t>WOS:000745111500004</t>
  </si>
  <si>
    <t>Batty, GD; Gaye, B; Gale, CR; Hamer, M; Lassale, C</t>
  </si>
  <si>
    <t>Batty, G. David; Gaye, Bamba; Gale, Catharine R.; Hamer, Mark; Lassale, Camille</t>
  </si>
  <si>
    <t>Explaining Ethnic Differentials in COVID-19 Mortality: A Cohort Study</t>
  </si>
  <si>
    <t>AMERICAN JOURNAL OF EPIDEMIOLOGY</t>
  </si>
  <si>
    <t>cohort study; COVID-19; ethnicity; UK Biobank</t>
  </si>
  <si>
    <t>RISK-FACTORS; CARDIOVASCULAR-DISEASE; SOUTH ASIANS; DEATH; HOSPITALIZATION; ENGLAND; RACISM</t>
  </si>
  <si>
    <t>Ethnic inequalities in coronavirus disease 2019 (COVID-19) hospitalizations and mortality have been widely reported, but there is scant understanding of how they are embodied. The UK Biobank prospective cohort study comprises approximately half a million people who were aged 40-69 years at study induction, between 2006 and 2010, when information on ethnic background and potential explanatory factors was captured. Study members were prospectively linked to a national mortality registry. In an analytical sample of 448,664 individuals (248,820 women), 705 deaths were ascribed to COVID-19 between March 5, 2020, and January 24, 2021. In age- and sex-adjusted analyses, relative to White participants, Black study members experienced approximately 5 times the risk of COVID-19 mortality (odds ratio (OR) = 4.81, 95% confidence interval (CI): 3.28, 7.05), while there was a doubling in the South Asian group (OR = 2.05, 95% CI: 1.30, 3.25). Controlling for baseline comorbidities, social factors (including socioeconomic circumstances), and lifestyle indices attenuated this risk differential by 34% in Black study members (OR = 2.84, 95% CI: 1.91, 4.23) and 37% in South Asian individuals (OR = 1.57, 95% CI: 0.97, 2.55). The residual risk of COVID-19 deaths in ethnic minority groups may be ascribed to a range of unmeasured characteristics and requires further exploration.</t>
  </si>
  <si>
    <t>[Batty, G. David] UCL, Dept Epidemiol &amp; Publ Hlth, 1-19 Torrington Pl, London WC1E 6BT, England; [Gaye, Bamba] Paris Cardiovasc Res Ctr, INSERM U970, Paris, France; [Gale, Catharine R.] Univ Southampton, MRC Lifecourse Epidemiol Unit, Southampton, Hants, England; [Gale, Catharine R.] Univ Edinburgh, Dept Psychol, Lothian Birth Cohorts, Edinburgh, Midlothian, Scotland; [Hamer, Mark] UCL, Div Surg &amp; Intervent Sci, London, England; [Lassale, Camille] Hosp del Mar, Med Res Inst, Barcelona, Spain; [Lassale, Camille] CIBER Pathophysiol Obes &amp; Nutr, Madrid, Spain</t>
  </si>
  <si>
    <t>University of London; University College London; UDICE-French Research Universities; Universite Paris Cite; Institut National de la Sante et de la Recherche Medicale (Inserm); University of Southampton; University of Edinburgh; University of London; University College London; Institut Hospital del Mar d'Investigacions Mediques (IMIM); Hospital del Mar; CIBER - Centro de Investigacion Biomedica en Red; CIBEROBN</t>
  </si>
  <si>
    <t>david.batty@ucl.ac.uk</t>
  </si>
  <si>
    <t>Gale, Catharine R/B-1653-2012; Lassale, Camille/ABE-7813-2020</t>
  </si>
  <si>
    <t>Lassale, Camille/0000-0002-9340-2708</t>
  </si>
  <si>
    <t>UK Medical Research Council [MR/P023444/1]; US National Institute on Aging [1R56AG052519-01, 1R01AG052519-01A1]; Beatriu de Pinos postdoctoral program of the Government of Catalonia's Secretariat for Universities and Research of the Ministry of Economy and Knowledge [2017-BP-00021]</t>
  </si>
  <si>
    <t>UK Medical Research Council(UK Research &amp; Innovation (UKRI)Medical Research Council UK (MRC)); US National Institute on Aging(United States Department of Health &amp; Human ServicesNational Institutes of Health (NIH) - USANIH National Institute on Aging (NIA)); Beatriu de Pinos postdoctoral program of the Government of Catalonia's Secretariat for Universities and Research of the Ministry of Economy and Knowledge</t>
  </si>
  <si>
    <t>There was no direct financial support for the work reported in the manuscript. G.D.B. is supported by the UK Medical Research Council (MR/P023444/1) and the US National Institute on Aging (1R56AG052519-01, 1R01AG052519-01A1), and C.L. is supported by the Beatriu de Pinos postdoctoral program of the Government of Catalonia's Secretariat for Universities and Research of the Ministry of Economy and Knowledge (2017-BP-00021).</t>
  </si>
  <si>
    <t>0002-9262</t>
  </si>
  <si>
    <t>1476-6256</t>
  </si>
  <si>
    <t>AM J EPIDEMIOL</t>
  </si>
  <si>
    <t>Am. J. Epidemiol.</t>
  </si>
  <si>
    <t>JAN 24</t>
  </si>
  <si>
    <t>10.1093/aje/kwab237</t>
  </si>
  <si>
    <t>ZI2IS</t>
  </si>
  <si>
    <t>WOS:000761451100007</t>
  </si>
  <si>
    <t>Safizadeh, F; Nguyen, TNM; Brenner, H; Schottker, B</t>
  </si>
  <si>
    <t>Safizadeh, Fatemeh; Thi Ngoc Mai Nguyen; Brenner, Hermann; Schoettker, Ben</t>
  </si>
  <si>
    <t>Association of renin-angiotensin-aldosterone system inhibition with Covid-19 hospitalization and all-cause mortality in the UK biobank</t>
  </si>
  <si>
    <t>BRITISH JOURNAL OF CLINICAL PHARMACOLOGY</t>
  </si>
  <si>
    <t>angiotensin receptor blockers; angiotensin-converting enzyme inhibitors; Covid-19; hospitalization; hypertension; mortality; SARS-CoV-2</t>
  </si>
  <si>
    <t>II RECEPTOR BLOCKERS; CONCISE GUIDE</t>
  </si>
  <si>
    <t>Aims With growing evidence on the protective effect of angiotensin-converting enzyme inhibitors (ACEIs) and angiotensin receptor blockers (ARBs) in coronavirus disease 2019 (Covid-19), we aimed to thoroughly investigate the association between the use of major classes of antihypertensive medications and Covid-19 outcomes in comparison with the use of ACEIs and ARBs. Methods We conducted a population-based study in patients with pre-existing hypertension in the UK Biobank with data from the first 2 SARS-CoV-2 waves prior population-based vaccination. Multivariable logistic regression analysis was performed adjusting for a wide range of confounders. Results The use of either beta-blockers (BBs), calcium-channel blockers (CCBs) or diuretics was associated with a higher risk of Covid-19 hospitalization compared to ACEI use (adjusted OR (95%CI): 1.66 [1.43-1.93]) and ARB use (1.53 [1.30-1.81]). The risk of 28-day mortality among Covid-19 patients was also increased among users of BBs, CCBs or diuretics when compared to ACEI users (1.74 [1.30-2.33]) but not when compared to ARB users (1.26 [0.93-1.71]). The association between BB, CCB or diuretic use (compared to ACEI use) and 28-day mortality among hospitalized Covid-19 patients narrowly missed statistical significance (1.47 [0.99-2.18]) but it was statistically significant when the analysis was restricted to patients hospitalized during the second SARS-CoV-2 wave (1.80 [1.15-2.83]). Conclusion Our results suggest protective effects of inhibition of the renin-angiotensin-aldosterone system on Covid-19 hospitalization and mortality, particularly with ACEI, among patients with pharmaceutically treated hypertension. If confirmed by randomized controlled trials, this finding could have high clinical relevance for treating hypertension during the SARS-CoV-2 pandemic.</t>
  </si>
  <si>
    <t>[Safizadeh, Fatemeh; Thi Ngoc Mai Nguyen; Brenner, Hermann; Schoettker, Ben] German Canc Res Ctr, Div Clin Epidemiol &amp; Aging Res, Neuenheimer Feld 581, D-69120 Heidelberg, Germany; [Safizadeh, Fatemeh] Ludwig Maximilians Univ Munchen, Inst Med Informat Proc Biometry &amp; Epidemiol IBE, Munich, Germany; [Thi Ngoc Mai Nguyen; Brenner, Hermann; Schoettker, Ben] Heidelberg Univ, Network Aging Res, Heidelberg, Germany</t>
  </si>
  <si>
    <t>Helmholtz Association; German Cancer Research Center (DKFZ); University of Munich; Ruprecht Karls University Heidelberg</t>
  </si>
  <si>
    <t>Schottker, B (corresponding author), German Canc Res Ctr, Div Clin Epidemiol &amp; Aging Res, Neuenheimer Feld 581, D-69120 Heidelberg, Germany.</t>
  </si>
  <si>
    <t>b.schoettker@dkfz.de</t>
  </si>
  <si>
    <t>Brenner, Hermann/B-4627-2017; Nguyen, Thi Ngoc Mai/AAU-4768-2020; /AGZ-8528-2022; Schöttker, Ben/F-8183-2014; Brenner, Hermann/ABE-6383-2020</t>
  </si>
  <si>
    <t>Brenner, Hermann/0000-0002-6129-1572; Nguyen, Thi Ngoc Mai/0000-0002-2366-4470; Schöttker, Ben/0000-0002-1217-4521; Brenner, Hermann/0000-0002-6129-1572</t>
  </si>
  <si>
    <t>British Heart Foundation; Cancer Research UK; Department of Health; Diabetes UK; Welsh government; Medical Research Council; National Institute for Health Research (NIHR); Northwest Regional Development Agency; Scottish Government; Wellcome Trust</t>
  </si>
  <si>
    <t>British Heart Foundation(British Heart Foundation); Cancer Research UK(Cancer Research UK); Department of Health; Diabetes UK(Diabetes UK); Welsh government; Medical Research Council(UK Research &amp; Innovation (UKRI)Medical Research Council UK (MRC)); National Institute for Health Research (NIHR)(National Institutes of Health Research (NIHR)); Northwest Regional Development Agency; Scottish Government; Wellcome Trust(Wellcome Trust)</t>
  </si>
  <si>
    <t>0306-5251</t>
  </si>
  <si>
    <t>1365-2125</t>
  </si>
  <si>
    <t>BRIT J CLIN PHARMACO</t>
  </si>
  <si>
    <t>Br. J. Clin. Pharmacol.</t>
  </si>
  <si>
    <t>10.1111/bcp.15192</t>
  </si>
  <si>
    <t>1D1SJ</t>
  </si>
  <si>
    <t>hybrid</t>
  </si>
  <si>
    <t>WOS:000747855000001</t>
  </si>
  <si>
    <t>Shawer, H; Cheng, CW; Bailey, MA</t>
  </si>
  <si>
    <t>Shawer, Heba; Cheng, Chew W.; Bailey, Marc A.</t>
  </si>
  <si>
    <t>Absence of association between host genetic mutations in the ORAI1 gene and COVID-19 fatality</t>
  </si>
  <si>
    <t>ACUTE LUNG INJURY; INHIBITION</t>
  </si>
  <si>
    <t>The calcium ion channel ORAI1 has emerged as a promising therapeutic target for the Coronavirus Disease 19 (COVID-19)-associated pneumonia, and a pharmacological inhibitor of ORAI1 has now reached clinical trials for severe COVID-19 pneumonia. Whether ORAI1 itself is associated with an increased risk for severe COVID-19 presentation is still unknown. Here, we employed genetic association analysis to investigate the potential association of host genetic polymorphisms of ORAI1 with the risk of Severe Acute Respiratory Syndrome Coronavirus 2 (SARS-CoV-2) infection and its associated COVID-19 fatality in UK Biobank participants from white British background. The analysis showed no significant association between ORAI1 variants and COVID-19 positivity or fatality, despite the well-established roles of ORAI1 in immune response and inflammation and the success of ORAI1 inhibition in clinical trials. Our results suggest that the host genetic polymorphisms of ORAI1 are unlikely to be implicated in the broad variability in symptoms severity among afflicted patients.</t>
  </si>
  <si>
    <t>[Shawer, Heba; Cheng, Chew W.; Bailey, Marc A.] Univ Leeds, Sch Med, Leeds Inst Cardiovasc &amp; Metab Med, Leeds, W Yorkshire, England</t>
  </si>
  <si>
    <t>University of Leeds</t>
  </si>
  <si>
    <t>Bailey, MA (corresponding author), Univ Leeds, Sch Med, Leeds Inst Cardiovasc &amp; Metab Med, Leeds, W Yorkshire, England.</t>
  </si>
  <si>
    <t>m.a.bailey@leeds.ac.uk</t>
  </si>
  <si>
    <t>Shawer, Heba/0000-0003-1813-427X; Cheng, Chew Weng/0000-0002-2873-0828</t>
  </si>
  <si>
    <t>British Heart Foundation [FS/18/12/33270, FS/17/66/33480]; Leeds Cardiovascular Endowment</t>
  </si>
  <si>
    <t>British Heart Foundation(British Heart Foundation); Leeds Cardiovascular Endowment</t>
  </si>
  <si>
    <t>This work was supported by British Heart Foundation fellowships to MAB and HS (FS/18/12/33270, FS/17/66/33480) and Leeds Cardiovascular Endowment support to CWC.</t>
  </si>
  <si>
    <t>e0263303</t>
  </si>
  <si>
    <t>10.1371/journal.pone.0263303</t>
  </si>
  <si>
    <t>2V2QB</t>
  </si>
  <si>
    <t>WOS:000823694700077</t>
  </si>
  <si>
    <t>Gillies, CL; Rowlands, AV; Razieh, C; Nafilyan, V; Chudasama, Y; Islam, N; Zaccardi, F; Ayoubkhani, D; Lawson, C; Davies, MJ; Yates, T; Khunti, K</t>
  </si>
  <si>
    <t>Gillies, Clare L.; Rowlands, Alex, V; Razieh, Cameron; Nafilyan, Vahe; Chudasama, Yogini; Islam, Nazrul; Zaccardi, Francesco; Ayoubkhani, Daniel; Lawson, Claire; Davies, Melanie J.; Yates, Tom; Khunti, Kamlesh</t>
  </si>
  <si>
    <t>Association between household size and COVID-19: A UK Biobank observational study</t>
  </si>
  <si>
    <t>JOURNAL OF THE ROYAL SOCIETY OF MEDICINE</t>
  </si>
  <si>
    <t>Infectious diseases; epidemiologic studies; housing and health; public health; social conditions and disease</t>
  </si>
  <si>
    <t>Objective To assess the association between household size and risk of non-severe or severe COVID-19. Design A longitudinal observational study. Setting This study utilised UK Biobank linked to national SARS-CoV-2 laboratory test data. Participants 401,910 individuals with available data on household size in UK Biobank. Main outcome measures Household size was categorised as single occupancy, two-person households and households of three or more. Severe COVID-19 was defined as a positive SARS-CoV-2 test on hospital admission or death with COVID-19 recorded as the underlying cause; and non-severe COVID-19 as a positive test from a community setting. Logistic regression models were fitted to assess associations, adjusting for potential confounders. Results Of 401,910 individuals, 3612 (1%) were identified as having suffered from a severe COVID-19 infection and 11,264 (2.8%) from a non-severe infection, between 16 March 2020 and 16 March 2021. Overall, the odds of severe COVID-19 was significantly higher among individuals living alone (adjusted odds ratio: 1.24 [95% confidence interval: 1.14 to 1.36], or living in a household of three or more individuals (adjusted odds ratio: 1.28 [1.17 to 1.39], when compared to individuals living in a household of two. For non-severe COVID-19 infection, individuals living in a single-occupancy household had lower odds compared to those living in a household of two (adjusted odds ratio: 0.88 [0.82 to 0.93]. Conclusions Odds of severe or non-severe COVID-19 infection were associated with household size. Increasing understanding of why certain households are more at risk is important for limiting spread of the infection.</t>
  </si>
  <si>
    <t>[Gillies, Clare L.; Razieh, Cameron; Chudasama, Yogini; Zaccardi, Francesco; Lawson, Claire; Khunti, Kamlesh] Diabet Res Ctr, Leicester Real World Evidence Unit, Leicester LE5 4PW, Leics, England; [Gillies, Clare L.; Rowlands, Alex, V; Razieh, Cameron; Chudasama, Yogini; Zaccardi, Francesco; Davies, Melanie J.; Yates, Tom; Khunti, Kamlesh] Leicester Gen Hosp, Leicester Diabet Ctr, Diabet Res Ctr, Leicester LE5 4PW, Leics, England; [Gillies, Clare L.; Chudasama, Yogini; Zaccardi, Francesco; Khunti, Kamlesh] Leicester Gen Hosp, NIHR Appl Res Collaborat East Midlands ARC EM, Leicester LE5 4PW, Leics, England; [Rowlands, Alex, V; Razieh, Cameron; Davies, Melanie J.; Yates, Tom; Khunti, Kamlesh] Leicester Gen Hosp, Leicester Biomed Res Ctr BRC, Natl Inst Hlth Res NIHR, Leicester LE5 4PW, Leics, England; [Nafilyan, Vahe; Ayoubkhani, Daniel] Off Natl Stat, Govt Bldg, Newport NP10 8XG, South Wales, Wales; [Islam, Nazrul] Univ Oxford, Nuffield Dept Populat Hlth, Oxford OX1 2JD, England</t>
  </si>
  <si>
    <t>University Hospitals of Leicester NHS Trust; Leicester General Hospital; University Hospitals of Leicester NHS Trust; Leicester General Hospital; University Hospitals of Leicester NHS Trust; Leicester General Hospital; University of Oxford</t>
  </si>
  <si>
    <t>Khunti, K (corresponding author), Diabet Res Ctr, Leicester Real World Evidence Unit, Leicester LE5 4PW, Leics, England.;Khunti, K (corresponding author), Leicester Gen Hosp, Leicester Diabet Ctr, Diabet Res Ctr, Leicester LE5 4PW, Leics, England.;Khunti, K (corresponding author), Leicester Gen Hosp, NIHR Appl Res Collaborat East Midlands ARC EM, Leicester LE5 4PW, Leics, England.;Khunti, K (corresponding author), Leicester Gen Hosp, Leicester Biomed Res Ctr BRC, Natl Inst Hlth Res NIHR, Leicester LE5 4PW, Leics, England.</t>
  </si>
  <si>
    <t>kk22@le.ac.uk</t>
  </si>
  <si>
    <t>Islam, Nazrul/E-8592-2015; Rowlands, Alex V/J-8878-2019</t>
  </si>
  <si>
    <t>Islam, Nazrul/0000-0003-3982-4325; Rowlands, Alex V/0000-0002-1463-697X; Khunti, Kamlesh/0000-0003-2343-7099; Yates, Thomas/0000-0002-5724-5178; Davies, Melanie/0000-0002-9987-9371; Gillies, Clare/0000-0002-8417-9700; Lawson, Claire/0000-0003-0127-5236; Razieh, Cameron/0000-0003-3597-2945; Nafilyan, Vahe/0000-0003-0160-217X</t>
  </si>
  <si>
    <t>National Institute for Health Research (NIHR) Leicester Biomedical Research Centre; NIHR Applied Research Collaborations -East Midlands; UKRI-DHSC COVID-19 Rapid Response Rolling Call [MR/V020536/1]</t>
  </si>
  <si>
    <t>National Institute for Health Research (NIHR) Leicester Biomedical Research Centre; NIHR Applied Research Collaborations -East Midlands; UKRI-DHSC COVID-19 Rapid Response Rolling Call(UK Research &amp; Innovation (UKRI))</t>
  </si>
  <si>
    <t>The author(s) disclosed receipt of the following financial support for the research, authorship, and/or publication of this article: This research was supported by the National Institute for Health Research (NIHR) Leicester Biomedical Research Centre, the NIHR Applied Research Collaborations -East Midlands, and a grant from the UKRI-DHSC COVID-19 Rapid Response Rolling Call (MR/V020536/1).</t>
  </si>
  <si>
    <t>SAGE PUBLICATIONS LTD</t>
  </si>
  <si>
    <t>1 OLIVERS YARD, 55 CITY ROAD, LONDON EC1Y 1SP, ENGLAND</t>
  </si>
  <si>
    <t>0141-0768</t>
  </si>
  <si>
    <t>1758-1095</t>
  </si>
  <si>
    <t>J ROY SOC MED</t>
  </si>
  <si>
    <t>J. R. Soc. Med.</t>
  </si>
  <si>
    <t>10.1177/01410768211073923</t>
  </si>
  <si>
    <t>FEB 2022</t>
  </si>
  <si>
    <t>0K3ND</t>
  </si>
  <si>
    <t>WOS:000752899400001</t>
  </si>
  <si>
    <t>Kang, JJ; Jia, TY; Jiao, ZY; Shen, C; Xie, C; Cheng, W; Sahakian, BJ; Waxman, D; Feng, JF</t>
  </si>
  <si>
    <t>Kang, Jujiao; Jia, Tianye; Jiao, Zeyu; Shen, Chun; Xie, Chao; Cheng, Wei; Sahakian, Barbara J.; Waxman, David; Feng, Jianfeng</t>
  </si>
  <si>
    <t>Increased brain volume from higher cereal and lower coffee intake: shared genetic determinants and impacts on cognition and metabolism</t>
  </si>
  <si>
    <t>CEREBRAL CORTEX</t>
  </si>
  <si>
    <t>Mendelian randomization; CPLX3 gene; genetic correlation; pattern correlation; gene expression in the brain</t>
  </si>
  <si>
    <t>ATLAS</t>
  </si>
  <si>
    <t>It is unclear how different diets may affect human brain development and if genetic and environmental factors play a part. We investigated diet effects in the UK Biobank data from 18,879 healthy adults and discovered anticorrelated brain-wide gray matter volume (GMV)-association patterns between coffee and cereal intake, coincidence with their anticorrelated genetic constructs. The Mendelian randomization approach further indicated a causal effect of higher coffee intake on reduced total GMV, which is likely through regulating the expression of genes responsible for synaptic development in the brain. The identified genetic factors may further affect people's lifestyle habits and body/blood fat levels through the mediation of cereal/coffee intake, and the brain-wide expression pattern of gene CPLX3, a dedicated marker of subplate neurons that regulate cortical development and plasticity, may underlie the shared GMV-association patterns among the coffee/cereal intake and cognitive functions. All the main findings were successfully replicated. Our findings thus revealed that high-cereal and low-coffee diets shared similar brain and genetic constructs, leading to long-term beneficial associations regarding cognitive, body mass index (BMI), and other metabolic measures. This study has important implications for public health, especially during the pandemic, given the poorer outcomes of COVID-19 patients with greater BMIs.</t>
  </si>
  <si>
    <t>[Kang, Jujiao; Jiao, Zeyu] Fudan Univ, Shanghai Ctr Math Sci, Shanghai 200433, Peoples R China; [Kang, Jujiao; Jia, Tianye; Jiao, Zeyu; Shen, Chun; Xie, Chao; Cheng, Wei; Sahakian, Barbara J.; Waxman, David; Feng, Jianfeng] Fudan Univ, Inst Sci &amp; Technol Brain Inspired Intelligence, Shanghai 200433, Peoples R China; [Kang, Jujiao; Jia, Tianye; Jiao, Zeyu; Shen, Chun; Xie, Chao; Cheng, Wei; Sahakian, Barbara J.; Waxman, David; Feng, Jianfeng] Fudan Univ, Minist Educ, Key Lab Computat Neurosci &amp; Brain Inspired Intell, Shanghai 200433, Peoples R China; [Jia, Tianye] Kings Coll London, SGDP Ctr, Inst Psychiat Psychol &amp; Neurosci, Ctr Populat Neurosci &amp; Precis, London SE5 8AF, England; [Sahakian, Barbara J.] Univ Cambridge, Sch Clin Med, Dept Psychiat, Cambridge CB2 0SZ, England; [Sahakian, Barbara J.] Univ Cambridge, Dept Behav &amp; Clin Neurosci Inst, Cambridge CB2 3EB, England; [Feng, Jianfeng] Univ Warwick, Dept Comp Sci, Coventry CV4 7AL, England</t>
  </si>
  <si>
    <t>Fudan University; Fudan University; Fudan University; University of London; King's College London; University of Cambridge; University of Cambridge; University of Warwick</t>
  </si>
  <si>
    <t>Jia, TY; Sahakian, BJ; Feng, JF (corresponding author), Fudan Univ, Inst Sci &amp; Technol Brain Inspired Intelligence, Shanghai 200433, Peoples R China.;Sahakian, BJ (corresponding author), Univ Cambridge, Dept Psychiat, Cambridge CB2 0SZ, England.</t>
  </si>
  <si>
    <t>tianyejia@fudan.edu.cn; bjs1001@medschl.cam.ac.uk; jianfeng64@gmail.com</t>
  </si>
  <si>
    <t>Sahakian, Barbara/AAW-1198-2020; TONG, WAI KEI/HJP-7055-2023</t>
  </si>
  <si>
    <t>Sahakian, Barbara/0000-0001-7352-1745; TONG, WAI KEI/0000-0003-1519-4357</t>
  </si>
  <si>
    <t>National Key R&amp;D Program of China [2019YFA0709501, 2019YFA0709502, 2018YFC1312904]; National Natural Science Foundation of China [T2122005, 81801773]; 111 Project [B18015]; Shanghai Municipal Science and Technology Major Project [2018SHZDZX01]; Zhangjiang Lab</t>
  </si>
  <si>
    <t>National Key R&amp;D Program of China; National Natural Science Foundation of China(National Natural Science Foundation of China (NSFC)); 111 Project(Ministry of Education, China - 111 Project); Shanghai Municipal Science and Technology Major Project; Zhangjiang Lab</t>
  </si>
  <si>
    <t>This work received support from the following sources: the National Key R&amp;D Program of China (No. 2019YFA0709501, No. 2019YFA0709502, and No. 2018YFC1312904), the National Natural Science Foundation of China (T2122005, No. 81801773), the 111 Project (No. B18015), the Shanghai Municipal Science and Technology Major Project (No. 2018SHZDZX01), and Zhangjiang Lab.</t>
  </si>
  <si>
    <t>1047-3211</t>
  </si>
  <si>
    <t>1460-2199</t>
  </si>
  <si>
    <t>CEREB CORTEX</t>
  </si>
  <si>
    <t>Cereb. Cortex</t>
  </si>
  <si>
    <t>NOV 15</t>
  </si>
  <si>
    <t>bhac005</t>
  </si>
  <si>
    <t>Neurosciences</t>
  </si>
  <si>
    <t>6Q1LH</t>
  </si>
  <si>
    <t>WOS:000792139400001</t>
  </si>
  <si>
    <t>Shcherbak, SG; Changalidi, AI; Barbitoff, YA; Anisenkova, AY; Mosenko, SV; Asaulenko, ZP; Tsay, VV; Polev, DE; Kalinin, RS; Eismont, YA; Glotov, AS; Garbuzov, EY; Chernov, AN; Klitsenko, OA; Ushakov, MO; Shikov, AE; Urazov, SP; Baranov, VS; Glotov, OS</t>
  </si>
  <si>
    <t>Shcherbak, Sergey G.; Changalidi, Anton, I; Barbitoff, Yury A.; Anisenkova, Anna Yu; Mosenko, Sergei, V; Asaulenko, Zakhar P.; Tsay, Victoria V.; Polev, Dmitrii E.; Kalinin, Roman S.; Eismont, Yuri A.; Glotov, Andrey S.; Garbuzov, Evgeny Y.; Chernov, Alexander N.; Klitsenko, Olga A.; Ushakov, Mikhail O.; Shikov, Anton E.; Urazov, Stanislav P.; Baranov, Vladislav S.; Glotov, Oleg S.</t>
  </si>
  <si>
    <t>Identification of Genetic Risk Factors of Severe COVID-19 Using Extensive Phenotypic Data: A Proof-of-Concept Study in a Cohort of Russian Patients</t>
  </si>
  <si>
    <t>GENES</t>
  </si>
  <si>
    <t>COVID-19; GWAS; genetic variants; deep phenotyping; NGS; severity; genetic associations</t>
  </si>
  <si>
    <t>J-PROTEINS; ASSOCIATION; HSP70</t>
  </si>
  <si>
    <t>The COVID-19 pandemic has drawn the attention of many researchers to the interaction between pathogen and host genomes. Over the last two years, numerous studies have been conducted to identify the genetic risk factors that predict COVID-19 severity and outcome. However, such an analysis might be complicated in cohorts of limited size and/or in case of limited breadth of genome coverage. In this work, we tried to circumvent these challenges by searching for candidate genes and genetic variants associated with a variety of quantitative and binary traits in a cohort of 840 COVID-19 patients from Russia. While we found no gene- or pathway-level associations with the disease severity and outcome, we discovered eleven independent candidate loci associated with quantitative traits in COVID-19 patients. Out of these, the most significant associations correspond to rs1651553 in MYH14 p = 1.4 x 10(-7)), rs11243705 in SETX (p = 8.2 x 10(-6)), and rs16885 in ATXN1 (p = 1.3 x 10(-5)). One of the identified variants, rs33985936 in SCN11A, was successfully replicated in an independent study, and three of the variants were found to be associated with blood-related quantitative traits according to the UK Biobank data (rs33985936 in SCN11A, rs16885 in ATXN1, and rs4747194 in CDH23). Moreover, we show that a risk score based on these variants can predict the severity and outcome of hospitalization in our cohort of patients. Given these findings, we believe that our work may serve as proof-of-concept study demonstrating the utility of quantitative traits and extensive phenotyping for identification of genetic risk factors of severe COVID-19.</t>
  </si>
  <si>
    <t>[Shcherbak, Sergey G.; Changalidi, Anton, I; Barbitoff, Yury A.; Anisenkova, Anna Yu; Mosenko, Sergei, V; Glotov, Andrey S.; Klitsenko, Olga A.] St Petersburg State Univ, St Petersburg 199034, Russia; [Shcherbak, Sergey G.; Anisenkova, Anna Yu; Mosenko, Sergei, V; Asaulenko, Zakhar P.; Tsay, Victoria V.; Polev, Dmitrii E.; Kalinin, Roman S.; Eismont, Yuri A.; Garbuzov, Evgeny Y.; Chernov, Alexander N.; Klitsenko, Olga A.; Shikov, Anton E.; Urazov, Stanislav P.; Glotov, Oleg S.] City Hosp 40, St Petersburg 197706, Russia; [Changalidi, Anton, I; Barbitoff, Yury A.] Bioinformat Inst, St Petersburg 197342, Russia; [Changalidi, Anton, I] ITMO Univ, Fac Software Engn &amp; Comp Syst, St Petersburg 197101, Russia; [Barbitoff, Yury A.; Polev, Dmitrii E.; Glotov, Andrey S.; Ushakov, Mikhail O.; Baranov, Vladislav S.; Glotov, Oleg S.] DO Ott Res Inst Obstet Gynaecol &amp; Reproductol, St Petersburg 199034, Russia; [Asaulenko, Zakhar P.; Klitsenko, Olga A.] North Western State Med Univ, St Petersburg 195067, Russia; [Tsay, Victoria V.; Kalinin, Roman S.; Eismont, Yuri A.; Glotov, Oleg S.] Fed Med &amp; Biol Agcy, Childrens Sci &amp; Clin Ctr Infect Dis, St Petersburg 197022, Russia; [Chernov, Alexander N.] Inst Expt Med, St Petersburg 197376, Russia; [Shikov, Anton E.] All Russia Res Inst Agr Microbiol ARRIAM, Lab Prote Supra Organismal Syst, St Petersburg 196608, Russia</t>
  </si>
  <si>
    <t>Saint Petersburg State University; ITMO University; Russian Academy of Medical Sciences; Ott Institute of Obstetrics, Gynecology &amp; Reproductology; North-Western State Medical University named after I.I. Mechnikov; Institute of Experimental Medicine</t>
  </si>
  <si>
    <t>Glotov, AS (corresponding author), St Petersburg State Univ, St Petersburg 199034, Russia.;Glotov, OS (corresponding author), City Hosp 40, St Petersburg 197706, Russia.;Glotov, AS; Glotov, OS (corresponding author), DO Ott Res Inst Obstet Gynaecol &amp; Reproductol, St Petersburg 199034, Russia.;Glotov, OS (corresponding author), Fed Med &amp; Biol Agcy, Childrens Sci &amp; Clin Ctr Infect Dis, St Petersburg 197022, Russia.</t>
  </si>
  <si>
    <t>sgsherbak@mail.ru; anton.chana@gmail.com; barbitoff@bioinf.me; anna_anisenkova@list.ru; neurologist@mail.ru; b40@zdrav.spb.ru; viktoriya14054@gmail.com; brantoza@gmail.com; pancu43@gmail.com; y-eis@inbox.ru; anglotov@mail.ru; eugarbouzov@mail.ru; al.chernov@mail.ru; olkl@yandex.ru; misha.grizzli@gmail.com; antonshikov96@gmail.com; urasta@list.ru; vsbar40@mail.ru; olglotov@mail.ru</t>
  </si>
  <si>
    <t>Shikov, Anton/AAG-2108-2019; Tsay, Viktoriya/ABA-3806-2021; Glotov, Andrey/E-8525-2015; Kalinin, Roman/H-2421-2019; Barbitoff, Yury/E-8298-2019; Polev, Dmitrii E/D-1386-2012; Glotov, Oleg/H-2516-2017; Urazov, Stanislav/T-1888-2018</t>
  </si>
  <si>
    <t>Shikov, Anton/0000-0001-7084-0177; Glotov, Andrey/0000-0002-7465-4504; Kalinin, Roman/0000-0003-1791-7045; Barbitoff, Yury/0000-0002-3222-440X; Polev, Dmitrii E/0000-0001-9679-2791; Glotov, Oleg/0000-0002-0091-2224; Mosenko, Sergei/0000-0002-1357-4324; Changalidis, Anton/0000-0003-4752-2239; Chernov, Alexandr/0000-0003-2464-7370; Urazov, Stanislav/0000-0002-5441-2911</t>
  </si>
  <si>
    <t>St. Petersburg State University [75253103]; Systems Biology Fellowship</t>
  </si>
  <si>
    <t>St. Petersburg State University; Systems Biology Fellowship</t>
  </si>
  <si>
    <t>This study was supported by the budget of the St. Petersburg State Budgetary Institution of Healthcare City Hospital 40 and a grant from the funds of St. Petersburg State University (PURE ID 75253103). Functional annotation of GWAS results and PheWAS analysis was supported by the Systems Biology Fellowship to Y.A.B.</t>
  </si>
  <si>
    <t>2073-4425</t>
  </si>
  <si>
    <t>GENES-BASEL</t>
  </si>
  <si>
    <t>Genes</t>
  </si>
  <si>
    <t>0C5LQ</t>
  </si>
  <si>
    <t>WOS:000775354900001</t>
  </si>
  <si>
    <t>Vu, THT; Van Horn, L; Achenbach, CJ; Rydland, KJ; Cornelis, MC</t>
  </si>
  <si>
    <t>Vu, Thanh-Huyen T.; Van Horn, Linda; Achenbach, Chad J.; Rydland, Kelsey J.; Cornelis, Marilyn C.</t>
  </si>
  <si>
    <t>Diet and Respiratory Infections: Specific or Generalized Associations?</t>
  </si>
  <si>
    <t>nutrition; coffee; tea; dietary behaviors; epidemiology COVID-19; respiratory infections; pneumonia; influenza</t>
  </si>
  <si>
    <t>COMMUNITY-ACQUIRED PNEUMONIA; N-3 FATTY-ACIDS; RISK-FACTORS; HEALTH; COFFEE; MORTALITY; CONSUMPTION; IMMUNITY; DISEASE; TEA</t>
  </si>
  <si>
    <t>Background: Based on our recently reported associations between specific dietary behaviors and the risk of COVID-19 infection in the UK Biobank (UKB) cohort, we further investigate whether these associations are specific to COVID-19 or extend to other respiratory infections. Methods: Pneumonia and influenza diagnoses were retrieved from hospital and death record data linked to the UKB. Baseline, self-reported (2006-2010) dietary behaviors included being breastfed as a baby and intakes of coffee, tea, oily fish, processed meat, red meat (unprocessed), fruit, and vegetables. Logistic regression estimated the odds of pneumonia/influenza from baseline to 31 December 2019 with each dietary component, adjusting for baseline socio-demographic factors, medical history, and other lifestyle behaviors. We considered effect modification by sex and genetic factors related to pneumonia, COVID-19, and caffeine metabolism. Results: Of 470,853 UKB participants, 4.0% had pneumonia and 0.2% had influenza during follow up. Increased consumption of coffee, tea, oily fish, and fruit at baseline were significantly and independently associated with a lower risk of future pneumonia events. Increased consumption of red meat was associated with a significantly higher risk. After multivariable adjustment, the odds of pneumonia (p &lt;= 0.001 for all) were lower by 6-9% when consuming 1-3 cups of coffee/day (vs. &lt;1 cup/day), 8-11% when consuming 1+ cups of tea/day (vs. &lt;1 cup/day), 10-12% when consuming oily fish in higher quartiles (vs. the lowest quartile-Q1), and 9-14% when consuming fruit in higher quartiles (vs. Q1); it was 9% higher when consuming red meat in the fourth quartile (vs. Q1). Similar patterns of associations were observed for influenza but only associations with tea and oily fish met statistical significance. The association between fruit and pneumonia risk was stronger in women than in men (p = 0.001 for interaction). Conclusions: In the UKB, consumption of coffee, tea, oily fish, and fruit were favorably associated with incident pneumonia/influenza and red meat was adversely associated. Findings for coffee parallel those we reported previously for COVID-19 infection, while other findings are specific to these more common respiratory infections.</t>
  </si>
  <si>
    <t>[Vu, Thanh-Huyen T.; Van Horn, Linda; Achenbach, Chad J.; Cornelis, Marilyn C.] Northwestern Univ, Dept Prevent Med, Feinberg Sch Med, 680 N Lake Shore Dr,Suite 1400, Chicago, IL 60611 USA; [Achenbach, Chad J.] Northwestern Univ, Dept Med, Feinberg Sch Med, Chicago, IL 60611 USA; [Rydland, Kelsey J.] Northwestern Univ, Res &amp; Informat Serv, Evanston, IL 60208 USA</t>
  </si>
  <si>
    <t>Northwestern University; Feinberg School of Medicine; Northwestern University; Feinberg School of Medicine; Northwestern University</t>
  </si>
  <si>
    <t>Cornelis, MC (corresponding author), Northwestern Univ, Dept Prevent Med, Feinberg Sch Med, 680 N Lake Shore Dr,Suite 1400, Chicago, IL 60611 USA.</t>
  </si>
  <si>
    <t>huyenvu@northwestern.edu; lvanhorn@northwestern.edu; c-achenbach@northwestern.edu; kelsey.rydland@northwestern.edu; marilyn.cornelis@northwestern.edu</t>
  </si>
  <si>
    <t>Achenbach, Chad/0000-0003-4847-7249; Rydland, Kelsey/0000-0002-0340-4639; , Marilyn/0000-0002-0699-1664; Vu, Thanh-Huyen/0000-0002-5069-4886</t>
  </si>
  <si>
    <t>Office of the Provost; Office for Research; Northwestern University Information Technology; National Institute on Aging [K01AG053477]</t>
  </si>
  <si>
    <t>Office of the Provost; Office for Research; Northwestern University Information Technology; National Institute on Aging(United States Department of Health &amp; Human ServicesNational Institutes of Health (NIH) - USANIH National Institute on Aging (NIA))</t>
  </si>
  <si>
    <t>This research has been conducted using the UK Biobank Resource (application 21394). Computations in this manuscript were run on the Quest cluster supported in part through the computational resources and staff contributions provided for the Quest high-performance computing facility at Northwestern University, which is jointly supported by the Office of the Provost, the Office for Research, and Northwestern University Information Technology. This work was supported by the National Institute on Aging (K01AG053477 to M.C.C).</t>
  </si>
  <si>
    <t>0B1EQ</t>
  </si>
  <si>
    <t>WOS:000774385800001</t>
  </si>
  <si>
    <t>Huang, BH; Inan-Eroglu, E; Shaban, RZ; Hamer, M; Britton, A; Stamatakis, E</t>
  </si>
  <si>
    <t>Huang, Bo-Huei; Inan-Eroglu, Elif; Shaban, Ramon Z.; Hamer, Mark; Britton, Annie; Stamatakis, Emmanuel</t>
  </si>
  <si>
    <t>Alcohol intake and mortality risk of COVID-19, pneumonia, and other infectious diseases: An analysis of 437191 UK biobank participants</t>
  </si>
  <si>
    <t>Lifestyle; Pandemics; Mortality</t>
  </si>
  <si>
    <t>PHYSICAL-ACTIVITY; DRINKING</t>
  </si>
  <si>
    <t>This study aims to investigate the association between alcohol consumption and COVID-19, infectious diseases, and pneumonia mortality. This is a prospective analysis of 437,191 UK Biobank participants (age 56.3 years, 54% female). The main exposure was self-reported alcohol consumption. In addition to never and previous drinkers, we applied quartiles-based and UK guidelines-based criteria to divide current drinkers by weekly consumption into four groups. Outcomes included COVID-19, infectious diseases, and pneumonia mortality, obtained from the national death registries until May 2020. After an 11-year follow-up, compared to never drinkers, previous drinkers had higher mortality risks of infectious diseases and pneumonia (adjusted HR: 1.29 [95% CI 1.06-1.57] and 1.35 [1.07-1.70], respectively), but not COVID-19. There was a curvilinear association of alcohol consumption with infectious diseases and pneumonia mortality. Drinking within-guidelines (&lt;14 UK units/wk) and amounts up to double the recommendation (14 to &lt; 28 UK units/wk) was associated with the lowest mortality risks of infectious diseases (0.70 [0.59-0.83] and 0.70 [0.59-0.83], respectively) and pneumonia (0.71 [0.58-0.87] and 0.72 [0.58-0.88], respectively). Alcohol consumption was associated with lower risks of COVID19 mortality (e.g., drinking within-guidelines: 0.53 [0.33-0.86]). Drinkers reporting multiples of the recommended alcohol drinking amounts did not have higher mortality risks of COVID-19 and other infectious diseases than never drinkers. Despite the well-established unfavorable effects on general health, we found no deleterious associations between alcohol consumption and the risk of infectious diseases, including COVID-19. Future research with other study designs is needed to confirm the causality.</t>
  </si>
  <si>
    <t>[Huang, Bo-Huei; Stamatakis, Emmanuel] Univ Sydney, Sch Hlth Sci, Charles Perkins Ctr, Sydney, NSW, Australia; [Inan-Eroglu, Elif] Univ Sydney, Fac Med &amp; Hlth, Boden Collaborat Obes Nutr Exercise &amp; Eating Diso, Charles Perkins Ctr, Sydney, NSW, Australia; [Shaban, Ramon Z.] Univ Sydney, Marie Bashir Inst Infect Dis &amp; Biosecur, Sydney, NSW, Australia; [Shaban, Ramon Z.] Univ Sydney, Western Sydney Local Hlth Dist, Sydney, NSW, Australia; [Hamer, Mark] UCL, Inst Sport Exercise &amp; Hlth, Div Surg &amp; Intervent Sci, London, England; [Britton, Annie] UCL, Inst Epidemiol &amp; Hlth Care, London, England</t>
  </si>
  <si>
    <t>University of Sydney; University of Sydney; University of Sydney; University of Sydney; University of London; University College London; University of London; University College London</t>
  </si>
  <si>
    <t>Stamatakis, E (corresponding author), Univ Sydney, Sch Hlth Sci, Charles Perkins Ctr, Sydney, NSW, Australia.;Stamatakis, E (corresponding author), Univ Sydney, Hub D17,Charles Perkins Ctr L6 West, Sydney, NSW, Australia.</t>
  </si>
  <si>
    <t>emmanuel.stamatakis@sydney.edu.au</t>
  </si>
  <si>
    <t>Huang, Bo-Huei/ABD-7382-2020; Stamatakis, Emmanuel/C-4958-2009</t>
  </si>
  <si>
    <t>Huang, Bo-Huei/0000-0001-8543-3152; Stamatakis, Emmanuel/0000-0001-7323-3225</t>
  </si>
  <si>
    <t>[25813]</t>
  </si>
  <si>
    <t>The authors gratefully thank all the participants and professionals contributing to the UK Biobank, and this research has been conducted using the UK Biobank Resource under Application Number 25813. This research did not receive any specific grant from funding agencies in the public, commercial, or not-for-profit sectors. All authors declare no conflicts of interest and have no financial disclosures.</t>
  </si>
  <si>
    <t>10.1016/j.pmedr.2022.101751</t>
  </si>
  <si>
    <t>MAR 2022</t>
  </si>
  <si>
    <t>0N2CE</t>
  </si>
  <si>
    <t>WOS:000782651500011</t>
  </si>
  <si>
    <t>Yeung, SLA; Li, AM; He, BT; Kwok, KO; Schooling, CM</t>
  </si>
  <si>
    <t>Yeung, Shiu Lun Au; Li, Albert Martin; He, Baoting; Kwok, Kin On; Schooling, C. Mary</t>
  </si>
  <si>
    <t>Association of smoking, lung function and COPD in COVID-19 risk: a two-step Mendelian randomization study</t>
  </si>
  <si>
    <t>ADDICTION</t>
  </si>
  <si>
    <t>Chronic obstructive pulmonary disease; COVID-19; genetics; lung function; Mendelian randomization; smoking</t>
  </si>
  <si>
    <t>Background and Aims Smoking increases the risk of severe COVID-19, but whether lung function or chronic obstructive pulmonary disease (COPD) mediate the underlying associations is unclear. We conducted the largest Mendelian randomization study to date, to our knowledge, to address these questions. Design Mendelian randomization study using summary statistics from genome-wide association studies (GWAS), FinnGen and UK Biobank. The main analysis was the inverse variance weighted method, and we included a range of sensitivity analyses to assess the robustness of the findings. Setting GWAS which included international consortia, FinnGen and UK Biobank. Participants The sample size ranged from 193 638 to 2 586 691. Measurements Genetic determinants of life-time smoking index, lung function [e.g. forced expiratory volume in 1 sec (FEV1)], chronic obstructive pulmonary disease (COPD) and different severities of COID-19. Results Smoking increased the risk of COVID-19 compared with population controls for overall COVID-19 [odds ratio (OR) = 1.19 per standard deviation (SD) of life-time smoking index, 95% confidence interval (CI) = 1.11-1.27], hospitalized COVID-19 (OR = 1.67, 95% CI = 1.42-1.97) or severe COVID-19 (OR = 1.48, 95% CI = 1.10-1.98), with directionally consistent effects from sensitivity analyses. Lung function and COPD liability did not appear to mediate these associations. Conclusion There is genetic evidence that smoking probably increases the risk of severe COVID-19 and possibly also milder forms of COVID-19. Decreased lung function and increased risk of chronic obstructive pulmonary disease do not seem to mediate the effect of smoking on COVID-19 risk.</t>
  </si>
  <si>
    <t>[Yeung, Shiu Lun Au; He, Baoting; Schooling, C. Mary] Univ Hong Kong, LKS Fac Med, Sch Publ Hlth, Hong Kong, Peoples R China; [Li, Albert Martin] Chinese Univ Hong Kong, Fac Med, Dept Pediat, Hong Kong, Peoples R China; [Kwok, Kin On] Chinese Univ Hong Kong, Fac Med, Jockey Club Sch Publ Hlth &amp; Primary Care, Hong Kong, Peoples R China; [Kwok, Kin On] Chinese Univ Hong Kong, Stanley Ho Ctr Emerging Infect Dis, Hong Kong, Peoples R China; [Kwok, Kin On] Chinese Univ Hong Kong, Shenzhen Res Inst, Shenzhen, Peoples R China; [Schooling, C. Mary] CUNY, Sch Publ Hlth &amp; Hlth Policy, New York, NY 10021 USA</t>
  </si>
  <si>
    <t>University of Hong Kong; Chinese University of Hong Kong; Chinese University of Hong Kong; Chinese University of Hong Kong; CUHK Shenzhen Research Institute; City University of New York (CUNY) System</t>
  </si>
  <si>
    <t>Yeung, SLA (corresponding author), Univ Hong Kong, LKS Fac Med, Sch Publ Hlth, Hong Kong, Peoples R China.</t>
  </si>
  <si>
    <t>ayslryan@hku.hk</t>
  </si>
  <si>
    <t>He, Baoting/GOG-8134-2022; Kwok, Kin On/A-5074-2018</t>
  </si>
  <si>
    <t>He, Baoting/0000-0002-9976-7775; Kwok, Kin On/0000-0002-2804-5433; Li, Albert Martin/0000-0002-9314-477X; Au Yeung, Shiu Lun Ryan/0000-0001-6136-1836; Schooling, Mary/0000-0001-9933-5887</t>
  </si>
  <si>
    <t>General Research Fund, Research Grants Council, HKSAR Government [14112818, 24104920]; Pre-emptive retention/Start up fund, LKS Faculty of Medicine, The University of Hong Kong; Wellcome Trust Fund [200861/Z/16/Z]; Group Research Scheme of The Chinese University of Hong Kong; Health and Medical Research Fund, Food and Health Bureau, HKSAR Government [INF-CUHK-1, 17160302, 18170312]</t>
  </si>
  <si>
    <t>General Research Fund, Research Grants Council, HKSAR Government; Pre-emptive retention/Start up fund, LKS Faculty of Medicine, The University of Hong Kong(University of Hong Kong); Wellcome Trust Fund(Wellcome Trust); Group Research Scheme of The Chinese University of Hong Kong; Health and Medical Research Fund, Food and Health Bureau, HKSAR Government</t>
  </si>
  <si>
    <t>General Research Fund, Research Grants Council, HKSAR Government, Grant/Award Numbers: 14112818, 24104920; Pre-emptive retention/Start up fund, LKS Faculty of Medicine, The University of Hong Kong, Grant/Award Number: N/A; Wellcome Trust Fund, Grant/Award Number: 200861/Z/16/Z; Group Research Scheme of The Chinese University of Hong Kong; Health and Medical Research Fund, Food and Health Bureau, HKSAR Government, Grant/Award Numbers: INF-CUHK-1, 17160302, 18170312</t>
  </si>
  <si>
    <t>0965-2140</t>
  </si>
  <si>
    <t>1360-0443</t>
  </si>
  <si>
    <t>Addiction</t>
  </si>
  <si>
    <t>10.1111/add.15852</t>
  </si>
  <si>
    <t>Substance Abuse; Psychiatry</t>
  </si>
  <si>
    <t>2C2UY</t>
  </si>
  <si>
    <t>WOS:000765504200001</t>
  </si>
  <si>
    <t>Douaud, G; Lee, S; Alfaro-Almagro, F; Arthofer, C; Wang, CY; McCarthy, P; Lange, F; Andersson, JLR; Griffanti, L; Duff, E; Jbabdi, S; Taschler, B; Keating, P; Winkler, AM; Collins, R; Matthews, PM; Allen, N; Miller, KL; Nichols, TE; Smith, SM</t>
  </si>
  <si>
    <t>Douaud, Gwenaelle; Lee, Soojin; Alfaro-Almagro, Fidel; Arthofer, Christoph; Wang, Chaoyue; McCarthy, Paul; Lange, Frederik; Andersson, Jesper L. R.; Griffanti, Ludovica; Duff, Eugene; Jbabdi, Saad; Taschler, Bernd; Keating, Peter; Winkler, Anderson M.; Collins, Rory; Matthews, Paul M.; Allen, Naomi; Miller, Karla L.; Nichols, Thomas E.; Smith, Stephen M.</t>
  </si>
  <si>
    <t>SARS-CoV-2 is associated with changes in brain structure in UK Biobank</t>
  </si>
  <si>
    <t>NATURE</t>
  </si>
  <si>
    <t>COGNITIVE IMPAIRMENT; TEST ERRORS; SEGMENTATION; COVID-19; INFECTION; OLFACTION; TRAIL; RECOLLECTION; CEREBELLUM; ACTIVATION</t>
  </si>
  <si>
    <t>There is strong evidence of brain-related abnormalities in COVID-19(1-13). However, it remains unknown whether the impact of SARS-CoV-2 infection can be detected in milder cases, and whether this can reveal possible mechanisms contributing to brain pathology. Here we investigated brain changes in 785 participants of UK Biobank (aged 51-81 years) who were imaged twice using magnetic resonance imaging, including 401 cases who tested positive for infection with SARS-CoV-2 between their two scans-with 141 days on average separating their diagnosis and the second scan-as well as 384 controls. The availability of pre-infection imaging data reduces the likelihood of pre-existing risk factors being misinterpreted as disease effects. We identified significant longitudinal effects when comparing the two groups, including (1) a greater reduction in grey matter thickness and tissue contrast in the orbitofrontal cortex and parahippocampal gyrus; (2) greater changes in markers of tissue damage in regions that are functionally connected to the primary olfactory cortex; and (3) a greater reduction in global brain size in the SARS-CoV-2 cases. The participants who were infected with SARS-CoV-2 also showed on average a greater cognitive decline between the two time points. Importantly, these imaging and cognitive longitudinal effects were still observed after excluding the 15 patients who had been hospitalised. These mainly limbic brain imaging results may be the in vivo hallmarks of a degenerative spread of the disease through olfactory pathways, of neuroinflammatory events, or of the loss of sensory input due to anosmia. Whether this deleterious effect can be partially reversed, or whether these effects will persist in the long term, remains to be investigated with additional follow-up.</t>
  </si>
  <si>
    <t>[Douaud, Gwenaelle; Lee, Soojin; Alfaro-Almagro, Fidel; Arthofer, Christoph; Wang, Chaoyue; McCarthy, Paul; Lange, Frederik; Andersson, Jesper L. R.; Griffanti, Ludovica; Duff, Eugene; Jbabdi, Saad; Taschler, Bernd; Miller, Karla L.; Smith, Stephen M.] Univ Oxford, FMRIB Ctr, Wellcome Ctr Integrat Neuroimaging WIN, Nuffield Dept Clin Neurosci, Oxford, England; [Griffanti, Ludovica] Univ Oxford, Wellcome Ctr Integrat Neuroimaging Win, Dept Psychiat, OHBA, Oxford, England; [Duff, Eugene] Univ Oxford, Dept Paediat, Oxford, England; [Keating, Peter] UCL, Ear Inst, London, England; [Winkler, Anderson M.] NIMH, NIH, Bethesda, MD 20892 USA; [Collins, Rory; Allen, Naomi] Univ Oxford, Nuffield Dept Populat Hearth, Oxford, England; [Matthews, Paul M.] Imperial Coll, UK Dementia Res Inst &amp; Dept Brain Sci, London, England; [Nichols, Thomas E.] Univ Oxford, Big Data Inst, Oxford, England</t>
  </si>
  <si>
    <t>University of Oxford; University of Oxford; University of Oxford; University of London; University College London; National Institutes of Health (NIH) - USA; NIH National Institute of Mental Health (NIMH); University of Oxford; Imperial College London; University of Oxford</t>
  </si>
  <si>
    <t>Douaud, G (corresponding author), Univ Oxford, FMRIB Ctr, Wellcome Ctr Integrat Neuroimaging WIN, Nuffield Dept Clin Neurosci, Oxford, England.</t>
  </si>
  <si>
    <t>gwenaelle.douaud@ndcn.ox.ac.uk</t>
  </si>
  <si>
    <t>Jbabdi, Saad/A-2483-2012; Douaud, Gwenaelle/HCH-2514-2022; Winkler, Anderson M/P-7773-2016; Alfaro-Almagro, Fidel/AAE-7940-2022; Griffanti, Ludovica/ABA-4218-2020</t>
  </si>
  <si>
    <t>Douaud, Gwenaelle/0000-0003-1981-391X; Winkler, Anderson M/0000-0002-4169-9781; Griffanti, Ludovica/0000-0002-0540-9353; Arthofer, Christoph/0000-0003-1474-9963; Taschler, Bernd/0000-0001-6574-4789; Lange, Frederik/0000-0002-1736-7162; Wang, Chaoyue/0000-0001-9402-1563</t>
  </si>
  <si>
    <t>Health Data Research UK; NIHR Oxford Biomedical Research Centre; Wellcome Trust Collaborative Award [215573/Z/19/Z]; Wellcome Trust Senior Research Fellowship [202788/Z/16/Z]; Rina M. Bidin Foundation Fellowship in Research of Brain Treatment; Pacific Parkinson's Research Institute; UK Research and Innovation [MR/S034978/1]; NIH [ZIA-MH002781, ZIA-MH002782]; Edmond J. Safra Foundation; NIHR Senior Investigator Award; UK Dementia Research Institute; NIHR Biomedical Research Centre at Imperial College London; Wellcome Trust [203139/Z/16/Z]; UKRI [MR/S034978/1] Funding Source: UKRI</t>
  </si>
  <si>
    <t>Health Data Research UK; NIHR Oxford Biomedical Research Centre(National Institutes of Health Research (NIHR)); Wellcome Trust Collaborative Award(Wellcome Trust); Wellcome Trust Senior Research Fellowship(Wellcome Trust); Rina M. Bidin Foundation Fellowship in Research of Brain Treatment; Pacific Parkinson's Research Institute; UK Research and Innovation(UK Research &amp; Innovation (UKRI)); NIH(United States Department of Health &amp; Human ServicesNational Institutes of Health (NIH) - USA); Edmond J. Safra Foundation; NIHR Senior Investigator Award; UK Dementia Research Institute; NIHR Biomedical Research Centre at Imperial College London; Wellcome Trust(Wellcome Trust); UKRI(UK Research &amp; Innovation (UKRI))</t>
  </si>
  <si>
    <t>We thank UK Biobank for making the data available, and all of the UK Biobank study participants, who generously donated their time to make this resource possible; B. Fischl and D. Greve for guidance with the FreeSurfer analyses. Analysis was carried out at the Oxford Biomedical Research Computing (BMRC) facility. BMRC is a joint development between the Wellcome Centre for Human Genetics and the Big Data Institute, supported by Health Data Research UK and the NIHR Oxford Biomedical Research Centre. This work was primarily supported by a Wellcome Trust Collaborative Award (215573/Z/19/Z). K.L.M. was supported by a Wellcome Trust Senior Research Fellowship (202788/Z/16/Z). The Wellcome Centre for Integrative Neuroimaging (WIN FMRIB) is supported by centre funding from the Wellcome Trust (203139/Z/16/Z). S.L. was supported by the Rina M. Bidin Foundation Fellowship in Research of Brain Treatment and the Pacific Parkinson's Research Institute. P.K. was supported by the UK Research and Innovation (MR/S034978/1). A.M.W. is supported by the NIH through ZIA-MH002781 and ZIA-MH002782. P.M.M. acknowledges personal and research support from the Edmond J. Safra Foundation and L. Safra, an NIHR Senior Investigator Award, the UK Dementia Research Institute and the NIHR Biomedical Research Centre at Imperial College London. This research has been conducted in part using the UK Biobank Resource under application number 8107.</t>
  </si>
  <si>
    <t>0028-0836</t>
  </si>
  <si>
    <t>1476-4687</t>
  </si>
  <si>
    <t>Nature</t>
  </si>
  <si>
    <t>APR 28</t>
  </si>
  <si>
    <t>0V4LD</t>
  </si>
  <si>
    <t>WOS:000784115800001</t>
  </si>
  <si>
    <t>Thibord, F; Chan, MV; Chen, MH; Johnson, AD</t>
  </si>
  <si>
    <t>Thibord, Florian; Chan, Melissa, V; Chen, Ming-Huei; Johnson, Andrew D.</t>
  </si>
  <si>
    <t>A year of COVID-19 GWAS results from the GRASP portal reveals potential genetic risk factors</t>
  </si>
  <si>
    <t>HUMAN GENETICS AND GENOMICS ADVANCES</t>
  </si>
  <si>
    <t>ASSOCIATION</t>
  </si>
  <si>
    <t>Host genetic variants influence the susceptibility and severity of several infectious diseases, and the discovery of genetic associations with coronavirus disease 2019 (COVID-19) phenotypes could help to develop new therapeutic strategies to decrease its burden. Between May 2020 and June 2021, we used COVID-19 data released periodically by UK Biobank and performed 65 genome-wide association studies in up to 18 releases of COVID-19 susceptibility (n = 18,481 cases in June 2021), hospitalization (n = 3,260), severe outcomes (n = 1,244), and deaths (n = 1,104), stratified by sex and ancestry. In coherence with previous studies, we observed two independent signals at the chr3p21.31 locus (rs73062389-A, odds ratio [OR], 1.21 (P = 4.26 x 10(-15)) and rs71325088-C, OR, 1.62 [P = 2.25 x 10(-9)]) modulating susceptibility and severity, respectively, and a signal influencing susceptibility at the ABO locus (rs9411378-A; OR, 1.10; P = 3.30 x 10(-12)), suggesting an increased risk of infection in non-O blood groups carriers. Additional signals at the APOE (associated with severity and death) LRMDA (susceptibility in non-European) and chr2q32.3 (susceptibility in women) loci were also identified, but did not replicate in independent datasets. We then devised an approach to extract variants suggestively associated (P &lt; 10(-5)), exhibiting an increase in significance over time. When applied to the susceptibility, hospitalization and severity analyses, this approach revealed the known RPL24, DPP9, and MAPT loci, respectively, among hundreds of other signals. These results, freely available on the GRASP portal, provide insights on the genetic mechanisms involved in COVID-19 phenotypes.</t>
  </si>
  <si>
    <t>[Thibord, Florian; Chan, Melissa, V; Chen, Ming-Huei; Johnson, Andrew D.] Div Intramural Res, Populat Sci Branch, Framingham, MA 01702 USA</t>
  </si>
  <si>
    <t>Johnson, AD (corresponding author), Div Intramural Res, Populat Sci Branch, Framingham, MA 01702 USA.</t>
  </si>
  <si>
    <t>johnsonad2@nhlbi.nih.gov</t>
  </si>
  <si>
    <t>THIBORD, Florian/0000-0003-2229-8322; Johnson, Andrew/0000-0001-6369-5178</t>
  </si>
  <si>
    <t>NIH Intramural Research Program funds [28525]; Medical Research Council, Department of Health, Scottish government; Northwest Regional Development Agency; Welsh assembly government; British Heart Foundation; Common Fund of the Office of the Director of the National Institutes of Health; NCI; NHGRI; NHLBI; NIDA; NIMH; NINDS</t>
  </si>
  <si>
    <t>NIH Intramural Research Program funds(United States Department of Health &amp; Human ServicesNational Institutes of Health (NIH) - USA); Medical Research Council, Department of Health, Scottish government; Northwest Regional Development Agency; Welsh assembly government; British Heart Foundation(British Heart Foundation); Common Fund of the Office of the Director of the National Institutes of Health; NCI(United States Department of Health &amp; Human ServicesNational Institutes of Health (NIH) - USANIH National Cancer Institute (NCI)); NHGRI(United States Department of Health &amp; Human ServicesNational Institutes of Health (NIH) - USANIH National Human Genome Research Institute (NHGRI)); NHLBI(United States Department of Health &amp; Human ServicesNational Institutes of Health (NIH) - USANIH National Heart Lung &amp; Blood Institute (NHLBI)); NIDA(United States Department of Health &amp; Human ServicesNational Institutes of Health (NIH) - USANIH National Institute on Drug Abuse (NIDA)); NIMH(United States Department of Health &amp; Human ServicesNational Institutes of Health (NIH) - USANIH National Institute of Mental Health (NIMH)); NINDS(United States Department of Health &amp; Human ServicesNational Institutes of Health (NIH) - USANIH National Institute of Neurological Disorders &amp; Stroke (NINDS))</t>
  </si>
  <si>
    <t>All authors were supported by NIH Intramural Research Program funds. The views expressed in this manuscript are those of the authors and do not necessarily represent the views of the National Heart, Lung, and Blood Institute; the National Institutes of Health; or the U.S. Department of Health and Human Services. This research has been conducted using the UK Biobank Resource under Application Number 28525. UK Biobank was established by the Wellcome Trust, Medical Research Council, Department of Health, Scottish government, and Northwest Regional Development Agency. It has also had funding from the Welsh assembly government and the British Heart Foundation. All UKB analyses for this manuscript were conducted on the NIH Biowulf high-performance computing cluster (https://hpc.nih.gov/).The Genotype-Tissue Expression (GTEx) Project was supported by the Common Fund of the Office of the Director of the National Institutes of Health, and by the NCI, NHGRI, NHLBI, NIDA, NIMH, and NINDS. We also thank the NHLBI IT team for their help in keeping the GRASP portal up to date, David-Alexandre Tregouet for his helpful comments regarding the ABO haplotype analyses, and the COVID-19 Host Genetics Initiative for sharing the results of their analyses.</t>
  </si>
  <si>
    <t>2666-2477</t>
  </si>
  <si>
    <t>HUM GENET GENOM ADV</t>
  </si>
  <si>
    <t>Hum. Genet. Genom. Adv.</t>
  </si>
  <si>
    <t>APR 14</t>
  </si>
  <si>
    <t>0U4UW</t>
  </si>
  <si>
    <t>WOS:000787647900010</t>
  </si>
  <si>
    <t>Tan, JS; Liu, NN; Guo, TT; Hu, S; Hua, L; Qian, QJ</t>
  </si>
  <si>
    <t>Tan, Jiang-Shan; Liu, Ningning; Guo, Ting-Ting; Hu, Song; Hua, Lu; Qian, Qiujin</t>
  </si>
  <si>
    <t>Genetic Predispositions Between COVID-19 and Three Cardio-Cerebrovascular Diseases</t>
  </si>
  <si>
    <t>COVID-19; atrial fibrillation; ischemic stroke; coronary artery disease; Mendelian randomization</t>
  </si>
  <si>
    <t>MENDELIAN RANDOMIZATION; CAUSAL INFERENCE; RISK; HYPERTENSION; VARIANTS</t>
  </si>
  <si>
    <t>Aims: This study was aimed to apply a Mendelian randomization design to explore the causal association between coronavirus disease 2019 (COVID-19) and three cardio-cerebrovascular diseases, including atrial fibrillation, ischemic stroke, and coronary artery disease.Methods: Two-sample Mendelian randomization was used to determine the following: 1) the causal effect of COVID-19 on atrial fibrillation (55,114 case participants vs 482,295 control participants), coronary artery disease (34,541 case participants vs 261,984 control participants), and ischemic stroke (34,217 case participants vs 40,611 control participants), which were obtained from the European Bioinformatics Institute, and 2) the causal effect of three cardio-cerebrovascular diseases on COVID-19. The single-nucleotide polymorphisms (SNPs) of COVID-19 were selected from the summary-level genome-wide association study data of COVID-19-hg genome-wide association study (GWAS) meta-analyses (round 5) based on the COVID-19 Host Genetics Initiative for participants with European ancestry. The random-effects inverse-variance weighted method was conducted for the main analyses, with a complementary analysis of the weighted median and Mendelian randomization (MR)-Egger approaches.Results: Genetically predicted hospitalized COVID-19 was suggestively associated with ischemic stroke, with an odds ratio (OR) of 1.049 [95% confidence interval (CI) 1.003-1.098; p = 0.037] in the COVID-19 Host Genetics Initiative GWAS. When excluding the UK Biobank (UKBB) data, our analysis revealed a similar odds ratio of 1.041 (95% CI 1.001-1.082; p = 0.044). Genetically predicted coronary artery disease was associated with critical COVID-19, with an OR of 0.860 (95% CI 0.760-0.973; p = 0.017) in the GWAS meta-analysis and an OR of 0.820 (95% CI 0.722-0.931; p = 0.002) when excluding the UKBB data, separately. Limited evidence of causal associations was observed between critical or hospitalized COVID-19 and other cardio-cerebrovascular diseases included in our study.Conclusion: Our findings provide suggestive evidence about the causal association between hospitalized COVID-19 and an increased risk of ischemic stroke. Besides, other factors potentially contribute to the risk of coronary artery disease in patients with COVID-19, but not genetics.</t>
  </si>
  <si>
    <t>[Tan, Jiang-Shan; Guo, Ting-Ting; Hu, Song; Hua, Lu] Chinese Acad Med Sci &amp; Peking Union Med Coll, Fuwai Hosp, Natl Clin Res Ctr Cardiovascular Dis, Natl Ctr Cardiovascular Dis,Thrombosis Ctr,State, Beijing, Peoples R China; [Liu, Ningning; Qian, Qiujin] Peking Univ, Peking Univ Hosp 6, Inst Mental Hlth, Beijing, Peoples R China; [Liu, Ningning; Qian, Qiujin] Peking Univ, Peking Univ Hosp 6, Natl Clin Res Ctr Mental Disorders, NHC Key Lab Mental Hlth, Beijing, Peoples R China</t>
  </si>
  <si>
    <t>Chinese Academy of Medical Sciences - Peking Union Medical College; Fu Wai Hospital - CAMS; Peking Union Medical College; Peking University; Peking University</t>
  </si>
  <si>
    <t>Hua, L (corresponding author), Chinese Acad Med Sci &amp; Peking Union Med Coll, Fuwai Hosp, Natl Clin Res Ctr Cardiovascular Dis, Natl Ctr Cardiovascular Dis,Thrombosis Ctr,State, Beijing, Peoples R China.;Qian, QJ (corresponding author), Peking Univ, Peking Univ Hosp 6, Inst Mental Hlth, Beijing, Peoples R China.;Qian, QJ (corresponding author), Peking Univ, Peking Univ Hosp 6, Natl Clin Res Ctr Mental Disorders, NHC Key Lab Mental Hlth, Beijing, Peoples R China.</t>
  </si>
  <si>
    <t>ethannan@126.com; qianqiujin@bjmu.edu.cn</t>
  </si>
  <si>
    <t>Hu, Song/AFT-2230-2022; Tan, Jiang-Shan/ADI-5040-2022; Liu, Ningning/HLG-5105-2023</t>
  </si>
  <si>
    <t>Hu, Song/0000-0002-3356-9450; Tan, Jiang-Shan/0000-0001-8154-674X; Liu, Ningning/0000-0002-3974-7799</t>
  </si>
  <si>
    <t>Research Project of Clinical Toxicology from the Chinese Society of Toxicology [CST2020CT303]; National Clinical Research Center for Cardiovascular Diseases, Fuwai Hospital, Chinese Academy of Medical Sciences [NCRC2020007]; National Science Foundation of China [81571340, 81873802]; Capitas Funds for Health Improvement and Research [CFH:2020-2-4112]; National Key Basic Research Program of China (973 program) [2014CB846104]</t>
  </si>
  <si>
    <t>Research Project of Clinical Toxicology from the Chinese Society of Toxicology; National Clinical Research Center for Cardiovascular Diseases, Fuwai Hospital, Chinese Academy of Medical Sciences; National Science Foundation of China(National Natural Science Foundation of China (NSFC)); Capitas Funds for Health Improvement and Research; National Key Basic Research Program of China (973 program)(National Basic Research Program of China)</t>
  </si>
  <si>
    <t>The work was supported by grants from the Research Project of Clinical Toxicology from the Chinese Society of Toxicology (CST2020CT303), the National Clinical Research Center for Cardiovascular Diseases, Fuwai Hospital, Chinese Academy of Medical Sciences (NCRC2020007), the National Science Foundation of China (81571340, 81873802), the Capitas Funds for Health Improvement and Research (CFH:2020-2-4112), and the National Key Basic Research Program of China (973 program 2014CB846104).</t>
  </si>
  <si>
    <t>MAR 16</t>
  </si>
  <si>
    <t>10.3389/fgene.2022.743905</t>
  </si>
  <si>
    <t>0H4WT</t>
  </si>
  <si>
    <t>WOS:000778734400001</t>
  </si>
  <si>
    <t>Xie, JQ; Feng, S; Li, XT; Gea-Mallorqui, E; Prats-Uribe, A; Prieto-Alhambra, D</t>
  </si>
  <si>
    <t>Xie, Junqing; Feng, Shuo; Li, Xintong; Gea-Mallorqui, Ester; Prats-Uribe, Albert; Prieto-Alhambra, Dani</t>
  </si>
  <si>
    <t>Comparative effectiveness of the BNT162b2 and ChAdOx1 vaccines against Covid-19 in people over 50</t>
  </si>
  <si>
    <t>RESOURCE</t>
  </si>
  <si>
    <t>Although pivotal trials with varying populations and study methods suggest higher efficacy for mRNA than adenoviral Covid-19 vaccines, not many studies have directly compared vaccine effectiveness in the population. Here, we conduct a head-to-head comparison of BNT162b2 versus ChAdOx1 against Covid-19. We analyse 235,181 UK Biobank participants aged 50 years or older and vaccinated with one or two doses of BNT162b2 or ChAdOx1. People are followed from the vaccination date until 18/10/2021. Inverse probability weighting is used to minimise confounding and the Cox models to derive hazard ratio. We find that, compared with one dose of ChAdOx1, vaccination with BNT162b2 is associated with a 28% (95% CI, 12-42) decreased risk of SARS-CoV-2 infection. Also, two doses of BNT162b2 vs ChAdOx1 confers 30% (95% CI, 25-35) and 29% (95% CI, 10-45) lower risks of both infection and hospitalisation during the study period when the Delta variant is dominant. Furthermore, the comparative protection against the infection persists for at least six months among the fully vaccinated, suggesting no differential waning between the two vaccines. These findings can inform evidence-based Covid-19 vaccination campaigns and booster strategies.</t>
  </si>
  <si>
    <t>[Xie, Junqing; Li, Xintong; Prats-Uribe, Albert; Prieto-Alhambra, Dani] Univ Oxford, Ctr Stat Med, NDORMS, Oxford, England; [Feng, Shuo] Univ Oxford, Dept Paediat, Oxford Vaccine Grp, Oxford, England; [Gea-Mallorqui, Ester] Univ Oxford, Nuffield Dept Clin Med, Oxford, England</t>
  </si>
  <si>
    <t>University of Oxford; University of Oxford; University of Oxford</t>
  </si>
  <si>
    <t>Prieto-Alhambra, D (corresponding author), Univ Oxford, Ctr Stat Med, NDORMS, Oxford, England.</t>
  </si>
  <si>
    <t>dani.prietoalhambra@ndorms.ox.ac.uk</t>
  </si>
  <si>
    <t>Feng, Elaine Shuo/HLG-2039-2023; Prats-Uribe, Albert/P-8940-2018</t>
  </si>
  <si>
    <t>Feng, Elaine Shuo/0000-0001-7855-0991; Prats-Uribe, Albert/0000-0003-1202-9153; Prieto-Alhambra, Daniel/0000-0002-3950-6346; Xie, Junqing/0000-0002-0040-0042</t>
  </si>
  <si>
    <t>NIHR Senior Research Fellowship [SRF-2018-11-ST2-004]; Jardine-Oxford Graduate Scholarship; titular Clarendon Fund Scholarship; Medical Research Council [MR/K501256/1, MR/N013468/1]</t>
  </si>
  <si>
    <t>NIHR Senior Research Fellowship; Jardine-Oxford Graduate Scholarship; titular Clarendon Fund Scholarship; Medical Research Council(UK Research &amp; Innovation (UKRI)Medical Research Council UK (MRC))</t>
  </si>
  <si>
    <t>We appreciate all UK Biobank participants, primary care data providers, Public Health England, and NHS Digital contributing to their data. We thank the UK Biobank team for developing and maintaining this valuable research data source. DPA is funded through an NIHR Senior Research Fellowship (Grant number SRF-2018-11-ST2-004). The views expressed in this publication are those of the author(s) and not necessarily those of the NHS, the National Institute for Health Research or the Department of Health. Outside the submitted work, JQX is funded by the Jardine-Oxford Graduate Scholarship and the titular Clarendon Fund Scholarship. APU is supported by the Medical Research Council (grant numbers MR/K501256/1, MR/N013468/1). We also acknowledge Chunxiao Li for her academic advice and support of this study.</t>
  </si>
  <si>
    <t>MAR 21</t>
  </si>
  <si>
    <t>ZX1RW</t>
  </si>
  <si>
    <t>WOS:000771678500004</t>
  </si>
  <si>
    <t>Topless, RK; Gaffo, A; Stamp, LK; Robinson, PC; Dalbeth, N; Merriman, TR</t>
  </si>
  <si>
    <t>Topless, Ruth K.; Gaffo, Angelo; Stamp, Lisa K.; Robinson, Philip C.; Dalbeth, Nicola; Merriman, Tony R.</t>
  </si>
  <si>
    <t>Gout and the risk of COVID-19 diagnosis and death in the UK Biobank: a population-based study</t>
  </si>
  <si>
    <t>LANCET RHEUMATOLOGY</t>
  </si>
  <si>
    <t>Background There is a paucity of data on outcomes for people with gout and COVID-19. We aimed to assess whether gout is a risk factor for diagnosis of COVID-19 and COVID-19-related death, and to test for sex- and drug-specific differences in risk. Methods We used data from the UK Biobank, which included 15 871 people with gout. We used multivariable-adjusted logistic regression in the following analyses using a case-control study design: to test for an association between gout and COVID-19 diagnosis in the entire UK Biobank cohort (n=159837); to test for an association between gout and COVID-19-related death in people who were known to have died or survived with COVID-19 (n=15 772); to test for an association between gout and COVID-19-related death in the entire UK Biobank cohort (n=459 837); and to assess risk of COVID-19-related death in a subset of patients from the UK Biobank cohort with prescription data, stratified by prescription of urate-lowering therapy and colchicine (n=341398). Models 1 and 2 were adjusted for age group, sex, ethnicity, Townsend deprivation index, BMI, and smoking status. Model 2 was also adjusted for diagnosis of 16 other diseases that are established comorbidities of gout or established risk factors for COVID-19-related death. Findings Gout was associated with diagnosis of COVID-19 (odds ratio [OR] 1.20, 95% CI 1.11-1. 29) but not with risk of COVID-19-related death in the cohort of patients diagnosed with COVID-19 (1.20, 0.96-1.51). In the entire cohort, gout was associated with COVID-19-related death (1.29, 1.06-1.56); women with gout had an increased risk of COVID-19-related death (1. 98, 1. 34-2. 94), whereas men with gout did not (1.16, 0.93-1.45). We found no significant differences in the risk of COVID-19-related death according to prescription of urate-lowering therapy or colchicine. When patients with gout were stratified by vaccination status, the risk of diagnosis with COVID-19 was significant in the non-vaccinated group (1. 21, 1.11-1.30) but not the vaccinated group (1.09, 0.65-1.85). Interpretation Gout is a risk factor for COVID-19-related death in the UK Biobank cohort, with an increased risk in women with gout, which was driven by risk factors independent of the metabolic comorbidities of gout. Copyright (C) 2022 Elsevier Ltd. All rights reserved.</t>
  </si>
  <si>
    <t>[Topless, Ruth K.; Merriman, Tony R.] Univ Otago, Biochem Dept, Dunedin, New Zealand; [Gaffo, Angelo; Merriman, Tony R.] Univ Alabama Birmingham, Div Clin Immunol &amp; Rheumatol, Birmingham, AL 35233 USA; [Gaffo, Angelo] Birmingham Vet Affairs Med Ctr, Birmingham, AL USA; [Stamp, Lisa K.] Univ Otago Christchurch, Christchurch, New Zealand; [Robinson, Philip C.] Univ Queensland, Brisbane, Qld, Australia; [Dalbeth, Nicola] Univ Auckland, Dept Med, Auckland, New Zealand</t>
  </si>
  <si>
    <t>University of Otago; University of Alabama System; University of Alabama Birmingham; US Department of Veterans Affairs; Veterans Health Administration (VHA); Veterans Affairs Medical Center - Birmingham; University of Otago; University of Queensland; University of Auckland</t>
  </si>
  <si>
    <t>Merriman, TR (corresponding author), Univ Alabama Birmingham, Div Clin Immunol &amp; Rheumatol, Birmingham, AL 35233 USA.</t>
  </si>
  <si>
    <t>Health Research Council of New Zealand</t>
  </si>
  <si>
    <t>Health Research Council of New Zealand(Health Research Council of New Zealand)</t>
  </si>
  <si>
    <t>Health Research Council of New Zealand.</t>
  </si>
  <si>
    <t>2665-9913</t>
  </si>
  <si>
    <t>LANCET RHEUMATOL</t>
  </si>
  <si>
    <t>Lancet Rheumatol.</t>
  </si>
  <si>
    <t>E274</t>
  </si>
  <si>
    <t>E281</t>
  </si>
  <si>
    <t>2Q2SD</t>
  </si>
  <si>
    <t>WOS:000820277100019</t>
  </si>
  <si>
    <t>Meinlschmidt, G; Guemghar, S; Roemmel, N; Battegay, E; Hunziker, S; Schaefert, R</t>
  </si>
  <si>
    <t>Meinlschmidt, G.; Guemghar, S.; Roemmel, N.; Battegay, E.; Hunziker, S.; Schaefert, R.</t>
  </si>
  <si>
    <t>Depressive symptoms, but not anxiety, predict subsequent diagnosis of Coronavirus disease 19: a national cohort study</t>
  </si>
  <si>
    <t>EPIDEMIOLOGY AND PSYCHIATRIC SCIENCES</t>
  </si>
  <si>
    <t>Anxiety; comorbidity; corona; COVID-19; depression; mental disorders; multimorbidity; SARS-CoV-2</t>
  </si>
  <si>
    <t>PATIENT HEALTH QUESTIONNAIRE; MENTAL-DISORDERS; PRIME-MD; COVID-19; ASSOCIATION; OUTCOMES; COMORBIDITIES; METAANALYSIS; POPULATION; VALIDATION</t>
  </si>
  <si>
    <t>Aims Several diseases are linked to increased risk of Coronavirus disease 19 (COVID-19). Our aim was to investigate whether depressive and anxiety symptoms predict subsequent risk of COVID-19, as has been shown for other respiratory infections. Methods We based our analysis on UK Biobank participants providing prospective data to estimate temporal association between depressive and anxiety symptoms and COVID-19. We estimated whether the magnitude of these symptoms predicts subsequent diagnosis of COVID-19 in this sample. Further, we evaluated whether depressive and anxiety symptoms predicted (i) being tested for severe acute respiratory syndrome coronavirus 2 (SARS-CoV-2) and (ii) COVID-19 in those tested. Results Based on data from N = 135 102 participants, depressive symptoms (odds ratio (OR) = 1.052; 95% confidence interval (CI) 1.017-1.086; absolute case risk: (moderately) severe depression: 493 per 100 000 v. minimal depression: 231 per 100 000) but not anxiety (OR = 1.009; 95% CI 0.97-1.047) predicted COVID-19. While depressive symptoms but not anxiety predicted (i) being tested for SARS-CoV-2 (OR = 1.039; 95% CI 1.029-1.05 and OR = 0.99; 95% CI 0.978-1.002), (ii) neither predicted COVID-19 in those tested (OR = 1.015; 95% CI 0.981-1.05 and OR = 1.021; 95% CI 0.981-1.061). Results remained stable after adjusting for sociodemographic characteristics, multimorbidity and behavioural factors. Conclusions Depressive symptoms were associated with a higher risk of COVID-19 diagnosis, irrespective of multimorbidities. Potential underlying mechanisms to be elucidated include risk behaviour, symptom perception, healthcare use, testing likelihood, viral exposure, immune function and disease progress. Our findings highlight the relevance of mental processes in the context of COVID-19.</t>
  </si>
  <si>
    <t>[Meinlschmidt, G.; Guemghar, S.; Roemmel, N.; Battegay, E.; Schaefert, R.] Univ Hosp Basel, Dept Psychosomat Med, Basel, Switzerland; [Meinlschmidt, G.; Guemghar, S.; Roemmel, N.; Hunziker, S.; Schaefert, R.] Univ Basel, Fac Med, Basel, Switzerland; [Meinlschmidt, G.] Int Psychoanalyt Univ, Div Clin Psychol &amp; Cognit Behav Therapy, Berlin, Germany; [Meinlschmidt, G.] Univ Basel, Dept Psychol, Div Clin Psychol &amp; Epidemiol, Basel, Switzerland; [Battegay, E.] Univ Zurich, Int Ctr Multimorbid &amp; Complex Med ICMC, Zurich, Switzerland; [Battegay, E.] Merian Iselin Clin, Basel, Switzerland; [Hunziker, S.] Univ Hosp Basel, Med Commun Psychosomat Med, Basel, Switzerland</t>
  </si>
  <si>
    <t>University of Basel; University of Geneva; University of Basel; University of Basel; University of Zurich; University of Basel</t>
  </si>
  <si>
    <t>Meinlschmidt, G (corresponding author), Univ Hosp Basel, Dept Psychosomat Med, Basel, Switzerland.;Meinlschmidt, G (corresponding author), Univ Basel, Fac Med, Basel, Switzerland.;Meinlschmidt, G (corresponding author), Int Psychoanalyt Univ, Div Clin Psychol &amp; Cognit Behav Therapy, Berlin, Germany.;Meinlschmidt, G (corresponding author), Univ Basel, Dept Psychol, Div Clin Psychol &amp; Epidemiol, Basel, Switzerland.</t>
  </si>
  <si>
    <t>gunther.meinlschmidt@unibas.ch</t>
  </si>
  <si>
    <t>Meinlschmidt, Gunther/HLW-6079-2023</t>
  </si>
  <si>
    <t>Meinlschmidt, Gunther/0000-0002-3488-193X; Schaefert, Rainer/0000-0002-3077-7289</t>
  </si>
  <si>
    <t>Wellcome Trust medical charity; Medical Research Council (MRC); Stanley Thomas Johnson Stiftung; Gottfried und Julia Bangerter-Rhyner-Stiftung [PC 28/17, PC 05/18]; Swiss Cancer League (Krebsliga Schweiz) [KLS-4304-08-2017]; Gesundheitsforderung Schweiz [18.191/K50001]; Research Foundation of the International Psychoanalytic University (IPU) Berlin; Swiss National Science Foundation (SNSF) [100014_135328, 10001C_192850/1, 10531C_182422]; Kohler Stiftung [SO112/10209/16]; Zurich Academy of Internal Medicine for the Innovation Hub Multimorbidity and Complexity in Medicine (ICMC); Gottfried Julia Bangerter-Rhyner Foundation [8472/HEG-DSV]; Swiss Society of General Internal Medicine (SSGIM)</t>
  </si>
  <si>
    <t>Wellcome Trust medical charity(Wellcome Trust); Medical Research Council (MRC)(UK Research &amp; Innovation (UKRI)Medical Research Council UK (MRC)); Stanley Thomas Johnson Stiftung; Gottfried und Julia Bangerter-Rhyner-Stiftung; Swiss Cancer League (Krebsliga Schweiz); Gesundheitsforderung Schweiz; Research Foundation of the International Psychoanalytic University (IPU) Berlin; Swiss National Science Foundation (SNSF)(Swiss National Science Foundation (SNSF)); Kohler Stiftung; Zurich Academy of Internal Medicine for the Innovation Hub Multimorbidity and Complexity in Medicine (ICMC); Gottfried Julia Bangerter-Rhyner Foundation; Swiss Society of General Internal Medicine (SSGIM)</t>
  </si>
  <si>
    <t>The UK Biobank is funded primarily by the Wellcome Trust medical charity and the Medical Research Council (MRC). Both organisations have provided funds to plan, roll out and maintain the UK Biobank study, and to enhance the resource as the UK Biobank study has matured. GM and RS received funding from the Stanley Thomas Johnson Stiftung &amp; Gottfried und Julia Bangerter-Rhyner-Stiftung under projects no. PC 28/17 and PC 05/18, from the Swiss Cancer League (Krebsliga Schweiz) under project no. KLS-4304-08-2017, and from Gesundheitsforderung Schweiz under project no. 18.191/K50001. GM received funding from the Research Foundation of the International Psychoanalytic University (IPU) Berlin and from the Swiss National Science Foundation (SNSF) under project no. 100014_135328. RS received funding from the Kohler Stiftung under project no. SO112/10209/16. EB received funding from Zurich Academy of Internal Medicine for the Innovation Hub Multimorbidity and Complexity in Medicine (ICMC). SH received funding from the Swiss National Foundation (SNSF) (Ref 10001C_192850/1 and 10531C_182422) and the Gottfried Julia Bangerter-Rhyner Foundation (8472/HEG-DSV) and the Swiss Society of General Internal Medicine (SSGIM).</t>
  </si>
  <si>
    <t>2045-7960</t>
  </si>
  <si>
    <t>2045-7979</t>
  </si>
  <si>
    <t>EPIDEMIOL PSYCH SCI</t>
  </si>
  <si>
    <t>Epidemiol. Psychiatr. Sci.</t>
  </si>
  <si>
    <t>e16</t>
  </si>
  <si>
    <t>ZY7UZ</t>
  </si>
  <si>
    <t>WOS:000772789500001</t>
  </si>
  <si>
    <t>Foster, HME; Ho, FK; Mair, FS; Jani, BD; Sattar, N; Katikireddi, SV; Pell, JP; Niedzwiedz, CL; Hastie, CE; Anderson, JJ; Nicholl, BI; Gill, JMR; Celis-Morales, C; O'Donnell, CA</t>
  </si>
  <si>
    <t>Foster, Hamish M. E.; Ho, Frederick K.; Mair, Frances S.; Jani, Bhautesh D.; Sattar, Naveed; Katikireddi, Srinivasa Vittal; Pell, Jill P.; Niedzwiedz, Claire L.; Hastie, Claire E.; Anderson, Jana J.; Nicholl, Barbara, I; Gill, Jason M. R.; Celis-Morales, Carlos; O'Donnell, Catherine A.</t>
  </si>
  <si>
    <t>The association between a lifestyle score, socioeconomic status, and COVID-19 outcomes within the UK Biobank cohort</t>
  </si>
  <si>
    <t>COVID-19; Epidemiology; Socioeconomic factors; Lifestyle; Health behaviours</t>
  </si>
  <si>
    <t>HEALTH INEQUALITIES; RISK-FACTORS; MORTALITY; AGE</t>
  </si>
  <si>
    <t>Background Infection with SARS-CoV-2 virus (COVID-19) impacts disadvantaged groups most. Lifestyle factors are also associated with adverse COVID-19 outcomes. To inform COVID-19 policy and interventions, we explored effect modification of socioeconomic-status (SES) on associations between lifestyle and COVID-19 outcomes. Methods Using data from UK-Biobank, a large prospective cohort of 502,536 participants aged 37-73 years recruited between 2006 and 2010, we assigned participants a lifestyle score comprising nine factors. Poisson regression models with penalised splines were used to analyse associations between lifestyle score, deprivation (Townsend), and COVID-19 mortality and severe COVID-19. Associations between each exposure and outcome were examined independently before participants were dichotomised by deprivation to examine exposures jointly. Models were adjusted for sociodemographic/health factors. Results Of 343,850 participants (mean age &gt; 60 years) with complete data, 707 (0.21%) died from COVID-19 and 2506 (0.76%) had severe COVID-19. There was evidence of a nonlinear association between lifestyle score and COVID-19 mortality but limited evidence for nonlinearity between lifestyle score and severe COVID-19 and between deprivation and COVID-19 outcomes. Compared with low deprivation, participants in the high deprivation group had higher risk of COVID-19 outcomes across the lifestyle score. There was evidence for an additive interaction between lifestyle score and deprivation. Compared with participants with the healthiest lifestyle score in the low deprivation group, COVID-19 mortality risk ratios (95% CIs) for those with less healthy scores in low versus high deprivation groups were 5.09 (1.39-25.20) and 9.60 (4.70-21.44), respectively. Equivalent figures for severe COVID-19 were 5.17 (2.46-12.01) and 6.02 (4.72-7.71). Alternative SES measures produced similar results. Conclusions Unhealthy lifestyles are associated with higher risk of adverse COVID-19, but risks are highest in the most disadvantaged, suggesting an additive influence between SES and lifestyle. COVID-19 policy and interventions should consider both lifestyle and SES. The greatest public health benefit from lifestyle focussed COVID-19 policy and interventions is likely to be seen when greatest support for healthy living is provided to the most disadvantaged groups.</t>
  </si>
  <si>
    <t>[Foster, Hamish M. E.; Ho, Frederick K.; Mair, Frances S.; Jani, Bhautesh D.; Katikireddi, Srinivasa Vittal; Pell, Jill P.; Niedzwiedz, Claire L.; Hastie, Claire E.; Anderson, Jana J.; Nicholl, Barbara, I; O'Donnell, Catherine A.] Univ Glasgow, Coll Med Vet &amp; Life Sci, Inst Hlth &amp; Wellbeing, Glasgow, Lanark, Scotland; [Sattar, Naveed; Gill, Jason M. R.; Celis-Morales, Carlos] Univ Glasgow, British Heart Fdn Glasgow Cardiovasc Res Ctr, Inst Cardiovasc &amp; Med Sci, Glasgow, Lanark, Scotland</t>
  </si>
  <si>
    <t>O'Donnell, CA (corresponding author), Univ Glasgow, Coll Med Vet &amp; Life Sci, Inst Hlth &amp; Wellbeing, Glasgow, Lanark, Scotland.</t>
  </si>
  <si>
    <t>Kate.ODonnell@glasgow.ac.uk</t>
  </si>
  <si>
    <t>Katikireddi, Srinivasa/0000-0001-6593-9092; Nicholl, Barbara/0000-0001-5639-0130; Mair, Frances/0000-0001-9780-1135</t>
  </si>
  <si>
    <t>Medical Research Council Clinical Research Training Fellowship [MR/T001585/1]; NRS Senior Clinical Fellowship [SCAF/15/02]; Medical Research Council [MC_UU_00022/2, MR/R024774/1]; Scottish Government Chief Scientist Office [SPHSU17]</t>
  </si>
  <si>
    <t>Medical Research Council Clinical Research Training Fellowship(UK Research &amp; Innovation (UKRI)Medical Research Council UK (MRC)); NRS Senior Clinical Fellowship; Medical Research Council(UK Research &amp; Innovation (UKRI)Medical Research Council UK (MRC)); Scottish Government Chief Scientist Office</t>
  </si>
  <si>
    <t>YYYY HF is funded by a Medical Research Council Clinical Research Training Fellowship (Grant reference number MR/T001585/1). SVK acknowledges funding from a NRS Senior Clinical Fellowship (SCAF/15/02), the Medical Research Council (MC_UU_00022/2) and the Scottish Government Chief Scientist Office (SPHSU17). CLN acknowledges funding from the Medical Research Council (MR/R024774/1). No funder played a role in any part of this study.</t>
  </si>
  <si>
    <t>MAR 30</t>
  </si>
  <si>
    <t>0B9UM</t>
  </si>
  <si>
    <t>Green Published, gold, Green Accepted</t>
  </si>
  <si>
    <t>WOS:000774970800001</t>
  </si>
  <si>
    <t>Huang, D; Xu, RB; Na, R</t>
  </si>
  <si>
    <t>Huang, Da; Xu, Roubing; Na, Rong</t>
  </si>
  <si>
    <t>Cannabis Use Is Associated With Lower COVID-19 Susceptibility but Poorer Survival</t>
  </si>
  <si>
    <t>cannabis; COVID-19; survival; susceptibility; Comorbidity Index</t>
  </si>
  <si>
    <t>ObjectivesTo investigate the impact of cannabis use on the infection and survival outcomes of COVID-19. Study DesignCross-sectional study based on the UK Biobank (UKB) dataset. MethodsWe identified 13,099 individuals with cannabis smoking history in the UKB COVID-19 Serology Study. The Charlson-Quan Comorbidity Index was estimated using inpatient ICD-10 records. Multivariable logistic regression characterized features associated with COVID-19 infection. Cox models determined the hazard ratios (HR) for COVID-19-related survival. ResultsCannabis users were more likely to getting COVID-19 (odds ratio: 1.22, P = 0.001) but multivariable analysis showed that cannabis use was a protective factor of COVID-19 infection (adjusted odds ratio: 0.81, P = 0.001). Regular cannabis users, who smoked more than once per month, had a significantly poorer COVID-19-related survival, after adjusting for known risk factors including age, gender, smoking history, and comorbidity (adjusted hazard ratio: 2.81, P = 0.041). ConclusionsThe frequency of cannabis use could be considered as a candidate predictor for mortality risk of COVID-19.</t>
  </si>
  <si>
    <t>[Huang, Da; Xu, Roubing] Shanghai Jiao Tong Univ, Ruijin Hosp, Sch Med, Shanghai, Peoples R China; [Na, Rong] Univ Hong Kong, Queen Mary Hosp, Dept Surg, Hong Kong, Peoples R China</t>
  </si>
  <si>
    <t>Shanghai Jiao Tong University; University of Hong Kong</t>
  </si>
  <si>
    <t>Na, R (corresponding author), Univ Hong Kong, Queen Mary Hosp, Dept Surg, Hong Kong, Peoples R China.</t>
  </si>
  <si>
    <t>narong.hs@gmail.com</t>
  </si>
  <si>
    <t>Huang, Da/AAX-4809-2020</t>
  </si>
  <si>
    <t>Huang, Da/0000-0002-6203-9459; Na, Rong/0000-0001-7470-5108</t>
  </si>
  <si>
    <t>[66813]</t>
  </si>
  <si>
    <t>We thank the UK Biobank for access to the data (Project Number: 66813).</t>
  </si>
  <si>
    <t>10.3389/fpubh.2022.829715</t>
  </si>
  <si>
    <t>1Y6PE</t>
  </si>
  <si>
    <t>WOS:000808263500001</t>
  </si>
  <si>
    <t>Wan, TK; Huang, RX; Tulu, TW; Liu, JD; Vodencarevic, A; Wong, CW; Chan, KHK</t>
  </si>
  <si>
    <t>Wan, Tsz-Kin; Huang, Rui-Xuan; Tulu, Thomas Wetere; Liu, Jun-Dong; Vodencarevic, Asmir; Wong, Chi-Wah; Chan, Kei-Hang Katie</t>
  </si>
  <si>
    <t>Identifying Predictors of COVID-19 Mortality Using Machine Learning</t>
  </si>
  <si>
    <t>LIFE-BASEL</t>
  </si>
  <si>
    <t>COVID-19 mortality; COVID-19; prediction model; machine learning model; COVID-19; mortality predictors</t>
  </si>
  <si>
    <t>(1) Background: Coronavirus disease 2019 (COVID-19) is a dominant, rapidly spreading respiratory disease. However, the factors influencing COVID-19 mortality still have not been confirmed. The pathogenesis of COVID-19 is unknown, and relevant mortality predictors are lacking. This study aimed to investigate COVID-19 mortality in patients with pre-existing health conditions and to examine the association between COVID-19 mortality and other morbidities. (2) Methods: De-identified data from 113,882, including 14,877 COVID-19 patients, were collected from the UK Biobank. Different types of data, such as disease history and lifestyle factors, from the COVID-19 patients, were input into the following three machine learning models: Deep Neural Networks (DNN), Random Forest Classifier (RF), eXtreme Gradient Boosting classifier (XGB) and Support Vector Machine (SVM). The Area under the Curve (AUC) was used to measure the experiment result as a performance metric. (3) Results: Data from 14,876 COVID-19 patients were input into the machine learning model for risk-level mortality prediction, with the predicted risk level ranging from 0 to 1. Of the three models used in the experiment, the RF model achieved the best result, with an AUC value of 0.86 (95% CI 0.84-0.88). (4) Conclusions: A risk-level prediction model for COVID-19 mortality was developed. Age, lifestyle, illness, income, and family disease history were identified as important predictors of COVID-19 mortality. The identified factors were related to COVID-19 mortality.</t>
  </si>
  <si>
    <t>[Wan, Tsz-Kin; Huang, Rui-Xuan; Chan, Kei-Hang Katie] City Univ Hong Kong, Dept Elect Engn, Hong Kong, Peoples R China; [Tulu, Thomas Wetere; Liu, Jun-Dong; Chan, Kei-Hang Katie] City Univ Hong Kong, Dept Biomed Sci, Hong Kong, Peoples R China; [Tulu, Thomas Wetere] Addis Ababa Univ, Computat Data Sci Program, Addis Ababa 1176, Ethiopia; [Vodencarevic, Asmir] Novartis Pharma GmbH, Novartis Oncol, D-90429 Nurnberg, Germany; [Wong, Chi-Wah] City Hope Natl Med Ctr, Dept Appl AI &amp; Data Sci, Duarte, CA 91010 USA; [Chan, Kei-Hang Katie] Brown Univ, Dept Epidemiol, Sch Publ Hlth, Providence, RI 02912 USA; [Chan, Kei-Hang Katie] Brown Univ, Ctr Global Cardiometab Hlth, Sch Publ Hlth, Providence, RI 02912 USA</t>
  </si>
  <si>
    <t>City University of Hong Kong; City University of Hong Kong; Addis Ababa University; Novartis; City of Hope; Brown University; Brown University</t>
  </si>
  <si>
    <t>Chan, KHK (corresponding author), City Univ Hong Kong, Dept Elect Engn, Hong Kong, Peoples R China.;Chan, KHK (corresponding author), City Univ Hong Kong, Dept Biomed Sci, Hong Kong, Peoples R China.;Chan, KHK (corresponding author), Brown Univ, Dept Epidemiol, Sch Publ Hlth, Providence, RI 02912 USA.;Chan, KHK (corresponding author), Brown Univ, Ctr Global Cardiometab Hlth, Sch Publ Hlth, Providence, RI 02912 USA.</t>
  </si>
  <si>
    <t>tszkinwan2-c@my.cityu.edu.hk; rxhuang4-c@my.cityu.edu.hk; thomas.wetere@cityu.edu.hk; jdliu4-c@my.cityu.edu.hk; asmir.vodencarevic@novartis.com; alecwong@coh.org; kkhchan@cityu.edu.hk</t>
  </si>
  <si>
    <t>HUANG, Ruixuan/0000-0001-6820-2440; Chan, Kei Hang Katie/0000-0001-9070-5394; LIU, Jundong/0000-0003-4423-4119; Vodencarevic, Asmir/0000-0002-1120-7547</t>
  </si>
  <si>
    <t>Hong Kong PhD Fellowship Scheme [PF18-27405]</t>
  </si>
  <si>
    <t>Hong Kong PhD Fellowship Scheme</t>
  </si>
  <si>
    <t>This research supported by Hong Kong PhD Fellowship Scheme (PF18-27405).</t>
  </si>
  <si>
    <t>2075-1729</t>
  </si>
  <si>
    <t>Life-Basel</t>
  </si>
  <si>
    <t>10.3390/life12040547</t>
  </si>
  <si>
    <t>Biology; Microbiology</t>
  </si>
  <si>
    <t>Life Sciences &amp; Biomedicine - Other Topics; Microbiology</t>
  </si>
  <si>
    <t>0U9AL</t>
  </si>
  <si>
    <t>WOS:000787938600001</t>
  </si>
  <si>
    <t>Li, JL; Tian, AW; Yang, DD; Zhang, MR; Chen, LL; Wen, JP; Chen, P</t>
  </si>
  <si>
    <t>Li, Jiuling; Tian, Aowen; Yang, Dandan; Zhang, Miaoran; Chen, Lanlan; Wen, Jianping; Chen, Peng</t>
  </si>
  <si>
    <t>Celiac Disease and the Susceptibility of COVID-19 and the Risk of Severe COVID-19: A Mendelian Randomization Study</t>
  </si>
  <si>
    <t>CLINICAL AND TRANSLATIONAL GASTROENTEROLOGY</t>
  </si>
  <si>
    <t>BODY-MASS INDEX; COMMON; MORTALITY; VARIANTS</t>
  </si>
  <si>
    <t>INTRODUCTION: Previous observational studies have found that the susceptibility of coronavirus disease 2019 (COVID-19) and the risk of severe COVID-19 are not increased in patients with celiac disease (CeD). However, the findings of observational studies are prone to bias due to reverse causation and confounding factors, especially in the case of a newly emerged disease. In this study, we aimed to further clarify the underlying relationship by both observational and Mendelian randomization (MR) analysis. METHODS: This observational study was conducted in the UK Biobank cohort. Univariate and multivariate logistic regression analyses were performed to identify the risk factors of COVID-19 susceptibility and severe COVID-19. To understand the causality between CeD and COVID-19 susceptibility and severe COVID-19, we performed a 2-sample MR analysis. RESULTS: Our observational study showed that patients with CeD had a lower susceptibility of COVID-19 (odds ratio [OR] = 0.699, P = 0.006) while CeD was not significantly associated with severe COVID-19 (P &gt; 0.05). The findings from our MR study further demonstrated that both the susceptibility to COVID-19 (OR = 0.963, P = 0.006) and severe COVID-19 (OR = 0.919, P = 0.049) were lower in patients with CeD, although the former seemed to be specific to the UK Biobank cohort. DISCUSSION: Our results suggested that it may be unnecessary to take extra COVID-19 precaution in patients with CeD.</t>
  </si>
  <si>
    <t>[Li, Jiuling; Tian, Aowen; Zhang, Miaoran; Chen, Peng] Jilin Univ, Coll Basic Med Sci, Dept Pathol, Changchun, Jilin, Peoples R China; [Yang, Dandan] Jilin Univ, Coll Basic Med Sci, Expt Ctr Pathogenobiol Immunol Cytobiol &amp; Genet, Changchun, Jilin, Peoples R China; [Chen, Lanlan] Jilin Univ, Changchun, Jilin, Peoples R China; [Wen, Jianping; Chen, Peng] Jilin Univ, Coll Basic Med Sci, Dept Genet, Changchun, Jilin, Peoples R China</t>
  </si>
  <si>
    <t>Jilin University; Jilin University; Jilin University; Jilin University</t>
  </si>
  <si>
    <t>Chen, P (corresponding author), Jilin Univ, Coll Basic Med Sci, Dept Pathol, Changchun, Jilin, Peoples R China.;Wen, JP; Chen, P (corresponding author), Jilin Univ, Coll Basic Med Sci, Dept Genet, Changchun, Jilin, Peoples R China.</t>
  </si>
  <si>
    <t>jiuling19@mails.jlu.edu.cn; tiankw19@mails.jlu.edu.cn; yangdandan@jlu.edu.cn; zhangmr18@mails.jlu.edu.cn; chenll7016@mails.jlu.edu.cn; wenjp@jlu.edu.cn; pchen@jlu.edu.cn</t>
  </si>
  <si>
    <t>Chen, Lanlan/GNP-0028-2022; YANG, Dan/HHD-2733-2022; Chen, Peng/E-5546-2015</t>
  </si>
  <si>
    <t>Chen, Lanlan/0000-0002-1075-5592; Chen, Peng/0000-0002-1422-4641</t>
  </si>
  <si>
    <t>Changbai Mountain Scholar Distinguished Professor Awarding Program of the Department of Education of Jilin Province, China</t>
  </si>
  <si>
    <t>This work was supported by the Changbai Mountain Scholar Distinguished Professor Awarding Program of the Department of Education of Jilin Province, China.</t>
  </si>
  <si>
    <t>2155-384X</t>
  </si>
  <si>
    <t>CLIN TRANSL GASTROEN</t>
  </si>
  <si>
    <t>Clin. Transl. Gastroenterol.</t>
  </si>
  <si>
    <t>e00480</t>
  </si>
  <si>
    <t>10.14309/ctg.0000000000000480</t>
  </si>
  <si>
    <t>Gastroenterology &amp; Hepatology</t>
  </si>
  <si>
    <t>1L7MM</t>
  </si>
  <si>
    <t>WOS:000799468800009</t>
  </si>
  <si>
    <t>Azizi, Z; Shiba, Y; Alipour, P; Maleki, F; Raparelli, V; Norris, C; Forghani, R; Pilote, L; El Emam, K</t>
  </si>
  <si>
    <t>Azizi, Zahra; Shiba, Yumika; Alipour, Pouria; Maleki, Farhad; Raparelli, Valeria; Norris, Colleen; Forghani, Reza; Pilote, Louise; El Emam, Khaled</t>
  </si>
  <si>
    <t>Importance of sex and gender factors for COVID-19 infection and hospitalisation: a sex-stratified analysis using machine learning in UK Biobank data</t>
  </si>
  <si>
    <t>health policy; risk management; COVID-19</t>
  </si>
  <si>
    <t>MECHANISMS</t>
  </si>
  <si>
    <t>Objective To examine sex and gender roles in COVID-19 test positivity and hospitalisation in sex-stratified predictive models using machine learning. Design Cross-sectional study. Setting UK Biobank prospective cohort. Participants Participants tested between 16 March 2020 and 18 May 2020 were analysed. Main outcome measures The endpoints of the study were COVID-19 test positivity and hospitalisation. Forty-two individuals' demographics, psychosocial factors and comorbidities were used as likely determinants of outcomes. Gradient boosting machine was used for building prediction models. Results Of 4510 individuals tested (51.2% female, mean age=68.5 +/- 8.9 years), 29.4% tested positive. Males were more likely to be positive than females (31.6% vs 27.3%, p=0.001). In females, living in more deprived areas, lower income, increased low-density lipoprotein (LDL) to high-density lipoprotein (HDL) ratio, working night shifts and living with a greater number of family members were associated with a higher likelihood of COVID-19 positive test. While in males, greater body mass index and LDL to HDL ratio were the factors associated with a positive test. Older age and adverse cardiometabolic characteristics were the most prominent variables associated with hospitalisation of test-positive patients in both overall and sex-stratified models. Conclusion High-risk jobs, crowded living arrangements and living in deprived areas were associated with increased COVID-19 infection in females, while high-risk cardiometabolic characteristics were more influential in males. Gender-related factors have a greater impact on females; hence, they should be considered in identifying priority groups for COVID-19 infection vaccination campaigns.</t>
  </si>
  <si>
    <t>[Azizi, Zahra; Alipour, Pouria; Pilote, Louise] McGill Univ, Hlth Ctr, Ctr Outcomes Res &amp; Evaluat, Montreal, PQ, Canada; [Shiba, Yumika] McGill Univ, Dept Biol, Montreal, PQ, Canada; [Alipour, Pouria; Pilote, Louise] McGill Univ, Fac Med &amp; Hlth Sci, Montreal, PQ, Canada; [Maleki, Farhad; Forghani, Reza] McGill Univ, Hlth Ctr, Dept Radiol, Augmented Intelligence &amp; Precis Hlth Lab AIPHL, Montreal, PQ, Canada; [Raparelli, Valeria] Univ Ferrara, Dept Translat Med, Ferrara, Italy; [Raparelli, Valeria; Norris, Colleen] Univ Alberta, Fac Nursing, Edmonton, AB, Canada; [Norris, Colleen] Alberta Hlth Serv, Heart &amp; Stroke Strateg Clin Networks, Edmonton, AB, Canada; [Pilote, Louise] McGill Univ, Hlth Ctr, Res Inst, Div Clin Epidemiol &amp; Gen Internal Med, Montreal, PQ, Canada; [El Emam, Khaled] Childrens Hosp, Eastern Ontario Res Inst, Elect Hlth Informat Lab, Ottawa, ON, Canada; [El Emam, Khaled] Univ Ottawa, Sch Epidemiol &amp; Publ Hlth, Ottawa, ON, Canada</t>
  </si>
  <si>
    <t>McGill University; McGill University; McGill University; McGill University; University of Ferrara; University of Alberta; Alberta Health Services (AHS); McGill University; University of Ottawa; Children's Hospital of Eastern Ontario; University of Ottawa</t>
  </si>
  <si>
    <t>Pilote, L (corresponding author), McGill Univ, Hlth Ctr, Ctr Outcomes Res &amp; Evaluat, Montreal, PQ, Canada.;Pilote, L (corresponding author), McGill Univ, Fac Med &amp; Hlth Sci, Montreal, PQ, Canada.</t>
  </si>
  <si>
    <t>kelemam@ehealthinformation.ca</t>
  </si>
  <si>
    <t>Raparelli, Valeria/AAC-2228-2019; Forghani, Reza/AFR-3000-2022; NORRIS, Colleen M/AFL-0331-2022</t>
  </si>
  <si>
    <t>Raparelli, Valeria/0000-0002-2100-5682; Forghani, Reza/0000-0002-8572-1864; NORRIS, Colleen M/0000-0002-6793-9333; Kublickiene, Karolina/0000-0002-4841-6836; Azizi, Zahra/0000-0002-7897-0934; Pilote, Louise/0000-0002-6159-0628</t>
  </si>
  <si>
    <t>GENDER-NET Plus ERA-NET Initiative [GNP-78]; Canadian Institutes of Health Research [GNP-161904]; 'La Caixa' Foundation [100010434, LCF/PR/DE18/52010001]; Swedish Research Council [2018-00932]; Austrian Science Fund (FWF) [I 4209]; Scientific Independence of Young Researcher Program of the Italian Ministry of University, Education, and Research [RBSI14HNVT]</t>
  </si>
  <si>
    <t>GENDER-NET Plus ERA-NET Initiative; Canadian Institutes of Health Research(Canadian Institutes of Health Research (CIHR)); 'La Caixa' Foundation(La Caixa Foundation); Swedish Research Council(Swedish Research Council); Austrian Science Fund (FWF)(Austrian Science Fund (FWF)); Scientific Independence of Young Researcher Program of the Italian Ministry of University, Education, and Research</t>
  </si>
  <si>
    <t>The GOING-FWD Consortium is funded by the GENDER-NET Plus ERA-NET Initiative (project ref. number: GNP-78), the Canadian Institutes of Health Research (GNP-161904), 'La Caixa' Foundation (ID 100010434) with code LCF/PR/DE18/52010001, the Swedish Research Council (2018-00932) and the Austrian Science Fund (FWF, I 4209). VR was funded by the Scientific Independence of Young Researcher Program of the Italian Ministry of University, Education, and Research (RBSI14HNVT).</t>
  </si>
  <si>
    <t>e050450</t>
  </si>
  <si>
    <t>10.1136/bmjopen-2021-050450</t>
  </si>
  <si>
    <t>1J4LM</t>
  </si>
  <si>
    <t>WOS:000797890300003</t>
  </si>
  <si>
    <t>Willette, AA; Willette, SA; Wang, Q; Pappas, C; Klinedinst, BS; Le, S; Larsen, B; Pollpeter, A; Li, TQ; Mochel, JP; Allenspach, K; Brenner, N; Waterboer, T</t>
  </si>
  <si>
    <t>Willette, Auriel A.; Willette, Sara A.; Wang, Qian; Pappas, Colleen; Klinedinst, Brandon S.; Le, Scott; Larsen, Brittany; Pollpeter, Amy; Li, Tianqi; Mochel, Jonathan P.; Allenspach, Karin; Brenner, Nicole; Waterboer, Tim</t>
  </si>
  <si>
    <t>Using machine learning to predict COVID-19 infection and severity risk among 4510 aged adults: a UK Biobank cohort study</t>
  </si>
  <si>
    <t>SUBSETS</t>
  </si>
  <si>
    <t>Many risk factors have emerged for novel 2019 coronavirus disease (COVID-19). It is relatively unknown how these factors collectively predict COVID-19 infection risk, as well as risk for a severe infection (i.e., hospitalization). Among aged adults (69.3 +/- 8.6 years) in UK Biobank, COVID-19 data was downloaded for 4510 participants with 7539 test cases. We downloaded baseline data from 10 to 14 years ago, including demographics, biochemistry, body mass, and other factors, as well as antibody titers for 20 common to rare infectious diseases in a subset of 80 participants with 124 test cases. Permutation-based linear discriminant analysis was used to predict COVID-19 risk and hospitalization risk. Probability and threshold metrics included receiver operating characteristic curves to derive area under the curve (AUC), specificity, sensitivity, and quadratic mean. Model predictions using the full cohort were marginal. The best-fit model for predicting COVID-19 risk was found in the subset of participants with antibody titers, which achieved excellent discrimination (AUC 0.969, 95% CI 0.934-1.000). Factors included age, immune markers, lipids, and serology titers to common pathogens like human cytomegalovirus. The hospitalization best-fit model was more modest (AUC 0.803, 95% CI 0.663-0.943) and included only serology titers, again in the subset group. Accurate risk profiles can be created using standard self-report and biomedical data collected in public health and medical settings. It is also worthwhile to further investigate if prior host immunity predicts current host immunity to COVID-19.</t>
  </si>
  <si>
    <t>[Willette, Auriel A.; Wang, Qian; Pappas, Colleen; Klinedinst, Brandon S.; Le, Scott; Larsen, Brittany; Pollpeter, Amy; Li, Tianqi] Iowa State Univ, Dept Food Sci &amp; Human Nutr, 2302 Osborn Dr, Ames, IA 50011 USA; [Willette, Auriel A.] Univ Iowa, Dept Neurol, Iowa City, IA 52242 USA; [Willette, Auriel A.; Willette, Sara A.] Iowa COVID 19 Tracker Inc, Ames, IA 52242 USA; [Mochel, Jonathan P.] Iowa State Univ, Dept Biomed Sci, Ames, IA USA; [Allenspach, Karin] Iowa State Univ, Dept Vet Clin Sci, Ames, IA USA; [Brenner, Nicole; Waterboer, Tim] German Canc Res Ctr, Infect &amp; Canc Epidemiol Div, Heidelberg, Germany</t>
  </si>
  <si>
    <t>Iowa State University; University of Iowa; Iowa State University; Iowa State University; Helmholtz Association; German Cancer Research Center (DKFZ)</t>
  </si>
  <si>
    <t>Willette, AA (corresponding author), Iowa State Univ, Dept Food Sci &amp; Human Nutr, 2302 Osborn Dr, Ames, IA 50011 USA.;Willette, AA (corresponding author), Univ Iowa, Dept Neurol, Iowa City, IA 52242 USA.;Willette, AA (corresponding author), Iowa COVID 19 Tracker Inc, Ames, IA 52242 USA.</t>
  </si>
  <si>
    <t>Awillett@iastate.edu</t>
  </si>
  <si>
    <t>Mochel, Jonathan Paul/AAR-3496-2021; Willette, Auriel/J-2143-2019; Klinedinst, Brandon/AEW-9721-2022; Waterboer, Tim/G-1252-2010</t>
  </si>
  <si>
    <t>Mochel, Jonathan Paul/0000-0002-0997-3111; Willette, Auriel/0000-0001-5131-8199; Klinedinst, Brandon/0000-0003-2697-1852; Pappas, Colleen/0000-0001-9140-3558; Li, Tianqi/0000-0001-7215-2546</t>
  </si>
  <si>
    <t>NIH [AG047282, AARGD-17-529552]; [25057]</t>
  </si>
  <si>
    <t>NIH(United States Department of Health &amp; Human ServicesNational Institutes of Health (NIH) - USA);</t>
  </si>
  <si>
    <t>This research was conducted using the UK Biobank Resource under Application Number 25057. The study was funded by NIH AG047282 and AARGD-17-529552. No funding provider had any role in the conception, collection, execution, interpretation, or any other aspect of this work.</t>
  </si>
  <si>
    <t>MAY 11</t>
  </si>
  <si>
    <t>10.1038/s41598-022-07307-z</t>
  </si>
  <si>
    <t>1D7XR</t>
  </si>
  <si>
    <t>WOS:000794011500060</t>
  </si>
  <si>
    <t>Li, JL; Tian, AW; Zhu, HX; Chen, LL; Wen, JP; Liu, WQ; Chen, P</t>
  </si>
  <si>
    <t>Li, Jiuling; Tian, Aowen; Zhu, Haoxue; Chen, Lanlan; Wen, Jianping; Liu, Wanqing; Chen, Peng</t>
  </si>
  <si>
    <t>Mendelian Randomization Analysis Reveals No Causal Relationship Between Nonalcoholic Fatty Liver Disease and Severe COVID-19</t>
  </si>
  <si>
    <t>CLINICAL GASTROENTEROLOGY AND HEPATOLOGY</t>
  </si>
  <si>
    <t>Nonalcoholic Fatty Liver Disease; Severe COVID-19; Genome-Wide Association Study; Mendelian Randomization</t>
  </si>
  <si>
    <t>MORTALITY</t>
  </si>
  <si>
    <t>BACKGROUND &amp; AIMS: The coronavirus disease 2019 (COVID-19) pandemic has witnessed more than 4.5 million deaths as of the time of writing. Whether nonalcoholic fatty liver disease (NAFLD) increases the risk for severe COVID-19 remains unclear. We sought to address this question using 2-sample Mendelian randomization (TSMR) analysis approaches in large cohorts. METHODS: We performed large-scale TSMR analyses to examine whether there is a causal relationship between NAFLD, serum alanine aminotransferase, grade of steatosis, NAFLD Activity Score, or fibrosis stage and severe COVID-19. To maximize the power of this analysis, we performed a genome-wide meta-analysis to identify single nucleotide polymorphisms associated with NAFLD. We also examined the impact of 20 major comorbid factors of NAFLD on severe COVID-19. RESULTS: Univariate analysis of the UK Biobank data demonstrated a significant association between NAFLD and severe COVID-19 (odds ratio [OR], 3.06; P = 1.07 x 10(-6)). However, this association disappeared after demographic and comorbid factors were adjusted (OR, 1.57; P=.09). TSMR study indicated that NAFLD (OR, 0.97; P=.61), alanine aminotransferase level (OR, 1.03; P=.47), grade of steatosis (OR, 1.08; P=.41), NAFLD Activity Score (OR, 1.02; P=.39), and fibrosis stage (OR, 1.01; P=.87) were not associated with severe COVID-19. Among all NAFLD-related comorbid factors, body mass index (OR, 1.73; P = 7.65 x 10(-9)), waist circumference (OR, 1.76; P = 2.58 x 10(-5)), and hip circumference (OR, 1.33; P = 7.26 x 10(-3)) were the only ones demonstrated a causal impact on severe COVID-19. CONCLUSIONS: There is no evidence supporting that NAFLD is a causal risk factor for severe COVID-19. Previous observational associations between NAFLD and COVID-19 are likely attributed to the correlation between NAFLD and obesity.</t>
  </si>
  <si>
    <t>[Li, Jiuling; Tian, Aowen; Chen, Peng] Jilin Univ, Coll Basic Med Sci, Dept Pathol, Changchun, Peoples R China; [Zhu, Haoxue] Jilin Univ, Teaching Dept, Affiliated Hosp 1, Changchun, Peoples R China; [Chen, Lanlan] Jilin Univ, Sch Clin Med, Changchun, Peoples R China; [Wen, Jianping; Chen, Peng] Jilin Univ, Coll Basic Med Sci, Dept Genet, Changchun, Peoples R China; [Liu, Wanqing] Wayne State Univ, Eugene Applebaum Coll Pharm &amp; Hlth Sci, Dept Pharmaceut Sci, Detroit, MI 48202 USA; [Liu, Wanqing] Wayne State Univ, Sch Med, Dept Pharmacol, Detroit, MI 48202 USA</t>
  </si>
  <si>
    <t>Jilin University; Jilin University; Jilin University; Jilin University; Wayne State University; Wayne State University</t>
  </si>
  <si>
    <t>Liu, WQ (corresponding author), Wayne State Univ, Integrat Biosci Ctr, Room 2401,6135 Woodward Ave, Detroit, MI 48202 USA.;Chen, P (corresponding author), Jilin Univ, Coll Basic Med Sci, Room 413,126 Xinmin St, Changchun 130021, Jilin, Peoples R China.</t>
  </si>
  <si>
    <t>wliu@wayne.edu; pchan@jlu.edu.cn</t>
  </si>
  <si>
    <t>liu, jiajia/IUN-0901-2023; Chen, Peng/E-5546-2015; Chen, Lanlan/GNP-0028-2022</t>
  </si>
  <si>
    <t>Chen, Peng/0000-0002-1422-4641; Chen, Lanlan/0000-0002-1075-5592</t>
  </si>
  <si>
    <t>Changbai Mountain Scholar Distinguished Professor Awarding Program of the Department of Education of Jilin Province, China; NIH [R01DK106540, R01DK124612]; MI-SAPPHIRE grant from Michigan Department of Health and human Services (MDHHS)</t>
  </si>
  <si>
    <t>Changbai Mountain Scholar Distinguished Professor Awarding Program of the Department of Education of Jilin Province, China; NIH(United States Department of Health &amp; Human ServicesNational Institutes of Health (NIH) - USA); MI-SAPPHIRE grant from Michigan Department of Health and human Services (MDHHS)</t>
  </si>
  <si>
    <t>This work was supported by the Changbai Mountain Scholar Distinguished Professor Awarding Program of the Department of Education of Jilin Province, China. W.L. is currently supported in part by the NIH grants R01DK106540 and R01DK124612, as well as the MI-SAPPHIRE grant from Michigan Department of Health and human Services (MDHHS).</t>
  </si>
  <si>
    <t>1542-3565</t>
  </si>
  <si>
    <t>1542-7714</t>
  </si>
  <si>
    <t>CLIN GASTROENTEROL H</t>
  </si>
  <si>
    <t>Clin. Gastroenterol. Hepatol.</t>
  </si>
  <si>
    <t>10.1016/j.cgh.2022.01.045</t>
  </si>
  <si>
    <t>JUN 2022</t>
  </si>
  <si>
    <t>5A1ZV</t>
  </si>
  <si>
    <t>WOS:000862693200028</t>
  </si>
  <si>
    <t>Sun, YT; Chatterjee, R; Ronanki, A; Ye, KX</t>
  </si>
  <si>
    <t>Sun, Yitang; Chatterjee, Radhika; Ronanki, Akash; Ye, Kaixiong</t>
  </si>
  <si>
    <t>Circulating Polyunsaturated Fatty Acids and COVID-19: A Prospective Cohort Study and Mendelian Randomization Analysis</t>
  </si>
  <si>
    <t>COVID-19; polyunsaturated fatty acid; Mendelian randomization; prospective cohort; docosapentaenoic acid; arachidonic acid</t>
  </si>
  <si>
    <t>GENOME-WIDE ASSOCIATION; EPIDEMIOLOGY; INSTRUMENTS; BLOOD; PLASMA; HEART; BIAS</t>
  </si>
  <si>
    <t>Higher circulating polyunsaturated fatty acids (PUFAs), especially omega-3 fatty acids, have been linked to a better prognosis in patients of coronavirus disease 2019 (COVID-19). However, the effects and causality of pre-infection PUFA levels remain unclear. This study aimed to investigate the observational and causal associations of circulating PUFAs with COVID-19 susceptibility and severity. We first performed a prospective cohort study in UK Biobank, with 20,626 controls who were tested negative and 4,101 COVID-19 patients, including 970 hospitalized ones. Plasma PUFAs at baseline (blood samples collected from 2007 to 2010) were measured by nuclear magnetic resonance, including total PUFAs, omega-3 PUFAs, omega-6 PUFAs, docosahexaenoic acid (DHA), linoleic acid (LA), and the omega-6/omega-3 ratio. Moreover, going beyond UK Biobank, we leveraged summary statistics from existing genome-wide association studies to perform bidirectional two-sample Mendelian randomization (MR) analyses to examine the causal associations of eight individual PUFAs, measured in either plasma or red blood cells, with COVID-19 susceptibility and severity. In the observational association analysis of each PUFA measure separately, total, omega-3, and omega-6 PUFAs, DHA, and LA were associated with a lower risk of severe COVID-19. Omega-3 PUFAs and DHA were also associated with a lower risk of testing positive for COVID-19. The omega-6/omega-3 ratio was positively associated with risks of both susceptibility and severity. When omega-6, omega-3, and their ratio are jointly analyzed, only omega-3 PUFAs remained significantly and inversely associated with both susceptibility and severity. The forward MR analysis indicated that docosapentaenoic acid (DPA-n3) and arachidonic acid (AA) might be causally associated with a lower risk of severe COVID-19, with OR (95% CI) per one SD increase in the plasma level as 0.89 (0.81, 0.99) and 0.96 (0.94, 0.99), respectively. The reverse MR analysis did not support any causal effect of COVID-19 on PUFAs. Our observational analysis supported that higher circulating omega-3 PUFAs, especially DHA, may lower the susceptibility to and alleviate the severity of COVID-19. Our MR analysis further supported causal associations of DPA-n3 and AA with a lower risk of severe COVID-19.</t>
  </si>
  <si>
    <t>[Sun, Yitang; Chatterjee, Radhika; Ronanki, Akash; Ye, Kaixiong] Univ Georgia, Franklin Coll Arts &amp; Sci, Dept Genet, Athens, GA 30602 USA; [Ye, Kaixiong] Univ Georgia, Inst Bioinformat, Athens, GA 30602 USA</t>
  </si>
  <si>
    <t>University System of Georgia; University of Georgia; University System of Georgia; University of Georgia</t>
  </si>
  <si>
    <t>Ye, KX (corresponding author), Univ Georgia, Franklin Coll Arts &amp; Sci, Dept Genet, Athens, GA 30602 USA.;Ye, KX (corresponding author), Univ Georgia, Inst Bioinformat, Athens, GA 30602 USA.</t>
  </si>
  <si>
    <t>kaixiong.ye@uga.edu</t>
  </si>
  <si>
    <t>Sun, Yitang/ABG-4823-2020</t>
  </si>
  <si>
    <t>University of Georgia Research Foundation; National Institute of General Medical Sciences of National Institutes of Health [R35GM143060]</t>
  </si>
  <si>
    <t>University of Georgia Research Foundation; National Institute of General Medical Sciences of National Institutes of Health</t>
  </si>
  <si>
    <t>This study was supported by the University of Georgia Research Foundation and by the National Institute of General Medical Sciences of the National Institutes of Health under Award Number R35GM143060. The content is solely the responsibility of the authors and does not necessarily represent the official views of the University of Georgia or the National Institutes of Health.</t>
  </si>
  <si>
    <t>JUN 16</t>
  </si>
  <si>
    <t>2O7RO</t>
  </si>
  <si>
    <t>WOS:000819252200001</t>
  </si>
  <si>
    <t>Crossfield, SSR; Chaddock, NJM; Iles, MM; Pujades-Rodriguez, M; Morgan, AW</t>
  </si>
  <si>
    <t>Crossfield, Samantha S. R.; Chaddock, Natalie J. M.; Iles, Mark M.; Pujades-Rodriguez, Mar; Morgan, Ann W.</t>
  </si>
  <si>
    <t>Interplay between demographic, clinical and polygenic risk factors for severe COVID-19</t>
  </si>
  <si>
    <t>COVID-19; polygenic risk score; epidemiology; risk prediction</t>
  </si>
  <si>
    <t>Background We aimed to identify clinical, socio-demographic and genetic risk factors for severe COVID-19 (hospitalization, critical care admission or death) in the general population. Methods In this observational study, we identified 9560 UK Biobank participants diagnosed with COVID-19 during 2020. A polygenic risk score (PRS) for severe COVID-19 was derived and optimized using publicly available European and trans-ethnic COVID-19 genome-wide summary statistics. We estimated the risk of hospital or critical care admission within 28 days or death within 100 days following COVID-19 diagnosis, and assessed associations with socio-demographic factors, immunosuppressant use and morbidities reported at UK Biobank enrolment (2006-2010) and the PRS. To improve biological understanding, pathway analysis was performed using genetic variants comprising the PRS. Results We included 9560 patients followed for a median of 61 (interquartile range = 34-88) days since COVID-19 diagnosis. The risk of severe COVID-19 increased with age and obesity, and was higher in men, current smokers, those living in socio-economically deprived areas, those with historic immunosuppressant use and individuals with morbidities and higher co-morbidity count. An optimized PRS, enriched for single-nucleotide polymorphisms in multiple immune-related pathways, including the 'oligoadenylate synthetase antiviral response' and 'interleukin-10 signalling' pathways, was associated with severe COVID-19 (adjusted odds ratio 1.32, 95% CI 1.11-1.58 for the highest compared with the lowest PRS quintile). Conclusion This study conducted in the pre-SARS-CoV-2-vaccination era, emphasizes the novel insights to be gained from using genetic data alongside commonly considered clinical and socio-demographic factors to develop greater biological understanding of severe COVID-19 outcomes.</t>
  </si>
  <si>
    <t>[Crossfield, Samantha S. R.; Chaddock, Natalie J. M.; Iles, Mark M.; Pujades-Rodriguez, Mar; Morgan, Ann W.] Univ Leeds, Sch Med, Leeds, W Yorkshire, England; [Crossfield, Samantha S. R.; Chaddock, Natalie J. M.; Iles, Mark M.; Pujades-Rodriguez, Mar; Morgan, Ann W.] Univ Leeds, Leeds Inst Data Analyt, Leeds, W Yorkshire, England; [Morgan, Ann W.] Leeds Teaching Hosp NHS Trust, NIHR Leeds Biomed Res Ctr, Leeds, W Yorkshire, England; [Morgan, Ann W.] Leeds Teaching Hosp NHS Trust, NIHR Leeds Medtech &amp; Vitro Diagnost Cooperat, Leeds, W Yorkshire, England</t>
  </si>
  <si>
    <t>University of Leeds; University of Leeds; University of Leeds; Leeds Biomedical Research Centre; University of Leeds</t>
  </si>
  <si>
    <t>Morgan, AW (corresponding author), Univ Leeds, Leeds Inst Cardiovasc &amp; Metab Med, Discovery &amp; Translat Sci Dept, LIGHT Bldg,Clarendon Way, Leeds LS2 9DA, W Yorkshire, England.</t>
  </si>
  <si>
    <t>a.w.morgan@leeds.ac.uk</t>
  </si>
  <si>
    <t>Morgan, Ann/0000-0003-1109-624X; Crossfield, Samantha/0000-0001-7337-3527</t>
  </si>
  <si>
    <t>MRC; NIHR</t>
  </si>
  <si>
    <t>MRC(UK Research &amp; Innovation (UKRI)Medical Research Council UK (MRC)); NIHR(National Institutes of Health Research (NIHR))</t>
  </si>
  <si>
    <t>We thank the MRC and NIHR for supporting this work and participants of UK Biobank without whom it would not have been possible to undertake this study. The views expressed are those of the authors and not necessarily those of the National Health Service, the NIHR or the Department of Health and Social Care.</t>
  </si>
  <si>
    <t>OCT 13</t>
  </si>
  <si>
    <t>5H7VD</t>
  </si>
  <si>
    <t>WOS:000818852100001</t>
  </si>
  <si>
    <t>McManus, JM; Sabharwal, N; Bazeley, P; Sharifi, N</t>
  </si>
  <si>
    <t>McManus, Jeffrey M.; Sabharwal, Navin; Bazeley, Peter; Sharifi, Nima</t>
  </si>
  <si>
    <t>Inheritance of a common androgen synthesis variant allele is associated with female COVID susceptibility in UK Biobank</t>
  </si>
  <si>
    <t>EUROPEAN JOURNAL OF ENDOCRINOLOGY</t>
  </si>
  <si>
    <t>DEPRIVATION THERAPY; HSD3B1 GENOTYPE; SEX-DIFFERENCES; PROSTATE-CANCER; STEROIDS; TMPRSS2; ACE2; EXPRESSION; RECEPTOR; HORMONES</t>
  </si>
  <si>
    <t>Context: A sex discordance in COVID exists, with males disproportionately affected. Although sex steroids may play a role in this discordance, no definitive genetic data exist to support androgen-mediated immune suppression neither for viral susceptibility nor for adrenally produced androgens. Objective: The common adrenal-permissive missense-encoding variant HSD3B1(1245C) that enables androgen synthesis from adrenal precursors and that has been linked to suppression of inflammation in severe asthma was investigated in COVID susceptibility and outcomes reported in the UK Biobank. Methods: The UK Biobank is a long-term study with detailed medical information and health outcomes for over 500 000 genotyped individuals. We obtained COVID test results, inpatient hospital records, and death records and tested for associations between COVID susceptibility or outcomes and HSD3B1(1245A/C) genotype. Primary analyses were performed on the UK Biobank Caucasian cohort. The outcomes were identification as a COVID case among all subjects, COVID positivity among COVID-tested subjects, and mortality among subjects identified as COVID cases. Results: Adrenal-permissive HSD3B1(1245C) genotype was associated with identification as a COVID case (odds ratio (OR): 1.11 per C allele, 95% CI: 1.04-1.18, P = 0.0013) and COVID-test positivity (OR: 1.09, 95% CI: 1.02-1.17, P = 0.011) in older (&gt;= 70 years of age) women. In women identified as COVID cases, there was a positive linear relationship between age and 1245C allele frequency (P &lt; 0.0001). No associations were found between genotype and mortality or between genotype and circulating sex hormone levels. Conclusion: Our study suggests that a common androgen synthesis variant regulates immune susceptibility to COVID infection in women, with increasingly strong effects as women age.</t>
  </si>
  <si>
    <t>[McManus, Jeffrey M.; Sabharwal, Navin; Sharifi, Nima] Cleveland Clin, Genitourinary Malignancies Res Ctr, Lerner Res Inst, Cleveland, OH 44195 USA; [Bazeley, Peter] Cleveland Clin, Genom Med Inst, Ctr Clin Genom, Cleveland, OH USA; [Sharifi, Nima] Cleveland Clin, Dept Hematol &amp; Oncol, Taussig Canc Inst, Cleveland, OH 44195 USA; [Sharifi, Nima] Cleveland Clin, Dept Urol, Glickman Urol &amp; Kidney Inst, Cleveland, OH 44195 USA</t>
  </si>
  <si>
    <t>Cleveland Clinic Foundation; Cleveland Clinic Foundation; Cleveland Clinic Foundation; Cleveland Clinic Foundation</t>
  </si>
  <si>
    <t>Sharifi, N (corresponding author), Cleveland Clin, Genitourinary Malignancies Res Ctr, Lerner Res Inst, Cleveland, OH 44195 USA.;Sharifi, N (corresponding author), Cleveland Clin, Dept Hematol &amp; Oncol, Taussig Canc Inst, Cleveland, OH 44195 USA.;Sharifi, N (corresponding author), Cleveland Clin, Dept Urol, Glickman Urol &amp; Kidney Inst, Cleveland, OH 44195 USA.</t>
  </si>
  <si>
    <t>sharifn@ccf.org</t>
  </si>
  <si>
    <t>National Cancer Institute [R01CA172382, R01CA190289, R01CA236780]; Prostate Cancer Foundation</t>
  </si>
  <si>
    <t>National Cancer Institute(United States Department of Health &amp; Human ServicesNational Institutes of Health (NIH) - USANIH National Cancer Institute (NCI)); Prostate Cancer Foundation</t>
  </si>
  <si>
    <t>This work was supported in part with grants from the National Cancer Institute (R01CA172382, R01CA190289, and R01CA236780) and the Prostate Cancer Foundation (to N S).</t>
  </si>
  <si>
    <t>BIOSCIENTIFICA LTD</t>
  </si>
  <si>
    <t>BRISTOL</t>
  </si>
  <si>
    <t>STARLING HOUSE, 1600 BRISTOL PARKWAY N, BRISTOL, ENGLAND</t>
  </si>
  <si>
    <t>0804-4643</t>
  </si>
  <si>
    <t>1479-683X</t>
  </si>
  <si>
    <t>EUR J ENDOCRINOL</t>
  </si>
  <si>
    <t>Eur. J. Endocrinol.</t>
  </si>
  <si>
    <t>4Y8AJ</t>
  </si>
  <si>
    <t>Green Accepted</t>
  </si>
  <si>
    <t>WOS:000861744400004</t>
  </si>
  <si>
    <t>Sheridan, C; Klompmaker, J; Cummins, S; James, P; Fecht, D; Roscoe, C</t>
  </si>
  <si>
    <t>Sheridan, Charlotte; Klompmaker, Jochem; Cummins, Steven; James, Peter; Fecht, Daniela; Roscoe, Charlotte</t>
  </si>
  <si>
    <t>Associations of air pollution with COVID-19 positivity, hospitalisations, and mortality: Observational evidence from UK Biobank</t>
  </si>
  <si>
    <t>Airpollution; Particulatematter; PM2; 5; Nitrogendioxide; NO2; COVID-19; Coronavirus; SARS-CoV-2; Cohortstudy</t>
  </si>
  <si>
    <t>USE REGRESSION-MODELS; NO2; EXPOSURE; ENGLAND; DISEASE; HEALTH; AREAS; BIAS</t>
  </si>
  <si>
    <t>Individual-level studies with adjustment for important COVID-19 risk factors suggest positive associations of long-term air pollution exposure (particulate matter and nitrogen dioxide) with COVID-19 infection, hospitalisations and mortality. The evidence, however, remains limited and mechanisms unclear. We aimed to investigate these associations within UK Biobank, and to examine the role of underlying chronic disease as a potential mechanism. UK Biobank COVID-19 positive laboratory test results were ascertained via Public Health England and general practitioner record linkage, COVID-19 hospitalisations via Hospital Episode Statistics, and COVID-19 mortality via Office for National Statistics mortality records from March-December 2020. We used annual average outdoor air pollution modelled at 2010 residential addresses of UK Biobank participants who resided in England (n = 424,721). We obtained important COVID-19 risk factors from baseline UK Biobank questionnaire responses (2006-2010) and general practitioner record linkage. We used logistic regression models to assess associations of air pollution with COVID-19 outcomes, adjusted for relevant confounders, and conducted sensitivity analyses. We found positive associations of fine particulate matter (PM2.5) and nitrogen dioxide (NO2) with COVID-19 positive test result after adjustment for confounders and COVID-19 risk factors, with odds ratios of 1.05 (95% confidence intervals (CI) = 1.02, 1.08), and 1.05 (95% CI = 1.01, 1.08), respectively. PM 2.5 and NO 2 were positively associated with COVID-19 hospitalisations and deaths in minimally adjusted models, but not in fully adjusted models. No associations for PM10 were found. In analyses with additional adjustment for pre-existing chronic disease, effect estimates were not substantially attenuated, indicating that underlying chronic disease may not fully explain associations. We found some evidence that long-term exposure to PM2.5 and NO2 was associated with a COVID-19 positive test result in UK Biobank, though not with COVID-19 hospitalisations or deaths.</t>
  </si>
  <si>
    <t>[Klompmaker, Jochem; James, Peter; Roscoe, Charlotte] London Sch Hyg &amp; Trop Med, Keppel St, London WC1E 7HT, England; [Cummins, Steven] Harvard TH Chan Sch Publ Hlth, Dept Environm Hlth, 655 Huntington Ave, Boston, MA 02115 USA; [James, Peter] London Sch Hyg &amp; Trop Med, Fac Publ Hlth &amp; Policy, Dept Publ Hlth Environm &amp; Soc, Populat Hlth Innovat Lab, Keppel St, London, England; [Fecht, Daniela; Roscoe, Charlotte] Harvard Med Sch, Dept Populat Med, Harvard TH Chan Sch Publ Hlth, 401 Pk Dr,Suite 401 East, Boston, MA 02215 USA; [Fecht, Daniela; Roscoe, Charlotte] Harvard Pilgrim Hlth Care Inst, 401 Pk Dr,Suite 401 East, Boston, MA 02215 USA; [Roscoe, Charlotte] Imperial Coll London, MRC Ctr Environm &amp; Hlth, Sch Med, Dept Epidemiol &amp; Biostat, St Marys Campus, London W2 1PG, England; [Roscoe, Charlotte] Brigham &amp; Womens Hosp, Dept Med, Channing Div Network Med, 181 Longwood Ave, Boston, MA 02115 USA; [Roscoe, Charlotte] Brigham &amp; Womens Hosp, Landmark Ctr, Harvard TH Chan Sch Publ Hlth, 401 Pk Dr,Floor 3 West, Boston, MA 02215 USA; [Roscoe, Charlotte] Brigham &amp; Womens Hosp, Landmark Ctr, Channing Div Network Med, 401 Pk Dr,Floor 3 West, Boston, MA 02215 USA</t>
  </si>
  <si>
    <t>University of London; London School of Hygiene &amp; Tropical Medicine; Harvard University; Harvard T.H. Chan School of Public Health; University of London; London School of Hygiene &amp; Tropical Medicine; Harvard University; Harvard T.H. Chan School of Public Health; Harvard Medical School; Harvard Pilgrim Health Care; Imperial College London; Harvard University; Brigham &amp; Women's Hospital; Harvard University; Harvard T.H. Chan School of Public Health; Brigham &amp; Women's Hospital; Harvard University; Brigham &amp; Women's Hospital</t>
  </si>
  <si>
    <t>Roscoe, C (corresponding author), Brigham &amp; Womens Hosp, Landmark Ctr, Harvard TH Chan Sch Publ Hlth, 401 Pk Dr,Floor 3 West, Boston, MA 02215 USA.;Roscoe, C (corresponding author), Brigham &amp; Womens Hosp, Landmark Ctr, Channing Div Network Med, 401 Pk Dr,Floor 3 West, Boston, MA 02215 USA.</t>
  </si>
  <si>
    <t>charlotte.sheridan1@lshtm.ac.uk; jklompmaker@hsph.harvard.edu; Steven.Cummins@lshtm.ac.uk; pjames@hsph.harvard.edu; d.fecht@imperial.ac.uk; croscoe@hsph.harvard.edu</t>
  </si>
  <si>
    <t>Cummins, Steven/C-1230-2009; , Daniela/HRD-8206-2023; Roscoe, Charlotte/IYT-0121-2023</t>
  </si>
  <si>
    <t>Cummins, Steven/0000-0002-3957-4357; Roscoe, Charlotte/0000-0002-9169-6458</t>
  </si>
  <si>
    <t>MRC Centre for Environment and Health - Medical Research Council [MR/S019669/1, 2019-2024]; Johnson &amp; Johnson London School of Hygiene &amp; Tropical Medicine MSc in Public Health</t>
  </si>
  <si>
    <t>MRC Centre for Environment and Health - Medical Research Council(UK Research &amp; Innovation (UKRI)Medical Research Council UK (MRC)); Johnson &amp; Johnson London School of Hygiene &amp; Tropical Medicine MSc in Public Health</t>
  </si>
  <si>
    <t>This work was supported by the MRC Centre for Environment and Health, which is currently funded by the Medical Research Council (MR/S019669/1, 2019-2024). Infrastructure support for the Department of Epidemiology and Biostatistics was provided by the NIHR Imperial Biomedical Research Centre. The publication of this work was supported by a Johnson &amp; Johnson London School of Hygiene &amp; Tropical Medicine MSc in Public Health student scholarship.</t>
  </si>
  <si>
    <t>SEP 1</t>
  </si>
  <si>
    <t>JUL 2022</t>
  </si>
  <si>
    <t>3A7WC</t>
  </si>
  <si>
    <t>Green Accepted, Green Submitted, Green Published</t>
  </si>
  <si>
    <t>WOS:000827465000003</t>
  </si>
  <si>
    <t>Paik, H; Kim, J; Seo, S</t>
  </si>
  <si>
    <t>Paik, Hyojung; Kim, Jimin; Seo, Sangjae</t>
  </si>
  <si>
    <t>Analysis of the docking property of host variants of hACE2 for SARS-CoV-2 in a large cohort</t>
  </si>
  <si>
    <t>PLOS COMPUTATIONAL BIOLOGY</t>
  </si>
  <si>
    <t>MOLECULAR-DYNAMICS; MERS-COV; EWALD</t>
  </si>
  <si>
    <t>The recent novel coronavirus disease (COVID-19) outbreak, caused by severe acute respiratory syndrome coronavirus 2 (SARS-CoV-2), is threatening global health. However, an understanding of the interaction of SARS-CoV-2 with human cells, including the physical docking property influenced by the host's genetic diversity, is still lacking. Here, based on germline variants in the UK Biobank covering 502,543 individuals, we revealed the molecular interactions between human angiotensin-converting enzyme 2 (hACE2), which is the representative receptor for SARS-CoV-2 entry, and COVID-19 infection. We identified six nonsense and missense variants of hACE2 from 2585 subjects in the UK Biobank covering 500000 individuals. Using our molecular dynamics simulations, three hACE2 variants from 2585 individuals we selected showed higher levels of binding free energy for docking in the range of 1.44-3.69 kcal/mol. Although there are diverse contributors to SARS-CoV-2 infections, including the mobility of individuals, we analyzed the diagnosis records of individuals with these three variants of hACE2. Our molecular dynamics simulations combined with population-based genomic data provided an atomistic understanding of the interaction between hACE2 and the spike protein of SARS-CoV-2. Author summary To understand diverse infection rate of novel coronavirus disease (COVID-19) depending on individuals, it is of great importance to elucidate the interaction between severe acute respiratory syndrome coronavirus 2 (SARS-CoV-2) and human cell. In this study, we conducted computational mutagenesis study to understand the relationship between variants of human angiotensin converting enzyme 2 (hACE2), which is the major human cell receptor for SARS-CoV-2 entry, and COVID-19 infection. Massive data analysis of UK biobank database allowed us to find substantial evidences of altered COVID-19 infection by hACE variants. In addition, molecular dynamics simulation provided us atomistic understanding of interaction between hACE2 and spike protein of SARS-CoV-2.</t>
  </si>
  <si>
    <t>[Paik, Hyojung; Kim, Jimin; Seo, Sangjae] Korea Inst Sci &amp; Technol Informat KISTI, Ctr Supercomp Applicat &amp; Res, Div Supercomp, Daejeon, South Korea; [Paik, Hyojung] Univ Sci &amp; Technol UST, Dept Data &amp; HPC Sci, Daejeon, South Korea</t>
  </si>
  <si>
    <t>Korea Institute of Science &amp; Technology (KIST); University of Science &amp; Technology (UST)</t>
  </si>
  <si>
    <t>Seo, S (corresponding author), Korea Inst Sci &amp; Technol Informat KISTI, Ctr Supercomp Applicat &amp; Res, Div Supercomp, Daejeon, South Korea.</t>
  </si>
  <si>
    <t>sj.seo@kisti.re.kr</t>
  </si>
  <si>
    <t>Seo, Sangjae/D-3143-2013; Paik, Harikrishna/GLR-2204-2022</t>
  </si>
  <si>
    <t>Paik, Harikrishna/0000-0002-3994-0695; Seo, Sangjae/0000-0002-3555-6223; Kim, Jimin/0000-0002-8256-9801; Paik, Hyojung/0000-0002-5803-0670</t>
  </si>
  <si>
    <t>Korea Institute of Science and Technology Information [K-22-L02-C04-S01]</t>
  </si>
  <si>
    <t>Korea Institute of Science and Technology Information(Korea Institute of Science &amp; Technology Information (KISTI))</t>
  </si>
  <si>
    <t>HP, JK and SS are supported by Korea Institute of Science and Technology Information (K-22-L02-C04-S01). The funders had no role in study design, data collection and analysis, decision to publish, or preparation of the manuscript.</t>
  </si>
  <si>
    <t>1553-734X</t>
  </si>
  <si>
    <t>1553-7358</t>
  </si>
  <si>
    <t>PLOS COMPUT BIOL</t>
  </si>
  <si>
    <t>PLoS Comput. Biol.</t>
  </si>
  <si>
    <t>JUL 11</t>
  </si>
  <si>
    <t>e1009834</t>
  </si>
  <si>
    <t>Biochemical Research Methods; Mathematical &amp; Computational Biology</t>
  </si>
  <si>
    <t>Biochemistry &amp; Molecular Biology; Mathematical &amp; Computational Biology</t>
  </si>
  <si>
    <t>5Z6LS</t>
  </si>
  <si>
    <t>WOS:000880083200001</t>
  </si>
  <si>
    <t>Luo, YS; Luo, L; Li, W; Chen, Y; Wu, GF; Chen, F; Shen, HY; Li, HM; Guo, MY; Yin, S; Zhang, K; Cheng, ZS</t>
  </si>
  <si>
    <t>Luo, Yu-Si; Luo, Lei; Li, Wei; Chen, Yan; Wu, Guo-Feng; Chen, Fang; Shen, Hu-Yan; Li, Hong-Man; Guo, Ming-Yang; Yin, Sha; Zhang, Ke; Cheng, Zhong-Shan</t>
  </si>
  <si>
    <t>Evaluation of a Functional Single Nucleotide Polymorphism of the SARS-CoV-2 Receptor ACE2 That Is Potentially Involved in Long COVID</t>
  </si>
  <si>
    <t>SARS-CoV-2; COVID-19; long COVID; ACE2; rs2106809</t>
  </si>
  <si>
    <t>GENE</t>
  </si>
  <si>
    <t>Since the occurrence of severe acute respiratory syndrome coronavirus 2 (SARS-CoV-2) in December 2019, SARS-CoV-2 has led to a global coronavirus disease 2019 (COVID-19) pandemic. A better understanding of the SARS-CoV-2 receptor ACE2 at the genetic level would help combat COVID-19, particularly for long COVID. We performed a genetic analysis of ACE2 and searched for its common potential single nucleotide polymorphisms (SNPs) with minor allele frequency &gt;0.05 in both European and Chinese populations that would contribute to ACE2 gene expression variation. We thought that the variation of the ACE2 expression would be an important biological feature that would strongly affect COVID-19 symptoms, such as brain fog, which is highlighted by the fact that ACE2 acts as a major cellular receptor for SARS-CoV-2 attachment and is highly expressed in brain tissues. Based on the human GTEx gene expression database, we found rs2106809 exhibited a significant correlation with the ACE2 expression among multiple brain and artery tissues. This expression correlation was replicated in an independent European brain eQTL database, Braineac. rs2106809*G also displays significantly higher frequency in Asian populations than in Europeans and displays a protective effect (p = 0.047) against COVID-19 hospitalization when comparing hospitalized COVID-19 cases with non-hospitalized COVID-19 or SARS-CoV-2 test-negative samples with European ancestry from the UK Biobank. Furthermore, we experimentally demonstrated that rs2106809*G could upregulate the transcriptional activity of ACE2. Therefore, integrative analysis and functional experiment strongly support that ACE2 SNP rs2106809 is a functional brain eQTL and its potential involvement in long COVID, which warrants further investigation.</t>
  </si>
  <si>
    <t>[Luo, Yu-Si; Wu, Guo-Feng] Guizhou Med Univ, Affiliated Hosp, Dept Emergency, Guiyang, Peoples R China; [Luo, Yu-Si; Chen, Fang; Shen, Hu-Yan; Guo, Ming-Yang; Zhang, Ke] Guizhou Med Univ, Sch Basic Med Sci, Key &amp; Characterist Lab Modern Pathogen Biol, Guiyang, Peoples R China; [Luo, Lei; Yin, Sha] Guizhou Prov Peoples Hosp, Good Clin Practice Ctr, Guiyang, Peoples R China; [Li, Wei] Guizhou Med Univ, Affiliated Hosp, Dept Cardiovasc Med, Guiyang, Peoples R China; [Chen, Yan] Guizhou Med Univ, High Efficacy Applicat Nat Med Resources Engn Ctr, Sch Pharmaceut Sci, Guiyang, Peoples R China; [Li, Hong-Man] Guizhou Med Univ, Affiliated Hosp, Dept Hypertens, Guiyang, Peoples R China; [Cheng, Zhong-Shan] St Jude Childrens Res Hosp, Ctr Appl Bioinformat, Memphis, TN 38105 USA</t>
  </si>
  <si>
    <t>Guizhou Medical University; Guizhou Medical University; Guizhou Medical University; Guizhou Medical University; Guizhou Medical University; St Jude Children's Research Hospital</t>
  </si>
  <si>
    <t>Zhang, K (corresponding author), Guizhou Med Univ, Sch Basic Med Sci, Key &amp; Characterist Lab Modern Pathogen Biol, Guiyang, Peoples R China.;Cheng, ZS (corresponding author), St Jude Childrens Res Hosp, Ctr Appl Bioinformat, Memphis, TN 38105 USA.</t>
  </si>
  <si>
    <t>kezhang@gmc.edu.cn; cheng.zhong.shan@gmail.com</t>
  </si>
  <si>
    <t>cheng, zhongshan/GRN-7866-2022</t>
  </si>
  <si>
    <t>Zhang, Ke/0000-0001-6777-6290</t>
  </si>
  <si>
    <t>Science and Technology Supporting Plan of Scientific and Technological Department of Guizhou Province [[2020]4Y163, [2020]4Y164]; Science and Technology Program of Guiyang Science and Technology Bureau [[2020]-10-2]; Science and Technology Project of Guizhou Provincial Health Commission [GZWKJ2021-428]; Cultivation Project of the National Natural Science Foundation of China of the Affiliated Hospital of Guizhou Medical University; Guizhou Medical University [I-2020-06, 20NSP010]</t>
  </si>
  <si>
    <t>Science and Technology Supporting Plan of Scientific and Technological Department of Guizhou Province; Science and Technology Program of Guiyang Science and Technology Bureau; Science and Technology Project of Guizhou Provincial Health Commission; Cultivation Project of the National Natural Science Foundation of China of the Affiliated Hospital of Guizhou Medical University; Guizhou Medical University</t>
  </si>
  <si>
    <t>This project was partly supported by The Science and Technology Supporting Plan of Scientific and Technological Department of Guizhou Province ([2020]4Y163 and [2020]4Y164), the Science and Technology Program of Guiyang Science and Technology Bureau ([2020]-10-2), the Science and Technology Project of Guizhou Provincial Health Commission (GZWKJ2021-428), the Cultivation Project of the National Natural Science Foundation of China of the Affiliated Hospital of Guizhou Medical University, and Guizhou Medical University (I-2020-06 and 20NSP010).</t>
  </si>
  <si>
    <t>JUL 18</t>
  </si>
  <si>
    <t>3M5WA</t>
  </si>
  <si>
    <t>WOS:000835530300001</t>
  </si>
  <si>
    <t>Topless, R; Green, R; Morgan, SL; Robinson, P; Merriman, T; Gaffo, AL</t>
  </si>
  <si>
    <t>Topless, Ruth; Green, Ralph; Morgan, Sarah L.; Robinson, Philip; Merriman, Tony; Gaffo, Angelo L.</t>
  </si>
  <si>
    <t>Folic acid and methotrexate use and their association with COVID-19 diagnosis and mortality: a case-control analysis from the UK Biobank</t>
  </si>
  <si>
    <t>COVID-19; epidemiology; rheumatology</t>
  </si>
  <si>
    <t>Objective To determine if methotrexate or folic acid prescription was associated with differential risk for COVID-19 diagnosis or mortality. Design Case-control analysis. Setting The population-based UK Biobank (UKBB) cohort. Participants Data from 380 380 UKBB participants with general practice prescription data for 2019-2021. Updated medical information was retrieved on 13 December 2021. Primary and secondary outcome measures The outcomes of COVID-19 diagnosis and COVID-19-related mortality were analysed by multivariable logistic regression. Exposures evaluated were prescription of folic acid and/or methotrexate. Criteria for COVID-19 diagnosis were (1) a positive SARS-CoV-2 test or (2) ICD-10 code for confirmed COVID-19 (U07.1) or probable COVID-19 (U07.2) in hospital records, or death records. By these criteria, 26 003 individuals were identified with COVID-19 of whom 820 were known to have died from COVID-19. Logistic regression statistical models were adjusted for age sex, ethnicity, Townsend deprivation index, body mass index, smoking status, presence of rheumatoid arthritis, sickle cell disease, use of anticonvulsants, statins and iron supplements. Results Compared with people prescribed neither folic acid nor methotrexate, people prescribed folic acid supplementation had increased risk of diagnosis of COVID-19 (OR 1.51 (1.42-1.61)). The prescription of methotrexate with or without folic acid was not associated with COVID-19 diagnosis (p &gt;= 0.18). People prescribed folic acid supplementation had positive association with death after a diagnosis of COVID-19 (OR 2.64 (2.15-3.24)) in a fully adjusted model. The prescription of methotrexate in combination with folic acid was not associated with an increased risk for COVID-19-related death (1.07 (0.57-1.98)). Conclusions We report an association of increased risk for COVID-19 diagnosis and COVID-19-related death in people prescribed folic acid supplementation. Our results also suggest that methotrexate might attenuate these associations.</t>
  </si>
  <si>
    <t>[Topless, Ruth; Merriman, Tony] Univ Otago, Dept Biochem, Dunedin, New Zealand; [Green, Ralph] Univ Calif Davis, Dept Pathol, Sacramento, CA 95817 USA; [Green, Ralph] Univ Calif Davis, Dept Med, Sacramento, CA 95817 USA; [Morgan, Sarah L.; Merriman, Tony; Gaffo, Angelo L.] Univ Alabama Birmingham, Div Clin Immunol &amp; Rheumatol, Birmingham, AL 35294 USA; [Robinson, Philip] Univ Queensland, Sch Clin Med, Brisbane, Qld, Australia; [Gaffo, Angelo L.] Birmingham VA Med Ctr, Birmingham, AL 35233 USA</t>
  </si>
  <si>
    <t>University of Otago; University of California System; University of California Davis; University of California System; University of California Davis; University of Alabama System; University of Alabama Birmingham; University of Queensland; US Department of Veterans Affairs; Veterans Health Administration (VHA); Veterans Affairs Medical Center - Birmingham</t>
  </si>
  <si>
    <t>Gaffo, AL (corresponding author), Univ Alabama Birmingham, Div Clin Immunol &amp; Rheumatol, Birmingham, AL 35294 USA.;Gaffo, AL (corresponding author), Birmingham VA Med Ctr, Birmingham, AL 35233 USA.</t>
  </si>
  <si>
    <t>agaffo@uabmc.edu</t>
  </si>
  <si>
    <t>Robinson, Philip/B-8319-2011</t>
  </si>
  <si>
    <t>Robinson, Philip/0000-0002-3156-3418; Gaffo, Angelo/0000-0001-7365-7212</t>
  </si>
  <si>
    <t>e062945</t>
  </si>
  <si>
    <t>3Z9VJ</t>
  </si>
  <si>
    <t>WOS:000844761600016</t>
  </si>
  <si>
    <t>Yoshiji, S; Tanaka, D; Minamino, H; Lu, TY; Butler-Laporte, G; Murakami, T; Fujita, Y; Richards, JB; Inagaki, N</t>
  </si>
  <si>
    <t>Yoshiji, Satoshi; Tanaka, Daisuke; Minamino, Hiroto; Lu, Tianyuan; Butler-Laporte, Guillaume; Murakami, Takaaki; Fujita, Yoshihito; Richards, J. Brent; Inagaki, Nobuya</t>
  </si>
  <si>
    <t>Causal associations between body fat accumulation and COVID-19 severity: A Mendelian randomization study</t>
  </si>
  <si>
    <t>COVID-19; body fat accumulation; body composition; Mendelian randomization; genetics</t>
  </si>
  <si>
    <t>INSTRUMENTS; BIAS</t>
  </si>
  <si>
    <t>Previous studies reported associations between obesity measured by body mass index (BMI) and coronavirus disease 2019 (COVID-19). However, BMI is calculated only with height and weight and cannot distinguish between body fat mass and fat-free mass. Thus, it is not clear if one or both of these measures are mediating the relationship between obesity and COVID-19. Here, we used Mendelian randomization (MR) to compare the independent causal relationships of body fat mass and fat-free mass with COVID-19 severity. We identified single nucleotide polymorphisms associated with body fat mass and fat-free mass in 454,137 and 454,850 individuals of European ancestry from the UK Biobank, respectively. We then performed two-sample MR to ascertain their effects on severe COVID-19 (cases: 4,792; controls: 1,054,664) from the COVID-19 Host Genetics Initiative. We found that an increase in body fat mass by one standard deviation was associated with severe COVID-19 (odds ratio (OR)(body fat mass) = 1.61, 95% confidence interval [CI]: 1.28-2.04, P = 5.51 x 10(-5); ORbody fat-free mass = 1.31, 95% CI: 0.99-1.74, P = 5.77 x 10(-2)). Considering that body fat mass and fat-free mass were genetically correlated with each other (r = 0.64), we further evaluated independent causal effects of body fat mass and fat-free mass using multivariable MR and revealed that only body fat mass was independently associated with severe COVID-19 (ORbody fat mass = 2.91, 95% CI: 1.71-4.96, P = 8.85 x 10(-5) and ORbody fat-free mass = 1.02, 95%CI: 0.61-1.67, P = 0.945). In summary, this study demonstrates the causal effects of body fat accumulation on COVID-19 severity and indicates that the biological pathways influencing the relationship between COVID-19 and obesity are likely mediated through body fat mass.</t>
  </si>
  <si>
    <t>[Yoshiji, Satoshi; Tanaka, Daisuke; Minamino, Hiroto; Murakami, Takaaki; Fujita, Yoshihito; Inagaki, Nobuya] Kyoto Univ, Grad Sch Med, Dept Diabet Endocrinol &amp; Nutr, Kyoto, Japan; [Yoshiji, Satoshi; Richards, J. Brent] McGill Univ, Dept Human Genet, Montreal, PQ, Canada; [Yoshiji, Satoshi; Lu, Tianyuan; Butler-Laporte, Guillaume; Richards, J. Brent] McGill Univ, Jewish Gen Hosp, Lady Davis Inst, Ctr Clin Epidemiol, Montreal, PQ, Canada; [Yoshiji, Satoshi] Kyoto Univ, Grad Sch Med, Kyoto McGill Int Collaborat Program Genom Med, Kyoto, Japan; [Yoshiji, Satoshi; Minamino, Hiroto] Japan Soc Promot Sci, Tokyo, Japan; [Lu, Tianyuan] McGill Univ, Quantitat Life Sci Program, Montreal, PQ, Canada; [Butler-Laporte, Guillaume; Richards, J. Brent] McGill Univ, Dept Epidemiol Biostat &amp; Occupat Hlth, Montreal, PQ, Canada; [Richards, J. Brent] Kings Coll London, Dept Twin Res, London, England; [Richards, J. Brent] 5 Prime Sci, Montreal, PQ, Canada</t>
  </si>
  <si>
    <t>Kyoto University; McGill University; Lady Davis Institute; McGill University; Kyoto University; Japan Society for the Promotion of Science; McGill University; McGill University; University of London; King's College London</t>
  </si>
  <si>
    <t>Inagaki, N (corresponding author), Kyoto Univ, Grad Sch Med, Dept Diabet Endocrinol &amp; Nutr, Kyoto, Japan.;Richards, JB (corresponding author), McGill Univ, Dept Human Genet, Montreal, PQ, Canada.;Richards, JB (corresponding author), McGill Univ, Jewish Gen Hosp, Lady Davis Inst, Ctr Clin Epidemiol, Montreal, PQ, Canada.;Richards, JB (corresponding author), McGill Univ, Dept Epidemiol Biostat &amp; Occupat Hlth, Montreal, PQ, Canada.;Richards, JB (corresponding author), Kings Coll London, Dept Twin Res, London, England.;Richards, JB (corresponding author), 5 Prime Sci, Montreal, PQ, Canada.</t>
  </si>
  <si>
    <t>brent.richards@mcgill.ca; inagaki@kuhp.kyoto-u.ac.jp</t>
  </si>
  <si>
    <t>Minamino, Hiroto/AGT-3680-2022; Inagaki, Nobuya/IVV-3659-2023; Yoshiji, Satoshi/IQS-6076-2023; Lu, Tianyuan/AAC-2292-2021</t>
  </si>
  <si>
    <t>Minamino, Hiroto/0000-0002-9113-4690; Lu, Tianyuan/0000-0002-5664-5698; Yoshiji, Satoshi/0000-0001-8863-2413</t>
  </si>
  <si>
    <t>Canadian Institutes of Health Research (CIHR) [365825, 409511, 100558, 169303]; McGill Interdisciplinary Initiative in Infection and Immunity (MI4); Lady Davis Institute of the Jewish General Hospital; Jewish General Hospital Foundation; Canadian Foundation for Innovation; NIH Foundation; Cancer Research UK [C18281/A29019]; Genome Quebec; Public Health Agency of Canada; McGill University; Fonds de Recherche Quebec Sante (FRQS); FRQS Merite Clinical Research Scholarship; Calcul Quebec; Compute Canada; Welcome Trust; Medical Research Council; European Union; National Institute for Health Research (NIHR); King's College London; Japan Society for the Promotion of Science</t>
  </si>
  <si>
    <t>Canadian Institutes of Health Research (CIHR)(Canadian Institutes of Health Research (CIHR)); McGill Interdisciplinary Initiative in Infection and Immunity (MI4); Lady Davis Institute of the Jewish General Hospital; Jewish General Hospital Foundation; Canadian Foundation for Innovation(Canada Foundation for Innovation); NIH Foundation(United States Department of Health &amp; Human ServicesNational Institutes of Health (NIH) - USA); Cancer Research UK(Cancer Research UK); Genome Quebec; Public Health Agency of Canada; McGill University; Fonds de Recherche Quebec Sante (FRQS); FRQS Merite Clinical Research Scholarship; Calcul Quebec; Compute Canada; Welcome Trust(Wellcome Trust); Medical Research Council(UK Research &amp; Innovation (UKRI)Medical Research Council UK (MRC)); European Union(European Union (EU)); National Institute for Health Research (NIHR)(National Institutes of Health Research (NIHR)); King's College London; Japan Society for the Promotion of Science(Ministry of Education, Culture, Sports, Science and Technology, Japan (MEXT)Japan Society for the Promotion of Science)</t>
  </si>
  <si>
    <t>The Richards research group is supported by the Canadian Institutes of Health Research (CIHR: 365825, 409511, 100558, 169303), the McGill Interdisciplinary Initiative in Infection and Immunity (MI4), the Lady Davis Institute of the Jewish General Hospital, the Jewish General Hospital Foundation, the Canadian Foundation for Innovation, the NIH Foundation, Cancer Research UK, Genome Quebec, the Public Health Agency of Canada, McGill University, Cancer Research UK [grant umber C18281/A29019] and the Fonds de Recherche Quebec Sante (FRQS). JBR is supported by an FRQS Merite Clinical Research Scholarship. Support from Calcul Quebec and Compute Canada is acknowledged. TwinsUK is funded by the Welcome Trust, Medical Research Council, European Union, the National Institute for Health Research (NIHR)-funded BioResource, Clinical Research Facility and Biomedical Research Centre based at Guy's and St Thomas' NHS Foundation Trust in partnership with King's College London. These funding agencies had no role in the design, implementation or interpretation of this study. SY and HM are supported by the Japan Society for the Promotion of Science.</t>
  </si>
  <si>
    <t>AUG 3</t>
  </si>
  <si>
    <t>3V1GJ</t>
  </si>
  <si>
    <t>WOS:000841408800001</t>
  </si>
  <si>
    <t>Zhou, LH; Li, HP; Zhang, SM; Yang, HX; Ma, Y; Wang, YG</t>
  </si>
  <si>
    <t>Zhou, Lihui; Li, Huiping; Zhang, Shunming; Yang, Hongxi; Ma, Yue; Wang, Yaogang</t>
  </si>
  <si>
    <t>Impact of ultra-processed food intake on the risk of COVID-19: a prospective cohort study</t>
  </si>
  <si>
    <t>Ultra-processed food; COVID-19; Nutrition; Diet; Epidemiology</t>
  </si>
  <si>
    <t>CARDIOVASCULAR-DISEASE; OBESITY; DIET</t>
  </si>
  <si>
    <t>Purpose Nutrition plays a key role in supporting the human immune system and reducing the risk of infections. However, there is limited evidence exploring the relationship between diet and the risk of COVID-19. This study aimed to assess the associations between consumption of ultra-processed foods (UPF) and COVID-19 risk. Methods In total, 41,012 participants from the UK Biobank study with at least 2 of up to 5 times 24-h dietary assessments were included in this study. Dietary intakes were collected using an online 24-h dietary recall questionnaire and food items were categorized according to their degree of processing by the NOVA classification. COVID-19 infection was defined as individuals tested COVID-19 positive or dead of COVID-19. Association between average UPF consumption (% daily gram intake) and COVID-19 infection was assessed by multivariable logistic regression adjusted for potential confounders. Results Compared to participants in the lowest quartile of UPF proportion (% daily gram intake) in the diet, participants in the 2nd, 3rd, and highest quartiles were associated with a higher risk of COVID-19 with the odds ratio (OR) value of 1.03 (95% CI: 0.94-1.13), 1.24 (95% CI: 1.13-1.36), and 1.22 (95% CI: 1.12-1.34), respectively (P for trend &lt; 0.001), after adjusting for potential confounders. The results were robust in a series of sensitivity analyses. No interaction effect was identified between the UPF proportions and age groups, education level, body mass index, and comorbidity status. BMI mediated 13.2% of this association. Conclusion Higher consumption of UPF was associated with an increased risk of COVID-19 infection. Further studies are needed to better understand the underlying mechanisms in such association.</t>
  </si>
  <si>
    <t>[Zhou, Lihui; Li, Huiping; Zhang, Shunming; Ma, Yue; Wang, Yaogang] Tianjin Med Univ, Sch Publ Hlth, 22 Qixiangtai Rd, Tianjin 300070, Peoples R China; [Li, Huiping; Zhang, Shunming] Lund Univ, Dept Clin Sci Malmo, Malmo, Sweden; [Yang, Hongxi] Tianjin Med Univ, Sch Basic Med Sci, Dept Bioinformat, Tianjin, Peoples R China</t>
  </si>
  <si>
    <t>Tianjin Medical University; Lund University; Tianjin Medical University</t>
  </si>
  <si>
    <t>Wang, YG (corresponding author), Tianjin Med Univ, Sch Publ Hlth, 22 Qixiangtai Rd, Tianjin 300070, Peoples R China.</t>
  </si>
  <si>
    <t>This study was funded by the National Natural Science Foundation of China (No. 71910107004, 91746205). The funding sources had no role in the design, execution, analyses, and interpretation of the data or decision to submit the results of this study.</t>
  </si>
  <si>
    <t>AUG 2022</t>
  </si>
  <si>
    <t>8P5VC</t>
  </si>
  <si>
    <t>WOS:000841091900003</t>
  </si>
  <si>
    <t>Xie, JQ; Prats-Uribe, A; Feng, Q; Wang, YH; Gill, D; Paredes, R; Prieto-Alhambra, D</t>
  </si>
  <si>
    <t>Xie, JunQing; Prats-Uribe, Albert; Feng, Qi; Wang, YunHe; Gill, Dipender; Paredes, Roger; Prieto-Alhambra, Dani</t>
  </si>
  <si>
    <t>Clinical and Genetic Risk Factors for Acute Incident Venous Thromboembolism in Ambulatory Patients With COVID-19</t>
  </si>
  <si>
    <t>IMPORTANCE The risk of venous thromboembolism (VTE) in ambulatory COVID-19 is controversial. In addition, the association of vaccination with COVID-19-related VTE and relevant clinical and genetic risk factors remain to be elucidated. OBJECTIVE To quantify the association between ambulatory COVID-19 and short-term risk of VTE, study the potential protective role of vaccination, and investigate clinical and genetic risk factors for post-COVID-19 VTE. DESIGN, SETTING, AND PARTICIPANTS This population-based cohort study of patients with COVID-19 from UK Biobank included participants with SARS-CoV-2 infection that was confirmed by a positive polymerase chain test reaction result between March 1, 2020, and September 3, 2021, who were then propensity score matched to COVID-19-naive people during the same period. Participants with a history of VTE who used antithrombotic drugs (1 year before index dates) or tested positive in hospital were excluded. EXPOSURES First infection with SARS-CoV-2, age, sex, ethnicity, socioeconomic status, obesity, vaccination status, and inherited thrombophilia. MAIN OUTCOMES AND MEASURES The primary outcome was a composite VTE, including deep vein thrombosis or pulmonary embolism, which occurred 30 days after the infection. Hazard ratios (HRs) with 95% CIs were calculated using cause-specific Cox models. RESULTS In 18 818 outpatients with COVID-19 (10 580 women [56.2%]; mean [SD] age, 64.3 [8.0] years) and 93 179 matched uninfected participants (52 177 women [56.0%]; mean [SD] age, 64.3 [7.9] years), the infection was associated with an increased risk of VTE in 30 days (incidence rate of 50.99 and 2.37 per 1000 person-years for infected and uninfected people, respectively; HR, 21.42; 95% CI, 12.63-36.31). However, risk was substantially attenuated among the fully vaccinated (HR, 5.95; 95% CI, 1.82-19.5; interaction P = .02). In patients with COVID-19, older age, male sex, and obesity were independently associated with higher risk, with adjusted HRs of 1.87 (95% CI, 1.50-2.33) per 10 years, 1.69 (95% CI, 1.30-2.19), and 1.83 (95% CI, 1.28-2.61), respectively. Further, inherited thrombophilia was associated with an HR of 2.05 (95% CI, 1.15-3.66) for post-COVID-19 VTE. CONCLUSIONS AND RELEVANCE In this population-based cohort study of patients with COVID-19, ambulatory COVID-19 was associated with a substantially increased risk of incident VTE, but this risk was greatly reduced in fully vaccinated people with breakthrough infection. Older age, male sex, and obesity were clinical risk factors for post-COVID-19 VTE; factor V Leiden thrombophilia was additionally associated with double the risk, comparable with the risk of 10-year aging. These findings may reinforce the need for vaccination, inform VTE risk stratification, and call for targeted VTE prophylaxis strategies for unvaccinated outpatients with COVID-19.</t>
  </si>
  <si>
    <t>[Xie, JunQing; Prats-Uribe, Albert; Prieto-Alhambra, Dani] Univ Oxford, Ctr Stat Med, Oxford, England; [Xie, JunQing; Prats-Uribe, Albert; Prieto-Alhambra, Dani] Univ Oxford, Natl Inst Hlth &amp; Care Res, Biomed Res Ctr Oxford, Nuffield Dept Orthopaed Rheumatol &amp; Musculoskelet, Oxford, England; [Feng, Qi; Wang, YunHe] Univ Oxford, Nuffield Dept Populat Hlth, Oxford, England; [Gill, Dipender] Imperial Coll London, Sch Publ Hlth, Dept Epidemiol &amp; Biostat, London, England; [Gill, Dipender] St Georges Univ London, Inst Infect &amp; Immun, Dept Clin Pharmacol &amp; Therapeut, London, England; [Gill, Dipender] Novo Nordisk Res Ctr Oxford, Genet Dept, Old Rd Campus, Oxford, England; [Paredes, Roger] Hosp Badalona Germans Trias &amp; Pujol, Infect Dis Dept, Catalonia, Spain; [Paredes, Roger] Hosp Badalona Germans Trias &amp; Pujol, irsiCaixa AIDS Res Inst, Catalonia, Spain</t>
  </si>
  <si>
    <t>University of Oxford; University of Oxford; University of Oxford; Imperial College London; St Georges University London; Hospital Germans Trias i Pujol; Hospital Germans Trias i Pujol; Institut de Recerca de la Sida - IrsiCaixa</t>
  </si>
  <si>
    <t>Prieto-Alhambra, D (corresponding author), Botnar Res Ctr, Windmill Rd, Oxford OX3 7LD, England.</t>
  </si>
  <si>
    <t>Wang, Yunhe/0000-0002-0923-1441; Xie, Junqing/0000-0002-0040-0042; Paredes, Roger/0000-0002-6553-691X</t>
  </si>
  <si>
    <t>Jardine-Oxford Graduate Scholarship; British Heart Foundation Research Centre of Excellence at Imperial College London [RE/18/4/34215]; National Institute for Health Research Clinical Lectureship at St George's, University of London [CL-2020-16-001]; National Institute of Health Research (NIHR) Senior Research Fellowship [SRF-2018-11-ST2-004]; Oxford NIHR Biomedical Research Centre; Medical Research Council (MRC) [MR/K501256/1, MR/N013468/1]; titular Clarendon Fund Scholarship</t>
  </si>
  <si>
    <t>Jardine-Oxford Graduate Scholarship; British Heart Foundation Research Centre of Excellence at Imperial College London; National Institute for Health Research Clinical Lectureship at St George's, University of London; National Institute of Health Research (NIHR) Senior Research Fellowship(National Institutes of Health Research (NIHR)); Oxford NIHR Biomedical Research Centre(National Institutes of Health Research (NIHR)); Medical Research Council (MRC)(UK Research &amp; Innovation (UKRI)Medical Research Council UK (MRC)); titular Clarendon Fund Scholarship</t>
  </si>
  <si>
    <t>Mr Xie is funded through Jardine-Oxford Graduate Scholarship and a titular Clarendon Fund Scholarship. Dr Gill is supported by the British Heart Foundation Research Centre of Excellence (RE/18/4/34215) at Imperial College London and by a National Institute for Health Research Clinical Lectureship (CL-2020-16-001) at St George's, University of London. Prof Prieto-Alhambra is funded through a National Institute of Health Research (NIHR) Senior Research Fellowship (grant SRF-2018-11-ST2-004), and received partial support from the Oxford NIHR Biomedical Research Centre. Dr Prats-Uribe has received funding from the Medical Research Council (MRC) [MR/K501256/1, MR/N013468/1].</t>
  </si>
  <si>
    <t>5D3NK</t>
  </si>
  <si>
    <t>WOS:000841927900001</t>
  </si>
  <si>
    <t>Chen, WW; Zeng, Y; Suo, C; Yang, HZ; Chen, YL; Hou, C; Hu, Y; Ying, ZY; Sun, YJ; Qu, YY; Lu, DH; Fang, F; Valdimarsdottir, UA; Song, H</t>
  </si>
  <si>
    <t>Chen, Wenwen; Zeng, Yu; Suo, Chen; Yang, Huazhen; Chen, Yilong; Hou, Can; Hu, Yao; Ying, Zhiye; Sun, Yajing; Qu, Yuanyuan; Lu, Donghao; Fang, Fang; Valdimarsdottir, Unnur A.; Song, Huan</t>
  </si>
  <si>
    <t>Genetic predispositions to psychiatric disorders and the risk of COVID-19</t>
  </si>
  <si>
    <t>Genetic predisposition; Psychiatric disorders; COVID-19</t>
  </si>
  <si>
    <t>MENTAL-DISORDERS; ASSOCIATION; METAANALYSIS; POPULATION; PREVALENCE; REGRESSION; ILLNESS; ANXIETY; STRESS</t>
  </si>
  <si>
    <t>Background Whether a genetic predisposition to psychiatric disorders is associated with coronavirus disease 2019 (COVID-19) is unknown. Methods Our analytic sample consisted of 287,123 white British participants in UK Biobank who were alive on 31 January 2020. We performed a genome-wide association study (GWAS) analysis for each psychiatric disorder (substance misuse, depression, anxiety, psychotic disorder, and stress-related disorders) in a randomly selected half of the study population (base dataset). For the other half (target dataset), the polygenic risk score (PRS) was calculated as a proxy of individuals' genetic predisposition to a given psychiatric phenotype using discovered genetic variants from the base dataset. Ascertainment of COVID-19 was based on the Public Health England dataset, inpatient hospital data, or death registers in UK Biobank. COVID-19 cases from hospitalization records or death records were considered severe cases. The association between the PRS for psychiatric disorders and COVID-19 risk was examined using logistic regression. We also repeated PRS analyses based on publicly available GWAS summary statistics. Results A total of 143,562 participants (including 10,868 COVID-19 cases) were used for PRS analyses. A higher genetic predisposition to psychiatric disorders was associated with an increased risk of any COVID-19 and severe COVID-19. The adjusted odds ratio (OR) for any COVID-19 was 1.07 (95% confidence interval [CI] 1.02-1.13) and 1.06 (95% CI 1.01-1.11) among individuals with a high genetic risk (above the upper tertile of the PRS) for substance misuse and depression, respectively, compared with individuals with a low genetic risk (below the lower tertile). Slightly higher ORs were noted for severe COVID-19, and similar result patterns were obtained in analyses based on publicly available GWAS summary statistics. Conclusions Our findings suggest a potential role of genetic factors in the observed phenotypic association between psychiatric disorders and COVID-19. Our data underscore the need for increased medical surveillance for this vulnerable population during the COVID-19 pandemic.</t>
  </si>
  <si>
    <t>[Chen, Wenwen; Zeng, Yu; Yang, Huazhen; Chen, Yilong; Hou, Can; Hu, Yao; Ying, Zhiye; Sun, Yajing; Qu, Yuanyuan; Lu, Donghao; Song, Huan] Sichuan Univ, West China Hosp, West China Biomed Big Data Ctr, Chengdu, Peoples R China; [Chen, Wenwen; Zeng, Yu; Yang, Huazhen; Chen, Yilong; Hou, Can; Hu, Yao; Ying, Zhiye; Sun, Yajing; Qu, Yuanyuan; Lu, Donghao; Song, Huan] Sichuan Univ, Med X Ctr Informat, Chengdu, Peoples R China; [Chen, Wenwen] Sichuan Univ, West China Hosp, State Key Lab Biotherapy, Kidney Res Inst,Div Nephrol, Chengdu, Peoples R China; [Chen, Wenwen] Sichuan Univ, West China Hosp, Canc Ctr, Chengdu, Peoples R China; [Suo, Chen] Fudan Univ, Sch Publ Hlth, Dept Epidemiol, Shanghai, Peoples R China; [Suo, Chen] Fudan Univ, Sch Publ Hlth, Key Lab Publ Hlth Safety, Minist Educ, Shanghai, Peoples R China; [Lu, Donghao; Fang, Fang; Valdimarsdottir, Unnur A.] Karolinska Inst, Inst Environm Med, Stockholm, Sweden; [Lu, Donghao; Valdimarsdottir, Unnur A.] Harvard TH Chan Sch Publ Hlth, Dept Epidemiol, Boston, MA USA; [Valdimarsdottir, Unnur A.; Song, Huan] Univ Iceland, Fac Med, Ctr Publ Hlth Sci, Reykjavik, Iceland; [Valdimarsdottir, Unnur A.] Karolinska Inst, Dept Med Epidemiol &amp; Biostat, Stockholm, Sweden</t>
  </si>
  <si>
    <t>Sichuan University; Sichuan University; Sichuan University; Sichuan University; Fudan University; Fudan University; Karolinska Institutet; Harvard University; Harvard T.H. Chan School of Public Health; University of Iceland; Karolinska Institutet</t>
  </si>
  <si>
    <t>Song, H (corresponding author), Sichuan Univ, West China Hosp, West China Biomed Big Data Ctr, Chengdu, Peoples R China.;Song, H (corresponding author), Sichuan Univ, Med X Ctr Informat, Chengdu, Peoples R China.;Suo, C (corresponding author), Fudan Univ, Sch Publ Hlth, Dept Epidemiol, Shanghai, Peoples R China.;Suo, C (corresponding author), Fudan Univ, Sch Publ Hlth, Key Lab Publ Hlth Safety, Minist Educ, Shanghai, Peoples R China.;Song, H (corresponding author), Univ Iceland, Fac Med, Ctr Publ Hlth Sci, Reykjavik, Iceland.</t>
  </si>
  <si>
    <t>suochen@fudan.edu.cn; songhuan@wchscu.cn</t>
  </si>
  <si>
    <t>Lu, Donghao/0000-0002-4186-8661; Zeng, Yu/0000-0002-0593-7551; Chen, Yilong/0000-0002-5127-2247</t>
  </si>
  <si>
    <t>National Science Foundation of China [81971262]; West China Hospital COVID-19 Epidemic Science and Technology Project [HX-2019-nCoV-014]; Sichuan University Emergency Grant [2020scunCoVyingji10002]; Horizon2020 [847776]; NordForsk grant (COMORMENT) [105668]</t>
  </si>
  <si>
    <t>National Science Foundation of China(National Natural Science Foundation of China (NSFC)); West China Hospital COVID-19 Epidemic Science and Technology Project; Sichuan University Emergency Grant; Horizon2020(Horizon 2020); NordForsk grant (COMORMENT)</t>
  </si>
  <si>
    <t>This work is supported by the National Science Foundation of China (No. 81971262 to HS), West China Hospital COVID-19 Epidemic Science and Technology Project (No. HX-2019-nCoV-014 to HS), and Sichuan University Emergency Grant (No. 2020scunCoVyingji10002 to HS), Horizon2020 (CoMorMent, No. 847776 to FF and UAV), and NordForsk grant (COMORMENT, No.105668 to UV and FF).</t>
  </si>
  <si>
    <t>AUG 23</t>
  </si>
  <si>
    <t>3Y1YN</t>
  </si>
  <si>
    <t>WOS:000843525500001</t>
  </si>
  <si>
    <t>Yao, Y; Song, HF; Zhang, FS; Liu, JB; Wang, D; Feng, QS; Rao, SQ; Jiang, C</t>
  </si>
  <si>
    <t>Yao, Yao; Song, Hongfei; Zhang, Fanshuang; Liu, Jibin; Wang, Dong; Feng, Quansheng; Rao, Shuquan; Jiang, Cen</t>
  </si>
  <si>
    <t>Genetic predisposition to blood cell indices in relation to severe COVID-19</t>
  </si>
  <si>
    <t>JOURNAL OF MEDICAL VIROLOGY</t>
  </si>
  <si>
    <t>blood cell indices; COVID-19; GWAS summary data; MR analyses; severe patients</t>
  </si>
  <si>
    <t>MENDELIAN RANDOMIZATION; INSTRUMENTS</t>
  </si>
  <si>
    <t>Despite considerable variation in disease manifestations observed among coronavirus disease 2019 (COVID-19) patients infected with severe acute respiratory syndrome coronavirus 2, the risk factors predicting disease severity remain elusive. Recent studies suggest that peripheral blood cells play a pivotal role in COVID-19 pathogenesis. Here, we applied two-sample Mendelian randomization (MR) analyses to evaluate the potential causal contributions of blood cell indices variation to COVID-19 severity, using single-nucleotide polymorphisms (SNPs) as instrumental variables for 17 indices from the UK Biobank and INTERVAL genome-wide association studies (N = 173 480). Data on the associations between the SNPs and very severe respiratory confirmed COVID-19 were obtained from the COVID-19 host genetics initiative (N = 8779/1 001 875). We observed significant negative association between hematocrit (HCT; odds ratio, OR = 0.775, 95% confidence interval, CI = 0.635-0.915, p = 3.48E-04) or red blood cell count (OR = 0.830, 95% CI = 0.728-0.932, p = 2.19E-03) and very severe respiratory confirmed COVID-19, as well as nominal negative association of hemoglobin concentration (OR = 0.808, 95% CI = 0.673-0.943, p = 3.95E-03) with very severe respiratory confirmed COVID-19 (no effect survived multiple correction). In conclusion, the MR study supports a protective effect of high HCT and red blood cell count from very severe respiratory confirmed COVID-19, suggesting potential strategies to ameliorate/treat clinical conditions in very severe respiratory confirmed COVID-19.</t>
  </si>
  <si>
    <t>[Yao, Yao; Rao, Shuquan] Chinese Acad Med Sci &amp; Peking Union Med Coll, Natl Clin Res Ctr Blood Dis, State Key Lab Expt Hematol, Haihe Lab Cell Ecosyst,Inst Hematol, Tianjin, Peoples R China; [Yao, Yao; Rao, Shuquan] Chinese Acad Med Sci &amp; Peking Union Med Coll, Blood Dis Hosp, Tianjin, Peoples R China; [Song, Hongfei; Liu, Jibin; Wang, Dong; Feng, Quansheng; Jiang, Cen] Chengdu Univ Tradit Chinese Med, Sch Basic Med, Tradit Chinese Med &amp; Inflammat Regulat Res Grp, Chengdu, Peoples R China; [Zhang, Fanshuang] Chinese Acad Med Sci &amp; Peking Union Med Coll, Canc Hosp, Natl Clin Res Ctr Canc, Dept Pathol,Natl Canc Ctr, Beijing, Peoples R China</t>
  </si>
  <si>
    <t>Chinese Academy of Medical Sciences - Peking Union Medical College; Peking Union Medical College; Institute of Hematology &amp; Blood Diseases Hospital - CAMS; Chinese Academy of Medical Sciences - Peking Union Medical College; Institute of Hematology &amp; Blood Diseases Hospital - CAMS; Peking Union Medical College; Chengdu University of Traditional Chinese Medicine; Chinese Academy of Medical Sciences - Peking Union Medical College; Peking Union Medical College; Cancer Institute &amp; Hospital - CAMS</t>
  </si>
  <si>
    <t>Rao, SQ (corresponding author), Chinese Acad Med Sci &amp; Peking Union Med Coll, Natl Clin Res Ctr Blood Dis, State Key Lab Expt Hematol, Haihe Lab Cell Ecosyst,Inst Hematol, Tianjin, Peoples R China.;Rao, SQ (corresponding author), Chinese Acad Med Sci &amp; Peking Union Med Coll, Blood Dis Hosp, Tianjin, Peoples R China.;Jiang, C (corresponding author), Chengdu Univ Tradit Chinese Med, Sch Basic Med, Tradit Chinese Med &amp; Inflammat Regulat Res Grp, Chengdu, Peoples R China.</t>
  </si>
  <si>
    <t>raoshuquan@ihcams.ac.cn; jiangcen517@163.com</t>
  </si>
  <si>
    <t>CAMS Innovation Fund for Medical Sciences [2021-I2M-1-041]; National medical and health science technology strategic platform and system construction project; Fundamental Research Funds for the Central Universities [2021YFA1102300]; Chengdu University of Traditional Chinese Medicine [2021-I2M-1-041]; Nonprofit Central Research Institute Fund of Chinese Academy of Medical Sciences [2021-RC310-015]</t>
  </si>
  <si>
    <t>CAMS Innovation Fund for Medical Sciences; National medical and health science technology strategic platform and system construction project; Fundamental Research Funds for the Central Universities(Fundamental Research Funds for the Central Universities); Chengdu University of Traditional Chinese Medicine; Nonprofit Central Research Institute Fund of Chinese Academy of Medical Sciences</t>
  </si>
  <si>
    <t>CAMS Innovation Fund for Medical Sciences, Grant/Award Number: 2021-I2M-1-041; National medical and health science technology strategic platform and system construction project, Grant/Award Number: No.2022-I2M-2003; the Fundamental Research Funds for the Central Universities, Grant/Award Number: 2021YFA1102300; Chengdu University of Traditional Chinese Medicine, Grant/Award Number: 2021-I2M-1-041; Nonprofit Central Research Institute Fund of Chinese Academy of Medical Sciences, Grant/Award Number: 2021-RC310-015</t>
  </si>
  <si>
    <t>0146-6615</t>
  </si>
  <si>
    <t>1096-9071</t>
  </si>
  <si>
    <t>J MED VIROL</t>
  </si>
  <si>
    <t>J. Med. Virol.</t>
  </si>
  <si>
    <t>SEP 2022</t>
  </si>
  <si>
    <t>Virology</t>
  </si>
  <si>
    <t>7T5DB</t>
  </si>
  <si>
    <t>WOS:000852296100001</t>
  </si>
  <si>
    <t>Lin, YF; Ma, BS; Yang, YX; Chen, YX; Huang, J; Li, WM; Yu, XQ; Liang, LM</t>
  </si>
  <si>
    <t>Lin, Yifei; Ma, Baoshan; Yang, Yingxi; Chen, Yuxiang; Huang, Jin; Li, Weimin; Yu, Xueqing; Liang, Liming</t>
  </si>
  <si>
    <t>Impaired kidney function biomarkers and risk of severe COVID-19: Analysis of population-based cohort data</t>
  </si>
  <si>
    <t>MOLECULAR GENETICS &amp; GENOMIC MEDICINE</t>
  </si>
  <si>
    <t>COVID-19; cystatin C; GWAS; kidney function; polygenic risk score; SARS-CoV-2; UK Biobank; urate</t>
  </si>
  <si>
    <t>CORONAVIRUS DISEASE 2019; POLYGENIC SCORES; SERUM CREATININE; ASSOCIATION; OUTCOMES</t>
  </si>
  <si>
    <t>Background: Patients with impaired kidney function were found at a high risk of COVID-19 hospitalization and mortality in many observational, cross-sectional, and hospital-based studies, but evidence from large-scale prospective cohorts has been lacking. We aimed to examine the association of kidney function-related biomarkers and their genetic predisposition with the risk of developing severe COVID-19 in population-based data. Methods: We analyzed data from UK Biobank to examine the prospective association of abnormal kidney function biomarkers with severe COVID-19, defined by laboratory-confirmed COVID-19 hospitalizations. Using genotype data, we constructed polygenic risk scores (PRS) to represent an individual's overall genetic risk for these biomarkers. We also identified tipping points where the risk of severe COVID-19 began to increase significantly for each biomarker. Results: Of the 502,506 adults, 1650 (0.32%) were identified as severe COVID-19, before August 12, 2020. High levels of cystatin C (OR: 1.3; 95% CI: 1.2-1.5; FDR = 1.5 x 10(-5)), serum creatinine (OR: 1.7; 95% CI: 1.3-2.1; p = 3.5 x 10(-4); FDR = 3.5 x 10(-4)), microalbuminuria (OR: 1.4; 95% CI: 1.2-1.6; FDR = 4 x 10(-4)), and UACR (urinary albumin creatinine ratio; OR: 1.4; 95% CI: 1.2-1.6; p = 3.5 x 10(-4); FDR = 3.5 x 10(-4)) were found significantly associated with severe COVID-19. Individuals with top 10% of PRS for elevated cystatin C, urate, and microalbuminuria had 28% to 43% higher risks of severe COVID-19 than individuals with bottom 30% PRS (p &lt; 0.05). Tipping-point analyses further supported that severe COVID-19 could occur even when the values of cystatin C, urate (male), and microalbuminuria were within their normal value ranges (OR &gt;1.1, p &lt; 0.05). Conclusions: Findings from this study might point to new directions for clinicians and policymakers in optimizing risk-stratification among patients based on polygenic risk estimation and tipping points of kidney function markers. Our results call for further investigation to develop a better strategy to prevent severe COVID-19 outcomes among patients with genetic predisposition to impaired kidney function. These findings could provide a new tool for clinicians and policymakers in the future especially if we need to live with COVID-19 for a long time.</t>
  </si>
  <si>
    <t>[Lin, Yifei; Huang, Jin] Sichuan Univ, West China Hosp, Chengdu, Peoples R China; [Lin, Yifei; Chen, Yuxiang; Liang, Liming] Harvard TH Chan Sch Publ Hlth, Dept Epidemiol, Program Genet Epidemiol &amp; Stat Genet, Boston, MA USA; [Ma, Baoshan] Dalian Maritime Univ, Coll Informat Sci &amp; Technol, Dalian, Peoples R China; [Yang, Yingxi] Sun Yat Sen Univ, Dept Stat, Guangzhou, Peoples R China; [Li, Weimin] Sichuan Univ, Chinese Acad Med Sci,Dept Resp &amp; Crit Care Med, West China Hosp,Frontiers Sci Ctr Dis Related Mol, Precis Med Res Ctr,Res Units West China,Inst Resp, Chengdu, Peoples R China; [Yu, Xueqing] Guangdong Prov Peoples Hosp, Dept Nephrol, Guangzhou, Peoples R China; [Liang, Liming] Harvard TH Chan Sch Publ Hlth, Dept Biostat, Boston, MA 02115 USA</t>
  </si>
  <si>
    <t>Sichuan University; Harvard University; Harvard T.H. Chan School of Public Health; Dalian Maritime University; Sun Yat Sen University; Sichuan University; Chinese Academy of Medical Sciences - Peking Union Medical College; Guangdong Academy of Medical Sciences &amp; Guangdong General Hospital; Harvard University; Harvard T.H. Chan School of Public Health</t>
  </si>
  <si>
    <t>Lin, YF (corresponding author), Sichuan Univ, West China Hosp, Chengdu, Peoples R China.;Liang, LM (corresponding author), Harvard TH Chan Sch Publ Hlth, Dept Biostat, Boston, MA 02115 USA.;Liang, LM (corresponding author), Harvard TH Chan Sch Publ Hlth, Dept Epidemiol, Boston, MA 02115 USA.</t>
  </si>
  <si>
    <t>linyf0102@scu.edu.cn; lliang@hsph.harvard.edu</t>
  </si>
  <si>
    <t>Lin, Yifei/ACO-6658-2022</t>
  </si>
  <si>
    <t>Lin, Yifei/0000-0002-3184-9213</t>
  </si>
  <si>
    <t>National Key R&amp;D Program of China [2020YFC2003405]; National Natural Science Fund of China [32101206]; Science and Technology Department of Sichuan Province [2020YFS0047]</t>
  </si>
  <si>
    <t>National Key R&amp;D Program of China; National Natural Science Fund of China(National Natural Science Foundation of China (NSFC)); Science and Technology Department of Sichuan Province</t>
  </si>
  <si>
    <t>National Key R&amp;D Program of China, Grant/Award Number: 2020YFC2003405; National Natural Science Fund of China, Grant/Award Number: 32101206; Science and Technology Department of Sichuan Province, Grant/Award Number: 2020YFS0047</t>
  </si>
  <si>
    <t>2324-9269</t>
  </si>
  <si>
    <t>MOL GENET GENOM MED</t>
  </si>
  <si>
    <t>Mol. Genet. Genom. Med.</t>
  </si>
  <si>
    <t>e2047</t>
  </si>
  <si>
    <t>6C1TG</t>
  </si>
  <si>
    <t>WOS:000857874400001</t>
  </si>
  <si>
    <t>Ostendorf, BN; Patel, MA; Bilanovic, J; Hoffmann, HH; Carrasco, SE; Rice, CM; Tavazoie, SF</t>
  </si>
  <si>
    <t>Ostendorf, Benjamin N.; Patel, Mira A.; Bilanovic, Jana; Hoffmann, H-Heinrich; Carrasco, Sebastian E.; Rice, Charles M.; Tavazoie, Sohail F.</t>
  </si>
  <si>
    <t>Common human genetic variants of APOE impact murine COVID-19 mortality</t>
  </si>
  <si>
    <t>APOLIPOPROTEIN-E; LIVER-DISEASE; SARS-COV-2; GENOTYPE; HYPERCHOLESTEROLEMIA; ASSOCIATION; SUPPRESSION; ALLELE</t>
  </si>
  <si>
    <t>Clinical outcomes of severe acute respiratory syndrome 2 (SARS-CoV-2) infection are highly heterogeneous, ranging from asymptomatic infection to lethal coronavirus disease 2019 (COVID-19). The factors underlying this heterogeneity remain insufficiently understood. Genetic association studies have suggested that genetic variants contribute to the heterogeneity of COVID-19 outcomes, but the underlying potential causal mechanisms are insufficiently understood. Here we show that common variants of the apolipoprotein E (APOE) gene, homozygous in approximately 3% of the world's population(1) and associated with Alzheimer's disease, atherosclerosis and anti-tumour immunity(2-5), affect COVID-19 outcome in a mouse model that recapitulates increased susceptibility conferred by male sex and advanced age. Mice bearing the APOE2 or APOE4 variant exhibited rapid disease progression and poor survival outcomes relative to mice bearing the most prevalent APOE3 allele. APOE2 and APOE4 mice exhibited increased viral loads as well as suppressed adaptive immune responses early after infection. In vitro assays demonstrated increased infection in the presence of APOE2 and APOE4 relative to APOE3, indicating that differential outcomes are mediated by differential effects of APOE variants on both viral infection and antiviral immunity. Consistent with these in vivo findings in mice, our results also show that APOE genotype is associated with survival in patients infected with SARS-CoV-2 in the UK Biobank (candidate variant analysis, P = 2.6 x 10(-7)). Our findings suggest APOE genotype to partially explain the heterogeneity of COVID-19 outcomes and warrant prospective studies to assess APOE genotyping as a means of identifying patients at high risk for adverse outcomes.</t>
  </si>
  <si>
    <t>[Ostendorf, Benjamin N.; Patel, Mira A.; Bilanovic, Jana; Tavazoie, Sohail F.] Rockefeller Univ, Lab Syst Canc Biol, 1230 York Ave, New York, NY 10021 USA; [Ostendorf, Benjamin N.] Charite Univ Med Berlin, Dept Hematol Oncol &amp; Tumor Immunol, Berlin, Germany; [Ostendorf, Benjamin N.] Charite Univ Med Berlin, Berlin Inst Hlth, Berlin, Germany; [Ostendorf, Benjamin N.] Max Delbruck Ctr Mol Med, Berlin Inst Med Syst Biol BIMSB, Berlin, Germany; [Hoffmann, H-Heinrich; Rice, Charles M.] Rockefeller Univ, Lab Virol &amp; Infect Dis, 1230 York Ave, New York, NY 10021 USA; [Carrasco, Sebastian E.] Mem Sloan Kettering Canc Ctr, Weill Cornell Med, Lab Comparat Pathol, 1275 York Ave, New York, NY 10021 USA; [Carrasco, Sebastian E.] Rockefeller Univ, 1230 York Ave, New York, NY 10021 USA</t>
  </si>
  <si>
    <t>Rockefeller University; Free University of Berlin; Humboldt University of Berlin; Charite Universitatsmedizin Berlin; Free University of Berlin; Humboldt University of Berlin; Charite Universitatsmedizin Berlin; Berlin Institute of Health; Helmholtz Association; Max Delbruck Center for Molecular Medicine; Rockefeller University; Memorial Sloan Kettering Cancer Center; Cornell University; Weill Cornell Medicine; Rockefeller University</t>
  </si>
  <si>
    <t>Ostendorf, BN; Tavazoie, SF (corresponding author), Rockefeller Univ, Lab Syst Canc Biol, 1230 York Ave, New York, NY 10021 USA.;Ostendorf, BN (corresponding author), Charite Univ Med Berlin, Dept Hematol Oncol &amp; Tumor Immunol, Berlin, Germany.;Ostendorf, BN (corresponding author), Charite Univ Med Berlin, Berlin Inst Hlth, Berlin, Germany.;Ostendorf, BN (corresponding author), Max Delbruck Ctr Mol Med, Berlin Inst Med Syst Biol BIMSB, Berlin, Germany.</t>
  </si>
  <si>
    <t>bostendorf@rockefeller.edu; sohail.tavazoie@rockefeller.edu</t>
  </si>
  <si>
    <t>Patel, Mira/0000-0002-4926-5128; Bilanovic, Jana/0000-0002-0143-9694; Ostendorf, Benjamin Nils/0000-0003-4492-9252</t>
  </si>
  <si>
    <t>NIH [P30 CA008748]; Pershing Square Innovation Fund; Max Eder grant of the German Cancer Aid [70114327]; David Rockefeller Graduate Program in Bioscience; German National Academic Foundation; National Center for Advancing Translational Sciences, NIH, through Rockefeller University [UL1 TR001866]; Black Family Foundation; Rockefeller Center for Human Metastasis Research; Breast Cancer Research Foundation; G.Harold and LeilaY.Mathers Charitable Foundation; Bawd Foundation; Fast Grants, a part of Emergent Ventures at the Mercatus Center, George Mason University</t>
  </si>
  <si>
    <t>NIH(United States Department of Health &amp; Human ServicesNational Institutes of Health (NIH) - USA); Pershing Square Innovation Fund(Pershing Square Foundation); Max Eder grant of the German Cancer Aid; David Rockefeller Graduate Program in Bioscience; German National Academic Foundation; National Center for Advancing Translational Sciences, NIH, through Rockefeller University; Black Family Foundation; Rockefeller Center for Human Metastasis Research; Breast Cancer Research Foundation; G.Harold and LeilaY.Mathers Charitable Foundation; Bawd Foundation; Fast Grants, a part of Emergent Ventures at the Mercatus Center, George Mason University</t>
  </si>
  <si>
    <t>We are grateful to members of the laboratory of S.F.T. and to D.Mucida for comments on previous versions of the manuscript. We thank Rockefeller University Resource Centers for assistance: V.Francis and other veterinary staff of the Comparative Bioscience Center for animal husbandry and care, C.Zhao, C.Lai and staff at the Genomics Resource Center for assistance with RNA sequencing, and G.McNab for advice on biosafety measures. We thank the Laboratory of Comparative Pathology for histopathology support (with funding from NIH Core Grant P30 CA008748), the group of R.Baric for generating the mouse-adapted SARS-CoV-2 MA10 strain and making it available to the scientific community, and R.Yamin for experimental advice. We thank the NIH Tetramer Core Facility for providing BV421-labelled SARS-CoV-2 S 539-546 tetramer (H-2K(b)). This work was supported by the Pershing Square Innovation Fund. B.N.O. was supported by a Max Eder grant of the German Cancer Aid (reference 70114327) and the David Rockefeller Graduate Program in Bioscience, and is a fellow of the Digital Clinician Scientist Program at BIH-Charite. J.B. was supported by a scholarship from the German National Academic Foundation. M.A.P. was supported in part by the National Center for Advancing Translational Sciences, NIH, through Rockefeller University, Grant UL1 TR001866. S.F.T. was supported by the Black Family Foundation, The Rockefeller Center for Human Metastasis Research and The Breast Cancer Research Foundation. C.M.R. was supported by the G.Harold and LeilaY.Mathers Charitable Foundation, the Bawd Foundation and Fast Grants, a part of Emergent Ventures at the Mercatus Center, George Mason University. Human data analyses were conducted using the UK Biobank Resource under application number 62709.</t>
  </si>
  <si>
    <t>10.1038/s41586-022-05344-2</t>
  </si>
  <si>
    <t>6H0KM</t>
  </si>
  <si>
    <t>WOS:000874441400001</t>
  </si>
  <si>
    <t>Raisi-Estabragh, Z; Cooper, J; Salih, A; Raman, B; Lee, AM; Neubauer, S; Haryey, NC; Petersen, SE</t>
  </si>
  <si>
    <t>Raisi-Estabragh, Zahra; Cooper, Jackie; Salih, Ahmed; Raman, Betty; Lee, Aaron Mark; Neubauer, Stefan; Haryey, Nicholas C.; Petersen, Steffen E.</t>
  </si>
  <si>
    <t>Cardiovascular disease and mortality sequelae of COVID-19 in the UK Biobank</t>
  </si>
  <si>
    <t>HEART</t>
  </si>
  <si>
    <t>COVID-19; epidemiology</t>
  </si>
  <si>
    <t>Objective To examine association of COVID-19 with incident cardiovascular events in 17 871 UK Biobank cases between March 2020 and 2021. Methods COVID-19 cases were defined using health record linkage. Each case was propensity score-matched to two uninfected controls on age, sex, deprivation, body mass index, ethnicity, diabetes, prevalent ischaemic heart disease (IHD), smoking, hypertension and high cholesterol. We included the following incident outcomes: myocardial infarction, stroke, heart failure, atrial fibrillation, venous thromboembolism (VTE), pericarditis, all-cause death, cardiovascular death, IHD death. Cox proportional hazards regression was used to estimate associations of COVID-19 with each outcome over an average of 141 days (range 32-395) of prospective follow-up. Results Non-hospitalised cases (n=14 304) had increased risk of incident VTE (HR 2.74 (95% CI 1.38 to 5.45), p=0.004) and death (HR 10.23 (95% CI 7.63 to 13.70), p&lt;0.0001). Individuals with primary COVID-19 hospitalisation (n=2701) had increased risk of all outcomes considered. The largest effect sizes were with VTE (HR 27.6 (95% CI 14.5 to 52.3); p&lt;0.0001), heart failure (HR 21.6 (95% CI 10.9 to 42.9); p&lt;0.0001) and stroke (HR 17.5 (95% CI 5.26 to 57.9); p&lt;0.0001). Those hospitalised with COVID-19 as a secondary diagnosis (n=866) had similarly increased cardiovascular risk. The associated risks were greatest in the first 30 days after infection but remained higher than controls even after this period. Conclusions Individuals hospitalised with COVID-19 have increased risk of incident cardiovascular events across a range of disease and mortality outcomes. The risk of most events is highest in the early postinfection period. Individuals not requiring hospitalisation have increased risk of VTE, but not of other cardiovascular-specific outcomes.</t>
  </si>
  <si>
    <t>[Raisi-Estabragh, Zahra; Cooper, Jackie; Salih, Ahmed; Lee, Aaron Mark; Petersen, Steffen E.] Queen Mary Univ London, NIHR Barts Biomed Res Ctr, William Harvey Res Inst, London, England; [Raisi-Estabragh, Zahra; Petersen, Steffen E.] Barts Hlth NHS Trust, Baru Heart Ctr, St Bartholomews Hosp, London, England; [Raman, Betty; Neubauer, Stefan] Univ Oxford, Div Cardiovasc Med, Radcliffe Dept Med, Natl Inst Hlth Res,Oxford Biomed Res Ctr, Oxford, England; [Haryey, Nicholas C.] Univ Southampton, MRC Lifecourse Epidemiol Ctr, Southampton, Hants, England; [Haryey, Nicholas C.] Univ Southampton, NIHR Southampton Biomed Res Ctr, Southampton, Hants, England; [Haryey, Nicholas C.] Univ Hosp Southampton NHS Fdn Trust, Southampton, Hants, England; [Petersen, Steffen E.] Hlth Data Res UK, London, England; [Petersen, Steffen E.] Alan Turing Inst, London, England</t>
  </si>
  <si>
    <t>Raisi-Estabragh, Z (corresponding author), Queen Mary Univ London, NIHR Barts Biomed Res Ctr, William Harvey Res Inst, London, England.;Raisi-Estabragh, Z (corresponding author), Barts Hlth NHS Trust, Baru Heart Ctr, St Bartholomews Hosp, London, England.</t>
  </si>
  <si>
    <t>Salih, Ahmed Mahdee Abdo/GON-8430-2022; Raman, Betty/AAF-1879-2021; Petersen, Steffen/A-8389-2011</t>
  </si>
  <si>
    <t>Salih, Ahmed Mahdee Abdo/0000-0002-0871-8282; Raisi-Estabragh, Zahra/0000-0002-7757-5465; Petersen, Steffen/0000-0003-4622-5160; Raman, Betty/0000-0002-1239-9608; Lee, Aaron/0000-0001-6008-5366; Harvey, Nicholas/0000-0002-8194-2512</t>
  </si>
  <si>
    <t>National Institute for Health Research (NIHR) Integrated Academic Training programme; British Heart Foundation Clinical Research Training Fellowship [FS/17/81/33318]; British Heart Foundation [PG/21/10619]; BHF Oxford CRE [RE/18/3/34214]; NIHR Biomedical Research Centre at Barts; European Union [825903]; SmartHeart EPSRC [EP/P001009/1]; Oxford NIHR Biomedical Research Centre [IS-BRC-1215-20008]; Oxford BHF Centre of Research Excellence; Medical Research Council (MRC) eMedLab Medical Bioinformatics infrastructure [MR/L016311/1]; MRC [MC_PC_21003, MC_PC_21001]; NIHR Southampton Biomedical Research Centre; UK Research and Innovation, Department of Health and Social Care (England); National Institutes of Health Research (NIHR) [IS-BRC-1215-20008] Funding Source: National Institutes of Health Research (NIHR)</t>
  </si>
  <si>
    <t>National Institute for Health Research (NIHR) Integrated Academic Training programme(National Institutes of Health Research (NIHR)); British Heart Foundation Clinical Research Training Fellowship; British Heart Foundation(British Heart Foundation); BHF Oxford CRE; NIHR Biomedical Research Centre at Barts; European Union(European Union (EU)); SmartHeart EPSRC(UK Research &amp; Innovation (UKRI)Engineering &amp; Physical Sciences Research Council (EPSRC)); Oxford NIHR Biomedical Research Centre(National Institutes of Health Research (NIHR)); Oxford BHF Centre of Research Excellence; Medical Research Council (MRC) eMedLab Medical Bioinformatics infrastructure(UK Research &amp; Innovation (UKRI)Medical Research Council UK (MRC)); MRC(UK Research &amp; Innovation (UKRI)Medical Research Council UK (MRC)); NIHR Southampton Biomedical Research Centre; UK Research and Innovation, Department of Health and Social Care (England)(UK Research &amp; Innovation (UKRI)National Institutes of Health Research (NIHR)); National Institutes of Health Research (NIHR)(National Institutes of Health Research (NIHR))</t>
  </si>
  <si>
    <t>ZR--E recognises the National Institute for Health Research (NIHR) Integrated Academic Training programme which supports her Academic Clinical Lectureship post and was also supported by British Heart Foundation Clinical Research Training Fellowship No. FS/17/81/33318. AS was supported by a British Heart Foundation project grant (PG/21/10619). BR is funded by BHF Oxford CRE (RE/18/3/34214). Barts Charity (G--002346) contributed to fees required to access UK Biobank data (access application #2964). SEP acknowledges support from the NIHR Biomedical Research Centre at Barts. SEP has received funding from the European Union's Horizon 2020 research and innovation programme under grant agreement no 825903 (euCanSHare project). SEP acknowledges support from the SmartHeart EPSRC programme grant (www.nihr.ac.uk; EP/P001009/1). SN is supported by the Oxford NIHR Biomedical Research Centre (IS--BRC--1215--20008) and the Oxford BHF Centre of Research Excellence. This project was enabled through access to the Medical Research Council (MRC) eMedLab Medical Bioinformatics infrastructure (www.mrc.ac.uk; MR/L016311/1). NCH acknowledges support from MRC (MC_PC_21003; MC_PC_21001) and NIHR Southampton Biomedical Research Centre. This work was supported by Health Data Research UK, an initiative funded by UK Research and Innovation, Department of Health and Social Care (England) and the devolved administrations, and leading medical research charities. The funders provided support in the form of salaries for authors as detailed above.</t>
  </si>
  <si>
    <t>1355-6037</t>
  </si>
  <si>
    <t>1468-201X</t>
  </si>
  <si>
    <t>Heart</t>
  </si>
  <si>
    <t>8M5MW</t>
  </si>
  <si>
    <t>Green Published, Green Submitted, hybrid, Green Accepted</t>
  </si>
  <si>
    <t>WOS:000870720700001</t>
  </si>
  <si>
    <t>Duff, E; Zelaya, F; Almagro, FA; Miller, KL; Martin, N; Nichols, TE; Taschler, B; Griffanti, L; Arthofer, C; Douaud, G; Wang, C; Okell, TW; Bethlehem, RAI; Eickel, K; Gunther, M; Menon, DK; Williams, G; Facer, B; Lythgoe, DJ; Dell'Acqua, F; Wood, GK; Williams, SCR; Houston, G; Keller, SS; Holden, C; Hartmann, M; George, L; Breen, G; Michael, BD; Jezzard, P; Smith, SM; Bullmore, ET</t>
  </si>
  <si>
    <t>Duff, Eugene; Zelaya, Fernando; Almagro, Fidel Alfaro; Miller, Karla L.; Martin, Naomi; Nichols, Thomas E.; Taschler, Bernd; Griffanti, Ludovica; Arthofer, Christoph; Douaud, Gwenaelle; Wang, Chaoyue; Okell, Thomas W.; Bethlehem, Richard A., I; Eickel, Klaus; Guenther, Matthias; Menon, David K.; Williams, Guy; Facer, Bethany; Lythgoe, David J.; Dell'Acqua, Flavio; Wood, Greta K.; Williams, Steven C. R.; Houston, Gavin; Keller, Simon S.; Holden, Catherine; Hartmann, Monika; George, Lily; Breen, Gerome; Michael, Benedict D.; Jezzard, Peter; Smith, Stephen M.; Bullmore, Edward T.</t>
  </si>
  <si>
    <t>COVID-CNS Consortium</t>
  </si>
  <si>
    <t>Reliability of multi-site UK Biobank MRI brain phenotypes for the assessment of neuropsychiatric complications of SARS-CoV-2 infection: The COVID-CNS travelling heads study</t>
  </si>
  <si>
    <t>Introduction Magnetic resonance imaging (MRI) of the brain could be a key diagnostic and research tool for understanding the neuropsychiatric complications of COVID-19. For maximum impact, multi-modal MRI protocols will be needed to measure the effects of SARS-CoV-2 infection on the brain by diverse potentially pathogenic mechanisms, and with high reliability across multiple sites and scanner manufacturers. Here we describe the development of such a protocol, based upon the UK Biobank, and its validation with a travelling heads study. A multi-modal brain MRI protocol comprising sequences for T1-weighted MRI, T2-FLAIR, diffusion MRI (dMRI), resting-state functional MRI (fMRI), susceptibility-weighted imaging (swMRl), and arterial spin labelling (ASL), was defined in close approximation to prior UK Biobank (UKB) and C-MORE protocols for Siemens 3T systems. We iteratively defined a comparable set of sequences for General Electric (GE) 3T systems. To assess multi-site feasibility and between-site variability of this protocol, N = 8 healthy participants were each scanned at 4 UK sites: 3 using Siemens PRISMA scanners (Cambridge, Liverpool, Oxford) and 1 using a GE scanner (King's College London). Over 2,000 Imaging Derived Phenotypes (IDPs), measuring both data quality and regional image properties of interest, were automatically estimated by customised UKB image processing pipelines (S2 File). Components of variance and intra-class correlations (ICCs) were estimated for each IDP by linear mixed effects models and benchmarked by comparison to repeated measurements of the same IDPs from UKB participants. Intra-class correlations for many IDPs indicated good-to-excellent between-site reliability. Considering only data from the Siemens sites, between-site reliability generally matched the high levels of test-retest reliability of the same IDPs estimated in repeated, within-site, within-subject scans from UK Biobank. Inclusion of the GE site resulted in good-to-excellent reliability for many IDPs, although there were significant between-site differences in mean and scaling, and reduced ICCs, for some classes of IDP, especially T1 contrast and some dMRI-derived measures. We also identified high reliability of quantitative susceptibility mapping (QSM) IDPs derived from swMRI images, multi-network ICA-based IDPs from resting-state fMRI, and olfactory bulb structure IDPs from T1, T2-FLAIR and dMRI data. Conclusion These results give confidence that large, multi-site MRI datasets can be collected reliably at different sites across the diverse range of MRI modalities and IDPs that could be mechanistically informative in COVID brain research. We discuss limitations of the study and strategies for further harmonisation of data collected from sites using scanners supplied by different manufacturers. These acquisition and analysis protocols are now in use for MRI assessments of post-COVID patients (N = 700) as part of the ongoing COVID-CNS study.</t>
  </si>
  <si>
    <t>[Duff, Eugene; Almagro, Fidel Alfaro; Miller, Karla L.; Nichols, Thomas E.; Taschler, Bernd; Griffanti, Ludovica; Arthofer, Christoph; Douaud, Gwenaelle; Wang, Chaoyue; Okell, Thomas W.; Jezzard, Peter; Smith, Stephen M.] Univ Oxford, Wellcome Ctr Integrat Neuroimaging Win FMRIB, Oxford, England; [Duff, Eugene] Univ Oxford, Dept Paediat, Oxford, England; [Duff, Eugene] Imperial Coll London, UK Dementia Res Inst, Dept Brain Sci, London, England; [Zelaya, Fernando; Lythgoe, David J.; Dell'Acqua, Flavio; Williams, Steven C. R.] Kings Coll London, Inst Psychiat Psychol &amp; Neurosci, Dept Neuroimaging, London, England; [Martin, Naomi; Holden, Catherine; Hartmann, Monika; George, Lily; Breen, Gerome] Kings Coll London, Social Genet &amp; Dev Psychiat Ctr, Inst Psychiat Psychol &amp; Neurosci, London, England; [Nichols, Thomas E.] Univ Oxford, Li Ka Shing Ctr Hlth Informat &amp; Discovery, Big Data Inst, Nuffield Dept Populat Hlth, Oxford, England; [Griffanti, Ludovica] Univ Oxford, Wellcome Ctr Integrat Neuroimaging, Oxford Ctr Human Brain Act, Dept Psychiat, Oxford, England; [Bethlehem, Richard A., I; Bullmore, Edward T.] Univ Cambridge, Dept Psychiat, Cambridge, England; [Eickel, Klaus; Guenther, Matthias] mediri GmbH, Heidelberg, Germany; [Guenther, Matthias] Univ Bremen, Bremen, Germany; [Guenther, Matthias] Fraunhofer MEVIS, Bremen, Germany; [Menon, David K.] Univ Cambridge, Div Anaesthesia, Cambridge, England; [Williams, Guy; Bullmore, Edward T.] Univ Cambridge, Wolfson Brain Imaging Ctr, Dept Clin Neurosci, Cambridge, England; [Facer, Bethany; Keller, Simon S.] Univ Liverpool, Inst Syst, Dept Pharmacol &amp; Therapeut, Liverpool, Merseyside, England; [Dell'Acqua, Flavio] Kings Coll London, Inst Psychiat Psychol &amp; Neurosci, Dept Forens &amp; Neurodev Sci, NatBrainLab, London, England; [Dell'Acqua, Flavio] Kings Coll London, Sackler Inst Translat Neurodev, Inst Psychiat Psychol &amp; Neurosci, London, England; [Wood, Greta K.; Michael, Benedict D.] Inst Infect Vet &amp; Ecol Sci, Clin Infect Microbiol &amp; Immunol, Liverpool, Merseyside, England; [Houston, Gavin] Global Res Org, GE Healthcare, London, England</t>
  </si>
  <si>
    <t>University of Oxford; University of Oxford; Imperial College London; University of London; King's College London; University of London; King's College London; University of Oxford; University of Oxford; University of Cambridge; University of Bremen; University of Cambridge; University of Cambridge; University of Liverpool; University of London; King's College London; University of London; King's College London; General Electric</t>
  </si>
  <si>
    <t>Duff, E (corresponding author), Univ Oxford, Wellcome Ctr Integrat Neuroimaging Win FMRIB, Oxford, England.;Duff, E (corresponding author), Univ Oxford, Dept Paediat, Oxford, England.;Duff, E (corresponding author), Imperial Coll London, UK Dementia Res Inst, Dept Brain Sci, London, England.;Bullmore, ET (corresponding author), Univ Cambridge, Dept Psychiat, Cambridge, England.;Bullmore, ET (corresponding author), Univ Cambridge, Wolfson Brain Imaging Ctr, Dept Clin Neurosci, Cambridge, England.</t>
  </si>
  <si>
    <t>eduff@imperial.ac.uk; etb23@cam.ac.uk</t>
  </si>
  <si>
    <t>Zelaya, Fernando O/I-3125-2012; Griffanti, Ludovica/ABA-4218-2020; Lythgoe, David J/E-5275-2010; Douaud, Gwenaelle/HCH-2514-2022; Keller, Simon/IQR-7228-2023; Bullmore, Ed/C-1706-2012; Williams, Steve/D-6979-2011; Breen, Gerome/A-5540-2010</t>
  </si>
  <si>
    <t>Zelaya, Fernando O/0000-0002-9525-1560; Griffanti, Ludovica/0000-0002-0540-9353; Douaud, Gwenaelle/0000-0003-1981-391X; Bullmore, Ed/0000-0002-8955-8283; Taschler, Bernd/0000-0001-6574-4789; Lythgoe, David/0000-0002-5078-9025; Keller, Simon/0000-0001-5247-9795; Duff, Eugene/0000-0001-8795-5472; Arthofer, Christoph/0000-0003-1474-9963; Williams, Steve/0000-0003-4299-1941; Dell'Acqua, Flavio/0000-0001-5313-5476; Breen, Gerome/0000-0003-2053-1792; Easton, Ava/0000-0002-1739-2915</t>
  </si>
  <si>
    <t>Medical Research Council/UK Research and Innovation [MR/V03605X/1]; National Institute of Health Research (NIHR); Cambridge Biomedical Research Centre (Mental Health theme); Addenbrooke's Charitable Trust; NIHR/Wellcome Trust King's Clinical Research Facility at South London; NIHR Maudsley Biomedical Research Centre at South London; Maudsley NHS Foundation Trust; King's College London; Wellcome Trust [203139/Z/16/Z, 202788/Z/16/Z, 215573/Z/19/Z]; MRC/UKRI [MR/V007181//1]; MRC [MR/T028750/1]; Wellcome [ISSF201902/3]; NIHR Senior Investigator award; Sir Henry Dale Fellowship - Wellcome Trust; Royal Society [220204/Z/20/Z]; UKRI/MRC [MR/V03605X/1]; NIHR Oxford Health Biomedical Research Centre (BRC); Alzheimer's Association [AARF-21-846366]; NIHR Oxford Health Biomedical Research Centre</t>
  </si>
  <si>
    <t>Medical Research Council/UK Research and Innovation(UK Research &amp; Innovation (UKRI)Medical Research Council UK (MRC)); National Institute of Health Research (NIHR)(National Institutes of Health Research (NIHR)); Cambridge Biomedical Research Centre (Mental Health theme); Addenbrooke's Charitable Trust; NIHR/Wellcome Trust King's Clinical Research Facility at South London; NIHR Maudsley Biomedical Research Centre at South London; Maudsley NHS Foundation Trust; King's College London; Wellcome Trust(Wellcome Trust); MRC/UKRI(UK Research &amp; Innovation (UKRI)Medical Research Council UK (MRC)); MRC(UK Research &amp; Innovation (UKRI)Medical Research Council UK (MRC)); Wellcome(Wellcome Trust); NIHR Senior Investigator award; Sir Henry Dale Fellowship - Wellcome Trust(Wellcome Trust); Royal Society(Royal Society); UKRI/MRC(UK Research &amp; Innovation (UKRI)Medical Research Council UK (MRC)); NIHR Oxford Health Biomedical Research Centre (BRC); Alzheimer's Association(Alzheimer's Association); NIHR Oxford Health Biomedical Research Centre</t>
  </si>
  <si>
    <t>This research is supported by the COVID19 Clinical Neuroscience Study (COVID-CNS), a Medical Research Council/UK Research and Innovation (www.ukri.org) funded grant: MR/V03605X/1 (covidcns.org). Data acquisition at Cambridge was additionally supported by the National Institute of Health Research (NIHR) (www.nihr.ac.uk), Cambridge Biomedical Research Centre (Mental Health theme) (cambridgebrc.nihr. ac.uk/research/mental-health) and by Addenbrooke's Charitable Trust (www.act4addenbrookes.org.uk).Data acquisition at King's College London was supported by the NIHR/Wellcome Trust King's Clinical Research Facility and NIHR Maudsley Biomedical Research Centre at South London, Maudsley NHS Foundation Trust, and King's College London. Data acquisition and analysis at the University of Oxford was funded in part by the Wellcome Trust (https://wellcome.org/grant-funding) [203139/Z/16/Z, 202788/Z/16/Z and 215573/Z/19/Z]. BDM is funded by MR/V03605X/1, and is supported for additional neurological inflammation research due to viral infection by grants from the MRC/UKRI (MR/V007181//1), MRC (MR/T028750/1) and Wellcome (ISSF201902/3). ETB is supported by a NIHR Senior Investigator award. TO is supported by a Sir Henry Dale Fellowship jointly funded by the Wellcome Trust (wellcome.org) and the Royal Society (royalsociety.org) (Grant Number 220204/Z/20/Z). BDM is supported to conduct COVID-19 neuroscience research by the UKRI/MRC (MR/V03605X/1). LG, PJ and ED are supported by the NIHR Oxford Health Biomedical Research Centre (BRC) (oxfordhealthbrc.nihr.ac.uk). LG is supported by an Alzheimer's Association Grant (AARF-21-846366) and by the NIHR Oxford Health Biomedical Research Centre. KLM is funded by the Welcome Trust (202788/Z/16/Z).</t>
  </si>
  <si>
    <t>SEP 29</t>
  </si>
  <si>
    <t>e0273704</t>
  </si>
  <si>
    <t>6R1WQ</t>
  </si>
  <si>
    <t>WOS:000892100100024</t>
  </si>
  <si>
    <t>Xie, JQ; Prats-Uribe, A; Maranon, MG; Strauss, VY; Gill, D; Prieto-Alhambra, D</t>
  </si>
  <si>
    <t>Xie, Junqing; Prats-Uribe, Albert; Maranon, Maria Gordillo; Strauss, Victoria Y.; Gill, Dipender; Prieto-Alhambra, Daniel</t>
  </si>
  <si>
    <t>Genetic risk and incident venous thromboembolism in middle-aged and older adults following COVID-19 vaccination</t>
  </si>
  <si>
    <t>ChAdOx1 nCoV-19; COVID 19 vaccine; COVID-19 vaccine Pfizer-BioNTech; genetic predisposition to disease; venous thromboembolism</t>
  </si>
  <si>
    <t>FACTOR-V-LEIDEN; EPIDEMIOLOGY</t>
  </si>
  <si>
    <t>Background COVID-19 vaccination has been associated with increased venous thromboembolism (VTE) risk. However, it is unknown whether genetic predisposition to VTE is associated with an increased risk of thrombosis following vaccination. Methods Using data from the UK Biobank, which contains in-depth genotyping and linked vaccination and health outcomes information, we generated a polygenic risk score (PRS) using 299 genetic variants. We prospectively assessed associations between PRS and incident VTE immediately after first- and the second-dose vaccination and among historical unvaccinated cohorts during the pre- and early pandemic. We estimated hazard ratios (HR) for PRS-VTE associations using Cox models. Results Of 359 310 individuals receiving one dose of a COVID-19 vaccine, 160 327 (44.6%) were males, and the mean age at the vaccination date was 69.05 (standard deviation [SD] 8.04) years. After 28- and 90-days' follow-up, 88 and 299 individuals developed VTE, respectively, equivalent to an incidence rate of 0.88 (95% confidence interval [CI] 0.70-1.08) and 0.92 (0.82-1.04) per 100 000 person-days. The PRS was significantly associated with a higher risk of VTE (HR per 1 SD increase in PRS, 1.41 (1.15-1.73) in 28 days and 1.36 (1.22-1.52) in 90 days). Similar associations were found in the historical unvaccinated cohorts. Conclusions The strength of genetic susceptibility with post-COVID-19-vaccination VTE is similar to that seen in historical data. Additionally, the observed PRS-VTE associations were equivalent for adenovirus- and mRNA-based vaccines. These findings suggest that, at the population level, the VTE that occurred after the COVID-19 vaccination has a similar genetic etiology to the conventional VTE.</t>
  </si>
  <si>
    <t>[Xie, Junqing; Prats-Uribe, Albert; Strauss, Victoria Y.; Prieto-Alhambra, Daniel] Univ Oxford, Ctr Stat Med, NDORMS, Oxford, England; [Maranon, Maria Gordillo] European Med Agcy, Data Analyt &amp; Methods Task Force, Amsterdam, Netherlands; [Maranon, Maria Gordillo] UCL, Inst Cardiovasc Sci, London, England; [Gill, Dipender] Imperial Coll London, Sch Publ Hlth, Dept Epidemiol &amp; Biostat, London, England; [Gill, Dipender] Novo Nordisk, Res &amp; Early Dev, Chief Sci Off, Copenhagen, Denmark; [Prieto-Alhambra, Daniel] Erasmus Med Ctr Univ, Med Informat, Rotterdam, Netherlands</t>
  </si>
  <si>
    <t>University of Oxford; University of London; University College London; Imperial College London; Novo Nordisk; Erasmus University Rotterdam; Erasmus MC</t>
  </si>
  <si>
    <t>Prieto-Alhambra, D (corresponding author), Nuffield Orthopaed Ctr, Botnar Res Ctr, Windmill Rd, Oxford OX3 7LD, England.</t>
  </si>
  <si>
    <t>European Medicines Agency [EMA/2018/21/PE]; Jardine-Oxford Graduate Scholarship; titular Clarendon Fund Scholarship; British Heart Foundation Research Centre of Excellence at Imperial College London [RE/18/4/34215]; National Institute for Health Research Clinical Lectureship at St. George's, University of London [CL-2020-16-001]; NIHR Senior Research Fellowship [SRF-2018-11-ST2-004]; Oxford NIHR Biomedical Research Centre; Medical Research Council (MRC) [MR/K501256/1, MR/N013468/1]</t>
  </si>
  <si>
    <t>European Medicines Agency; Jardine-Oxford Graduate Scholarship; titular Clarendon Fund Scholarship; British Heart Foundation Research Centre of Excellence at Imperial College London; National Institute for Health Research Clinical Lectureship at St. George's, University of London; NIHR Senior Research Fellowship; Oxford NIHR Biomedical Research Centre(National Institutes of Health Research (NIHR)); Medical Research Council (MRC)(UK Research &amp; Innovation (UKRI)Medical Research Council UK (MRC))</t>
  </si>
  <si>
    <t>This study was funded by the European Medicines Agency (EMA/2018/21/PE). J.X. is funded through Jardine-Oxford Graduate Scholarship and a titular Clarendon Fund Scholarship. D.G. is supported by the British Heart Foundation Research Centre of Excellence (RE/18/4/34215) at Imperial College London and by a National Institute for Health Research Clinical Lectureship (CL-2020-16-001) at St. George's, University of London. D.P. A. is funded through an NIHR Senior Research Fellowship (grant SRF-2018-11-ST2-004) and received partial support from the Oxford NIHR Biomedical Research Centre. A.P.U. has received funding from the Medical Research Council (MRC) [MR/K501256/1, MR/N013468/1].</t>
  </si>
  <si>
    <t>OCT 2022</t>
  </si>
  <si>
    <t>6D4HH</t>
  </si>
  <si>
    <t>WOS:000864037700001</t>
  </si>
  <si>
    <t>Yanik, EL; Evanoff, BA; Dale, AM; Ma, YJ; Walker-Bone, KE</t>
  </si>
  <si>
    <t>Yanik, Elizabeth L.; Evanoff, Bradley A.; Dale, Ann Marie; Ma, Yinjiao; Walker-Bone, Karen E.</t>
  </si>
  <si>
    <t>Occupational characteristics associated with SARS-CoV-2 infection in the UK Biobank during August-November 2020: a cohort study</t>
  </si>
  <si>
    <t>COVID-19; Occupational health; Job exposure matrix; UK Biobank</t>
  </si>
  <si>
    <t>Background Occupational exposures may play a key role in severe acute respiratory syndrome coronavirus 2 (SARS-CoV-2) infection risk. We used a job-exposure matrix linked to the UK Biobank to measure occupational characteristics and estimate associations with a positive SARS-CoV-2 test. Methods People reporting job titles at their baseline interview in England who were &lt; 65 years of age in 2020 were included. Healthcare workers were excluded because of differential access to testing. Jobs were linked to the US Occupational Information Network (O*NET) job exposure matrix. O*NET-based scores were examined for occupational physical proximity, exposure to diseases/infection, working outdoors exposed to weather, and working outdoors under cover (score range = 1-5). Jobs were classified as remote work using two algorithms. SARS-CoV-2 test results were evaluated between August 5th-November 10th, 2020, when the UK was released from lockdown. Cox regression was used to calculate adjusted hazard ratios (aHRs), accounting for age, sex, race, education, neighborhood deprivation, assessment center, household size, and income. Results We included 115,451 people with job titles, of whom 1746 tested positive for SARS-CoV-2. A one-point increase in physical proximity score was associated with 1.14 times higher risk of SARS-CoV-2 (95%CI = 1.05-1.24). A one-point increase in the exposure to diseases/infections score was associated with 1.09 times higher risk of SARS-CoV-2 (95%CI = 1.02-1.16). People reporting jobs that could not be done remotely had higher risk of SARS-CoV-2 regardless of the classification algorithm used (aHRs = 1.17 and 1.20). Outdoors work showed an association with SARS-CoV-2 (exposed to weather aHR = 1.06, 95%CI = 1.01-1.11; under cover aHR = 1.08, 95%CI = 1.00-1.17), but these associations were not significant after accounting for whether work could be done remotely. Conclusion People in occupations that were not amenable to remote work, required closer physical proximity, and required more general exposure to diseases/infection had higher risk of a positive SARS-CoV-2 test. These findings provide additional evidence that coronavirus disease 2019 (COVID-19) is an occupational disease, even outside of the healthcare setting, and indicate that strategies for mitigating transmission in in-person work settings will remain important.</t>
  </si>
  <si>
    <t>[Yanik, Elizabeth L.] Washington Univ, Sch Med, Dept Orthopaed Surg, 660 S Euclid Ave,Campus Box 8233, St Louis, MO 63110 USA; [Yanik, Elizabeth L.] Washington Univ, Sch Med, Dept Surg, St Louis, MO 63110 USA; [Evanoff, Bradley A.; Dale, Ann Marie] Washington Univ, Sch Med, Div Gen Med Sci, St Louis, MO USA; [Ma, Yinjiao] Washington Univ, Sch Med, Div Biostat, St Louis, MO USA; [Walker-Bone, Karen E.] Monash Univ, Monash Ctr Occupat &amp; Environm Hlth, Melbourne, Vic, Australia</t>
  </si>
  <si>
    <t>Washington University (WUSTL); Washington University (WUSTL); Washington University (WUSTL); Washington University (WUSTL); Monash University</t>
  </si>
  <si>
    <t>Yanik, EL (corresponding author), Washington Univ, Sch Med, Dept Orthopaed Surg, 660 S Euclid Ave,Campus Box 8233, St Louis, MO 63110 USA.;Yanik, EL (corresponding author), Washington Univ, Sch Med, Dept Surg, St Louis, MO 63110 USA.</t>
  </si>
  <si>
    <t>yanike@wustl.edu</t>
  </si>
  <si>
    <t>Yanik, Elizabeth L./ABF-7130-2021; Dale, Ann Marie/P-1382-2014; Walker-Bone, Karen Elizabeth/HMV-7054-2023</t>
  </si>
  <si>
    <t>Yanik, Elizabeth L./0000-0002-5835-0201; Dale, Ann Marie/0000-0002-5624-8967; Walker-Bone, Karen Elizabeth/0000-0002-5992-1459</t>
  </si>
  <si>
    <t>United States National Institutes of Health [K01AR073318]; United States National Institute for Occupational Safety and Health [R01 OH011076]</t>
  </si>
  <si>
    <t>United States National Institutes of Health(United States Department of Health &amp; Human ServicesNational Institutes of Health (NIH) - USA); United States National Institute for Occupational Safety and Health</t>
  </si>
  <si>
    <t>This work was supported by the United States National Institutes of Health [K01AR073318 to E.L.Y.] and the United States National Institute for Occupational Safety and Health [R01 OH011076 to B.A.E.]. The funders did not influence the design of the study, analysis or interpretation of the data, the writing of this manuscript or the decision to publish.</t>
  </si>
  <si>
    <t>OCT 10</t>
  </si>
  <si>
    <t>5G0GD</t>
  </si>
  <si>
    <t>WOS:000866685700001</t>
  </si>
  <si>
    <t>Papez, V; Moinat, M; Voss, EA; Bazakou, S; Van Winzum, A; Peviani, A; Payralbe, S; Kallfelz, M; Asselbergs, FW; Prieto-Alhambra, D; Dobson, RJB; Denaxas, S</t>
  </si>
  <si>
    <t>Papez, Vaclav; Moinat, Maxim; Voss, Erica A.; Bazakou, Sofia; Van Winzum, Anne; Peviani, Alessia; Payralbe, Stefan; Kallfelz, Michael; Asselbergs, Folkert W.; Prieto-Alhambra, Daniel; Dobson, Richard J. B.; Denaxas, Spiros</t>
  </si>
  <si>
    <t>Transforming and evaluating the UK Biobank to the OMOP Common Data Model for COVID-19 research and beyond</t>
  </si>
  <si>
    <t>JOURNAL OF THE AMERICAN MEDICAL INFORMATICS ASSOCIATION</t>
  </si>
  <si>
    <t>electronic health records; medical ontologies; phenotyping; OMOP; common data model</t>
  </si>
  <si>
    <t>Objective The coronavirus disease 2019 (COVID-19) pandemic has demonstrated the value of real-world data for public health research. International federated analyses are crucial for informing policy makers. Common data models (CDMs) are critical for enabling these studies to be performed efficiently. Our objective was to convert the UK Biobank, a study of 500 000 participants with rich genetic and phenotypic data to the Observational Medical Outcomes Partnership (OMOP) CDM. Materials and Methods We converted UK Biobank data to OMOP CDM v. 5.3. We transformedparticipant research data on diseases collected at recruitment and electronic health records (EHRs) from primary care, hospitalizations, cancer registrations, and mortality from providers in England, Scotland, and Wales. We performed syntactic and semantic validations and compared comorbidities and risk factors between source and transformed data. Results We identified 502 505 participants (3086 with COVID-19) and transformed 690 fields (1 373 239 555 rows) to the OMOP CDM using 8 different controlled clinical terminologies and bespoke mappings. Specifically, we transformed self-reported noncancer illnesses 946 053 (83.91% of all source entries), cancers 37 802 (70.81%), medications 1 218 935 (88.25%), and prescriptions 864 788 (86.96%). In EHR, we transformed 13 028 182 (99.95%) hospital diagnoses, 6 465 399 (89.2%) procedures, 337 896 333 primary care diagnoses (CTV3, SNOMED-CT), 139 966 587 (98.74%) prescriptions (dm+d) and 77 127 (99.95%) deaths (ICD-10). We observed good concordance across demographic, risk factor, and comorbidity factors between source and transformed data. Discussion and Conclusion Our study demonstrated that the OMOP CDM can be successfully leveraged to harmonize complex large-scale biobanked studies combining rich multimodal phenotypic data. Our study uncovered several challenges when transforming data from questionnaires to the OMOP CDM which require further research. The transformed UK Biobank resource is a valuable tool that can enable federated research, like COVID-19 studies.</t>
  </si>
  <si>
    <t>[Papez, Vaclav; Asselbergs, Folkert W.; Dobson, Richard J. B.; Denaxas, Spiros] UCL, Inst Hlth Informat, London NW1 2DA, England; [Papez, Vaclav; Asselbergs, Folkert W.; Dobson, Richard J. B.; Denaxas, Spiros] Hlth Data Res UK, London, England; [Moinat, Maxim; Bazakou, Sofia; Van Winzum, Anne; Peviani, Alessia; Payralbe, Stefan] The Hyve, Utrecht, Netherlands; [Moinat, Maxim; Prieto-Alhambra, Daniel] Erasmus MC, Rotterdam, Netherlands; [Voss, Erica A.] Janssen Res &amp; Dev LLC, Dept Epidemiol, Raritan, NJ USA; [Kallfelz, Michael] Odysseus Data Serv GmbH, Berlin, Germany; [Asselbergs, Folkert W.] Univ Amsterdam, Amsterdam Univ Med Ctr, Dept Cardiol, Amsterdam, Netherlands; [Prieto-Alhambra, Daniel] Univ Oxford, Ctr Stat Med, NDORMS, Oxford, England; [Dobson, Richard J. B.] Kings Coll London, Inst Psychiat Psychol &amp; Neurosci IoPPN, Dept Biostat &amp; Hlth Informat, London, England; [Denaxas, Spiros] British Heart Fdn Data Sci Ctr, London, England; [Denaxas, Spiros] UCL Hosp, NIHR Biomed Res Ctr BRC, London, England</t>
  </si>
  <si>
    <t>University of London; University College London; Erasmus University Rotterdam; Erasmus MC; Johnson &amp; Johnson; Johnson &amp; Johnson USA; Janssen Biotech Inc; University of Amsterdam; University of Oxford; University of London; King's College London; University College London Hospitals NHS Foundation Trust; University of London; University College London</t>
  </si>
  <si>
    <t>Denaxas, S (corresponding author), UCL, Inst Hlth Informat, London NW1 2DA, England.</t>
  </si>
  <si>
    <t>Dobson, Richard j/C-9269-2011; Peviani, Alessia/N-7695-2013</t>
  </si>
  <si>
    <t>Dobson, Richard j/0000-0003-4224-9245; Peviani, Alessia/0000-0003-0889-8575; Voss, Erica/0000-0002-0651-0613; Denaxas, Spiros/0000-0001-9612-7791; Asselbergs, Folkert Wouter/0000-0002-1692-8669</t>
  </si>
  <si>
    <t>1067-5027</t>
  </si>
  <si>
    <t>1527-974X</t>
  </si>
  <si>
    <t>J AM MED INFORM ASSN</t>
  </si>
  <si>
    <t>J. Am. Med. Inf. Assoc.</t>
  </si>
  <si>
    <t>DEC 13</t>
  </si>
  <si>
    <t>Computer Science, Information Systems; Computer Science, Interdisciplinary Applications; Health Care Sciences &amp; Services; Information Science &amp; Library Science; Medical Informatics</t>
  </si>
  <si>
    <t>Computer Science; Health Care Sciences &amp; Services; Information Science &amp; Library Science; Medical Informatics</t>
  </si>
  <si>
    <t>7D5QD</t>
  </si>
  <si>
    <t>WOS:000888078300001</t>
  </si>
  <si>
    <t>Zhang, HY; Zhou, ZY</t>
  </si>
  <si>
    <t>Zhang, Hanyu; Zhou, Zengyuan</t>
  </si>
  <si>
    <t>COVID-19 and the risk of Alzheimer's disease, amyotrophic lateral sclerosis, and multiple sclerosis</t>
  </si>
  <si>
    <t>ANNALS OF CLINICAL AND TRANSLATIONAL NEUROLOGY</t>
  </si>
  <si>
    <t>MENDELIAN RANDOMIZATION; IMPAIRMENT</t>
  </si>
  <si>
    <t>Background: The coronavirus disease 2019 (COVID-19) pandemic has had an unprecedented impact on the healthcare system, economy, and society. Studies have reported that COVID-19 may cause various neurologic symptoms, including cognitive impairment. We aimed to assess the causal effect of COVID-19 on neurodegenerative diseases using two-sample Mendelian randomization (MR) study. Methods: Genetic variants were obtained from genome-wide association studies (GWAS) summary-level data and meta-analyses. We used the inverse variance-weighted (IVW) method as the primary analysis to estimate causal effects. Sensitivity analyses were performed to make the conclusions more robust and reliable. Results: We found that the COVID-19 infection phenotype was associated with a higher risk of AD and inverse associated with the risk of ALS and MS. The hospitalized COVID-19 phenotype was associated with the risk of AD and wasn't associated with ALS and MS. We also found that the severe COVID-19 (main analysis) phenotype was associated with the AD outcome from UK biobank datasets but was not associated with other outcomes. The severe COVID-19 infection phenotype, the severe COVID-19 (subtype analysis) phenotype and the hospitalization risk of COVID-19 were not associated with each outcome. Conclusion: This MR study suggests a potential association between genetically predicted COVID-19 and a higher risk of AD and a reduced risk of ALS and MS. Further elucidations of this association and underlying mechanisms may inform public health messages to prevent COVID-19 and AD.</t>
  </si>
  <si>
    <t>[Zhang, Hanyu] Chengdu Univ, Clin Med Coll, Dept Gen Practice, Chengdu, Peoples R China; [Zhang, Hanyu] Chengdu Univ, Affiliated Hosp, Chengdu, Peoples R China; [Zhou, Zengyuan] Univ Elect Sci &amp; Technol China, Sch Med, Chengdu Womens &amp; Childrens Cent Hosp, Dept Nutr, Chengdu, Peoples R China</t>
  </si>
  <si>
    <t>Chengdu University; Chengdu University; University of Electronic Science &amp; Technology of China</t>
  </si>
  <si>
    <t>Zhang, HY (corresponding author), Chengdu Univ, Clin Med Coll, Dept Gen Practice, Chengdu, Peoples R China.;Zhang, HY (corresponding author), Chengdu Univ, Affiliated Hosp, Chengdu, Peoples R China.</t>
  </si>
  <si>
    <t>zhang15221068660@163.com</t>
  </si>
  <si>
    <t>Zhou, Zengyuan/0000-0001-7216-3165</t>
  </si>
  <si>
    <t>2328-9503</t>
  </si>
  <si>
    <t>ANN CLIN TRANSL NEUR</t>
  </si>
  <si>
    <t>Ann. Clin. Transl. Neurol.</t>
  </si>
  <si>
    <t>NOV 2022</t>
  </si>
  <si>
    <t>7A0UG</t>
  </si>
  <si>
    <t>WOS:000877648800001</t>
  </si>
  <si>
    <t>Baranova, A; Cao, HB; Teng, SL; Zhang, FQ</t>
  </si>
  <si>
    <t>Baranova, Ancha; Cao, Hongbao; Teng, Shaolei; Zhang, Fuquan</t>
  </si>
  <si>
    <t>A phenome-wide investigation of risk factors for severe COVID-19</t>
  </si>
  <si>
    <t>COVID-19; GWAS; Mendelian randomization; obesity; UK Biobank</t>
  </si>
  <si>
    <t>MENDELIAN RANDOMIZATION; COHORT; INSTRUMENTS; INFECTION; RESOURCE; CELLS; AGE</t>
  </si>
  <si>
    <t>With the continued spread of COVID-19 globally, it is crucial to identify the potential risk or protective factors associated with COVID-19. Here, we performed genetic correlation analysis and Mendelian randomization analysis to examine genetic relationships between COVID-19 hospitalization and 405 health conditions and lifestyle factors in 456 422 participants from the UK Biobank. The genetic correlation analysis revealed 134 positive and 65 negative correlations, including those with intakes of a variety of dietary components. The MR analysis indicates that a set of body fat-related traits, maternal smoking around birth, basal metabolic rate, lymphocyte count, peripheral enthesopathies and allied syndromes, blood clots in the leg, and arthropathy are causal risk factors for severe COVID-19, while higher education attainment, physical activity, asthma, and never smoking status protect against the illness. Our findings have implications for risk stratification in patients with COVID-19 and the prevention of its severe outcomes.</t>
  </si>
  <si>
    <t>[Baranova, Ancha; Cao, Hongbao] George Mason Univ, Sch Syst Biol, Manassas, VA USA; [Baranova, Ancha] Res Ctr Med Genet, Moscow, Russia; [Teng, Shaolei] Howard Univ, Dept Biol, Washington, DC 20059 USA; [Zhang, Fuquan] Nanjing Med Univ, Affiliated Brain Hosp, Inst Neuropsychiat, Nanjing, Peoples R China; [Zhang, Fuquan] Nanjing Med Univ, Affiliated Brain Hosp, Dept Psychiat, 264 Guangzhou Rd, Nanjing 210029, Peoples R China</t>
  </si>
  <si>
    <t>George Mason University; Research Centre for Medical Genetics; Howard University; Nanjing Medical University; Nanjing Medical University</t>
  </si>
  <si>
    <t>Zhang, FQ (corresponding author), Nanjing Med Univ, Affiliated Brain Hosp, Dept Psychiat, 264 Guangzhou Rd, Nanjing 210029, Peoples R China.</t>
  </si>
  <si>
    <t>zhangfq@njmu.edu.cn</t>
  </si>
  <si>
    <t>Zhang, Fuquan/0000-0003-3204-8191; Cao, Hongbao/0000-0001-6591-9518</t>
  </si>
  <si>
    <t>WOS:000879822000001</t>
  </si>
  <si>
    <t>Pavey, H; Kulkarni, S; Wood, A; Ben-Shlomo, Y; Sever, P; McEniery, C; Wilkinson, I</t>
  </si>
  <si>
    <t>Pavey, Holly; Kulkarni, Spoorthy; Wood, Angela; Ben-Shlomo, Yoav; Sever, Peter; McEniery, Carmel; Wilkinson, Ian</t>
  </si>
  <si>
    <t>Primary hypertension, anti-hypertensive medications and the risk of severe COVID-19 in UK Biobank</t>
  </si>
  <si>
    <t>SYSTEM INHIBITORS; ANGIOTENSIN; RECEPTOR; OUTCOMES</t>
  </si>
  <si>
    <t>Hypertension appears to be one of the commonest comorbidities in COVID-19 patients, although whether hypertensive individuals have a higher risk of severe COVID-19 compared with non-hypertensives is unclear. It is also unclear whether the absolute level of systolic blood pressure, or the type of anti-hypertensive medication is related to this risk. Analyses were conducted using data from the UK Biobank and linked health records. Logistic regression models were fitted to assess the impact of hypertension, systolic blood pressure (SBP) and medications on the risk of severe COVID-19. 16,134 individuals tested positive for severe acute respiratory syndrome-coronavirus, 22% (n = 3,584) developed severe COVID-19 and 40% (n = 6,517) were hypertensive. Hypertension was associated with 22% higher odds of severe COVID-19 (Odds ratio (OR) 1.22; 95% confidence interval (CI) 1.12, 1.33), compared with normotension after adjusting for confounding variables. In those taking anti-hypertensive medications, elevated SBP showed a dose-response relationship with severe COVID-19 (150-159mmHg versus 120-129mmHg (OR 1.91; 95% CI 1.44, 2.53), &gt;180+mmHg versus 120-129mmHg (OR 1.93; 95% CI 1.06, 3.51)). SBP &lt;120mmHg was associated with greater odds of severe COVID-19 (OR 1.40; 95% CI 1.11, 1.78). Angiotensin-converting enzyme inhibitors or angiotensin-II receptor blockers were not associated with altered risk of severe COVID-19. Hypertension is an important risk factor for COVID-19. A better understanding of the underlying mechanisms is warranted in case of more severe strains or other viruses in the future.</t>
  </si>
  <si>
    <t>[Pavey, Holly; McEniery, Carmel; Wilkinson, Ian] Univ Cambridge, Div Expt Med &amp; Immunotherapeut, Cambridge, England; [Kulkarni, Spoorthy] Cambridge Univ Hosp NHS Fdn Trust, Dept Clin Pharmacol, Cambridge, England; [Wood, Angela] Univ Cambridge, British Heart Fdn Cardiovasc Epidemiol Unit, Dept Publ Hlth &amp; Primary Care, Cambridge, England; [Wood, Angela] Univ Cambridge, British Heart Fdn Ctr Res Excellence, Cambridge, England; [Wood, Angela] Hlth Data Res UK Cambridge, Wellcome Genome Campus, Cambridge, England; [Wood, Angela] Univ Cambridge, Cambridge, England; [Wood, Angela] Univ Cambridge, Natl Inst Hlth Res, Blood &amp; Transplant Res Unit Donor Hlth &amp; Genom, Cambridge, England; [Wood, Angela] Alan Turing Inst, London, England; [Ben-Shlomo, Yoav] Univ Bristol, Populat Hlth Sci, Bristol, Avon, England; [Sever, Peter] Imperial Coll London, Natl Heart &amp; Lung Inst, London, England</t>
  </si>
  <si>
    <t>University of Cambridge; University of Cambridge; University of Cambridge; University of Cambridge; University of Cambridge; University of Cambridge; University of Bristol; Imperial College London</t>
  </si>
  <si>
    <t>Pavey, H (corresponding author), Univ Cambridge, Div Expt Med &amp; Immunotherapeut, Cambridge, England.</t>
  </si>
  <si>
    <t>hp409@medschl.cam.ac.uk</t>
  </si>
  <si>
    <t>Kulkarni (Burli), Spoorthy/0000-0003-2827-214X</t>
  </si>
  <si>
    <t>Cambridge BHF CRE non-clinical PhD studentship; Innovative Medicines Initiative-2 Joint Undertaking [116074]; BHF-Turing Cardiovascular Data Science Award [BCDSA\100005]; UK MRC [MR/L003120/1]; BHF [RG/13/13/30194, RG/18/13/33946]; NIHR Cambridge Biomedical Research Centre [BRC-1215-20014]; Biomedical Research Centre Award; NIHR Applied Research Collaboration (ARC) West</t>
  </si>
  <si>
    <t>Cambridge BHF CRE non-clinical PhD studentship; Innovative Medicines Initiative-2 Joint Undertaking; BHF-Turing Cardiovascular Data Science Award; UK MRC(UK Research &amp; Innovation (UKRI)Medical Research Council UK (MRC)); BHF(British Heart Foundation); NIHR Cambridge Biomedical Research Centre(National Institutes of Health Research (NIHR)); Biomedical Research Centre Award; NIHR Applied Research Collaboration (ARC) West</t>
  </si>
  <si>
    <t>HP is supported by a Cambridge BHF CRE non-clinical PhD studentship. AW is part of the BigData@Heart Consortium, funded by the Innovative Medicines Initiative-2 Joint Undertaking under grant agreement No 116074. AW is This research has been conducted using the UK Biobank Resource (45885). AW is supported by the BHF-Turing Cardiovascular Data Science Award (BCDSA\100005) and by core funding from UK MRC (MR/L003120/1) and BHF (RG/13/13/30194; RG/18/13/33946). CMM, IBW and AW acknowledge funding support from the NIHR Cambridge Biomedical Research Centre (BRC-1215-20014). The views expressed are those of the authors and not necessarily those of the NIHR or the Dept Health and Social Care. PSS is supported by the Biomedical Research Centre Award to Imperial College Healthcare NHS Trust. YBS is partially funded by the NIHR Applied Research Collaboration (ARC) West. The funders had no role in study design, data collection and analysis, decision to publish, or preparation of the manuscript.</t>
  </si>
  <si>
    <t>NOV 9</t>
  </si>
  <si>
    <t>e0276781</t>
  </si>
  <si>
    <t>8M8MK</t>
  </si>
  <si>
    <t>WOS:000924711500037</t>
  </si>
  <si>
    <t>Hamrouni, M; Roberts, MJ; Bishop, NC</t>
  </si>
  <si>
    <t>Hamrouni, Malik; Roberts, Matthew J.; Bishop, Nicolette C.</t>
  </si>
  <si>
    <t>The joint associations of physical activity and TV viewing time with COVID-19 mortality: An analysis of UK Biobank</t>
  </si>
  <si>
    <t>JOURNAL OF SPORTS SCIENCES</t>
  </si>
  <si>
    <t>COVID-19; physical activity; sedentary behaviour; screen time; adiposity; public health</t>
  </si>
  <si>
    <t>RISK-FACTORS; SEDENTARY BEHAVIOR; INFLAMMATION; DISEASE; MECHANISMS; MEN</t>
  </si>
  <si>
    <t>We used logistic regression to investigate the joint associations of physical activity level (high: &gt;= 3000 MET-min/week, moderate: &gt;= 600 MET-min/week, low: not meeting either criteria) and TV viewing time (low: &lt;= 1 h/day, moderate: 2-3 h/day, high: &gt;= 4 h/day) with COVID-19 mortality risk in UK Biobank. Additional models were performed with adjustment for body mass index (BMI) and waist circumference. Within the 373, 523 included participants, there were 940 COVID-19 deaths between 16 March 2020 and 12 November 2021. Compared to highly active individuals with a low TV viewing time, highly active individuals with a high TV viewing time were at significantly higher risk of COVID-19 mortality (odds ratio = 1.54, 95% confidence interval = 1.11-2.15). However, the greatest risk was observed for the combination of a low physical activity level and a high TV viewing time (2.29, 1.63-3.21). After adjusting for either BMI or waist circumference, only this latter combination remained at a significantly higher risk, although the effect estimate was attenuated by 43% and 48%, respectively. In sum, a high TV viewing time may be a risk factor for COVID-19 mortality even amongst highly active individuals. Higher adiposity appears to partly explain the elevated risk associated with a low physical activity level and a high TV viewing time.</t>
  </si>
  <si>
    <t>[Hamrouni, Malik; Roberts, Matthew J.; Bishop, Nicolette C.] Loughborough Univ, Natl Ctr Sport &amp; Exercise Med, Sch Sport Exercise &amp; Hlth Sci, Loughborough, England; [Hamrouni, Malik] Loughborough Univ, Sch Sport Exercise &amp; Hlth, Natl Ctr Sport &amp; Exercise Med, Loughborough LE11 3TU, England</t>
  </si>
  <si>
    <t>Loughborough University; Loughborough University</t>
  </si>
  <si>
    <t>Hamrouni, M (corresponding author), Loughborough Univ, Sch Sport Exercise &amp; Hlth, Natl Ctr Sport &amp; Exercise Med, Loughborough LE11 3TU, England.</t>
  </si>
  <si>
    <t>m.hamrouni@lboro.ac.uk</t>
  </si>
  <si>
    <t>Roberts, Matthew/0000-0003-2952-103X; Hamrouni, Malik/0000-0002-5523-5435</t>
  </si>
  <si>
    <t>TAYLOR &amp; FRANCIS LTD</t>
  </si>
  <si>
    <t>ABINGDON</t>
  </si>
  <si>
    <t>2-4 PARK SQUARE, MILTON PARK, ABINGDON OR14 4RN, OXON, ENGLAND</t>
  </si>
  <si>
    <t>0264-0414</t>
  </si>
  <si>
    <t>1466-447X</t>
  </si>
  <si>
    <t>J SPORT SCI</t>
  </si>
  <si>
    <t>J. Sports Sci.</t>
  </si>
  <si>
    <t>OCT 18</t>
  </si>
  <si>
    <t>10.1080/02640414.2022.2150385</t>
  </si>
  <si>
    <t>Sport Sciences</t>
  </si>
  <si>
    <t>9W3PR</t>
  </si>
  <si>
    <t>WOS:000889665100001</t>
  </si>
  <si>
    <t>Kessler, MD; Damask, A; O'Keeffe, S; Banerjee, N; Li, DD; Watanabe, K; Marketta, A; Van Meter, M; Semrau, S; Horowitz, J; Tang, J; Kosmicki, JA; Rajagopal, VM; Zou, YX; Houvras, Y; Ghosh, A; Gillies, C; Mbatchou, J; White, RR; Verweij, N; Bovijn, J; Parikshak, NN; LeBlanc, MG; Jones, M; Glass, DJ; Lotta, LA; Cantor, MN; Atwal, GS; Locke, AE; Ferreira, MAR; Deering, R; Paulding, C; Shuldiner, AR; Thurston, G; Ferrando, AA; Salerno, W; Reid, JG; Overton, JD; Marchini, J; Kang, HM; Baras, A; Abecasis, GR; Jorgenson, E</t>
  </si>
  <si>
    <t>Kessler, Michael D.; Damask, Amy; O'Keeffe, Sean; Banerjee, Nilanjana; Li, Dadong; Watanabe, Kyoko; Marketta, Anthony; Van Meter, Michael; Semrau, Stefan; Horowitz, Julie; Tang, Jing; Kosmicki, Jack A.; Rajagopal, Veera M.; Zou, Yuxin; Houvras, Yariv; Ghosh, Arkopravo; Gillies, Christopher; Mbatchou, Joelle; White, Ryan R.; Verweij, Niek; Bovijn, Jonas; Parikshak, Neelroop N.; LeBlanc, Michelle G.; Jones, Marcus; Glass, David J.; Lotta, Luca A.; Cantor, Michael N.; Atwal, Gurinder S.; Locke, Adam E.; Ferreira, Manuel A. R.; Deering, Raquel; Paulding, Charles; Shuldiner, Alan R.; Thurston, Gavin; Ferrando, Adolfo A.; Salerno, Will; Reid, Jeffrey G.; Overton, John D.; Marchini, Jonathan; Kang, Hyun M.; Baras, Aris; Abecasis, Goncalo R.; Jorgenson, Eric</t>
  </si>
  <si>
    <t>Common and rare variant associations with clonal haematopoiesis phenotypes</t>
  </si>
  <si>
    <t>DENDRITIC CELLS; ODDS RATIOS; STEM-CELL; TET2; INHIBITOR; MUTATIONS; ANCESTRY; RECEPTOR; DNMT3A</t>
  </si>
  <si>
    <t>Clonal haematopoiesis involves the expansion of certain blood cell lineages and has been associated with ageing and adverse health outcomes(1-5). Here we use exome sequence data on 628,388 individuals to identify 40,208 carriers of clonal haematopoiesis of indeterminate potential (CHIP). Using genome-wide and exome-wide association analyses, we identify 24 loci (21 of which are novel) where germline genetic variation influences predisposition to CHIP, including missense variants in the lymphocytic antigen coding gene LY75, which are associated with reduced incidence of CHIP. We also identify novel rare variant associations with clonal haematopoiesis and telomere length. Analysis of 5,041 health traits from the UK Biobank (UKB) found relationships between CHIP and severe COVID-19 outcomes, cardiovascular disease, haematologic traits, malignancy, smoking, obesity, infection and all-cause mortality. Longitudinal and Mendelian randomization analyses revealed that CHIP is associated with solid cancers, including non-melanoma skin cancer and lung cancer, and that CHIP linked to DNMT3A is associated with the subsequent development of myeloid but not lymphoid leukaemias. Additionally, contrary to previous findings from the initial 50,000 UKB exomes(6), our results in the full sample do not support a role for IL-6 inhibition in reducing the risk of cardiovascular disease among CHIP carriers. Our findings demonstrate that CHIP represents a complex set of heterogeneous phenotypes with shared and unique germline genetic causes and varied clinical implications.</t>
  </si>
  <si>
    <t>[Kessler, Michael D.; Damask, Amy; O'Keeffe, Sean; Banerjee, Nilanjana; Li, Dadong; Watanabe, Kyoko; Marketta, Anthony; Horowitz, Julie; Tang, Jing; Kosmicki, Jack A.; Rajagopal, Veera M.; Zou, Yuxin; Ghosh, Arkopravo; Gillies, Christopher; Mbatchou, Joelle; Verweij, Niek; Bovijn, Jonas; Parikshak, Neelroop N.; LeBlanc, Michelle G.; Jones, Marcus; Lotta, Luca A.; Cantor, Michael N.; Locke, Adam E.; Ferreira, Manuel A. R.; Paulding, Charles; Shuldiner, Alan R.; Ferrando, Adolfo A.; Salerno, Will; Reid, Jeffrey G.; Overton, John D.; Marchini, Jonathan; Kang, Hyun M.; Baras, Aris; Abecasis, Goncalo R.; Jorgenson, Eric] Regeneron Genet Ctr, Tarrytown, NY 10591 USA; [Van Meter, Michael; Semrau, Stefan; Houvras, Yariv; White, Ryan R.; Glass, David J.; Atwal, Gurinder S.; Deering, Raquel; Thurston, Gavin] Regeneron Pharmaceut, Tarrytown, NY USA</t>
  </si>
  <si>
    <t>Regeneron; Regeneron</t>
  </si>
  <si>
    <t>Jorgenson, E (corresponding author), Regeneron Genet Ctr, Tarrytown, NY 10591 USA.</t>
  </si>
  <si>
    <t>eric.jorgenson@regeneron.com</t>
  </si>
  <si>
    <t>Verweij, Niek/A-4499-2017; Locke, Adam/K-2000-2019; Abecasis, Goncalo R/B-7840-2010; Ferreira, Manuela L/B-9880-2014; Glass, David/C-4782-2012; Semrau, Stefan/B-9772-2009</t>
  </si>
  <si>
    <t>Locke, Adam/0000-0001-6227-198X; Watanabe, Kyoko/0000-0002-3303-8860; Ghosh, Arkopravo/0000-0003-2342-1441; White, Ryan/0000-0001-8344-2549; Thurston, Gavin/0000-0002-4105-5919; Li, Dadong/0000-0003-0868-4884; Glass, David/0000-0001-6187-4164; Semrau, Stefan/0000-0002-4245-2246</t>
  </si>
  <si>
    <t>DEC 8</t>
  </si>
  <si>
    <t>9B1JY</t>
  </si>
  <si>
    <t>WOS:000932175600008</t>
  </si>
  <si>
    <t>Television Viewing Time, Overweight, Obesity, and Severe COVID-19: A Brief Report From UK Biobank</t>
  </si>
  <si>
    <t>JOURNAL OF PHYSICAL ACTIVITY &amp; HEALTH</t>
  </si>
  <si>
    <t>inactivity; adiposity; coronavirus; epidemiology; immunology</t>
  </si>
  <si>
    <t>PHYSICAL-ACTIVITY; SEDENTARY BEHAVIOR; PROSPECTIVE COHORT; ALL-CAUSE; RISK; MORTALITY; CANCER</t>
  </si>
  <si>
    <t>Background: Overweight and obesity are well-established risk factors for COVID-19 severity; however, less is known about the role of sedentary behaviors such as television (TV) viewing. The purpose of this brief report was to determine whether lower TV viewing time may mitigate the risk of severe COVID-19 in individuals with excess weight. Methods: We analyzed 329,751 UK Biobank participants to investigate the independent and combined associations of BMI and self-reported TV viewing time with odds of severe COVID-19 (inpatient COVID-19 or COVID-19 death). Results: Between March 16 and December 8, 2020, there were 1648 instances of severe COVID-19. Per 1-unit (hours per day) increase in TV viewing time, the odds of severe COVID-19 increased by 5% (adjusted odds ratio = 1.05, 95% confidence interval = 1.02-1.08). Compared with normal-weight individuals with low (&lt;= 1 h/d) TV viewing time, the odds ratios for overweight individuals with low and high (&gt;= 4 h/d) TV viewing time were 1.17 (0.89-1.55) and 1.66 (1.31-2.11), respectively. For individuals with obesity, the respective ORs for low and high TV viewing time were 2.18 (1.61-2.95) and 2.14 (1.69-2.73). Conclusion: Higher TV viewing time was associated with higher odds of severe COVID-19 independent of BMI and moderate to vigorous physical activity. Additionally, low TV viewing time may partly attenuate the elevated odds associated with overweight, but not obesity.</t>
  </si>
  <si>
    <t>[Hamrouni, Malik; Roberts, Matthew J.; Bishop, Nicolette C.] Loughborough Univ, Natl Ctr Sport &amp; Exercise Med, Sch Sport Exercise &amp; Hlth Sci, Loughborough, England</t>
  </si>
  <si>
    <t>Bishop, NC (corresponding author), Loughborough Univ, Natl Ctr Sport &amp; Exercise Med, Sch Sport Exercise &amp; Hlth Sci, Loughborough, England.</t>
  </si>
  <si>
    <t>n.c.bishop@lboro.ac.uk</t>
  </si>
  <si>
    <t>Roberts, Matthew/0000-0003-2952-103X</t>
  </si>
  <si>
    <t>HUMAN KINETICS PUBL INC</t>
  </si>
  <si>
    <t>CHAMPAIGN</t>
  </si>
  <si>
    <t>1607 N MARKET ST, PO BOX 5076, CHAMPAIGN, IL 61820-2200 USA</t>
  </si>
  <si>
    <t>1543-3080</t>
  </si>
  <si>
    <t>1543-5474</t>
  </si>
  <si>
    <t>J PHYS ACT HEALTH</t>
  </si>
  <si>
    <t>J. Phys. Act. Health</t>
  </si>
  <si>
    <t>10.1123/jpah.2022-0294</t>
  </si>
  <si>
    <t>7V9JE</t>
  </si>
  <si>
    <t>WOS:000913127600005</t>
  </si>
  <si>
    <t>Ma, Y; Li, S; Yang, HX; Zhang, Y; Li, HP; Xu, FS; Hou, YB; Zhang, XY; Wang, YG</t>
  </si>
  <si>
    <t>Ma, Yue; Li, Shu; Yang, Hongxi; Zhang, Yuan; Li, Huiping; Xu, Fusheng; Hou, Yabing; Zhang, Xinyu; Wang, Yaogang</t>
  </si>
  <si>
    <t>Effect of psychotropics on the risk of COVID-19 in middle-aged and older adults</t>
  </si>
  <si>
    <t>EUROPEAN NEUROPSYCHOPHARMACOLOGY</t>
  </si>
  <si>
    <t>Psychotropics; COVID-19; Pharmacoepidemiology</t>
  </si>
  <si>
    <t>MEDICATIONS; DISORDERS; CARE</t>
  </si>
  <si>
    <t>Older adults have been markedly impacted by the coronavirus disease 19 (COVID-19) pandemic, and many reports have cited concerns regarding potential psychiatric sequelae of coronavirus disease (COVID-19), but the actual effects of psychotropics on the COVID-19 are unclear. In this study, multivariate logistic regression was used to evaluate associations between the pre-scription of psychotropics and the risk of SARS-CoV-2 infection, and COVID-19-related death among the participants who were tested for severe acute respiratory syndrome coronavirus-2 (SARS-CoV-2) before October 18, 2021, in UK Biobank. The psychotropics included 18 types of medications. Among 168,173 participants who underwent testing for SARS-CoV-2 RNA, 30,577 (18.2%) were positive, and 14,284 (8.5%) participants used psychotropics. Among 30,577 par-ticipants who were infected with SARS-CoV-2, 1,181 (3.9%) were COVID-19-related deaths, and 2,542 (8.3%) participants used psychotropics. In multivariate logistic regression, psychotropics use was significantly associated with the risk of SARS-CoV-2 infection (odds ratio [OR], 0.95; 95% confidence interval [CI], 0.88-0.98), and COVID-19-related death (OR, 0.78; 95% CI, 0.64- 0.98). Interestingly, the use of diazepam was significantly associated with a 31% lower risk of SARS-CoV-2 infection (OR, 0.69; 95% CI, 0.53-0.88). The use of sertraline was significantly associated with a 89% lower risk of COVID-19-related death (OR, 0.11; 95% CI, 0.02-0.39). In conclusion, our findings suggested that the use of psychotropics was associated with a lower risk of SARS-CoV-2 infection and COVID-19-related deaths.(c) 2022 Elsevier B.V. and ECNP. All rights reserved.</t>
  </si>
  <si>
    <t>[Ma, Yue; Zhang, Yuan; Li, Huiping; Xu, Fusheng; Hou, Yabing; Zhang, Xinyu; Wang, Yaogang] Tianjin Med Univ, Sch Publ Hlth, Tianjin 300070, Peoples R China; [Li, Shu] Tianjin Univ Tradit Chinese Med, Sch Management, Tianjin, Peoples R China; [Yang, Hongxi] Tianjin Med Univ, Sch Basic Med Sci, Dept Bioinformat, Tianjin, Peoples R China; [Li, Huiping] Lund Univ, Dept Clin Sci Malmo, Malmo, Sweden</t>
  </si>
  <si>
    <t>Tianjin Medical University; Tianjin University of Traditional Chinese Medicine; Tianjin Medical University; Lund University</t>
  </si>
  <si>
    <t>YaogangWang@tmu.edu.cn</t>
  </si>
  <si>
    <t>National Natural Science Foundation of China; [45676]; [71910107004]</t>
  </si>
  <si>
    <t>National Natural Science Foundation of China(National Natural Science Foundation of China (NSFC)); ;</t>
  </si>
  <si>
    <t>Acknowledgments The present analyses were conducted using the UK Biobank Resource under Application 45676. We would like to thank all UK Biobank participants and staff, and all health-care workers involved in the diagnosis and treatment of COVID-19 patients. We acknowledge the support to Y.G.W. funded by the National Natural Science Foundation of China (71910107004) . The funding sources had no involvement in the study design, collection, analysis, or interpretation of data.</t>
  </si>
  <si>
    <t>0924-977X</t>
  </si>
  <si>
    <t>1873-7862</t>
  </si>
  <si>
    <t>EUR NEUROPSYCHOPHARM</t>
  </si>
  <si>
    <t>Eur. Neuropsychopharmacol.</t>
  </si>
  <si>
    <t>DEC 2022</t>
  </si>
  <si>
    <t>Clinical Neurology; Neurosciences; Pharmacology &amp; Pharmacy; Psychiatry</t>
  </si>
  <si>
    <t>Neurosciences &amp; Neurology; Pharmacology &amp; Pharmacy; Psychiatry</t>
  </si>
  <si>
    <t>7W3FU</t>
  </si>
  <si>
    <t>WOS:000913399400003</t>
  </si>
  <si>
    <t>Millard, LAC; Fernandez-Sanles, A; Carter, AR; Hughes, RA; Tilling, K; Morris, TP; Major-Smith, D; Griffith, GJ; Clayton, GL; Kawabata, E; Smith, GD; Lawlor, DA; Borges, MC</t>
  </si>
  <si>
    <t>Millard, Louise A. C.; Fernandez-Sanles, Alba; Carter, Alice R.; Hughes, Rachael A.; Tilling, Kate; Morris, Tim P.; Major-Smith, Daniel; Griffith, Gareth J.; Clayton, Gemma L.; Kawabata, Emily; Smith, George Davey; Lawlor, Deborah A.; Borges, Maria Carolina</t>
  </si>
  <si>
    <t>Exploring the impact of selection bias in observational studies of COVID-19: a simulation study</t>
  </si>
  <si>
    <t>Article; Early Access</t>
  </si>
  <si>
    <t>Selection bias; misclassification bias; SARS-CoV-2 infection; COVID-19; UK Biobank; ALSPAC</t>
  </si>
  <si>
    <t>RISK-FACTORS; ENGLAND</t>
  </si>
  <si>
    <t>Background Non-random selection of analytic subsamples could introduce selection bias in observational studies. We explored the potential presence and impact of selection in studies of SARS-CoV-2 infection and COVID-19 prognosis. Methods We tested the association of a broad range of characteristics with selection into COVID-19 analytic subsamples in the Avon Longitudinal Study of Parents and Children (ALSPAC) and UK Biobank (UKB). We then conducted empirical analyses and simulations to explore the potential presence, direction and magnitude of bias due to this selection (relative to our defined UK-based adult target populations) when estimating the association of body mass index (BMI) with SARS-CoV-2 infection and death-with-COVID-19. Results In both cohorts, a broad range of characteristics was related to selection, sometimes in opposite directions (e.g. more-educated people were more likely to have data on SARS-CoV-2 infection in ALSPAC, but less likely in UKB). Higher BMI was associated with higher odds of SARS-CoV-2 infection and death-with-COVID-19. We found non-negligible bias in many simulated scenarios. Conclusions Analyses using COVID-19 self-reported or national registry data may be biased due to selection. The magnitude and direction of this bias depend on the outcome definition, the true effect of the risk factor and the assumed selection mechanism; these are likely to differ between studies with different target populations. Bias due to sample selection is a key concern in COVID-19 research based on national registry data, especially as countries end free mass testing. The framework we have used can be applied by other researchers assessing the extent to which their results may be biased for their research question of interest.</t>
  </si>
  <si>
    <t>[Millard, Louise A. C.; Fernandez-Sanles, Alba; Carter, Alice R.; Hughes, Rachael A.; Tilling, Kate; Major-Smith, Daniel; Griffith, Gareth J.; Clayton, Gemma L.; Kawabata, Emily; Smith, George Davey; Lawlor, Deborah A.; Borges, Maria Carolina] Univ Bristol, MRC Integrat Epidemiol Unit, Bristol, Avon, England; [Millard, Louise A. C.; Fernandez-Sanles, Alba; Carter, Alice R.; Hughes, Rachael A.; Tilling, Kate; Major-Smith, Daniel; Griffith, Gareth J.; Clayton, Gemma L.; Kawabata, Emily; Smith, George Davey; Lawlor, Deborah A.; Borges, Maria Carolina] Univ Bristol, Bristol Med Sch, Populat Hlth Sci, Bristol, Avon, England; [Tilling, Kate; Smith, George Davey; Lawlor, Deborah A.] NIHR Biomed Res Ctr, Bristol, Avon, England; [Morris, Tim P.] UCL, MRC Clin Trials Unit, London, England</t>
  </si>
  <si>
    <t>University of Bristol; University of Bristol; University of London; University College London; Medical Research Council Clinical Trials Unit</t>
  </si>
  <si>
    <t>Millard, LAC (corresponding author), Oakfield House, Bristol BS8 2BN, Avon, England.</t>
  </si>
  <si>
    <t>louise.millard@bristol.ac.uk</t>
  </si>
  <si>
    <t>Carter, Alice/AAB-6269-2022; /K-7215-2019; Tilling, Kate/AAY-1578-2021; Borges, Maria Carolina/F-1980-2014; Davey Smith, George/A-7407-2013</t>
  </si>
  <si>
    <t>Borges, Maria Carolina/0000-0001-7785-4547; Davey Smith, George/0000-0002-1407-8314; Millard, Louise/0000-0003-4787-8411; Morris, Tim/0000-0001-5850-3610; Griffith, Gareth/0000-0003-0481-3175; Carter, Alice/0000-0003-2817-4195</t>
  </si>
  <si>
    <t>UK Medical Research Council; Wellcome [217065/Z/19/Z]; University of Bristol; Wellcome Trust [221574/Z/20/Z]; Elizabeth Blackwell Institute for Research at the University of Bristol for the Questionnaire `COVID1'; University of Bristol Faculty Director's Discretionary Fund for the Questionnaire `COVID2'; ALSPAC website; National Institute of Health Research (NIHR); British Heart Foundation (BHF) COVID Flagship project (COVIDITY); Bristol BHF Accelerator Award [AA/18/1/34219]; University of Bristol and Medical Research Council (MRC) Integrative Epidemiology Unit [MC_UU_00011/1, MC_UU_00011/3, MC_UU_00011/6]; Royal Society [215408/Z/19/Z]; European Union [733206]; Economic and Social Research Council [ES/T009101/1]; BHF [CH/F/20/90003]; NIHR [NF0616-10102]; MRC [MC_UU_12023/21, MC_UU_12023/29, MC_UU_00004/07]; Wellcome Trust [221574/Z/20/Z, 215408/Z/19/Z] Funding Source: Wellcome Trust</t>
  </si>
  <si>
    <t>UK Medical Research Council(UK Research &amp; Innovation (UKRI)Medical Research Council UK (MRC)); Wellcome(Wellcome Trust); University of Bristol; Wellcome Trust(Wellcome Trust); Elizabeth Blackwell Institute for Research at the University of Bristol for the Questionnaire `COVID1'; University of Bristol Faculty Director's Discretionary Fund for the Questionnaire `COVID2'; ALSPAC website; National Institute of Health Research (NIHR)(National Institutes of Health Research (NIHR)); British Heart Foundation (BHF) COVID Flagship project (COVIDITY); Bristol BHF Accelerator Award; University of Bristol and Medical Research Council (MRC) Integrative Epidemiology Unit; Royal Society(Royal Society); European Union(European Union (EU)); Economic and Social Research Council(UK Research &amp; Innovation (UKRI)Economic &amp; Social Research Council (ESRC)); BHF(British Heart Foundation); NIHR(National Institutes of Health Research (NIHR)); MRC(UK Research &amp; Innovation (UKRI)Medical Research Council UK (MRC)); Wellcome Trust(Wellcome Trust)</t>
  </si>
  <si>
    <t>The UK Medical Research Council and Wellcome (grant ref.: 217065/Z/19/Z) and the University of Bristol provide core support for ALSPAC. This work was supported by the Wellcome Trust's `Longitudinal Population Study Covid-19 Steering Group and Secretariat' (221574/Z/20/Z, a Strategic Support Science Grant); the Elizabeth Blackwell Institute for Research at the University of Bristol for the Questionnaire `COVID1'; and the University of Bristol Faculty Director's Discretionary Fund for the Questionnaire `COVID2'. A comprehensive list of grant funding is available on the ALSPAC website (http://www.bristol.ac.uk/alspac/external/docu ments/grantacknowledgements.pdf). This work was also supported by the National Institute of Health Research (NIHR) and British Heart Foundation (BHF) COVID Flagship project (COVIDITY); the Bristol BHF Accelerator Award (AA/18/1/34219, which supports A.F.-S., A.R.C., D.A.L. and M.C.B.); the University of Bristol and Medical Research Council (MRC) Integrative Epidemiology Unit (MC_UU_00011/1, MC_UU_00011/3, MC_UU_00011/6, supporting L.A.C.M., A.F.-S., A.R.C., D.M.-S., G.J.G., G.L.C., G.D.S., D.A.L., K.T. and M.C.B.); R.H. and E.K. were supported by a Sir Henry Dale Fellowship jointly funded by the Wellcome Trust and the Royal Society (grant number 215408/Z/19/Z); the European Union's Horizon 2020 research and innovation programme under grant agreement number 733206 (LifeCycle), which supports G.L.C. and D.A.L.; the University of Bristol (Vice-Chancellor's Fellowships to L.A.C.M. and M.C.B.); the Economic and Social Research Council (ES/T009101/1, post-doctoral fellowship to G.J.G.); the BHF (CH/F/20/90003, to D.A.L.); the NIHR (NF0616-10102, to D.A.L.). T.P.M. was funded by the MRC MC_UU_12023/21, MC_UU_12023/29 and MC_UU_00004/07). The funders had no role in study design, data collection and analysis, decision to publish or preparation of the manuscript. This research was funded in whole, or in part, by the Wellcome Trust. This publication is the work of the authors and Louise A.C. Millard, Alba Ferna ' ndez-Sanle ' s, Alice R. Carter and Maria Carolina Borges will serve as guarantors for the contents of this paper.</t>
  </si>
  <si>
    <t>2022 DEC 6</t>
  </si>
  <si>
    <t>6U0RE</t>
  </si>
  <si>
    <t>WOS:000894077500001</t>
  </si>
  <si>
    <t>Reeves, J; Kooner, JS; Zhang, WH</t>
  </si>
  <si>
    <t>Reeves, Joshua; Kooner, Jaspal S.; Zhang, Weihua</t>
  </si>
  <si>
    <t>Accelerated ageing is associated with increased COVID-19 severity and differences across ethnic groups may exist</t>
  </si>
  <si>
    <t>COVID-19; severity; ageing; accelerated ageing; ethnicities; UK Biobank (UKB)</t>
  </si>
  <si>
    <t>TELOMERE LENGTH; AFRICAN-AMERICANS; BIOMARKER; DISEASE</t>
  </si>
  <si>
    <t>BackgroundWhile increased age is an established risk factor for COVID-19, there is great heterogeneity in outcomes within age groups. This is because chronological age does not reflect health, unlike biological age. We intend to investigate the association between accelerated ageing and COVID-19 outcomes through the lens of three measures, namely phenotypic age acceleration (PhenoAgeAccel), telomere length (Adjusted T/S Ratio) and facial ageing, and to examine whether there are differences across ethnic groups. MethodsTaking participants from the UK Biobank, we associated accelerated ageing with severe COVID-19 outcomes, defined as COVID-related hospitalisation or death. Separate logistic regressions models were created for age and the three accelerated ageing-related variables, adjusting for a variety of covariates in each model. Multivariable logistic regression models were also created within White, Black, Asian and Other ethnic groups to assess for potential differing associations. Forward likelihood ratio logistic regression models were created to evaluate importance of the variables and to assess for patterns of association across the total population and ethnic groups. ResultsAfter adjusting for all covariates, the odds ratio (OR) and 95% confidence interval (95% CI) of COVID-19 severe outcomes for age was 1.080 (1.074-1.086). After further adjusting age for the accelerated ageing variables, the ORs were 1.029 (1.020-1.039) for PhenoAgeAccel and 0.847 (0.772-0.929) for Facial Ageing's Younger Than You Are while Adjusted T/S ratio and Older Than You Are were statistically insignificant. The OR for age remained similar across ethnic groups. Both PhenoAgeAccel and younger facial ages in the White population and PhenoAgeAccel in the Black population had ORs of 1.031 (1.021-1.042), 0.853 (0.774-0.939), and 1.049 (1.001-1.100), respectively. Both Adjusted T/S Ratio and older facial ages showed statistical insignificance in all ethnicities. In forward logistic regression, age and PhenoAgeAccel were the age-related variables selected most frequently in all models. InterpretationAccelerated ageing is associated with increased COVID-19 severity. The mechanisms at work here are likely immunosenescence and inflamaging. This association indicates that anti-ageing treatment may improve COVID-19 outcome. The results within ethnic groups and that of telomere length were inconclusive, but point to a need for future, more focused research on the topic.</t>
  </si>
  <si>
    <t>[Reeves, Joshua; Zhang, Weihua] Imperial Coll London, Dept Epidemiol &amp; Biostat, London, England; [Reeves, Joshua] Univ Sheffield, Med Sch, Sheffield, England; [Kooner, Jaspal S.; Zhang, Weihua] London North West Univ Healthcare NHS Trust, Ealing Hosp, Dept Cardiol, London, England; [Kooner, Jaspal S.] Natl Heart &amp; Lung Inst, Imperial Coll London, London, England; [Kooner, Jaspal S.] Imperial Coll Healthcare NHS Trust, London, England; [Kooner, Jaspal S.] Imperial Coll London, MRC PHE Ctr Environm &amp; Hlth, London, England</t>
  </si>
  <si>
    <t>Imperial College London; University of Sheffield; Imperial College London; Imperial College London; Imperial College London</t>
  </si>
  <si>
    <t>Reeves, J; Zhang, WH (corresponding author), Imperial Coll London, Dept Epidemiol &amp; Biostat, London, England.;Reeves, J (corresponding author), Univ Sheffield, Med Sch, Sheffield, England.;Zhang, WH (corresponding author), London North West Univ Healthcare NHS Trust, Ealing Hosp, Dept Cardiol, London, England.</t>
  </si>
  <si>
    <t>joshuajreeves99@gmail.com; weihua.zhang@imperial.ac.uk</t>
  </si>
  <si>
    <t>[65210]</t>
  </si>
  <si>
    <t>This research was conducted using the UK Biobank Resource under Application Number 65210. We are grateful to UK Biobank for making the data available and to all the participants who contributed their time and blood samples to make this resource possible. We thank Prof. Duolao Wang, Chair of Biostatistics at Liverpool School of Tropical Medicine, who provided consultation on the statistical element of the study. We acknowledge the role of Dr. Richard Pinder, the Director of Undergraduate Public Health Education at Imperial College London, and the Global Health BSc team at Imperial College London who facilitated this research. We thank Rahul Patel for identifying ICD-10 codes for comorbidities.</t>
  </si>
  <si>
    <t>7G4FB</t>
  </si>
  <si>
    <t>WOS:000902481300001</t>
  </si>
  <si>
    <t>Das, S; Taylor, K; Kozubek, J; Sardell, J; Gardner, S</t>
  </si>
  <si>
    <t>Das, Sayoni; Taylor, Krystyna; Kozubek, James; Sardell, Jason; Gardner, Steve</t>
  </si>
  <si>
    <t>Genetic risk factors for ME/CFS identified using combinatorial analysis</t>
  </si>
  <si>
    <t>JOURNAL OF TRANSLATIONAL MEDICINE</t>
  </si>
  <si>
    <t>ME/CFS; Combinatorial analytics; Patient stratification; Biomarkers; Novel targets; Precision repositioning</t>
  </si>
  <si>
    <t>FATIGUE-SYNDROME; MULTIPLE-SCLEROSIS; CIRCADIAN-RHYTHMS; INSULIN; ASSOCIATION; DISCOVERY; VARIANTS; SULF2; SUSCEPTIBILITY; EXPRESSION</t>
  </si>
  <si>
    <t>Background: Myalgic encephalomyelitis/chronic fatigue syndrome (ME/CFS) is a debilitating chronic disease that lacks known pathogenesis, distinctive diagnostic criteria, and effective treatment options. Understanding the genetic (and other) risk factors associated with the disease would begin to help to alleviate some of these issues for patients. Methods: We applied both GWAS and the PrecisionLife combinatorial analytics platform to analyze ME/CFS cohorts from UK Biobank, including the Pain Questionnaire cohort, in a case-control design with 1000 cycles of fully random permutation. Results from this study were supported by a series of replication and cohort comparison experiments, including use of disjoint Verbal Interview CFS, post-viral fatigue syndrome and fibromyalgia cohorts also derived from UK Biobank, and compared results for overlap and reproducibility. Results: Combinatorial analysis revealed 199 SNPs mapping to 14 genes that were significantly associated with 91% of the cases in the ME/CFS population. These SNPs were found to stratify by shared cases into 15 clusters (communities) made up of 84 high-order combinations of between 3 and 5 SNPs. p-values for these communities range from 2.3 x 10(-10) to 1.6 x 10(-72). Many of the genes identified are linked to the key cellular mechanisms hypothesized to underpin ME/CFS, including vulnerabilities to stress and/or infection, mitochondrial dysfunction, sleep disturbance and autoimmune development. We identified 3 of the critical SNPs replicated in the post-viral fatigue syndrome cohort and 2 SNPs replicated in the fibromyalgia cohort. We also noted similarities with genes associated with multiple sclerosis and long COVID, which share some symptoms and potentially a viral infection trigger with ME/CFS. Conclusions: This study provides the first detailed genetic insights into the pathophysiological mechanisms underpinning ME/CFS and offers new approaches for better diagnosis and treatment of patients.</t>
  </si>
  <si>
    <t>[Das, Sayoni; Taylor, Krystyna; Kozubek, James; Sardell, Jason; Gardner, Steve] PrecisionLife Ltd, Oxford, England</t>
  </si>
  <si>
    <t>Gardner, S (corresponding author), PrecisionLife Ltd, Oxford, England.</t>
  </si>
  <si>
    <t>steve@precisionlife.com</t>
  </si>
  <si>
    <t>Gardner, Steve/0000-0002-5490-3358</t>
  </si>
  <si>
    <t>Precision Life Ltd; [44288]</t>
  </si>
  <si>
    <t>Precision Life Ltd;</t>
  </si>
  <si>
    <t>The project was funded entirely by Precision Life Ltd.</t>
  </si>
  <si>
    <t>1479-5876</t>
  </si>
  <si>
    <t>J TRANSL MED</t>
  </si>
  <si>
    <t>J. Transl. Med.</t>
  </si>
  <si>
    <t>DEC 14</t>
  </si>
  <si>
    <t>7B5ST</t>
  </si>
  <si>
    <t>WOS:000899193400002</t>
  </si>
  <si>
    <t>Shi, HC; Zhao, H; Zhang, W; Wang, S</t>
  </si>
  <si>
    <t>Shi, Huangcong; Zhao, Hui; Zhang, Wei; Wang, Shan</t>
  </si>
  <si>
    <t>COVID-19 is not a causal risk for miscarriage: evidence from a Mendelian randomization study</t>
  </si>
  <si>
    <t>JOURNAL OF ASSISTED REPRODUCTION AND GENETICS</t>
  </si>
  <si>
    <t>COVID-19; Miscarriage; Mendelian randomization; SNP; ACE2</t>
  </si>
  <si>
    <t>SARS-COV-2 INFECTION; PREGNANCY; DISEASE</t>
  </si>
  <si>
    <t>Objective Coronavirus disease 2019 (COVID-19) has caused a global pandemic in the last three years. The lack of reliable evidence on the risk of miscarriage due to COVID-19 has become a concern for patients and obstetricians. We sought to identify rigorous evidence using two-sample Mendelian randomization (MR) analysis. Methods Seven single-nucleotide polymorphisms (SNPs) associated with COVID-19 were used as instrumental variables to explore causality by two-sample MR. The summary data of genetic variants were obtained from the Genome Wide Association Study (GWAS) among European populations in the UK Biobank and EBI database. Inverse variance weighting (IVW) method was taken as the gold standard for MR results, and other methods were taken as auxiliary. We also performed sensitivity analysis to evaluate the robustness of MR. Results The MR analysis showed there was no clear causal association between COVID-19 and miscarriage in the genetic prediction [OR 0.9981 (95% CI, 0.9872-1.0091), p = 0.7336]. Sensitivity analysis suggested that the MR results were robust [horizontal pleiotropy (MR-Egger, intercept = 0.0001592; se = 0.0023; p = 0.9480)]. Conclusions The evidence from MR does not support COVID-19 as a causal risk factor for miscarriage in European populations. The small probability of direct placental infection, as well as the inability to stratify the data may explain the results of MR. These findings can be informative for obstetricians when managing women in labor.</t>
  </si>
  <si>
    <t>[Shi, Huangcong; Zhao, Hui; Wang, Shan] Shandong Univ, Shandong Prov Hosp, Dept Obstet &amp; Gynecol, 324 Jingwu Rd, Jinan 250021, Shandong, Peoples R China; [Shi, Huangcong; Zhao, Hui; Wang, Shan] Shandong Key Lab Reprod Med, Jinan 250012, Shandong, Peoples R China; [Zhao, Hui] Yinan Peoples Hosp, Dept Obstet &amp; Gynecol, 50 Lishan Rd, Linyi 276300, Shandong, Peoples R China; [Zhao, Hui; Wang, Shan] Shandong First Med Univ, Dept Obstet &amp; Gynecol, Shandong Prov Hosp, 324 Jingwu Rd, Jinan 250021, Peoples R China; [Zhang, Wei] Shandong First Med Univ, Dept Orthopaed, Shandong Prov Hosp, 324 Jingwu Rd, Jinan 250021, Peoples R China</t>
  </si>
  <si>
    <t>Shandong University; Shandong First Medical University &amp; Shandong Academy of Medical Sciences; Shandong First Medical University &amp; Shandong Academy of Medical Sciences; Shandong First Medical University &amp; Shandong Academy of Medical Sciences</t>
  </si>
  <si>
    <t>Wang, S (corresponding author), Shandong Univ, Shandong Prov Hosp, Dept Obstet &amp; Gynecol, 324 Jingwu Rd, Jinan 250021, Shandong, Peoples R China.;Wang, S (corresponding author), Shandong Key Lab Reprod Med, Jinan 250012, Shandong, Peoples R China.;Wang, S (corresponding author), Shandong First Med Univ, Dept Obstet &amp; Gynecol, Shandong Prov Hosp, 324 Jingwu Rd, Jinan 250021, Peoples R China.;Zhang, W (corresponding author), Shandong First Med Univ, Dept Orthopaed, Shandong Prov Hosp, 324 Jingwu Rd, Jinan 250021, Peoples R China.</t>
  </si>
  <si>
    <t>weizhang80s@126.com; drwangshan78@126.com</t>
  </si>
  <si>
    <t>shi, huangcong/0000-0003-0444-0874</t>
  </si>
  <si>
    <t>National Key Research and Development Program of China [2021YFC2700400, 2021YFC2700701]; Basic Science Center Program of NSFC [31988101]; National Natural Science Foundation of China [82192874, 31871509, 82071606]; Shandong Provincial Key Research and Development Program [2020ZLYS02]; Taishan Scholars Program of Shandong Province [ts20190988]; Fundamental Research Funds of Shandong University; Jinan Science and TechnologyPlan [202134014]</t>
  </si>
  <si>
    <t>National Key Research and Development Program of China; Basic Science Center Program of NSFC; National Natural Science Foundation of China(National Natural Science Foundation of China (NSFC)); Shandong Provincial Key Research and Development Program; Taishan Scholars Program of Shandong Province; Fundamental Research Funds of Shandong University; Jinan Science and TechnologyPlan</t>
  </si>
  <si>
    <t>This study was supported by the National Key Research and Development Program of China (2021YFC2700400, 2021YFC2700701), the Basic Science Center Program of NSFC (31988101), the National Natural Science Foundation of China (82192874, 31871509, 82071606), the Shandong Provincial Key Research and Development Program(2020ZLYS02), the Taishan Scholars Program of Shandong Province (ts20190988), the Fundamental Research Funds of Shandong University, and the Jinan Science and TechnologyPlan (202134014).</t>
  </si>
  <si>
    <t>SPRINGER/PLENUM PUBLISHERS</t>
  </si>
  <si>
    <t>233 SPRING ST, NEW YORK, NY 10013 USA</t>
  </si>
  <si>
    <t>1058-0468</t>
  </si>
  <si>
    <t>1573-7330</t>
  </si>
  <si>
    <t>J ASSIST REPROD GEN</t>
  </si>
  <si>
    <t>J. Assist. Reprod. Genet.</t>
  </si>
  <si>
    <t>Genetics &amp; Heredity; Obstetrics &amp; Gynecology; Reproductive Biology</t>
  </si>
  <si>
    <t>9B3BF</t>
  </si>
  <si>
    <t>WOS:000900059600001</t>
  </si>
  <si>
    <t>Liu, CX; Peng, J; Liu, YB; Peng, Y; Kuang, YY; Zhang, YZ; Ma, QL</t>
  </si>
  <si>
    <t>Liu, Chenxi; Peng, Jia; Liu, Yubo; Peng, Yi; Kuang, Yuanyuan; Zhang, Yinzhuang; Ma, Qilin</t>
  </si>
  <si>
    <t>Causal relationship between particulate matter 2.5 (PM2.5), PM2.5 absorbance, and COVID-19 risk: A two-sample Mendelian randomisation study</t>
  </si>
  <si>
    <t>AMBIENT AIR-POLLUTION; LONG-TERM EXPOSURE; INSTRUMENTS; COHORTS; ASTHMA; PM10</t>
  </si>
  <si>
    <t>Background Several observational studies reported on the association between par-ticulate matter &amp; LE;2.5 &amp; mu;m (PM2.5) and its absorbance with coronavirus (COVID-19), but none use Mendelian randomisation (MR). To strengthen the knowledge on causal-ity, we examined the association of PM2.5 and its absorbance with COVID-19 risk using MR.Methods We selected genome-wide association study (GWAS) integration data from the UK Biobank and IEU Open GWAS Project for two-sample MR analysis. We used inverse variance weighted (IVW) and its multiple random effects and fixed effects alternatives to generally predict the association of PM2.5 and its absorbance with COVID-19, and six methods (MR Egger, weighted median, simple mode, weighted mode, maximum-likelihood and MR-PRESSO) as complementary analyses.Results MR results suggested that PM2.5 absorbance was associated with COVID-19 infection (odds ratio (OR) = 2.64; 95% confidence interval (CI) = 1.32-5.27, P = 0.006), hospitalisation (OR = 3.52; 95% CI = 1.05-11.75, P = 0.041) and severe respiratory symptoms (OR = 28.74; 95% CI = 4.00-206.32, P = 0.001) in IVW methods. We ob-served no association between PM2.5 and COVID-19.Conclusions We found a potential causal association of PM2.5 absorbance with COVID-19 infection, hospitalisation, and severe respiratory symptoms using MR analysis. Prevention and control of air pollution could help delay and halt the neg-ative progression of COVID-19.</t>
  </si>
  <si>
    <t>[Liu, Chenxi; Peng, Jia; Liu, Yubo; Kuang, Yuanyuan; Ma, Qilin] Cent South Univ, Xiangya Hosp, Dept Cardiovasc Med, Changsha, Hunan, Peoples R China; [Liu, Chenxi; Peng, Jia; Liu, Yubo; Peng, Yi; Ma, Qilin] Xiangya Hosp, Natl Clin Res Ctr Geriatr Disorders, Changsha, Hunan, Peoples R China; [Peng, Yi] Cent South Univ, Xiangya Hosp, Dept Rheumatol &amp; Immunol TX, Changsha, Hunan, Peoples R China; [Zhang, Yinzhuang] First Hosp Changsha, Dept Cardiovasc Med, Changsha, Hunan, Peoples R China; [Ma, Qilin] Cent South Univ, Xiangya Hosp, Dept Cardiovasc Med, 87 Xiangya Rd, Changsha, Hunan, Peoples R China</t>
  </si>
  <si>
    <t>Central South University; Central South University; Central South University; Central South University</t>
  </si>
  <si>
    <t>Ma, QL (corresponding author), Cent South Univ, Xiangya Hosp, Dept Cardiovasc Med, 87 Xiangya Rd, Changsha, Hunan, Peoples R China.</t>
  </si>
  <si>
    <t>mqilin2004@163.com</t>
  </si>
  <si>
    <t>National Natural Science Foundation of China [8197021705]; Hunan Provincial Innovation Foundation for Postgraduate [CX20220362]</t>
  </si>
  <si>
    <t>National Natural Science Foundation of China(National Natural Science Foundation of China (NSFC)); Hunan Provincial Innovation Foundation for Postgraduate</t>
  </si>
  <si>
    <t>Funding: This work was supported by the National Natural Science Foundation of China (No.8197021705 to Qilin Ma) and the Hunan Provincial Innovation Foundation for Postgraduate. (CX20220362 to Chenxi Liu) .</t>
  </si>
  <si>
    <t>CALEDONIAN EXCHANGE, 19A CANNING ST, EDINBURGH, Lothian, ENGLAND</t>
  </si>
  <si>
    <t>M9TW7</t>
  </si>
  <si>
    <t>WOS:001033576000001</t>
  </si>
  <si>
    <t>Hamilton, FW; Thomas, M; Arnold, D; Palmer, T; Moran, E; Mentzer, AJ; Maskell, N; Baillie, K; Summers, C; Hingorani, A; MacGowan, A; Khandaker, GM; Mitchell, R; Smith, GD; Ghazal, P; Timpson, NJ</t>
  </si>
  <si>
    <t>Hamilton, Fergus W.; Thomas, Matt J.; Arnold, David; Palmer, Tom; Moran, Ed; Mentzer, Alexander J.; Maskell, Nick; Baillie, Kenneth M.; Summers, Charlotte; Hingorani, Aroon; MacGowan, Alasdair; Khandaker, Golam M. J.; Mitchell, Ruth; Smith, George Davey; Ghazal, Peter; Timpson, Nicholas J.</t>
  </si>
  <si>
    <t>Therapeutic potential of IL6R blockade for the treatment of sepsis and sepsis-related death: A mendelian randomisation study</t>
  </si>
  <si>
    <t>C-REACTIVE PROTEIN; GENETIC-VARIANTS; INTERLEUKIN-6; IL-6; INHIBITION; PNEUMONIA; RISK</t>
  </si>
  <si>
    <t>Background Sepsis is characterised by dysregulated, life-threatening immune responses, which are thought to be driven by cytokines such as interleukin 6 (IL-6). Genetic variants in IL6R known to down-regulate IL-6 signalling are associated with improved Coronavirus Disease 2019 (COVID-19) outcomes, a finding later confirmed in randomised trials of IL-6 receptor antagonists (IL6RAs). We hypothesised that blockade of IL6R could also improve outcomes in sepsis. Methods and findings We performed a mendelian randomisation (MR) analysis using single nucleotide polymorphisms (SNPs) in and near IL6R to evaluate the likely causal effects of IL6R blockade on sepsis (primary outcome), sepsis severity, other infections, and COVID-19 (secondary outcomes). We weighted SNPs by their effect on CRP and combined results across them in inverse variance weighted meta-analysis, proxying the effect of IL6RA. Our outcomes were measured in UK Biobank, FinnGen, the COVID-19 Host Genetics Initiative (HGI), and the GenOSept and GainS consortium. We performed several sensitivity analyses to test assumptions of our methods, including utilising variants around CRP and gp130 in a similar analysis. In the UK Biobank cohort (N = 486,484, including 11,643 with sepsis), IL6R blockade was associated with a decreased risk of our primary outcome, sepsis (odds ratio (OR) = 0.80; 95% confidence interval (CI) 0.66 to 0.96, per unit of natural log-transformed CRP decrease). The size of this effect increased with severity, with larger effects on 28-day sepsis mortality (OR = 0.74; 95% CI 0.47 to 1.15); critical care admission with sepsis (OR = 0.48, 95% CI 0.30 to 0.78) and critical care death with sepsis (OR = 0.37, 95% CI 0.14 to 0.98). Similar associations were seen with severe respiratory infection: OR for pneumonia in critical care 0.69 (95% CI 0.49 to 0.97) and for sepsis survival in critical care (OR = 0.22; 95% CI 0.04 to 1.31) in the GainS and GenOSept consortium, although this result had a large degree of imprecision. We also confirm the previously reported protective effect of IL6R blockade on severe COVID-19 (OR = 0.69, 95% CI 0.57 to 0.84) in the COVID-19 HGI, which was of similar magnitude to that seen in sepsis. Sensitivity analyses did not alter our primary results. These results are subject to the limitations and assumptions of MR, which in this case reflects interpretation of these SNP effects as causally acting through blockade of IL6R, and reflect lifetime exposure to IL6R blockade, rather than the effect of therapeutic IL6R blockade. Conclusions IL6R blockade is causally associated with reduced incidence of sepsis. Similar but imprecisely estimated results supported a causal effect also on sepsis related mortality and critical care admission with sepsis. These effects are comparable in size to the effect seen in severe COVID-19, where IL-6 receptor antagonists were shown to improve survival. These data suggest that a randomised trial of IL-6 receptor antagonists in sepsis should be considered. Author summary Why was this study done? Inhibition of the cytokine interleukin 6 (IL-6) using drugs such as tocilizumab, which bind to the IL-6 receptor, has been shown to reduce mortality in critically unwell patients with Coronavirus Disease 2019 (COVID-19). It is currently unknown whether IL-6 inhibition might have similar benefits in other, severe infections, such as bacterial sepsis. Genetic analyses (mendelian randomisation (MR)) have previously predicted the success of IL-6 inhibition in COVID-19 and other conditions. What did the researchers find? In a large, UK cohort ( 485,825, including 11,643 with sepsis), genetic variation acting as a proxy (or natural experiment) for IL6R blockade was associated with a reduced odds of sepsis (odds ratio (OR) 0.80; 95% confidence interval (CI) 0.66 to 0.96) in MR analyses. Effects were consistent in secondary cohorts and when using differing definitions of sepsis, with effect sizes generally larger in more severe phenotypes.T he effect estimates on sepsis were similar in magnitude to those seen in severe COVID-19 (OR 0.69, 95% CI 0.57 to 0.84), where IL-6 blockade is currently recommended. What do the findings mean? Within the limitations and assumptions of MR, these findings support the consideration of IL-6 inhibition in randomised controlled trials in sepsis. More broadly, these findings support the potentially pathological role of IL-6 in severe infection.</t>
  </si>
  <si>
    <t>[Hamilton, Fergus W.; Palmer, Tom; Mitchell, Ruth; Smith, George Davey; Timpson, Nicholas J.] Univ Bristol, MRC Integrat Epidemiol Unit, Bristol, England; [Hamilton, Fergus W.; Moran, Ed; MacGowan, Alasdair] North Bristol NHS Trust, Infect Sci, Bristol, England; [Thomas, Matt J.] North Bristol NHS Trust, Intens Care Unit, Bristol, England; [Arnold, David; Maskell, Nick] Univ Bristol, Acad Resp Unit, Bristol, England; [Mentzer, Alexander J.] Univ Oxford, Wellcome Ctr Human Genet, Oxford, England; [Baillie, Kenneth M.] Univ Edinburgh, Roslin Inst, Edinburgh, Scotland; [Summers, Charlotte] Univ Cambridge, Dept Med, Cambridge, England; [Hingorani, Aroon] UCL, UCL Inst Cardiovasc Sci, London, England; [Hingorani, Aroon] UCL, UCL BHF Res Accelerator, London, England; [Hingorani, Aroon] Hlth Data Res UK, London, England; [Ghazal, Peter] Cardiff Univ, Project Sepsis, Cardiff, Wales</t>
  </si>
  <si>
    <t>University of Bristol; North Bristol NHS Trust; North Bristol NHS Trust; University of Bristol; University of Oxford; Wellcome Centre for Human Genetics; University of Edinburgh; UK Research &amp; Innovation (UKRI); Biotechnology and Biological Sciences Research Council (BBSRC); Roslin Institute; University of Cambridge; University of London; University College London; University of London; University College London; Cardiff University</t>
  </si>
  <si>
    <t>Hamilton, FW (corresponding author), Univ Bristol, MRC Integrat Epidemiol Unit, Bristol, England.;Hamilton, FW (corresponding author), North Bristol NHS Trust, Infect Sci, Bristol, England.</t>
  </si>
  <si>
    <t>fergus.hamilton@bristol.ac.uk</t>
  </si>
  <si>
    <t>Summers, Charlotte/A-6973-2012; Davey Smith, George/A-7407-2013; Timpson, Nicholas/O-7548-2015</t>
  </si>
  <si>
    <t>Summers, Charlotte/0000-0002-7269-2873; Davey Smith, George/0000-0002-1407-8314; Arnold, David/0000-0003-3158-7740; maskell, nick/0000-0002-1276-6500; Mentzer, Alexander/0000-0002-4502-2209; Palmer, Tom/0000-0003-4655-4511; Hamilton, Fergus/0000-0002-9760-4059; Timpson, Nicholas/0000-0002-7141-9189</t>
  </si>
  <si>
    <t>GW4 CAT Doctoral Fellowship scheme (Wellcome Trust) [222894/Z/21/Z]; UCL British Heart Foundation [AA/18/6/34223]; UCL NIHR Biomedical Research Centre [MR/V033867/1]; UCL British Heart Foundation Accelerator; UCL NIHR Biomedical Research Centre; UKRI/NIHR; Oxford Biomedical Research Centre (BRC); Welsh Government; EU-ERDF (Ser Cymru Scheme); National Institute for Health and Care Research [AA/18/6/34223]; UKRI; Cambridge NIHR Biomedical Research Centre [MR/V033867/1]; Wellcome Trust; GlaxoSmithKline plc; Sepsis Research (Fiona Elizabeth Agnew Trust); BBSRC Institute Strategic Programme Grant to the Roslin Institute [NIHR133788]; UK Intensive Care Society [MR/X005070/1, MC_PC_1905, MRNO2995X/1, MC_PC_20029, BRC-1215-20014, 223164/Z/21/Z]; Baillie Gifford [MC_PC_20004]; Baillie Gifford Science Pandemic Hub at the University of Edinburgh [MC_PC_19025, BB/P013759/1]; Cancer Research UK (CRUK) Integrative Cancer Epidemiology Programme; [202802/Z/16/Z]; [BB/P013732/1]; [C18281/A29019]; National Institutes of Health Research (NIHR) [NIHR133788] Funding Source: National Institutes of Health Research (NIHR); Wellcome Trust [223164/Z/21/Z] Funding Source: Wellcome Trust</t>
  </si>
  <si>
    <t>GW4 CAT Doctoral Fellowship scheme (Wellcome Trust); UCL British Heart Foundation; UCL NIHR Biomedical Research Centre; UCL British Heart Foundation Accelerator; UCL NIHR Biomedical Research Centre; UKRI/NIHR(UK Research &amp; Innovation (UKRI)); Oxford Biomedical Research Centre (BRC); Welsh Government; EU-ERDF (Ser Cymru Scheme)(European Union (EU)); National Institute for Health and Care Research; UKRI(UK Research &amp; Innovation (UKRI)); Cambridge NIHR Biomedical Research Centre(National Institutes of Health Research (NIHR)); Wellcome Trust(Wellcome Trust); GlaxoSmithKline plc(GlaxoSmithKline); Sepsis Research (Fiona Elizabeth Agnew Trust); BBSRC Institute Strategic Programme Grant to the Roslin Institute; UK Intensive Care Society; Baillie Gifford; Baillie Gifford Science Pandemic Hub at the University of Edinburgh; Cancer Research UK (CRUK) Integrative Cancer Epidemiology Programme; ; ; ; National Institutes of Health Research (NIHR)(National Institutes of Health Research (NIHR)); Wellcome Trust(Wellcome Trust)</t>
  </si>
  <si>
    <t>FH's time was funded by the GW4 CAT Doctoral Fellowship scheme (Wellcome Trust, 222894/Z/21/Z, https://www.gw4-cat.ac.uk). AH's time was funded by UCL British Heart Foundation Accelerator (AA/18/6/34223, https://www.bhf.org.uk/), the UCL NIHR Biomedical Research Centre, and the UKRI/NIHR funded Multimorbidity Mechanism and Therapeutics Research Collaborative (MR/V033867/1, both https://www.nihr.ac.uk/). AJM is a NIHR Academic Clinical Lecturer and supported by the Oxford Biomedical Research Centre (BRC, https://www.nihr.ac.uk/). PG's time was funded by the Welsh Government and the EU-ERDF (Ser Cymru Scheme, https://gov.wales/ser-cymru). CS is supported by funding from National Institute for Health and Care Research (NIHR133788, https://www.nihr.ac.uk/).) and UKRI (MR/X005070/1, https://www.ukri.ac.uk/). Her research programme is also supported by the Cambridge NIHR Biomedical Research Centre (BRC-1215-20014, https://www.nihr.ac.uk/), the Wellcome Trust (https://wellcome.org/), and GlaxoSmithKline plc (https://www.gsk.com/). JKB gratefully acknowledges funding support from a Wellcome Trust Senior Research Fellowship (223164/Z/21/Z, https://wellcome.org/), UKRI grants MC_PC_20004, MC_PC_19025, MC_PC_1905, MRNO2995X/1, and MC_PC_20029 (https://www.ukri.org/), Sepsis Research (Fiona Elizabeth Agnew Trust, https://sepsisresearch.org.uk/), a BBSRC Institute Strategic Programme Grant to the Roslin Institute (BB/P013732/1, BB/P013759/1, https://www.ukri.org/councils/bbsrc/), and the UK Intensive Care Society (https://ics.ac.uk/). We gratefully acknowledge the support of Baillie Gifford (https://www.bailliegifford.com/) and the Baillie Gifford Science Pandemic Hub at the University of Edinburgh) NJT is a Wellcome Trust Investigator (202802/Z/16/Z) and works within the University of Bristol National Institute for Health Research (NIHR) Biomedical Research Centre (BRC, https://www.nihr.ac.uk). NJT is supported by the Cancer Research UK (CRUK) Integrative Cancer Epidemiology Programme (C18281/A29019, https://www.cancerresearchuk.org/). The views expressed are those of the authors and not necessarily those of the NIHR, the NHS, or the Department of Health and Social Care. The funders had no role in study design, data collection and analysis, decision to publish, or preparation of the manuscript.</t>
  </si>
  <si>
    <t>e1004174</t>
  </si>
  <si>
    <t>9F0ZY</t>
  </si>
  <si>
    <t>WOS:000937206200001</t>
  </si>
  <si>
    <t>Hastie, CE; Foster, HME; Jani, BD; O'Donnell, CA; Ho, FK; Pell, JP; Sattar, N; Katikireddi, SV; Mair, FS; Nicholl, BI</t>
  </si>
  <si>
    <t>Hastie, Claire E.; Foster, Hamish M. E.; Jani, Bhautesh D.; O'Donnell, Catherine A.; Ho, Frederick K.; Pell, Jill P.; Sattar, Naveed; Katikireddi, Srinivasa V.; Mair, Frances S.; Nicholl, Barbara I.</t>
  </si>
  <si>
    <t>Chronic pain and COVID-19 hospitalisation and mortality: a UK Biobank cohort study</t>
  </si>
  <si>
    <t>PAIN</t>
  </si>
  <si>
    <t>Chronic pain; COVID-19; hospitalisation; mortality</t>
  </si>
  <si>
    <t>CARE; HEALTH; MANAGEMENT; INFECTION; DISEASE; ADULTS</t>
  </si>
  <si>
    <t>The risk of COVID-19 in those with chronic pain is unknown. We investigated whether self-reported chronic pain was associated with COVID-19 hospitalisation or mortality. UK Biobank recruited 502,624 participants aged 37 to 73 years between 2006 and 2010. Baseline exposure data, including chronic pain (&gt;3 months, in at least 1 of 7 prespecified body sites) and chronic widespread pain (&gt;3 months, all over body), were linked to COVID-19 hospitalisations or mortality. Univariable or multivariable Poisson regression analyses were performed on the association between chronic pain and COVID-19 hospitalisation and Cox regression analyses of the associations with COVID-19 mortality. Multivariable analyses adjusted incrementally for sociodemographic confounders, then lifestyle risk factors, and finally long-term condition count. Of 441,403 UK Biobank participants with complete data, 3180 (0.7%) were hospitalised for COVID-19 and 1040 (0.2%) died from COVID-19. Chronic pain was associated with hospital admission for COVID-19 even after adjustment for all covariates (incidence rate ratio 1.16; 95% confidence interval [CI] 1.08-1.24; P &lt; 0.001), as was chronic widespread pain (incidence rate ratio 1.33; 95% CI 1.06-1.66; P = 0.012). There was clear evidence of a dose-response relationship with number of pain sites (fully adjusted global P-value &lt; 0.001). After adjustment for all covariates, there was no association between chronic pain (HR 1.01; 95% CI 0.89-1.15; P = 0.834) but attenuated association with chronic widespread pain (HR 1.50, 95% CI 1.04-2.16, P-value = 0.032) and COVID-19 mortality. Chronic pain is associated with higher risk of hospitalisation for COVID-19, but the association with mortality is unclear. Future research is required to investigate these findings further and determine whether pain is associated with long COVID.</t>
  </si>
  <si>
    <t>[Hastie, Claire E.; Ho, Frederick K.; Pell, Jill P.] Univ Glasgow, Inst Hlth &amp; Wellbeing, Publ Hlth, Glasgow, Scotland; [Foster, Hamish M. E.; Jani, Bhautesh D.; O'Donnell, Catherine A.; Mair, Frances S.; Nicholl, Barbara I.] Univ Glasgow, Inst Hlth &amp; Wellbeing, Gen Practice &amp; Primary Care, Glasgow, Scotland; [Sattar, Naveed] Univ Glasgow, British Heart Fdn, Inst Cardiovasc &amp; Med Sci, Glasgow Cardiovasc Res Ctr, Glasgow, Scotland; [Katikireddi, Srinivasa V.] Univ Glasgow, Inst Hlth &amp; Wellbeing, MRC CSO Social &amp; Publ Hlth Sci Unit, Glasgow, Scotland; [Nicholl, Barbara I.] Univ Glasgow, Inst Hlth &amp; Wellbeing, Gen Practice &amp; Primary Care, 1 Horselethill Rd, Glasgow G12 9LX, Scotland</t>
  </si>
  <si>
    <t>University of Glasgow; University of Glasgow; University of Glasgow; MRC/CSO SOCIAL AND PUBLIC HEALTH SCIENCES UNIT; University of Glasgow; University of Glasgow</t>
  </si>
  <si>
    <t>Nicholl, BI (corresponding author), Univ Glasgow, Inst Hlth &amp; Wellbeing, Gen Practice &amp; Primary Care, 1 Horselethill Rd, Glasgow G12 9LX, Scotland.</t>
  </si>
  <si>
    <t>claire.hastie@glasgow.ac.uk; Hamish.Foster@glasgow.ac.uk; Bhautesh.Jani@glasgow.ac.uk; Frederick.Ho@glasgow.ac.uk; jill.pell@glasgow.ac.uk; Naveed.Sattar@glasgow.ac.uk; Vittal.Katikireddi@glasgow.ac.uk; Frances.Mair@glasgow.ac.uk; barbara.nicholl@glasgow.ac.uk</t>
  </si>
  <si>
    <t>; Ho, Frederick/M-6407-2017</t>
  </si>
  <si>
    <t>Mair, Frances/0000-0001-9780-1135; Ho, Frederick/0000-0001-7190-9025; Katikireddi, Srinivasa/0000-0001-6593-9092; Nicholl, Barbara/0000-0001-5639-0130; Hastie, Claire/0000-0002-4604-3319; Jani, Bhautesh/0000-0001-7348-514X; O'Donnell, Kate/0000-0002-5368-3779</t>
  </si>
  <si>
    <t>Versus Arthritis [21970]; Medical Research Council (MRC) Clinical Research Training Fellowship [MR/T001585/1]; NRS Senior Clinical Fellowship [SCAF/15/02]; Medical Research Council [MC_UU_00022/2]; Scottish Government Chief Scientist Office [SPHSU17]</t>
  </si>
  <si>
    <t>Versus Arthritis(Versus Arthritis); Medical Research Council (MRC) Clinical Research Training Fellowship(UK Research &amp; Innovation (UKRI)Medical Research Council UK (MRC)); NRS Senior Clinical Fellowship; Medical Research Council(UK Research &amp; Innovation (UKRI)Medical Research Council UK (MRC)); Scottish Government Chief Scientist Office</t>
  </si>
  <si>
    <t>This research has been conducted using data from UK Biobank, a major biomedical resource (https://www.ukbiobank.ac.uk/), under Application Number 14151. The authors thank UK Biobank participants for their participation.Data variables prepared for a Versus Arthritis funded project (Grant Number 21970) were used in the current study (B.I.N., F.M.S., and B.D.J.). H.M.E. Foster is funded by a Medical Research Council (MRC) Clinical Research Training Fellowship (Grant Reference Number MR/T001585/1). S.V. Katikireddi acknowledges funding from a NRS Senior Clinical Fellowship (SCAF/15/02), the Medical Research Council (MC_UU_00022/2), and the Scottish Government Chief Scientist Office (SPHSU17).</t>
  </si>
  <si>
    <t>0304-3959</t>
  </si>
  <si>
    <t>1872-6623</t>
  </si>
  <si>
    <t>Pain</t>
  </si>
  <si>
    <t>10.1097/j.pain.0000000000002663</t>
  </si>
  <si>
    <t>Anesthesiology; Clinical Neurology; Neurosciences</t>
  </si>
  <si>
    <t>Anesthesiology; Neurosciences &amp; Neurology</t>
  </si>
  <si>
    <t>7F0PU</t>
  </si>
  <si>
    <t>WOS:000901560400014</t>
  </si>
  <si>
    <t>Luo, YS; Shen, XC; Li, W; Wu, GF; Yang, XM; Guo, MY; Chen, F; Shen, HY; Zhang, PP; Gao, H; Nie, Y; Wu, JH; Mou, R; Zhang, K; Cheng, ZS</t>
  </si>
  <si>
    <t>Luo, Yu-Si; Shen, Xiang-Chun; Li, Wei; Wu, Guo-Feng; Yang, Xiao-Meng; Guo, Ming-Yang; Chen, Fang; Shen, Hu-Yan; Zhang, Ping-Ping; Gao, Han; Nie, Ying; Wu, Jia-Hong; Mou, Rong; Zhang, Ke; Cheng, Zhong-Shan</t>
  </si>
  <si>
    <t>Genetic screening for hypertension and COVID-19 reveals functional variation of SPEG potentially associated with severe COVID-19 in women</t>
  </si>
  <si>
    <t>hypertension; severe COVID-19; GWAS; SPEG; women; cardiomyocyte</t>
  </si>
  <si>
    <t>The coronavirus disease 2019 (COVID-19) pandemic, caused by the severe acute respiratory syndrome coronavirus 2 (SARS-CoV-2), has led to more than 6.4 million deaths worldwide. The prevalent comorbidity between hypertension and severe COVID-19 suggests common genetic factors may affect the outcome of both diseases. As both hypertension and severe COVID-19 demonstrate sex-biased prevalence, common genetic factors between the two diseases may display sex-biased differential associations. By evaluating COVID-19 association signals of 172-candidate hypertension single nucleotide polymorphisms (SNPs) derived from more than 1 million European individuals in two sex-stratified severe COVID-19 genome-wide association studies from UK BioBank with European ancestry, we revealed one functional cis expression quantitative trait locus of SPEG (rs12474050) showing sex-biased association with severe COVID-19 in women. The risk allele rs12474050*T associates with higher blood pressure. In our study, we found it is significantly correlated with lower SPEG expression in muscle-skeletal but with higher expression in both brain cerebellum and cerebellar hemisphere. Additionally, nominal significances were detected for the association between rs12474050*T and lower SPEG expression in both heart left ventricle and atrial appendage; among these tissues, the SPEG expression is nominally significantly higher in females than in males. Further analysis revealed SPEG is mainly expressed in cardiomyocytes in heart and is upregulated upon SARS-CoV-2 infection, with significantly higher upregulation of SPEG only observed in female but not in male COVID-19 patients compared to both normal female and male individuals, suggesting upregulation of SPEG is a female-specific protective mechanism against COVID-19 induced heart damage. Taken together, our analyses suggest the involvement of SPEG in both hypertension and severe COVID-19 in women, which provides new insights for sex-biased effect of severe COVID-19 in women.</t>
  </si>
  <si>
    <t>[Luo, Yu-Si; Wu, Guo-Feng; Gao, Han] Guizhou Med Univ, Affiliated Hosp, Dept Emergency, Guiyang, Peoples R China; [Luo, Yu-Si; Yang, Xiao-Meng; Guo, Ming-Yang; Chen, Fang; Shen, Hu-Yan; Zhang, Ping-Ping; Nie, Ying; Wu, Jia-Hong; Mou, Rong; Zhang, Ke] Guizhou Med Univ, Sch Basic Med Sci, Key &amp; Characterist Lab Modern Pathogen Biol, Guiyang, Peoples R China; [Shen, Xiang-Chun; Zhang, Ke] Guizhou Med Univ, High Efficacy Applicat Nat Med Resources Engn Ctr, Sch Pharmaceut Sci, Guiyang, Peoples R China; [Shen, Xiang-Chun] Guizhou Med Univ, State Key Lab Funct &amp; Applicat Med Plants, Guiyang, Peoples R China; [Li, Wei] Guizhou Med Univ, Affiliated Hosp, Dept Cardiovasc, Guiyang, Peoples R China; [Cheng, Zhong-Shan] St Jude Childrens Res Hosp, Ctr Appl Bioinformat, Memphis, TN 38105 USA</t>
  </si>
  <si>
    <t>Zhang, K (corresponding author), Guizhou Med Univ, Sch Basic Med Sci, Key &amp; Characterist Lab Modern Pathogen Biol, Guiyang, Peoples R China.;Zhang, K (corresponding author), Guizhou Med Univ, High Efficacy Applicat Nat Med Resources Engn Ctr, Sch Pharmaceut Sci, Guiyang, Peoples R China.;Cheng, ZS (corresponding author), St Jude Childrens Res Hosp, Ctr Appl Bioinformat, Memphis, TN 38105 USA.</t>
  </si>
  <si>
    <t>Technological Department of Guizhou Province [[2020]4Y163]; Guiyang Science and Technology Bureau [(2020)-10-2]; National Natural Science Foundation of China; Guizhou Medical University [I-2020-06, 20NSP010]</t>
  </si>
  <si>
    <t>Technological Department of Guizhou Province; Guiyang Science and Technology Bureau; National Natural Science Foundation of China(National Natural Science Foundation of China (NSFC)); Guizhou Medical University</t>
  </si>
  <si>
    <t>This project was partly supported by Science and Technology Supporting Plan of Scientific and Technological Department of Guizhou Province ([2020]4Y163), Science and Technology Program of Guiyang Science and Technology Bureau [(2020)-10-2], Cultivation Project of National Natural Science Foundation of China of the Affiliated Hospital of Guizhou Medical University and Guizhou Medical University (I-2020-06, 20NSP010).</t>
  </si>
  <si>
    <t>JAN 4</t>
  </si>
  <si>
    <t>8I2WK</t>
  </si>
  <si>
    <t>WOS:000921587400001</t>
  </si>
  <si>
    <t>Hilton, B; Wilson, DJ; O'Connell, AM; Ironmonger, D; Rudkin, JK; Allen, N; Oliver, I; Wyllie, DH</t>
  </si>
  <si>
    <t>Hilton, Bridget; Wilson, Daniel J.; O'Connell, Anne-Marie; Ironmonger, Dean; Rudkin, Justine K.; Allen, Naomi; Oliver, Isabel; Wyllie, David H.</t>
  </si>
  <si>
    <t>Laboratory diagnosed microbial infection in English UK Biobank participants in comparison to the general population</t>
  </si>
  <si>
    <t>URINARY-TRACT-INFECTION; PRACTICE GUIDELINES; BACTEREMIA; CARE; SURVEILLANCE; ASSOCIATION; MANAGEMENT; RESISTANCE; VACCINE</t>
  </si>
  <si>
    <t>Understanding the genetic and environmental risk factors for serious bacterial infections in ageing populations remains incomplete. Utilising the UK Biobank (UKB), a prospective cohort study of 500,000 adults aged 40-69 years at recruitment (2006-2010), can help address this. Partial implementation of such a system helped groups around the world make rapid progress understanding risk factors for SARS-CoV-2 infection and COVID-19, with insights appearing as early as May 2020. In principle, such approaches could also to be used for bacterial isolations. Here we report feasibility testing of linking an England-wide dataset of microbial reporting to UKB participants, to enable characterisation of microbial infections within the UKB Cohort. These records pertain mainly to bacterial isolations; SARS-CoV-2 isolations were not included. Microbiological infections occurring in patients in England, as recorded in the Public Health England second generation surveillance system (SGSS), were linked to UKB participants using pseudonymised identifiers. By January 2015, ascertainment of laboratory reports from UKB participants by SGSS was estimated at 98%. 4.5% of English UKB participants had a positive microbiological isolate in 2015. Half of UKB isolates came from 12 laboratories, and 70% from 21 laboratories. Incidence rate ratios for microbial isolation, which is indicative of serious infection, from the UKB cohort relative to the comparably aged general population ranged from 0.6 to 1, compatible with the previously described healthy participant bias in UKB. Data on microbial isolations can be linked to UKB participants from January 2015 onwards. This linked data would offer new opportunities for research into the role of bacterial agents on health and disease in middle to-old age.</t>
  </si>
  <si>
    <t>[Hilton, Bridget; O'Connell, Anne-Marie; Ironmonger, Dean; Oliver, Isabel; Wyllie, David H.] UK Hlth Secur Agcy, London, England; [Wilson, Daniel J.; Rudkin, Justine K.; Allen, Naomi] Univ Oxford, Big Data Inst, Li Ka Shing Ctr Hlth Informat &amp; Discovery, Nuffield Dept Populat Hlth, Oxford, England; [Wyllie, David H.] Univ Oxford, Nuffield Dept Med, Oxford, England</t>
  </si>
  <si>
    <t>UK Health Security Agency (UKHSA); University of Oxford; University of Oxford</t>
  </si>
  <si>
    <t>Wyllie, DH (corresponding author), UK Hlth Secur Agcy, London, England.;Wyllie, DH (corresponding author), Univ Oxford, Nuffield Dept Med, Oxford, England.</t>
  </si>
  <si>
    <t>david.wyllie@ukhsa.gov.uk</t>
  </si>
  <si>
    <t>Wilson, Daniel/C-1463-2019</t>
  </si>
  <si>
    <t>Wilson, Daniel/0000-0002-0940-3311; Rudkin, Justine/0000-0002-3044-0459</t>
  </si>
  <si>
    <t>Public Health England's Pipeline Fund; Wellcome Trust [101237/Z/13/Z]; Royal Society [101237/Z/13/Z]; Big Data Institute Robertson Fellowship; Wellcome Trust [101237/Z/13/Z] Funding Source: Wellcome Trust</t>
  </si>
  <si>
    <t>Public Health England's Pipeline Fund; Wellcome Trust(Wellcome Trust); Royal Society(Royal Society); Big Data Institute Robertson Fellowship; Wellcome Trust(Wellcome Trust)</t>
  </si>
  <si>
    <t>Supported by Public Health England's Pipeline Fund. This research was funded in whole, or in part, by the Wellcome Trust [101237/Z/13/Z]. For the purpose of Open Access, the author has applied a CC BY public copyright licence to any Author Accepted Manuscript version arising from this submission. D.J.W. is a Sir Henry Dale Fellow, jointly funded by the Wellcome Trust and the Royal Society (Grant 101237/Z/13/Z). D.J.W. is supported by a Big Data Institute Robertson Fellowship.</t>
  </si>
  <si>
    <t>JAN 10</t>
  </si>
  <si>
    <t>I5RG0</t>
  </si>
  <si>
    <t>WOS:001003345000049</t>
  </si>
  <si>
    <t>Wan, EYF; Mathur, S; Zhang, R; Yan, VKC; Lai, FTT; Chui, CSL; Li, X; Wong, CKH; Chan, EWY; Yiu, KH; Wong, ICK</t>
  </si>
  <si>
    <t>Wan, Eric Yuk Fai; Mathur, Sukriti; Zhang, Ran; Yan, Vincent Ka Chun; Lai, Francisco Tsz Tsun; Chui, Celine Sze Ling; Li, Xue; Wong, Carlos King Ho; Chan, Esther Wai Yin; Yiu, Kai Hang; Wong, Ian Chi Kei</t>
  </si>
  <si>
    <t>Association of COVID-19 with short- and long-term risk of cardiovascular disease and mortality: a prospective cohort in UK Biobank</t>
  </si>
  <si>
    <t>CARDIOVASCULAR RESEARCH</t>
  </si>
  <si>
    <t>SARS-CoV-2; Cardiovascular diseases; Epidemiology; Viral disease; Health services</t>
  </si>
  <si>
    <t>HOSPITALIZED-PATIENTS; COMORBIDITY; ADJUSTMENT</t>
  </si>
  <si>
    <t>Aims This study aims to evaluate the short- and long-term associations between COVID-19 and development of cardiovascular disease (CVD) outcomes and mortality in the general population. Methods and Results A prospective cohort of patients with COVID-19 infection between 16 March 2020 and 30 November 2020 was identified from UK Biobank, and followed for up to 18 months, until 31 August 2021. Based on age (within 5 years) and sex, each case was randomly matched with up to 10 participants without COVID-19 infection from two cohorts-a contemporary cohort between 16 March 2020 and 30 November 2020 and a historical cohort between 16 March 2018 and 30 November 2018. The characteristics between groups were further adjusted with propensity score-based marginal mean weighting through stratification. To determine the association of COVID-19 with CVD and mortality within 21 days of diagnosis (acute phase) and after this period (post-acute phase), Cox regression was employed. In the acute phase, patients with COVID-19 (n = 7584) were associated with a significantly higher short-term risk of CVD {hazard ratio (HR): 4.3 [95% confidence interval (CI): 2.6- 6.9]; HR: 5.0 (95% CI: 3.0-8.1)} and all-cause mortality [HR: 81.1 (95% CI: 58.5-112.4); HR: 67.5 (95% CI: 49.9-91.1)] than the contemporary (n = 75 790) and historical controls (n = 75 774), respectively. Regarding the post-acute phase, patients with COVID-19 (n = 7139) persisted with a significantly higher risk of CVD in the long-term [HR: 1.4 (95% CI: 1.2-1.8); HR: 1.3 (95% CI: 1.1- 1.6)] and all-cause mortality [HR: 5.0 (95% CI: 4.3-5.8); HR: 4.5 (95% CI: 3.9-5.2) compared to the contemporary (n = 71 296) and historical controls (n = 71 314), respectively. Conclusions COVID-19 infection, including long-COVID, is associated with increased short- and long-term risks of CVD and mortality. Ongoing monitoring of signs and symptoms of developing these cardiovascular complications post diagnosis and up till at least a year post recovery may benefit infected patients, especially those with severe disease.</t>
  </si>
  <si>
    <t>[Wan, Eric Yuk Fai; Yan, Vincent Ka Chun; Lai, Francisco Tsz Tsun; Li, Xue; Wong, Carlos King Ho; Chan, Esther Wai Yin; Wong, Ian Chi Kei] Univ Hong Kong, LKS Fac Med, Ctr Safe Medicat Practice &amp; Res, Dept Pharmacol &amp; Pharm, L02-56 2-F,Lab Block,21 Sassoon Rd, Hong Kong, Peoples R China; [Wan, Eric Yuk Fai; Lai, Francisco Tsz Tsun; Chui, Celine Sze Ling; Li, Xue; Wong, Carlos King Ho; Chan, Esther Wai Yin; Wong, Ian Chi Kei] Lab Data Discovery Hlth D24H, Hong Kong, Peoples R China; [Wan, Eric Yuk Fai; Mathur, Sukriti; Zhang, Ran] Univ Hong Kong, LKS Fac Med, Sch Clin Med, Dept Family Med &amp; Primary Care, Hong Kong, Peoples R China; [Chui, Celine Sze Ling] Univ Hong Kong, LKS Fac Med, Sch Nursing, Hong Kong, Peoples R China; [Chui, Celine Sze Ling] Univ Hong Kong, LKS Fac Med, Sch Publ Hlth, Hong Kong, Peoples R China; [Li, Xue] Univ Hong Kong, LKS Fac Med, Sch Clin Med, Dept Med, Hong Kong, Peoples R China; [Chan, Esther Wai Yin; Wong, Ian Chi Kei] Univ Hong Kong, Shenzhen Hosp, Dept Pharm, 1, Haiyuan 1st Rd, Shenzhen, Peoples R China; [Chan, Esther Wai Yin] Univ Hong Kong, Shenzhen Hosp, Dept Pharm, Shenzhen, Peoples R China; [Yiu, Kai Hang] Univ Hong Kong, Shenzhen Hosp, Cardiac &amp; Vasc Ctr, Shenzhen, Peoples R China; [Yiu, Kai Hang] Univ Hong Kong, LKS Fac Med, Sch Clin Med, Dept Med, Hong Kong, Peoples R China; [Wong, Ian Chi Kei] UCL, Sch Pharm, Res Dept Practice &amp; Policy, London, England; [Wong, Ian Chi Kei] Aston Univ, Aston Pharm Sch, Aston St, Birmingham B4 7ET, England</t>
  </si>
  <si>
    <t>University of Hong Kong; University of Hong Kong; University of Hong Kong; University of Hong Kong; University of Hong Kong; University of Hong Kong; University of Hong Kong; University of Hong Kong; University of Hong Kong; University of London; University College London; University of London School of Pharmacy; Aston University</t>
  </si>
  <si>
    <t>Wong, ICK (corresponding author), Univ Hong Kong, LKS Fac Med, Ctr Safe Medicat Practice &amp; Res, Dept Pharmacol &amp; Pharm, L02-56 2-F,Lab Block,21 Sassoon Rd, Hong Kong, Peoples R China.;Wong, ICK (corresponding author), Lab Data Discovery Hlth D24H, Hong Kong, Peoples R China.;Wong, ICK (corresponding author), Univ Hong Kong, Shenzhen Hosp, Dept Pharm, 1, Haiyuan 1st Rd, Shenzhen, Peoples R China.;Yiu, KH (corresponding author), Univ Hong Kong, Shenzhen Hosp, Cardiac &amp; Vasc Ctr, Shenzhen, Peoples R China.;Yiu, KH (corresponding author), Univ Hong Kong, LKS Fac Med, Sch Clin Med, Dept Med, Hong Kong, Peoples R China.;Wong, ICK (corresponding author), UCL, Sch Pharm, Res Dept Practice &amp; Policy, London, England.;Wong, ICK (corresponding author), Aston Univ, Aston Pharm Sch, Aston St, Birmingham B4 7ET, England.</t>
  </si>
  <si>
    <t>khkyiu@hku.hk; wongick@hku.hk</t>
  </si>
  <si>
    <t>Mondaca Gómez, Katherine/JED-5127-2023; wong, ian c k/A-8075-2010; Chui, Celine SL/A-2046-2014; Lai, Francisco Tsz Tsun/F-3842-2019; WAN, Eric Yuk Fai/A-1681-2015; Chan, Esther Wai Yin/B-3522-2012</t>
  </si>
  <si>
    <t>Lai, Francisco Tsz Tsun/0000-0002-9121-1959; WAN, Eric Yuk Fai/0000-0002-6275-1147; Mathur, Sukriti/0000-0001-6261-5674; Chan, Esther Wai Yin/0000-0002-7602-9470</t>
  </si>
  <si>
    <t>Collaborative Research Fund from University Grants Committee of The Government of the Hong Kong Special Administrative Region, China [C7154-20GF]; University of Hong Kong; Laboratory of Data Discovery for Health - AIR@InnoHK [D24H]</t>
  </si>
  <si>
    <t>Collaborative Research Fund from University Grants Committee of The Government of the Hong Kong Special Administrative Region, China; University of Hong Kong(University of Hong Kong); Laboratory of Data Discovery for Health - AIR@InnoHK</t>
  </si>
  <si>
    <t>This work was funded by Collaborative Research Fund from University Grants Committee of The Government of the Hong Kong Special Administrative Region, China (Ref. No. C7154-20GF), and the start-up fund from the University of Hong Kong. The funders did not have any role in the design and conduct of the study; collection, management, analysis, and interpretation of the data; preparation, review, or approval of the manuscript; and decision to submit the manuscript for publication. I.C.K.W. and F.T.T.L. are partially supported by the Laboratory of Data Discovery for Health (D24H) funded by AIR@InnoHK administered by the Innovation and Technology Commission.</t>
  </si>
  <si>
    <t>0008-6363</t>
  </si>
  <si>
    <t>1755-3245</t>
  </si>
  <si>
    <t>CARDIOVASC RES</t>
  </si>
  <si>
    <t>Cardiovasc. Res.</t>
  </si>
  <si>
    <t>10.1093/cvr/cvac195</t>
  </si>
  <si>
    <t>JAN 2023</t>
  </si>
  <si>
    <t>L5OW9</t>
  </si>
  <si>
    <t>WOS:000916597600001</t>
  </si>
  <si>
    <t>Wang, Y; Ge, FF; Wang, JR; Yang, HZ; Han, X; Ying, ZY; Hu, Y; Sun, YJ; Qu, YY; Aspelund, T; Hauksdottir, A; Zoega, H; Fang, F; Valdimarsdottir, UA; Song, H</t>
  </si>
  <si>
    <t>Wang, Yue; Ge, Fenfen; Wang, Junren; Yang, Huazhen; Han, Xin; Ying, Zhiye; Hu, Yao; Sun, Yajing; Qu, Yuanyuan; Aspelund, Thor; Hauksdottir, Arna; Zoega, Helga; Fang, Fang; Valdimarsdottir, Unnur A.; Song, Huan</t>
  </si>
  <si>
    <t>Trends in incident diagnoses and drug prescriptions for anxiety and depression during the COVID-19 pandemic: an 18-month follow-up study based on the UK Biobank</t>
  </si>
  <si>
    <t>TRANSLATIONAL PSYCHIATRY</t>
  </si>
  <si>
    <t>DISORDERS; OUTBREAK; CARE</t>
  </si>
  <si>
    <t>Serious concerns have been raised about the negative effects of the COVID-19 pandemic on population psychological well-being. However, limited data exist on the long-term effects of the pandemic on incident psychiatric morbidities among individuals with varying exposure to the pandemic. Leveraging prospective data from the community-based UK Biobank cohort, we included 308,400 participants free of diagnosis of anxiety or depression, as well as 213,757 participants free of anxiolytics or antidepressants prescriptions, to explore the trends in incident diagnoses and drug prescriptions for anxiety and depression from 16 March 2020 to 31 August 2021, compared to the pre-pandemic period (i.e., 1 January 2017 to 31 December 2019) and across populations with different exposure statuses (i.e., not tested for COVID-19, tested negative and tested positive). The age- and sex-standardized incidence ratios (SIRs) were calculated by month which indicated an increase in incident diagnoses of anxiety or depression among individuals who were tested for COVID-19 (tested negative: SIR 3.05 [95% confidence interval 2.88-3.22]; tested positive: 2.03 [1.76-2.34]), especially during the first six months of the pandemic (i.e., March-September 2020). Similar increases were also observed for incident prescriptions of anxiolytics or antidepressants (tested negative: 1.56 [1.47-1.67]; tested positive: 1.41 [1.22-1.62]). In contrast, individuals not tested for COVID-19 had consistently lower incidence rates of both diagnoses of anxiety or depression (0.70 [0.67-0.72]) and prescriptions of respective psychotropic medications (0.70 [0.68-0.72]) during the pandemic period. These data suggest a distinct rise in health care needs for anxiety and depression among individuals tested for COVID-19, regardless of the test result, in contrast to a reduction in health care consumption for these disorders among individuals not tested for and, presumably, not directly exposed to the disease.</t>
  </si>
  <si>
    <t>[Wang, Yue; Ge, Fenfen; Wang, Junren; Yang, Huazhen; Han, Xin; Ying, Zhiye; Hu, Yao; Sun, Yajing; Qu, Yuanyuan; Song, Huan] Sichuan Univ, West China Hosp, West China Biomed Big Data Ctr, Chengdu, Sichuan, Peoples R China; [Wang, Yue; Ge, Fenfen; Wang, Junren; Yang, Huazhen; Han, Xin; Ying, Zhiye; Hu, Yao; Sun, Yajing; Qu, Yuanyuan; Song, Huan] Sichuan Univ, Med X Ctr Informat, Chengdu, Sichuan, Peoples R China; [Wang, Yue; Ge, Fenfen; Aspelund, Thor; Hauksdottir, Arna; Zoega, Helga; Valdimarsdottir, Unnur A.; Song, Huan] Univ Iceland, Fac Med, Ctr Publ Hlth Sci, Reykjavik, Iceland; [Zoega, Helga] UNSW Sydney, Fac Med &amp; Hlth, Sch Populat Hlth, Sydney, NSW, Australia; [Fang, Fang; Valdimarsdottir, Unnur A.] Karolinska Inst, Inst Environm Med, Stockholm, Sweden; [Valdimarsdottir, Unnur A.] Harvard TH Chan Sch Publ Hlth, Dept Epidemiol, Boston, MA USA</t>
  </si>
  <si>
    <t>Sichuan University; Sichuan University; University of Iceland; University of New South Wales Sydney; Karolinska Institutet; Harvard University; Harvard T.H. Chan School of Public Health</t>
  </si>
  <si>
    <t>Song, H (corresponding author), Sichuan Univ, West China Hosp, West China Biomed Big Data Ctr, Chengdu, Sichuan, Peoples R China.;Song, H (corresponding author), Sichuan Univ, Med X Ctr Informat, Chengdu, Sichuan, Peoples R China.;Song, H (corresponding author), Univ Iceland, Fac Med, Ctr Publ Hlth Sci, Reykjavik, Iceland.</t>
  </si>
  <si>
    <t>Ge, Fenfen/IWU-5146-2023; Aspelund, Thor/C-5983-2008</t>
  </si>
  <si>
    <t>Aspelund, Thor/0000-0002-7998-5433; Zoega, Helga/0000-0003-0761-9028</t>
  </si>
  <si>
    <t>NordForsk [105668]; 1.3.5 project for disciplines of excellence, West China Hospital, Sichuan University [ZYYC21005]; China Scholarship Council [202106240012]; UNSW Scientia Program Award</t>
  </si>
  <si>
    <t>NordForsk; 1.3.5 project for disciplines of excellence, West China Hospital, Sichuan University; China Scholarship Council(China Scholarship Council); UNSW Scientia Program Award</t>
  </si>
  <si>
    <t>This work was supported with grants from NordForsk (COVIDMENT, NO. 105668 to UAV) and 1.3.5 project for disciplines of excellence, West China Hospital, Sichuan University (No. ZYYC21005 to HS). YW was supported by China Scholarship Council (NO. 202106240012 to YW) and HZs was supported by an UNSW Scientia Program Award during the conduct of this study. This research has been conducted using the UK Biobank Resource under Application 54803. We thank the team members involved in West China Biomedical Big Data Center at Sichuan University for their support.</t>
  </si>
  <si>
    <t>2158-3188</t>
  </si>
  <si>
    <t>TRANSL PSYCHIAT</t>
  </si>
  <si>
    <t>Transl. Psychiatr.</t>
  </si>
  <si>
    <t>JAN 19</t>
  </si>
  <si>
    <t>7Z2MY</t>
  </si>
  <si>
    <t>WOS:000915399200002</t>
  </si>
  <si>
    <t>Liu, ZH; Dai, W; Wang, SY; Yao, YS; Zhang, HP</t>
  </si>
  <si>
    <t>Liu, Zihuan; Dai, Wei; Wang, Shiying; Yao, Yisha; Zhang, Heping</t>
  </si>
  <si>
    <t>Deep learning identified genetic variants for COVID-19-related mortality among 28,097 affected cases in UK Biobank</t>
  </si>
  <si>
    <t>GENETIC EPIDEMIOLOGY</t>
  </si>
  <si>
    <t>COVID-19; deep learning; SARS-CoV-2; UK Biobank</t>
  </si>
  <si>
    <t>Analysis of host genetic components provides insights into the susceptibility and response to viral infection such as severe acute respiratory syndrome coronavirus 2 (SARS-CoV-2), which causes coronavirus disease 2019 (COVID-19). To reveal genetic determinants of susceptibility to COVID-19 related mortality, we train a deep learning model to identify groups of genetic variants and their interactions that contribute to the COVID-19 related mortality risk using the UK Biobank data (28,097 affected cases and 1656 deaths). We refer to such groups of variants as super variants. We identify 15 super variants with various levels of significance as susceptibility loci for COVID-19 mortality. Specifically, we identify a super variant (odds ratio [OR] = 1.594, p = 5.47 x 10(-9)) on Chromosome 7 that consists of the minor allele of rs76398985, rs6943608, rs2052130, 7:150989011_CT_C, rs118033050, and rs12540488. We also discover a super variant (OR = 1.353, p = 2.87 x 10(-8)) on Chromosome 5 that contains rs12517344, rs72733036, rs190052994, rs34723029, rs72734818, 5:9305797_GTA_G, and rs180899355.</t>
  </si>
  <si>
    <t>[Liu, Zihuan; Dai, Wei; Wang, Shiying; Yao, Yisha; Zhang, Heping] Yale Univ, Dept Biostat, New Haven, CT USA; [Zhang, Heping] Yale Univ, Dept Biostat, 300 George St,Ste 523, New Haven, CT 06511 USA</t>
  </si>
  <si>
    <t>Yale University; Yale University</t>
  </si>
  <si>
    <t>U.S. National Institutes of Health [R01HG010171, R01MH116527]; National Science Foundation [DMS-2112711]</t>
  </si>
  <si>
    <t>U.S. National Institutes of Health(United States Department of Health &amp; Human ServicesNational Institutes of Health (NIH) - USA); National Science Foundation(National Science Foundation (NSF))</t>
  </si>
  <si>
    <t>U.S. National Institutes of Health, Grant/Award Numbers: R01HG010171,R01MH116527; National Science Foundation, Grant/Award Number:DMS-2112711</t>
  </si>
  <si>
    <t>0741-0395</t>
  </si>
  <si>
    <t>1098-2272</t>
  </si>
  <si>
    <t>GENET EPIDEMIOL</t>
  </si>
  <si>
    <t>Genet. Epidemiol.</t>
  </si>
  <si>
    <t>Genetics &amp; Heredity; Mathematical &amp; Computational Biology</t>
  </si>
  <si>
    <t>9S1HE</t>
  </si>
  <si>
    <t>WOS:000919759600001</t>
  </si>
  <si>
    <t>Zhao, LG; Wirth, MD; Petermann-Rocha, F; Parra-Soto, S; Mathers, JC; Pell, JP; Ho, FK; Celis-Morales, CA; Hebert, JR</t>
  </si>
  <si>
    <t>Zhao, Longgang; Wirth, Michael D.; Petermann-Rocha, Fanny; Parra-Soto, Solange; Mathers, John C.; Pell, Jill P.; Ho, Frederick K.; Celis-Morales, Carlos A.; Hebert, James R.</t>
  </si>
  <si>
    <t>Diet-Related Inflammation Is Associated with Worse COVID-19 Outcomes in the UK Biobank Cohort</t>
  </si>
  <si>
    <t>DII; COVID-19; cohort; nutrition; inflammation</t>
  </si>
  <si>
    <t>INFECTION; NUTRITION; PREVALENCE; IMMUNITY; INDEX; WEB</t>
  </si>
  <si>
    <t>Diet, the most important modulator of inflammatory and immune responses, may affect COVID-19 incidence and disease severity. Data from 196,154 members of the UK biobank had at least one 24 h dietary recall. COVID-19 outcomes were based on PCR testing, hospital admissions, and death certificates. Adjusted Poisson regression analyses were performed to estimate the risk ratios (RR) and their 95% confidence intervals (CI) for dietary inflammatory index (DII)/energy-adjusted DII (E-DII) scores. Models were adjusted for sociodemographic factors, comorbidities, smoking status, physical activity, and sleep duration. Between January 2020 and March 2021, there were 11,288 incident COVID-19 cases, 1270 COVID-19-related hospitalizations, and 315 COVID-19-related deaths. The fully adjusted model showed that participants in the highest (vs. lowest) DII/E-DII quintile were at 10-17% increased risk of COVID-19 (DII: RR (Q5 vs). (Q1) = 1.10, 95% CI 1.04-1.17, P-trend &lt; 0.001; E-DII: RR (Q5 vs). (Q1) = 1.17, 95% CI 1.10-1.24, P-trend &lt; 0.001) and approximate to 40% higher risk was observed for disease severity (DII: RR (Q5 vs). (Q1) = 1.40, 95% CI 1.18-1.67, P-trend &lt; 0.001; E-DII: RR (Q5 vs). (Q1) = 1.39, 95% CI 1.16-1.66, P-trend &lt; 0.001). There was a 43% increased risk of COVID-19-related death in the highest DII quintile (RR (Q5 vs). (Q1) = 1.43, 95% CI 1.01-2.01, P-trend = 0.04). About one-quarter of the observed positive associations between DII and COVID-19-related outcomes were mediated by body mass index (25.8% for incidence, 21.6% for severity, and 19.8% for death). Diet-associated inflammation increased the risk of COVID-19 infection, severe disease, and death.</t>
  </si>
  <si>
    <t>[Zhao, Longgang; Wirth, Michael D.; Hebert, James R.] Univ South Carolina, Arnold Sch Publ Hlth, Dept Epidemiol &amp; Biostat, Columbia, SC 29208 USA; [Zhao, Longgang; Wirth, Michael D.; Hebert, James R.] Univ South Carolina, Canc Prevent &amp; Control Program, Columbia, SC 29208 USA; [Zhao, Longgang; Wirth, Michael D.; Hebert, James R.] Univ South Carolina, Dept Epidemiol &amp; Biostat, Columbia, SC 29208 USA; [Wirth, Michael D.] Univ South Carolina, Coll Nursing, Columbia, SC 29208 USA; [Wirth, Michael D.; Hebert, James R.] Connecting Hlth Innovat LLC, Dept Nutr, Columbia, SC 29201 USA; [Petermann-Rocha, Fanny; Parra-Soto, Solange; Celis-Morales, Carlos A.] Univ Glasgow, Sch Cardiovasc &amp; Med Sci, Glasgow G12 8TA, Scotland; [Petermann-Rocha, Fanny] Univ Diego Portales, Fac Med, Ctr Invest Biomed, Santiago 8370068, Chile; [Parra-Soto, Solange] Univ Bio Bio, Dept Nutr &amp; Publ Hlth, Chillan 3780000, Chile; Newcastle Univ, Populat Hlth Sci Inst, Human Nutr &amp; Exercise Res Ctr, Ctr Hlth Lives, Newcastle Upon Tyne NE2 4HH, England; [Pell, Jill P.; Ho, Frederick K.] Univ Glasgow, Sch Hlth &amp; Wellbeing, Glasgow G12 8RZ, Scotland; [Celis-Morales, Carlos A.] Univ Catolica Maule, Educ Phys Act &amp; Hlth Res Unit, Human Performance Lab, Talca 3466706, Chile</t>
  </si>
  <si>
    <t>University of South Carolina System; University of South Carolina Columbia; University of South Carolina System; University of South Carolina Columbia; University of South Carolina System; University of South Carolina Columbia; University of South Carolina System; University of South Carolina Columbia; Connecting Health Innovations LLC; University of Glasgow; University Diego Portales; Universidad del Bio-Bio; Newcastle University - UK; University of Glasgow; Universidad Catolica del Maule</t>
  </si>
  <si>
    <t>Hebert, JR (corresponding author), Univ South Carolina, Arnold Sch Publ Hlth, Dept Epidemiol &amp; Biostat, Columbia, SC 29208 USA.;Hebert, JR (corresponding author), Univ South Carolina, Canc Prevent &amp; Control Program, Columbia, SC 29208 USA.;Hebert, JR (corresponding author), Univ South Carolina, Dept Epidemiol &amp; Biostat, Columbia, SC 29208 USA.;Hebert, JR (corresponding author), Connecting Hlth Innovat LLC, Dept Nutr, Columbia, SC 29201 USA.</t>
  </si>
  <si>
    <t>jhebert@mailbox.sc.edu</t>
  </si>
  <si>
    <t>Wirth, Michael/C-6330-2013; Hebert, James R/IUO-5628-2023; Zhao, Long-Gang/AAG-7036-2020; Hebert, James/JEF-1061-2023; Ho, Frederick/M-6407-2017</t>
  </si>
  <si>
    <t>Mathers, John/0000-0003-3406-3002; Ho, Frederick/0000-0001-7190-9025; Parra-Soto, Solange/0000-0002-8443-7327; Hebert, James/0000-0002-0677-2672; Celis-Morales, Carlos/0000-0003-2612-3917; Petermann Rocha, Fanny/0000-0002-4384-4962</t>
  </si>
  <si>
    <t>9J2AJ</t>
  </si>
  <si>
    <t>WOS:000939996200001</t>
  </si>
  <si>
    <t>High grip strength attenuates risk of severe COVID-19 in males but not females with obesity: A short communication of prospective findings from UK Biobank</t>
  </si>
  <si>
    <t>OBESITY RESEARCH &amp; CLINICAL PRACTICE</t>
  </si>
  <si>
    <t>Obesity; Muscle strength; Muscle mass; COVID-19; Epidemiology; Public health</t>
  </si>
  <si>
    <t>DISEASE</t>
  </si>
  <si>
    <t>We examined the joint associations of BMI category and grip strength tertile with risk of severe COVID-19 (inpatient COVID-19 or COVID-19 mortality) in 327 500 UK Biobank participants. Compared to normal -weight males with high grip strength, the odds ratio (95 % confidence interval) for males with obesity with low grip strength was 2.39 (1.59-3.60), but 1.52 (0.98-2.35) for males with obesity with a high grip strength. A higher grip strength did not appear to be associated with lower risk of severe COVID-19 in females. Muscle mass and strength development should be considered as a means to reduce risk of severe COVID-19 for males with obesity.</t>
  </si>
  <si>
    <t>[Hamrouni, Malik; Roberts, Matthew J.; Bishop, Nicolette C.] Loughborough Univ, Natl Ctr Sport &amp; Exercise Med, Sch Sport Exercise &amp; Hlth Sci, Epinal Way, Loughborough LE11 3TU, England; [Hamrouni, Malik] Loughborough Univ, Natl Ctr Sport &amp; Exercise Med, Sch Sport Exercise &amp; Hlth, Loughborough LE11 3TU, Leics, England</t>
  </si>
  <si>
    <t>Hamrouni, M (corresponding author), Loughborough Univ, Natl Ctr Sport &amp; Exercise Med, Sch Sport Exercise &amp; Hlth, Loughborough LE11 3TU, Leics, England.</t>
  </si>
  <si>
    <t>Hamrouni, Malik/0000-0002-5523-5435; Roberts, Matthew/0000-0003-2952-103X</t>
  </si>
  <si>
    <t>1871-403X</t>
  </si>
  <si>
    <t>1878-0318</t>
  </si>
  <si>
    <t>OBES RES CLIN PRACT</t>
  </si>
  <si>
    <t>Obes. Res. Clin. Pract.</t>
  </si>
  <si>
    <t>JAN-FEB</t>
  </si>
  <si>
    <t>FEB 2023</t>
  </si>
  <si>
    <t>9N8HB</t>
  </si>
  <si>
    <t>WOS:000943150100001</t>
  </si>
  <si>
    <t>Butler-Laporte, G; Farjoun, Y; Chen, YH; Hultstrom, M; Liang, KYH; Nakanishi, T; Su, CY; Yoshiji, S; Forgetta, V; Richards, JB</t>
  </si>
  <si>
    <t>Butler-Laporte, Guillaume; Farjoun, Yossi; Chen, Yiheng; Hultstrom, Michael; Liang, Kevin Y. H.; Nakanishi, Tomoko; Su, Chen-Yang; Yoshiji, Satoshi; Forgetta, Vincenzo; Richards, J. Brent</t>
  </si>
  <si>
    <t>Increasing serum iron levels and their role in the risk of infectious diseases: a Mendelian randomization approach</t>
  </si>
  <si>
    <t>Iron; ferritin; Mendelian randomization; infectious disease</t>
  </si>
  <si>
    <t>GENOME-WIDE ASSOCIATION; EPIDEMIOLOGY; INDICATORS; RESOURCE; BIAS</t>
  </si>
  <si>
    <t>Objectives Increased iron stores have been associated with elevated risks of different infectious diseases, suggesting that iron supplementation may increase the risk of infections. However, these associations may be biased by confounding or reverse causation. This is important, since up to 19% of the population takes iron supplementation. We used Mendelian randomization (MR) to bypass these biases and estimate the causal effect of iron on infections. Methods As instrumental variables, we used genetic variants associated with iron biomarkers in two genome-wide association studies (GWASs) of European ancestry participants. For outcomes, we used GWAS results from the UK Biobank, FinnGen, the COVID-19 Host Genetics Initiative or 23andMe, for seven infection phenotypes: 'any infections', combined, COVID-19 hospitalization, candidiasis, pneumonia, sepsis, skin and soft tissue infection (SSTI) and urinary tract infection (UTI). Results Most of our analyses showed increasing iron (measured by its biomarkers) was associated with only modest changes in the odds of infectious outcomes, with all 95% odds ratios confidence intervals within the 0.88 to 1.26 range. However, for the three predominantly bacterial infections (sepsis, SSTI, UTI), at least one analysis showed a nominally elevated risk with increased iron stores (P &lt;0.05). Conclusion Using MR, we did not observe an increase in risk of most infectious diseases with increases in iron stores. However for bacterial infections, higher iron stores may increase odds of infections. Hence, using genetic variation in iron pathways as a proxy for iron supplementation, iron supplements are likely safe on a population level, but we should continue the current practice of conservative iron supplementation during bacterial infections or in those at high risk of developing them.</t>
  </si>
  <si>
    <t>[Butler-Laporte, Guillaume; Farjoun, Yossi; Chen, Yiheng; Hultstrom, Michael; Liang, Kevin Y. H.; Nakanishi, Tomoko; Su, Chen-Yang; Yoshiji, Satoshi; Forgetta, Vincenzo; Richards, J. Brent] McGill Univ, Jewish Gen Hosp, Lady Davis Inst Med Res, Montreal, PQ, Canada; [Butler-Laporte, Guillaume; Hultstrom, Michael; Richards, J. Brent] McGill Univ, Dept Epidemiol Biostat &amp; Occupat Hlth, Montreal, PQ, Canada; [Hultstrom, Michael] Uppsala Univ, Dept Surg Sci, Anaesthesiol &amp; Intens Care Med, Uppsala, Sweden; [Hultstrom, Michael] Uppsala Univ, Dept Med Cell Biol, Integrat Physiol, Uppsala, Sweden; [Nakanishi, Tomoko; Richards, J. Brent] McGill Univ, Dept Human Genet, Montreal, PQ, Canada; [Nakanishi, Tomoko; Yoshiji, Satoshi] Kyoto Univ, Kyoto McGill Int Collaborat Sch Genom Med, Grad Sch Med, Kyoto, Japan; [Nakanishi, Tomoko] Japan Soc Promot Sci, Tokyo, Japan; [Richards, J. Brent] McGill Univ, Infect Dis &amp; Immun Global Hlth Program, Res Inst, Hlth Ctr, Montreal, PQ, Canada; [Richards, J. Brent] Kings Coll London, Dept Twin Res, London, England; [Richards, J. Brent] 5 Prime Sci Inc, Montreal, PQ, Canada</t>
  </si>
  <si>
    <t>McGill University; Lady Davis Institute; McGill University; Uppsala University; Uppsala University; McGill University; Kyoto University; Japan Society for the Promotion of Science; McGill University; University of London; King's College London</t>
  </si>
  <si>
    <t>Richards, JB (corresponding author), Jewish Gen Hosp, Lady Davis Inst Med Res, Pavil H 413,3755 Cote Ste Catherine, Montreal, PQ H3T IE2, Canada.</t>
  </si>
  <si>
    <t>Yoshiji, Satoshi/IQS-6076-2023; Hultström, Michael/H-3642-2019</t>
  </si>
  <si>
    <t>Hultström, Michael/0000-0003-4675-1099; Nakanishi, Tomoko/0000-0001-9510-5646; Su, Chen-Yang/0000-0001-6071-4660; Forgetta, Vincenzo/0000-0002-6061-4720</t>
  </si>
  <si>
    <t>Canadian Institutes of Health Research [CIHR: 365825, 409511]; Lady Davis Institute of the Jewish General Hospital; Canadian Foundation for Innovation; NIH Foundation; Cancer Research UK; Genome Quebec; Public Health Agency of Canada; Fonds de Recherche Quebec Sante (FRQS); Research Fellowships of the Japan Society for the Promotion of Science (JSPS); JSPS Overseas Challenge Program for Young Researchers; FRQS Clinical Research Scholarship; Calcul Quebec and Compute Canada; Medical Research Council; European Union; National Institute for Health Research (NIHR); Clinical Research Facility and Biomedical Research Centre based at Guy's and St Thomas' NHS Foundation Trust; King's College London; Wellcome Trust</t>
  </si>
  <si>
    <t>Canadian Institutes of Health Research(Canadian Institutes of Health Research (CIHR)); Lady Davis Institute of the Jewish General Hospital; Canadian Foundation for Innovation(Canada Foundation for Innovation); NIH Foundation(United States Department of Health &amp; Human ServicesNational Institutes of Health (NIH) - USA); Cancer Research UK(Cancer Research UK); Genome Quebec; Public Health Agency of Canada; Fonds de Recherche Quebec Sante (FRQS); Research Fellowships of the Japan Society for the Promotion of Science (JSPS)(Ministry of Education, Culture, Sports, Science and Technology, Japan (MEXT)Japan Society for the Promotion of Science); JSPS Overseas Challenge Program for Young Researchers; FRQS Clinical Research Scholarship; Calcul Quebec and Compute Canada; Medical Research Council(UK Research &amp; Innovation (UKRI)Medical Research Council UK (MRC)); European Union(European Union (EU)); National Institute for Health Research (NIHR)(National Institutes of Health Research (NIHR)); Clinical Research Facility and Biomedical Research Centre based at Guy's and St Thomas' NHS Foundation Trust; King's College London; Wellcome Trust(Wellcome Trust)</t>
  </si>
  <si>
    <t>The Richards research group is supported by the Canadian Institutes of Health Research (CIHR: 365825; 409511), the Lady Davis Institute of the Jewish General Hospital, the Canadian Foundation for Innovation, the NIH Foundation, Cancer Research UK, Genome Quebec, the Public Health Agency of Canada and the Fonds de Recherche Quebec Sante (FRQS). T.N. is supported by Research Fellowships of the Japan Society for the Promotion of Science (JSPS) for Young Scientists and JSPS Overseas Challenge Program for Young Researchers. J.B.R. is supported by an FRQS Clinical Research Scholarship. Support from Calcul Quebec and Compute Canada is acknowledged. TwinsUK is funded by the Wellcome Trust, Medical Research Council, European Union, National Institute for Health Research (NIHR)-funded BioResource, and Clinical Research Facility and Biomedical Research Centre based at Guy's and St Thomas' NHS Foundation Trust in partnership with King's College London. These funding agencies had no role in the design, implementation or interpretation of this study.</t>
  </si>
  <si>
    <t>AUG 2</t>
  </si>
  <si>
    <t>N9BD3</t>
  </si>
  <si>
    <t>WOS:000932711700001</t>
  </si>
  <si>
    <t>Noonan, M; Zajner, C; Bzdok, D</t>
  </si>
  <si>
    <t>Noonan, MaryAnn; Zajner, Chris; Bzdok, Danilo</t>
  </si>
  <si>
    <t>Home alone: A population neuroscience investigation of brain morphology substrates</t>
  </si>
  <si>
    <t>NEUROIMAGE</t>
  </si>
  <si>
    <t>Population neuroscience; Bayesian hierarchical modeling; Social brain; Amygdala nuclei groups; Hippocampus subfields</t>
  </si>
  <si>
    <t>SOCIAL NETWORK SIZE; SEX-DIFFERENCES; NEURAL BASIS; APICAL DENDRITES; CORTICAL AREAS; PUBLIC-HEALTH; HIPPOCAMPAL; AMYGDALA; LONELINESS; ATROPHY</t>
  </si>
  <si>
    <t>As a social species, ready exchange with peers is a pivotal asset -our social capital . Yet, single-person households have come to pervade metropolitan cities worldwide, with unknown consequences in the long run. Here, we systematically explore the morphological manifestations associated with singular living in similar to 40,000 UK Biobank participants. The uncovered population-level signature spotlights the highly associative default mode network, in addition to findings such as in the amygdala central, cortical and corticoamygdaloid nuclei groups, as well as the hippocampal fimbria and dentate gyrus. Both positive effects, equating to greater gray matter volume associated with living alone, and negative effects, which can be interpreted as greater gray matter associations with not living alone, were found across the cortex and subcortical structures Sex-stratified analyses revealed male-specific neural substrates, including somatomotor, saliency and visual systems, while female-specific neural substrates centered on the dorsomedial prefrontal cortex. In line with our demographic profiling results, the discovered neural pattern of living alone is potentially linked to alcohol and tobacco consumption, anxiety, sleep quality as well as daily TV watching. The persistent trend for solitary living will require new answers from public-health decision makers.Significance statement: Living alone has profound consequences for mental and physical health. Despite this, there has been a rapid increase in single-person households worldwide, with the long-term consequences yet unknown. In the largest study of its kind, we investigate how the objective lack of everyday social interaction, through living alone, manifests in the brain. Our population neuroscience approach uncovered a gray matter signature that converged on the 'default network', alongside targeted subcortical, sex and demographic profiling analyses. The human urge for social relationships is highlighted by the evolving COVID-19 pandemic. Better understanding of how social isolation relates to the brain will influence health and social policy decision-making of pandemic planning, as well as social interventions in light of global shifts in houseful structures.</t>
  </si>
  <si>
    <t>[Noonan, MaryAnn] Dept Expt Psychol, Anna Watts Bldg,Woodstock Rd, Oxford, Oxfordshire, England; [Noonan, MaryAnn] Univ York, Dept Psychol, York, North Yorkshire, England; [Zajner, Chris; Bzdok, Danilo] McGill Univ, Neuro Montreal Neurol Inst MNI, McConnell BrainImaging Ctr BIC, Montreal, PQ, Canada; [Zajner, Chris; Bzdok, Danilo] McGill Univ, Fac Med &amp; Hlth Sci, Dept Biomed Engn, Montreal, PQ, Canada; [Bzdok, Danilo] Mila Quebec Artificial Intelligence Inst, Montreal, PQ, Canada</t>
  </si>
  <si>
    <t>University of York - UK; McGill University; McGill University</t>
  </si>
  <si>
    <t>Noonan, M (corresponding author), Dept Expt Psychol, Anna Watts Bldg,Woodstock Rd, Oxford, Oxfordshire, England.;Noonan, M (corresponding author), Univ York, Dept Psychol, York, North Yorkshire, England.</t>
  </si>
  <si>
    <t>maryann.noonan@psy.ox.ac.uk</t>
  </si>
  <si>
    <t>Brain Canada Foundation, through the Canada Brain Research Fund; National Institutes of Health; Canadian Institute of Health Research [R01 AG068563A]; Healthy Brains Healthy Lives initiative (Canada First Research Excellence fund); Google (Research Award &amp; Teaching Award); CIFAR Artificial Intelligence Chairs program (Canada Institute for Advanced Research); [CIHR 438531]</t>
  </si>
  <si>
    <t>Brain Canada Foundation, through the Canada Brain Research Fund; National Institutes of Health(United States Department of Health &amp; Human ServicesNational Institutes of Health (NIH) - USA); Canadian Institute of Health Research(Canadian Institutes of Health Research (CIHR)); Healthy Brains Healthy Lives initiative (Canada First Research Excellence fund); Google (Research Award &amp; Teaching Award)(Google Incorporated); CIFAR Artificial Intelligence Chairs program (Canada Institute for Advanced Research);</t>
  </si>
  <si>
    <t>This project has been made possible by the Brain Canada Foundation, through the Canada Brain Research Fund, with the financial support of Health Canada, National Institutes of Health (NIH R01 AG068563A) , and the Canadian Institute of Health Research (CIHR 438531) . DB was also supported by the Healthy Brains Healthy Lives initiative (Canada First Research Excellence fund) , Google (Research Award &amp; Teaching Award) , and by the CIFAR Artificial Intelligence Chairs program (Canada Institute for Advanced Research) .</t>
  </si>
  <si>
    <t>1053-8119</t>
  </si>
  <si>
    <t>1095-9572</t>
  </si>
  <si>
    <t>Neuroimage</t>
  </si>
  <si>
    <t>10.1016/j.neuroimage.2023.119936</t>
  </si>
  <si>
    <t>Neurosciences; Neuroimaging; Radiology, Nuclear Medicine &amp; Medical Imaging</t>
  </si>
  <si>
    <t>Neurosciences &amp; Neurology; Radiology, Nuclear Medicine &amp; Medical Imaging</t>
  </si>
  <si>
    <t>9M7QC</t>
  </si>
  <si>
    <t>WOS:000942418500001</t>
  </si>
  <si>
    <t>Harris, WS; Tintle, NL; Sathyanarayanan, SP; Westra, J</t>
  </si>
  <si>
    <t>Harris, William S.; Tintle, Nathan L.; Sathyanarayanan, Swaminathan Perinkulam; Westra, Jason</t>
  </si>
  <si>
    <t>Association between blood N-3 fatty acid levels and the risk of coronavirus disease 2019 in the UK Biobank</t>
  </si>
  <si>
    <t>EPA; DHA; Omega-3 Index; COVID-19; SARS-CoV-2; fish oil; epidemiology; observational; biomarker</t>
  </si>
  <si>
    <t>OMEGA-3 INDEX; OMEGA-3-FATTY-ACIDS; COVID-19</t>
  </si>
  <si>
    <t>Background: The role of nutritional status and the risk of contracting and/or experiencing adverse outcomes from severe acute respiratory syndrome coronavirus 2 (SARS-CoV-2) infection are unclear. Preliminary studies suggest that higher n-3 PUFA intakes are protective.Objectives: This study aimed to compare the risk of 3 coronavirus disease 2019 (COVID-19) outcomes (testing positive for SARS-CoV-2, hospitali-zation, and death) as a function of the baseline plasma DHA levels.Methods: The DHA levels (% of total fatty acids [FAs]) were measured by nuclear magnetic resonance. The 3 outcomes and relevant covariates were available for 110,584 subjects (hospitalization and death) and for 26,595 ever-tested subjects (positive for SARS-CoV-2) in the UK Biobank prospective cohort study. Outcome data between 1 January, 2020, and 23 March, 2021, were included. The Omega-3 Index (O3I) (RBC EPA + DHA%) values across DHA% quintiles were estimated. The multivariable Cox proportional hazards models were constructed, and linear (per 1 SD) relations with the risk of each outcome were computed as HRs.Results: In the fully adjusted models, comparing the fifth to the first DHA% quintiles, the HRs (95% confidence intervals) for testing positive, being hospitalized, and dying with COVID-19 were 0.79 (0.71, 0.89, P &lt; 0.001), 0.74 (0.58, 0.94, P &lt; 0.05), and 1.04 (0.69-1.57, not significant), respectively. On a per 1-SD increase in DHA% basis, the HRs for testing positive, hospitalization, and death, were 0.92 (0.89, 0.96, P &lt; 0.001), 0.89 (0.83, 0.97, P &lt; 0.01), and 0.95 (0.83, 1.09), respectively. The estimated O3I values across DHA quintiles ranged from 3.5% (quintile 1) to 8% (quintile 5).Conclusions: These findings suggest that nutritional strategies to increase the circulating n-3 PUFA levels, such as increased consumption of oily fish and/or use of n-3 FA supplements, may reduce the risk of adverse COVID-19 outcomes.</t>
  </si>
  <si>
    <t>[Harris, William S.; Tintle, Nathan L.; Westra, Jason] Fatty Acid Res Inst, Sioux Falls, SD 57106 USA; [Harris, William S.; Sathyanarayanan, Swaminathan Perinkulam] Univ South Dakota, Sanford Sch Med, Dept Internal Med, Sioux Falls, SD 57107 USA; [Tintle, Nathan L.] Univ Illinois, Coll Nursing, Dept Populat Hlth Nursing Sci, Chicago, IL USA</t>
  </si>
  <si>
    <t>University of South Dakota; University of Illinois System; University of Illinois Chicago; University of Illinois Chicago Hospital</t>
  </si>
  <si>
    <t>Harris, WS (corresponding author), Fatty Acid Res Inst, Sioux Falls, SD 57106 USA.;Harris, WS (corresponding author), Univ South Dakota, Sanford Sch Med, Dept Internal Med, Sioux Falls, SD 57107 USA.</t>
  </si>
  <si>
    <t>wsh@faresinst.com</t>
  </si>
  <si>
    <t>Harris, William/0000-0003-3042-9353</t>
  </si>
  <si>
    <t>William H. Donner Foundation</t>
  </si>
  <si>
    <t>This study was funded in part by the William H. Donner Foundation, which played no role in any aspect of this investigation.</t>
  </si>
  <si>
    <t>9W4TC</t>
  </si>
  <si>
    <t>WOS:000949070100001</t>
  </si>
  <si>
    <t>Zhang, X; Zhang, XY; Feng, SY; Li, HS</t>
  </si>
  <si>
    <t>Zhang, Xing; Zhang, Xinyue; Feng, Siyuan; Li, Hansen</t>
  </si>
  <si>
    <t>The causal effect of physical activity intensity on COVID-19 susceptibility, hospitalization, and severity: Evidence from a mendelian randomization study</t>
  </si>
  <si>
    <t>FRONTIERS IN PHYSIOLOGY</t>
  </si>
  <si>
    <t>COVID-19; public health; sports science; exercise; individual treatment</t>
  </si>
  <si>
    <t>INNATE IMMUNITY; RISK; EXERCISE</t>
  </si>
  <si>
    <t>The protection of physical activity (PA) against COVID-19 is a rising research interest. However, the role of physical activity intensity on this topic is yet unclear. To bridge the gap, we performed a Mendelian randomization (MR) study to verify the causal influence of light and moderate-to-vigorous PA on COVID-19 susceptibility, hospitalization, and severity. The Genome-Wide Association Study (GWAS) dataset of PA (n = 88,411) was obtained from the UK biobank and the datasets of COVID-19 susceptibility (n = 1,683,768), hospitalization (n = 1,887,658), and severity (n = 1,161,073) were extracted from the COVID-19 Host Genetics Initiative. A random-effect inverse variance weighted (IVW) model was carried out to estimate the potential causal effects. A Bonferroni correction was used for counteracting. The problem of multiple comparisons. MR-Egger test, MR-PRESSO test, Cochran ' s Q statistic, and Leave-One-Out (LOO) were used as sensitive analysis tools. Eventually, we found that light PA significantly reduced the risk of COVID-19 infection (OR = 0.644, 95% CI: 0.480-0.864, p = 0.003). Suggestive evidence indicated that light PA reduced the risks of COVID-19 hospitalization (OR = 0.446, 95% CI: 0.227 to 0.879, p = 0.020) and severe complications (OR = 0.406, 95% CI: 0.167-0.446, p = 0.046). By comparison, the effects of moderate-to-vigorous PA on the three COVID-19 outcomes were all non-significant. Generally, our findings may offer evidence for prescribing personalized prevention and treatment programs. Limited by the available datasets and the quality of evidence, further research is warranted to reexamine the effects of light PA on COVID-19 when new GWAS datasets emerge.</t>
  </si>
  <si>
    <t>[Zhang, Xing; Li, Hansen] Southwest Univ, Inst Sports Sci, Coll Phys Educ, Chongqing, Peoples R China; [Zhang, Xinyue] Univ Wisconsin Madison, Grad Sch, Madison, WI USA; [Feng, Siyuan] Univ Wisconsin Madison, Genet Lab, Madison, WI USA</t>
  </si>
  <si>
    <t>Southwest University - China; University of Wisconsin System; University of Wisconsin Madison; University of Wisconsin System; University of Wisconsin Madison</t>
  </si>
  <si>
    <t>Li, HS (corresponding author), Southwest Univ, Inst Sports Sci, Coll Phys Educ, Chongqing, Peoples R China.</t>
  </si>
  <si>
    <t>hanson-swu@foxmail.com</t>
  </si>
  <si>
    <t>Feng, Siyuan/ITT-1738-2023</t>
  </si>
  <si>
    <t>Feng, Siyuan/0000-0003-4568-3311</t>
  </si>
  <si>
    <t>1664-042X</t>
  </si>
  <si>
    <t>FRONT PHYSIOL</t>
  </si>
  <si>
    <t>Front. Physiol.</t>
  </si>
  <si>
    <t>MAR 8</t>
  </si>
  <si>
    <t>Physiology</t>
  </si>
  <si>
    <t>A7OW0</t>
  </si>
  <si>
    <t>WOS:000956985000001</t>
  </si>
  <si>
    <t>Hamrouni, M; Bishop, N</t>
  </si>
  <si>
    <t>Hamrouni, Malik; Bishop, Nicolette</t>
  </si>
  <si>
    <t>Effect of replacing television viewing with different intensities of physical activity on COVID-19 mortality risk: Short communication from UK Biobank</t>
  </si>
  <si>
    <t>SCANDINAVIAN JOURNAL OF PUBLIC HEALTH</t>
  </si>
  <si>
    <t>Sedentary behaviour; inactivity; screen-time; coronavirus; epidemiology</t>
  </si>
  <si>
    <t>Aims: This study aimed to examine the theoretical effects of replacing television (TV) viewing with different intensities of physical activity on COVID-19 mortality risk using isotemporal substitution models. Methods: The analytical sample was composed of 359,756 UK Biobank participants. TV viewing and physical activity were assessed by self-report. Logistic regressions adjusted for covariates were used to model the effects of substituting an hour a day of TV viewing with an hour of walking, moderate-intensity physical activity (MPA) or vigorous-intensity physical activity (VPA) on COVID-19 mortality risk. Results: From 16 March 2020 to 12 November 2021, there were 879 COVID-19 deaths in the analytical sample. Substituting an hour a day of TV viewing with an hour of walking was associated with a 17% lower risk of COVID-19 mortality (odds ratio (OR)=0.83, 95% confidence interval (CI) 0.74-0.92). In sex-stratified analyses, the same substitution was associated with a lower risk in both men (OR=0.85, 95% CI 0.74-0.96) and women (OR=0.78, 95% CI 0.65-0.95). However, replacing an hour a day of TV viewing with an hour of MPA was only associated with a lower risk in women (OR=0.80, 95% CI 0.65-0.98). Conclusions: Replacing TV viewing with walking was associated with a significant reduction in COVID-19 mortality risk. Public health authorities should consider promoting the replacement of TV viewing with walking as a protective strategy against COVID-19 mortality.</t>
  </si>
  <si>
    <t>[Hamrouni, Malik; Bishop, Nicolette] Loughborough Univ, Natl Ctr Sport &amp; Exercise Med, Sch Sport Exercise &amp; Hlth Sci, Eepinal Way, Loughborough LE11 3TU, Leics, England</t>
  </si>
  <si>
    <t>Hamrouni, M (corresponding author), Loughborough Univ, Natl Ctr Sport &amp; Exercise Med, Sch Sport Exercise &amp; Hlth Sci, Eepinal Way, Loughborough LE11 3TU, Leics, England.</t>
  </si>
  <si>
    <t>Hamrouni, Malik/0000-0002-5523-5435</t>
  </si>
  <si>
    <t>[70184]</t>
  </si>
  <si>
    <t>The views expressed are those of the authors and not necessarily those of the NHS, the NIHR or the Department of Health. This study was performed under UK Biobank application number 70184.</t>
  </si>
  <si>
    <t>1403-4948</t>
  </si>
  <si>
    <t>1651-1905</t>
  </si>
  <si>
    <t>SCAND J PUBLIC HEALT</t>
  </si>
  <si>
    <t>Scand. J. Public Health</t>
  </si>
  <si>
    <t>MAR 2023</t>
  </si>
  <si>
    <t>L2OH0</t>
  </si>
  <si>
    <t>WOS:000945515700001</t>
  </si>
  <si>
    <t>Tangirala, S; Tierney, BT; Patel, CJ</t>
  </si>
  <si>
    <t>Tangirala, Sivateja; Tierney, Braden T.; Patel, Chirag J.</t>
  </si>
  <si>
    <t>Prioritization of COVID-19 risk factors in July 2020 and February 2021 in the UK</t>
  </si>
  <si>
    <t>INFECTION; HEALTH</t>
  </si>
  <si>
    <t>Tangirala et al. evaluate changes in the associations between various exposures and COVID-19 positivity and hospitalization across two non-consecutive waves of the pandemic in participants of the UK Biobank. They find that the strength of the association between certain risk factors, such as age and household-related factors, change over time. Plain language summarySocial, demographic, and environmental factors have been shown to impact whether a person becomes infected following SARS-CoV-2 exposure. However, it is unclear whether the impact of different factors has changed as the pandemic has progressed. Here we analyze 360 factors and whether they are associated with the proportion of people being found to be infected with SARS-CoV-2 across two periods of time in the UK. Overall, we found that different risk factors were associated with testing positive for SARS-CoV-2 infection early in the pandemic compared to later in the pandemic. These results highlight that public health priorities should be adjusted as a consequence of changing risk and susceptibility to infection as the pandemic progresses. BackgroundRisk for COVID-19 positivity and hospitalization due to diverse environmental and sociodemographic factors may change as the pandemic progresses.MethodsWe investigated the association of 360 exposures sampled before COVID-19 outcomes for participants in the UK Biobank, including 9268 and 38,837 non-overlapping participants, sampled at July 17, 2020 and February 2, 2021, respectively. The 360 exposures included clinical biomarkers (e.g., BMI), health indicators (e.g., doctor-diagnosed diabetes), and environmental/behavioral variables (e.g., air pollution) measured 10-14 years before the COVID-19 time periods.ResultsHere we show, for example, participant having son and/or daughter in household was associated with an increase in incidence from 20% to 32% (risk difference of 12%) between timepoints. Furthermore, we find age to be increasingly associated with COVID-19 positivity over time from Risk Ratio [RR] (per 10-year age increase) of 0.81 to 0.6 (hospitalization RR from 1.18 to 2.63, respectively).ConclusionsOur data-driven approach demonstrates that time of pandemic plays a role in identifying risk factors associated with positivity and hospitalization.</t>
  </si>
  <si>
    <t>[Tangirala, Sivateja; Tierney, Braden T.; Patel, Chirag J.] Harvard Med Sch, Dept Biomed Informat, Boston, MA 02115 USA; [Tangirala, Sivateja] Cornell Univ, Dept Stat &amp; Data Sci, Ithaca, NY USA</t>
  </si>
  <si>
    <t>Harvard University; Harvard Medical School; Cornell University</t>
  </si>
  <si>
    <t>Patel, CJ (corresponding author), Harvard Med Sch, Dept Biomed Informat, Boston, MA 02115 USA.</t>
  </si>
  <si>
    <t>chirag_patel@hms.harvard.edu</t>
  </si>
  <si>
    <t>Tierney, Braden/0000-0002-7533-8802; Tangirala, Sivateja/0000-0003-0305-471X</t>
  </si>
  <si>
    <t>National Institutes of Health [NIAID R01AI127250]; NIA [RF1AG074372]; NIEHS [R01ES032470]</t>
  </si>
  <si>
    <t>National Institutes of Health(United States Department of Health &amp; Human ServicesNational Institutes of Health (NIH) - USA); NIA(United States Department of Health &amp; Human ServicesNational Institutes of Health (NIH) - USANIH National Institute on Aging (NIA)); NIEHS(United States Department of Health &amp; Human ServicesNational Institutes of Health (NIH) - USANIH National Institute of Environmental Health Sciences (NIEHS))</t>
  </si>
  <si>
    <t>This work was supported by National Institutes of Health NIAID R01AI127250, NIA RF1AG074372, and NIEHS R01ES032470.</t>
  </si>
  <si>
    <t>C3IS6</t>
  </si>
  <si>
    <t>WOS:000960899300001</t>
  </si>
  <si>
    <t>Meng, MJ; Wu, YJ; Sha, WH; Zeng, RJ; Luo, DL; Jiang, R; Wu, HH; Zhuo, ZW; Yang, Q; Li, JW; Leung, FW; Duan, CY; Feng, YL; Chen, H</t>
  </si>
  <si>
    <t>Meng, Meijun; Wu, Yanjun; Sha, Weihong; Zeng, Ruijie; Luo, Dongling; Jiang, Rui; Wu, Huihuan; Zhuo, Zewei; Yang, Qi; Li, Jingwei; Leung, Felix W.; Duan, Chongyang; Feng, Yuliang; Chen, Hao</t>
  </si>
  <si>
    <t>Associations of habitual glucosamine use with SARS-CoV-2 infection and hospital admission and death with COVID-19: Evidence from a large population based cohort study</t>
  </si>
  <si>
    <t>cohort study; COVID-19; extracellular matrix; glucosamine; hospital admission; pandemics; SARS-CoV-2</t>
  </si>
  <si>
    <t>INFLAMMATION; CHONDROITIN; MECHANISMS; MATRIX</t>
  </si>
  <si>
    <t>The coronavirus disease 2019 (COVID-19) pandemic has led to a fundamental number of morbidity and mortality worldwide. Glucosamine was indicated to help prevent and control RNA virus infection preclinically, while its potential therapeutic effects on COVID-19-related outcomes are largely unknown. To assess the association of habitual glucosamine use with severe acute respiratory syndrome coronavirus 2 (SARS-CoV-2) infection, hospital admission, and mortality with COVID-19 in a large population based cohort. Participants from UK Biobank were reinvited between June and September 2021 to have SARS-CoV-2 antibody testing. The associations between glucosamine use and the risk of SARS-CoV-2 infection were estimated by logistic regression. Hazard ratios (HRs) and 95% confidence intervals (CIs) for COVID-19-related outcomes were calculated using COX proportional hazards model. Furthermore, we carried out propensity-score matching (PSM) and stratified analyses. At baseline, 42 673 (20.7%) of the 205 704 participants reported as habitual glucosamine users. During median follow-up of 1.67 years, there were 15 299 cases of SARS-CoV-2 infection, 4214 cases of COVID-19 hospital admission, and 1141 cases of COVID-19 mortality. The fully adjusted odds ratio of SARS-CoV-2 infection with glucosamine use was 0.96 (95% CI: 0.92-1.01). The fully adjusted HR were 0.80 (95% CI: 0.74-0.87) for hospital admission, and 0.81 (95% CI: 0.69-0.95) for mortality. The logistic regression and Cox proportional hazard analyses after PSM yielded consistent results. Our study demonstrated that habitual glucosamine use is associated with reduced risks of hospital admission and death with COVID-19, but not the incidence of SARS-CoV-2 infection.</t>
  </si>
  <si>
    <t>[Meng, Meijun; Wu, Yanjun; Sha, Weihong; Zeng, Ruijie; Jiang, Rui; Wu, Huihuan; Zhuo, Zewei; Yang, Qi; Li, Jingwei; Chen, Hao] Southern Med Univ, Guangdong Prov Peoples Hosp, Guangdong Acad Med Sci, Dept Gastroenterol, Guangzhou, Peoples R China; [Meng, Meijun; Wu, Yanjun; Sha, Weihong; Chen, Hao] Southern Med Univ, Sch Clin Med 2, Guangzhou, Peoples R China; [Meng, Meijun; Sha, Weihong; Luo, Dongling; Chen, Hao] Guangdong Acad Med Sci, Guangdong Prov Peoples Hosp, Guangdong Cardiovasc Inst, Guangzhou, Peoples R China; [Sha, Weihong; Jiang, Rui; Wu, Huihuan; Chen, Hao] South China Univ Technol, Sch Med, Guangzhou, Peoples R China; [Sha, Weihong; Zeng, Ruijie; Li, Jingwei; Chen, Hao] Shantou Univ, Med Coll, Shantou, Guangdong, Peoples R China; [Leung, Felix W.] Univ Calif Los Angeles, David Geffen Sch Med, Los Angeles, CA USA; [Leung, Felix W.] Vet Affairs Greater Angeles Healthcare Syst, Sepulveda Ambulatory Care Ctr, Los Angeles, CA USA; [Duan, Chongyang] Southern Med Univ, Sch Publ Hlth, Dept Biostat, Guangzhou, Peoples R China; [Feng, Yuliang] Southern Univ Sci &amp; Technol, Sch Med, Dept Pharmacol, Shenzhen, Guangdong, Peoples R China; [Feng, Yuliang] Univ Oxford, Botnar Res Ctr, Nuffield Dept Orthopaed Rheumatol &amp; Musculoskeleta, Oxford, England; [Leung, Felix W.] Univ Calif Los Angeles, David Geffen Sch Med, Los Angeles, CA 90024 USA; [Duan, Chongyang] Southern Med Univ, Sch Publ Hlth, Dept Biostat, Guangzhou 510000, Peoples R China; [Feng, Yuliang] Southern Univ Sci &amp; Technol, Sch Med, Dept Pharmacol, Shenzhen 518055, Guangdong, Peoples R China; [Chen, Hao] Southern Med Univ, Guangdong Prov Peoples Hosp, Guangdong Acad Med Sci, Dept Gastroenterol, Guangzhou 510080, Peoples R China</t>
  </si>
  <si>
    <t>Southern Medical University - China; Guangdong Academy of Medical Sciences &amp; Guangdong General Hospital; Southern Medical University - China; Guangdong Academy of Medical Sciences &amp; Guangdong General Hospital; Southern Medical University - China; South China University of Technology; Shantou University; University of California System; University of California Los Angeles; University of California Los Angeles Medical Center; David Geffen School of Medicine at UCLA; Southern Medical University - China; Southern University of Science &amp; Technology; University of Oxford; University of California System; University of California Los Angeles; University of California Los Angeles Medical Center; David Geffen School of Medicine at UCLA; Southern Medical University - China; Southern University of Science &amp; Technology; Southern Medical University - China; Guangdong Academy of Medical Sciences &amp; Guangdong General Hospital</t>
  </si>
  <si>
    <t>Leung, FW (corresponding author), Univ Calif Los Angeles, David Geffen Sch Med, Los Angeles, CA 90024 USA.;Duan, CY (corresponding author), Southern Med Univ, Sch Publ Hlth, Dept Biostat, Guangzhou 510000, Peoples R China.;Feng, YL (corresponding author), Southern Univ Sci &amp; Technol, Sch Med, Dept Pharmacol, Shenzhen 518055, Guangdong, Peoples R China.;Chen, H (corresponding author), Southern Med Univ, Guangdong Prov Peoples Hosp, Guangdong Acad Med Sci, Dept Gastroenterol, Guangzhou 510080, Peoples R China.</t>
  </si>
  <si>
    <t>Felix.Leung@va.gov; donyduang@126.com; fengyl@sustech.edu.cn; chenhao@gdph.org.cn</t>
  </si>
  <si>
    <t>National Natural Science Foundation of China [82171698, 82170561, 81300279, 81741067, 82273727]; Program for High-level Foreign Expert Introduction of China [G2022030047L]; Natural Science Foundation for Distinguished Young Scholars of Guangdong Province [2021B1515020003]; Guangdong Basic and Applied Basic Research Foundation [2022A1515012081]; Climbing Program of Introduced Talents and High-level Hospital Construction Project of Guangdong Provincial People's Hospital [DFJH201803, KJ012019099, KJ012021143, KY012021183]; VA Clinical Merit and ASGE clinical research funds</t>
  </si>
  <si>
    <t>National Natural Science Foundation of China(National Natural Science Foundation of China (NSFC)); Program for High-level Foreign Expert Introduction of China; Natural Science Foundation for Distinguished Young Scholars of Guangdong Province; Guangdong Basic and Applied Basic Research Foundation; Climbing Program of Introduced Talents and High-level Hospital Construction Project of Guangdong Provincial People's Hospital; VA Clinical Merit and ASGE clinical research funds</t>
  </si>
  <si>
    <t>This work is supported by the National Natural Science Foundation of China (82171698, 82170561, 81300279, 81741067, 82273727), the Program for High-level Foreign Expert Introduction of China (G2022030047L), the Natural Science Foundation for Distinguished Young Scholars of Guangdong Province (2021B1515020003), the Guangdong Basic and Applied Basic Research Foundation (2022A1515012081), the Climbing Program of Introduced Talents and High-level Hospital Construction Project of Guangdong Provincial People's Hospital (DFJH201803, KJ012019099, KJ012021143, KY012021183), and in part by VA Clinical Merit and ASGE clinical research funds (FWL).</t>
  </si>
  <si>
    <t>10.1002/jmv.28720</t>
  </si>
  <si>
    <t>G5ML1</t>
  </si>
  <si>
    <t>Green Submitted</t>
  </si>
  <si>
    <t>WOS:000989594000023</t>
  </si>
  <si>
    <t>Zhang, N; Qi, X; Chang, H; Li, C; Qin, XY; Wei, WM; Cai, QQ; He, D; Zhao, YJ; Shi, SR; Chu, XG; Wen, Y; Jia, YM; Zhang, F</t>
  </si>
  <si>
    <t>Zhang, Na; Qi, Xin; Chang, Hong; Li, Chun'e; Qin, Xiaoyue; Wei, Wenming; Cai, Qingqing; He, Dan; Zhao, Yijing; Shi, Sirong; Chu, Xiaoge; Wen, Yan; Jia, Yumeng; Zhang, Feng</t>
  </si>
  <si>
    <t>Combined effects of inflammation and coronavirus disease 2019 (COVID-19) on the risks of anxiety and depression: A cross-sectional study based on UK Biobank</t>
  </si>
  <si>
    <t>Anxiety; Coronavirus disease 2019; Depression; Genome-wide association study; Polygenic risk scores</t>
  </si>
  <si>
    <t>C-REACTIVE PROTEIN; SICKNESS; SYSTEM</t>
  </si>
  <si>
    <t>Infection-induced perturbation of immune homeostasis could promote psychopathology. Psychiatric sequelae have been observed after previous coronavirus outbreaks. However, limited studies were conducted to explore the potential interaction effects of inflammation and coronavirus disease 2019 (COVID-19) on the risks of anxiety and depression. In this study, first, polygenic risk scores (PRS) were calculated for eight COVID-19 clinical phenotypes using individual-level genotype data from the UK Biobank. Then, linear regression models were developed to assess the effects of COVID-19 PRS, C-reactive protein (CRP), systemic immune inflammation index (SII), and their interaction effects on the Generalized Anxiety Disorder-7 (GAD-7, 104 783 individuals) score and the Patient Health Questionnaire-9 (PHQ-9, 104 346 individuals) score. Several suggestive interactions between inflammation factors and COVID-19 clinical phenotypes were detected for PHQ-9 score, such as CRP/SII x Hospitalized/Not_Hospitalized in women group and CRP x Hospitalized/Unscreened in age &gt;65 years group. For GAD-7 score, we also found several suggestive interactions, such as CRP x Positive/Unscreened in the age &lt;= 65 years group. Our results suggest that not only COVID-19 and inflammation have important effects on anxiety and depression but also the interactions of COVID-19 and inflammation have serious risks for anxiety and depression.</t>
  </si>
  <si>
    <t>[Zhang, Na; Li, Chun'e; Qin, Xiaoyue; Wei, Wenming; Cai, Qingqing; He, Dan; Zhao, Yijing; Shi, Sirong; Chu, Xiaoge; Wen, Yan; Jia, Yumeng; Zhang, Feng] Xi An Jiao Tong Univ, Hlth Sci Ctr, Sch Publ Hlth, Key Lab Environm &amp; Genes Related Dis,Minist Educ C, Xian 710061, Shaanxi, Peoples R China; [Qi, Xin] Xi An Jiao Tong Univ, Affiliated Hosp 1, Precis Med Ctr, Xian, Shaanxi, Peoples R China; [Chang, Hong] Xi An Jiao Tong Univ, Shaanxi Prov Inst Endem Dis Control, Xian, Shaanxi, Peoples R China; [Zhang, Feng] Xi An Jiao Tong Univ, Affiliated Hosp 1, Dept Psychiat, Xian 710061, Shaanxi, Peoples R China</t>
  </si>
  <si>
    <t>Xi'an Jiaotong University; Xi'an Jiaotong University; Xi'an Jiaotong University; Xi'an Jiaotong University</t>
  </si>
  <si>
    <t>Zhang, F (corresponding author), Xi An Jiao Tong Univ, Hlth Sci Ctr, Sch Publ Hlth, Key Lab Environm &amp; Genes Related Dis,Minist Educ C, Xian 710061, Shaanxi, Peoples R China.;Zhang, F (corresponding author), Xi An Jiao Tong Univ, Affiliated Hosp 1, Dept Psychiat, Xian 710061, Shaanxi, Peoples R China.</t>
  </si>
  <si>
    <t>fzhxjtu@mail.xjtu.edu.cn</t>
  </si>
  <si>
    <t>Cai, Qingqing/ADM-8498-2022</t>
  </si>
  <si>
    <t>Cai, Qingqing/0000-0001-9875-2419</t>
  </si>
  <si>
    <t>National Natural Scientific Foundation of China [81922059]; Natural Science Basic Research Plan in Shaanxi Province of China [2021JCW-08]</t>
  </si>
  <si>
    <t>National Natural Scientific Foundation of China(National Natural Science Foundation of China (NSFC)); Natural Science Basic Research Plan in Shaanxi Province of China</t>
  </si>
  <si>
    <t>ACKNOWLEDGMENTS This study was supported by the National Natural Scientific Foundation of China: 81922059 and the Natural Science Basic Research Plan in Shaanxi Province of China: 2021JCW-08.</t>
  </si>
  <si>
    <t>10.1002/jmv.28726</t>
  </si>
  <si>
    <t>WOS:000989594000030</t>
  </si>
  <si>
    <t>Fan, XD; Han, JM; Zhao, EF; Fang, JS; Wang, DW; Cheng, YP; Shi, YZ; Wang, Z; Yao, ZY; Lu, P; Liu, TB; Li, QH; Poulsen, KL; Yuan, ZS; Song, YF; Zhao, JJ</t>
  </si>
  <si>
    <t>Fan, Xiude; Han, Junming; Zhao, Enfa; Fang, Jiansong; Wang, Dawei; Cheng, Yiping; Shi, Yingzhou; Wang, Zhen; Yao, Zhenyu; Lu, Peng; Liu, Tianbao; Li, Qihang; Poulsen, Kyle L.; Yuan, Zhongshang; Song, Yongfeng; Zhao, Jiajun</t>
  </si>
  <si>
    <t>The effects of obesity and metabolic abnormalities on severe COVID-19-related outcomes after vaccination: A population-based study</t>
  </si>
  <si>
    <t>CELL METABOLISM</t>
  </si>
  <si>
    <t>Breakthrough SARS-CoV-2 infections of vaccinated individuals are being reported globally, resulting in an increased risk of hospitalization and death among such patients. Therefore, it is crucial to identify the modifi-able risk factors that may affect the protective efficacy of vaccine use against the development of severe COVID-19 and thus to initiate early medical interventions. Here, in population-based studies using the UK Biobank database and the 2021 National Health Interview Survey (NHIS), we analyzed 20,362 participants aged 50 years or older and 2,588 aged 18 years or older from both databases who tested positive for SARS-COV-2, of whom 33.1% and 67.7% received one or more doses of vaccine, respectively. In the UK Bio-bank, participants are followed from the vaccination date until October 18, 2021. We found that obesity and metabolic abnormalities (namely, hyperglycemia, hyperlipidemia, and hypertension) were modifiable factors for severe COVID-19 in vaccinated patients (all p &lt; 0.05). When metabolic abnormalities were present, regard-less of obesity, the risk of severe COVID-19 was higher than that of metabolically normal individuals (all p &lt; 0.05). Moreover, pharmacological interventions targeting such abnormalities (namely, antihypertensive [adjusted hazard ratio (aHR) 0.64, 95% CI 0.48-0.86; p = 0.003], glucose-lowering [aHR 0.55, 95% CI 0.36- 0.83; p = 0.004], and lipid-lowering treatments [aHR 0.50, 95% CI 0.37-0.68; p &lt; 0.001]) were significantly associated with a reduced risk for this outcome. These results show that more proactive health management of patients with obesity and metabolic abnormalities is critical to reduce the incidence of severe COVID-19 after vaccination.</t>
  </si>
  <si>
    <t>[Fan, Xiude; Han, Junming; Wang, Dawei; Cheng, Yiping; Shi, Yingzhou; Wang, Zhen; Yao, Zhenyu; Lu, Peng; Liu, Tianbao; Li, Qihang; Yuan, Zhongshang; Song, Yongfeng; Zhao, Jiajun] Shandong First Med Univ, Shandong Univ, Shandong Prov Hosp, Jinan 250021, Shandong, Peoples R China; [Fan, Xiude; Han, Junming; Wang, Dawei; Cheng, Yiping; Shi, Yingzhou; Wang, Zhen; Yao, Zhenyu; Lu, Peng; Liu, Tianbao; Li, Qihang; Yuan, Zhongshang; Song, Yongfeng; Zhao, Jiajun] Shandong Clin Res Ctr Diabet &amp; Metab Dis, Jinan 250021, Shandong, Peoples R China; [Fan, Xiude; Han, Junming; Wang, Dawei; Cheng, Yiping; Shi, Yingzhou; Wang, Zhen; Yao, Zhenyu; Lu, Peng; Liu, Tianbao; Li, Qihang; Yuan, Zhongshang; Song, Yongfeng; Zhao, Jiajun] Shandong Inst Endocrine &amp; Metab Dis, Jinan 250021, Shandong, Peoples R China; [Fan, Xiude; Han, Junming; Wang, Dawei; Cheng, Yiping; Shi, Yingzhou; Wang, Zhen; Yao, Zhenyu; Lu, Peng; Liu, Tianbao; Li, Qihang; Yuan, Zhongshang; Song, Yongfeng; Zhao, Jiajun] Shandong Engn Lab Prevent &amp; Control Endocrine &amp; Me, Jinan 250021, Shandong, Peoples R China; [Fan, Xiude; Han, Junming; Wang, Dawei; Cheng, Yiping; Shi, Yingzhou; Wang, Zhen; Yao, Zhenyu; Lu, Peng; Liu, Tianbao; Li, Qihang; Song, Yongfeng; Zhao, Jiajun] Shandong Engn Res Ctr Stem Cell &amp; Gene Therapy End, Jinan 250021, Shandong, Peoples R China; [Zhao, Enfa] Anhui Med Univ, Affiliated Hosp 1, Dept Ultrasound, Hefei 230022, Anhui, Peoples R China; [Fang, Jiansong] Guangzhou Univ Chinese Med, Sci &amp; Technol Innovat Ctr, Guangzhou 510006, Guangdong, Peoples R China; [Poulsen, Kyle L.] Univ Texas Hlth Sci Ctr Houston, McGovern Med Sch, Dept Anesthesiol, Houston, TX 77030 USA; [Yuan, Zhongshang] Shandong Univ, Cheeloo Coll Med, Sch Publ Hlth, Dept Biostat, Jinan 250012, Shandong, Peoples R China</t>
  </si>
  <si>
    <t>Shandong First Medical University &amp; Shandong Academy of Medical Sciences; Shandong University; Anhui Medical University; Guangzhou University of Chinese Medicine; University of Texas System; University of Texas Health Science Center Houston; Shandong University</t>
  </si>
  <si>
    <t>Shi, YZ; Zhao, JJ (corresponding author), Shandong First Med Univ, Shandong Univ, Shandong Prov Hosp, Jinan 250021, Shandong, Peoples R China.;Shi, YZ; Zhao, JJ (corresponding author), Shandong Clin Res Ctr Diabet &amp; Metab Dis, Jinan 250021, Shandong, Peoples R China.;Shi, YZ; Zhao, JJ (corresponding author), Shandong Inst Endocrine &amp; Metab Dis, Jinan 250021, Shandong, Peoples R China.;Shi, YZ; Zhao, JJ (corresponding author), Shandong Engn Lab Prevent &amp; Control Endocrine &amp; Me, Jinan 250021, Shandong, Peoples R China.;Shi, YZ; Zhao, JJ (corresponding author), Shandong Engn Res Ctr Stem Cell &amp; Gene Therapy End, Jinan 250021, Shandong, Peoples R China.</t>
  </si>
  <si>
    <t>syf198506@163.com; jjzhao@sdu.edu.cn</t>
  </si>
  <si>
    <t>Han, Junming/HRB-1226-2023</t>
  </si>
  <si>
    <t>Han, Junming/0000-0003-0497-1181; Zhao, Jiajun/0000-0003-3267-9292; Song, yongfeng/0000-0001-8934-3154</t>
  </si>
  <si>
    <t>National Key Research and Development Pro-gram of China [2017YFC1309800]; National Natural Science Founda-tion of China [81922016, 82002995, 82200659]; Natural Science Foundation of Shandong Province [ZR2022QH002]</t>
  </si>
  <si>
    <t>National Key Research and Development Pro-gram of China; National Natural Science Founda-tion of China(National Natural Science Foundation of China (NSFC)); Natural Science Foundation of Shandong Province(Natural Science Foundation of Shandong Province)</t>
  </si>
  <si>
    <t>ACKNOWLEDGMENTS This work was supported by National Key Research and Development Pro-gram of China 2017YFC1309800 (J.Z.) ; the National Natural Science Founda-tion of China grant nos. 81922016 (Y. Song) , 82002995 (Z.W.) , and 82200659 (X.F.) ; and the Natural Science Foundation of Shandong Province grant no. ZR2022QH002 (X.F.) .</t>
  </si>
  <si>
    <t>1550-4131</t>
  </si>
  <si>
    <t>1932-7420</t>
  </si>
  <si>
    <t>CELL METAB</t>
  </si>
  <si>
    <t>Cell Metab.</t>
  </si>
  <si>
    <t>APR 4</t>
  </si>
  <si>
    <t>Cell Biology; Endocrinology &amp; Metabolism</t>
  </si>
  <si>
    <t>E4WO9</t>
  </si>
  <si>
    <t>WOS:000975563600001</t>
  </si>
  <si>
    <t>Wauye, VM; Ho, FK; Lyall, DM</t>
  </si>
  <si>
    <t>Wauye, Victor M.; Ho, Frederick K.; Lyall, Donald M.</t>
  </si>
  <si>
    <t>Psychosocial predictors of COVID-19 infection in UK biobank (N=104 201)</t>
  </si>
  <si>
    <t>COVID-19; predictors; psychosocial; UK Biobank</t>
  </si>
  <si>
    <t>ENGLISH PROFICIENCY; GENDER-DIFFERENCES; SOCIAL SUPPORT; HEALTH; LONELINESS; DETERMINANTS; ASSOCIATION; RISK; CONSEQUENCES; STRESS</t>
  </si>
  <si>
    <t>Background Since the outbreak of COVID-19, data on its psychosocial predictors are limited. We therefore aimed to explore psychosocial predictors of COVID-19 infection at the UK Biobank (UKB). Methods This was a prospective cohort study conducted among UKB participants. Results The sample size was N = 104 201, out of which 14 852 (14.3%) had a positive COVID-19 test. The whole sample analysis showed significant interactions between sex and several predictor variables. Among females, absence of college/university degree [odds ratio (OR) 1.55, 95% confidence interval (CI) 1.45-1.66] and socioeconomic deprivation (OR 1.16 95% CI 1.11-1.21) were associated with higher odds of COVID-19 infection, while history of psychiatric consultation (OR 0.85 95% CI 0.77-0.94) with lower odds. Among males, absence of college/university degree (OR 1.56, 95% CI 1.45-1.68) and socioeconomic deprivation (OR 1.12, 95% CI 1.07-1.16) were associated with higher odds, while loneliness (OR 0.87, 95% CI 0.78-0.97), irritability (OR 0.91, 95% CI 0.83-0.99) and history of psychiatric consultation (OR 0.85, 95% CI 0.75-0.97) were associated with lower odds. Conclusion Sociodemographic factors predicted the odds of COVID-19 infection equally among male and female participants, while psychological factors had differential impacts.</t>
  </si>
  <si>
    <t>[Wauye, Victor M.; Ho, Frederick K.; Lyall, Donald M.] Univ Glasgow, Sch Hlth &amp; Wellbeing, Glasgow, Scotland; [Wauye, Victor M.] Moi Teaching &amp; Referral Hosp, Dept Internal Med, Eldoret, Kenya</t>
  </si>
  <si>
    <t>University of Glasgow</t>
  </si>
  <si>
    <t>Lyall, DM (corresponding author), Univ Glasgow, Sch Hlth &amp; Wellbeing, Glasgow, Scotland.</t>
  </si>
  <si>
    <t>mwaka@mu.ac.ke; Frederick.Ho@glasgow.ac.uk; Donald.Lyall@Glasgow.ac.uk</t>
  </si>
  <si>
    <t>2023 APR 12</t>
  </si>
  <si>
    <t>APR 2023</t>
  </si>
  <si>
    <t>F2DB4</t>
  </si>
  <si>
    <t>Green Accepted, hybrid</t>
  </si>
  <si>
    <t>WOS:000980491700001</t>
  </si>
  <si>
    <t>Basty, N; Sorokin, EP; Thanaj, M; Srinivasan, R; Whitcher, B; Bell, JD; Cule, M; Thomas, EL</t>
  </si>
  <si>
    <t>Basty, Nicolas D.; Sorokin, Elena; Thanaj, Marjola; Srinivasan, Ramprakash; Whitcher, Brandon; Bell, Jimmy; Cule, Madeleine; Thomas, E. Louise</t>
  </si>
  <si>
    <t>Abdominal imaging associates body composition with COVID-19 severity</t>
  </si>
  <si>
    <t>CORONAVIRUS DISEASE 2019; VISCERAL FAT; INFECTION; RISK; REDUCTION; VOLUME; DEATH; LIVER; MRI; SEX</t>
  </si>
  <si>
    <t>The main drivers of COVID-19 disease severity and the impact of COVID-19 on long-term health after recovery are yet to be fully understood. Medical imaging studies investigating COVID-19 to date have mostly been limited to small datasets and post-hoc analyses of severe cases. The UK Biobank recruited recovered SARS-CoV-2 positive individuals (n = 967) and matched controls (n = 913) who were extensively imaged prior to the pandemic and underwent follow-up scanning. In this study, we investigated longitudinal changes in body composition, as well as the associations of pre-pandemic image-derived phenotypes with COVID-19 severity. Our longitudinal analysis, in a population of mostly mild cases, associated a decrease in lung volume with SARS-CoV-2 positivity. We also observed that increased visceral adipose tissue and liver fat, and reduced muscle volume, prior to COVID-19, were associated with COVID-19 disease severity. Finally, we trained a machine classifier with demographic, anthropometric and imaging traits, and showed that visceral fat, liver fat and muscle volume have prognostic value for COVID-19 disease severity beyond the standard demographic and anthropometric measurements. This combination of image-derived phenotypes from abdominal MRI scans and ensemble learning to predict risk may have future clinical utility in identifying populations at-risk for a severe COVID-19 outcome.</t>
  </si>
  <si>
    <t>[Basty, Nicolas D.; Thanaj, Marjola; Whitcher, Brandon; Bell, Jimmy; Thomas, E. Louise] Univ Westminster, Res Ctr Optimal Hlth, Sch Life Sci, London, England; [Sorokin, Elena; Srinivasan, Ramprakash; Cule, Madeleine] Calico Life Sci LLC, South San Francisco, CA USA</t>
  </si>
  <si>
    <t>University of Westminster</t>
  </si>
  <si>
    <t>Basty, N; Thomas, EL (corresponding author), Univ Westminster, Res Ctr Optimal Hlth, Sch Life Sci, London, England.</t>
  </si>
  <si>
    <t>L.thomas3@westminster.ac.uk; n.basty@westminster.ac.uk</t>
  </si>
  <si>
    <t>Thomas, Elizabeth Louise/JED-3581-2023</t>
  </si>
  <si>
    <t>Thomas, Elizabeth Louise/0000-0003-4235-4694; Bell, Jimmy/0000-0003-3804-1281; Whitcher, Brandon/0000-0002-6452-2399; Basty, Nicolas/0000-0002-1330-0913; Sorokin, Elena/0000-0001-8957-8869</t>
  </si>
  <si>
    <t>APR 13</t>
  </si>
  <si>
    <t>D8CX7</t>
  </si>
  <si>
    <t>Green Accepted, Green Published, gold, Green Submitted</t>
  </si>
  <si>
    <t>WOS:000970963500083</t>
  </si>
  <si>
    <t>Huang, X; Yao, MH; Tian, PX; Wong, JYY; Li, ZL; Liu, ZH; Zhao, JV</t>
  </si>
  <si>
    <t>Huang, Xin; Yao, Minhao; Tian, Peixin; Wong, Jason Y. Y.; Li, Zilin; Liu, Zhonghua; Zhao, Jie V.</t>
  </si>
  <si>
    <t>Genome-wide cross-trait analysis and Mendelian randomization reveal a shared genetic etiology and causality between COVID-19 and venous thromboembolism</t>
  </si>
  <si>
    <t>COMMUNICATIONS BIOLOGY</t>
  </si>
  <si>
    <t>ASSOCIATION; DISEASE; VARIANTS; INSTRUMENTS; CHEMOKINES; PROGNOSIS; SET</t>
  </si>
  <si>
    <t>Venous thromboembolism occurs in up to one-third of patients with COVID-19. Venous thromboembolism and COVID-19 may share a common genetic architecture, which has not been clarified. To fill this gap, we leverage summary-level genetic data from the latest COVID-19 host genetics consortium and UK Biobank and examine the shared genetic etiology and causal relationship between COVID-19 and venous thromboembolism. The cross-trait and co-localization analyses identify 2, 3, and 4 shared loci between venous thromboembolism and severe COVID-19, COVID-19 hospitalization, SARS-CoV-2 infection respectively, which are mapped to ABO, ADAMTS13, FUT2 genes involved in coagulation functions. Enrichment analysis supports shared biological processes between COVID-19 and venous thromboembolism related to coagulation and immunity. Bi-directional Mendelian randomization suggests that venous thromboembolism was associated with higher risk of three COVID-19 traits, and SARS-CoV-2 infection was associated with a higher risk of venous thromboembolism. Our study provides timely evidence for the genetic etiology between COVID-19 and venous thromboembolism (VTE). Our findings contribute to the understanding of COVID-19 and VTE etiology and provide insights into the prevention and comorbidity management of COVID-19. Joint analysis of existing summary statistics data using genome-wide crosstrait analysis and bi-directional Mendelian randomization provides further evidence for a shared genetic etiology between COVID-19 and venous thromboembolism.</t>
  </si>
  <si>
    <t>[Huang, Xin; Zhao, Jie V.] Univ Hong Kong, Li Ka Shing Fac Med, Sch Publ Hlth, Pokfulam Rd, Hong Kong, Peoples R China; [Yao, Minhao; Tian, Peixin] Univ Hong Kong, Dept Stat &amp; Actuarial Sci, Pokfulam Rd, Hong Kong, Peoples R China; [Wong, Jason Y. Y.] NHLBI, Epidemiol &amp; Community Hlth Branch, Bethesda, MD USA; [Li, Zilin] Indiana Univ Sch Med, Dept Biostat &amp; Hlth Data Sci, Indianapolis, IN USA; [Liu, Zhonghua] Columbia Univ, Dept Biostat, New York, NY 10027 USA</t>
  </si>
  <si>
    <t>University of Hong Kong; University of Hong Kong; National Institutes of Health (NIH) - USA; NIH National Heart Lung &amp; Blood Institute (NHLBI); Indiana University System; Indiana University Bloomington; Columbia University</t>
  </si>
  <si>
    <t>Zhao, JV (corresponding author), Univ Hong Kong, Li Ka Shing Fac Med, Sch Publ Hlth, Pokfulam Rd, Hong Kong, Peoples R China.;Liu, ZH (corresponding author), Columbia Univ, Dept Biostat, New York, NY 10027 USA.</t>
  </si>
  <si>
    <t>zl2509@cumc.columbia.edu; janezhao@hku.hk</t>
  </si>
  <si>
    <t>Zhao, Jie/0000-0002-1564-0057; Liu, Zhonghua/0000-0003-3048-9823; Li, Zilin/0000-0003-1521-8945</t>
  </si>
  <si>
    <t>2399-3642</t>
  </si>
  <si>
    <t>COMMUN BIOL</t>
  </si>
  <si>
    <t>Commun. Biol.</t>
  </si>
  <si>
    <t>APR 21</t>
  </si>
  <si>
    <t>Biology; Multidisciplinary Sciences</t>
  </si>
  <si>
    <t>Life Sciences &amp; Biomedicine - Other Topics; Science &amp; Technology - Other Topics</t>
  </si>
  <si>
    <t>E5NE4</t>
  </si>
  <si>
    <t>gold</t>
  </si>
  <si>
    <t>WOS:000975998800001</t>
  </si>
  <si>
    <t>Zhu, DL; Zhao, RJ; Yuan, HB; Xie, YJ; Jiang, YF; Xu, KL; Zhang, TJ; Chen, XD; Suo, C</t>
  </si>
  <si>
    <t>Zhu, Dongliang; Zhao, Renjia; Yuan, Huangbo; Xie, Yijing; Jiang, Yanfeng; Xu, Kelin; Zhang, Tiejun; Chen, Xingdong; Suo, Chen</t>
  </si>
  <si>
    <t>Host Genetic Factors, Comorbidities and the Risk of Severe COVID-19</t>
  </si>
  <si>
    <t>JOURNAL OF EPIDEMIOLOGY AND GLOBAL HEALTH</t>
  </si>
  <si>
    <t>COVID-19; GWAS; Host genetics; Comorbidity; Polygenic risk score; Predictive model</t>
  </si>
  <si>
    <t>RECEPTOR; SPIKE</t>
  </si>
  <si>
    <t>BackgroundCoronavirus disease 2019 (COVID-19), caused by severe acute respiratory syndrome coronavirus 2 (SARS-CoV-2), was varied in disease symptoms. We aim to explore the effect of host genetic factors and comorbidities on severe COVID-19 risk.MethodsA total of 20,320 COVID-19 patients in the UK Biobank cohort were included. Genome-wide association analysis (GWAS) was used to identify host genetic factors in the progression of COVID-19 and a polygenic risk score (PRS) consisted of 86 SNPs was constructed to summarize genetic susceptibility. Colocalization analysis and Logistic regression model were used to assess the association of host genetic factors and comorbidities with COVID-19 severity. All cases were randomly split into training and validation set (1:1). Four algorithms were used to develop predictive models and predict COVID-19 severity. Demographic characteristics, comorbidities and PRS were included in the model to predict the risk of severe COVID-19. The area under the receiver operating characteristic curve (AUROC) was applied to assess the models' performance.ResultsWe detected an association with rs73064425 at locus 3p21.31 reached the genome-wide level in GWAS (odds ratio: 1.55, 95% confidence interval: 1.36-1.78). Colocalization analysis found that two genes (SLC6A20 and LZTFL1) may affect the progression of COVID-19. In the predictive model, logistic regression models were selected due to simplicity and high performance. Predictive model consisting of demographic characteristics, comorbidities and genetic factors could precisely predict the patient's progression (AUROC = 82.1%, 95% CI 80.6-83.7%). Nearly 20% of severe COVID-19 events could be attributed to genetic risk.ConclusionIn this study, we identified two 3p21.31 genes as genetic susceptibility loci in patients with severe COVID-19. The predictive model includes demographic characteristics, comorbidities and genetic factors is useful to identify individuals who are predisposed to develop subsequent critical conditions among COVID-19 patients.</t>
  </si>
  <si>
    <t>[Zhu, Dongliang; Xie, Yijing; Zhang, Tiejun; Suo, Chen] Fudan Univ, Sch Publ Hlth, Dept Epidemiol, Minist Educ,Key Lab Publ Hlth Safety, Shanghai, Peoples R China; [Zhang, Tiejun; Suo, Chen] Shanghai Inst Infect Dis &amp; Biosecur, Shanghai, Peoples R China; [Zhao, Renjia; Yuan, Huangbo; Jiang, Yanfeng; Chen, Xingdong] Fudan Univ, Human Phenome Inst, Zhangjiang Fudan Int Innovat Ctr, State Key Lab Genet Engn, Shanghai, Peoples R China; [Jiang, Yanfeng; Xu, Kelin; Zhang, Tiejun; Chen, Xingdong; Suo, Chen] Fudan Univ, Taizhou Inst Hlth Sci, Yaocheng Rd 799, Taizhou, Jiangsu, Peoples R China; [Xu, Kelin] Fudan Univ, Sch Publ Hlth, Dept Biostat, Shanghai, Peoples R China; [Chen, Xingdong] Fudan Univ, Huashan Hosp, Natl Clin Res Ctr Aging &amp; Med, Shanghai 200040, Peoples R China; [Chen, Xingdong] Fudan Univ, Yiwu Res Inst, Yiwu, Zhejiang, Peoples R China</t>
  </si>
  <si>
    <t>Fudan University; Fudan University; Fudan University; Fudan University; Fudan University; Fudan University</t>
  </si>
  <si>
    <t>Suo, C (corresponding author), Fudan Univ, Sch Publ Hlth, Dept Epidemiol, Minist Educ,Key Lab Publ Hlth Safety, Shanghai, Peoples R China.;Suo, C (corresponding author), Shanghai Inst Infect Dis &amp; Biosecur, Shanghai, Peoples R China.;Suo, C (corresponding author), Fudan Univ, Taizhou Inst Hlth Sci, Yaocheng Rd 799, Taizhou, Jiangsu, Peoples R China.</t>
  </si>
  <si>
    <t>xiaoxiaochenxi@hotmail.com</t>
  </si>
  <si>
    <t>Zhang, Tiejun/HDM-7091-2022</t>
  </si>
  <si>
    <t>Shanghai Municipal Science and Technology Major Project [ZD2021CY001, 2017SHZDZX01]; 3-Year Action Plan for Strengthening Public Health System in Shanghai [GWV-10.2-YQ32]</t>
  </si>
  <si>
    <t>Shanghai Municipal Science and Technology Major Project; 3-Year Action Plan for Strengthening Public Health System in Shanghai</t>
  </si>
  <si>
    <t>This work was supported by the Shanghai Municipal Science and Technology Major Project (Grant Number: ZD2021CY001, 2017SHZDZX01), and 3-Year Action Plan for Strengthening Public Health System in Shanghai (Grant Number: GWV-10.2-YQ32).</t>
  </si>
  <si>
    <t>2210-6006</t>
  </si>
  <si>
    <t>2210-6014</t>
  </si>
  <si>
    <t>J EPIDEMIOL GLOB HEA</t>
  </si>
  <si>
    <t>J. Epidemiol. Glob. Health</t>
  </si>
  <si>
    <t>MAY 2023</t>
  </si>
  <si>
    <t>I8QY7</t>
  </si>
  <si>
    <t>WOS:000984781300001</t>
  </si>
  <si>
    <t>Liu, C; Liu, NY; Zeng, Y; Xiao, B; Wang, PX; Zhou, CQ; Xia, Y; Zhao, ZY; Xiao, T; Li, H</t>
  </si>
  <si>
    <t>Liu, Chao; Liu, Ningyuan; Zeng, Yi; Xiao, Bo; Wang, Pingxiao; Zhou, Chuqiao; Xia, Yu; Zhao, Ziyue; Xiao, Tao; Li, Hui</t>
  </si>
  <si>
    <t>COVID-19 and sarcopenia-related traits: a bidirectional Mendelian randomization study</t>
  </si>
  <si>
    <t>COVID-19; sarcopenia; mendelian randomization; long COVID-19; aging</t>
  </si>
  <si>
    <t>PHYSICAL-ACTIVITY</t>
  </si>
  <si>
    <t>BackgroundEmerging evidence suggested that coronavirus disease 2019 (COVID-19) patients were more prone to acute skeletal muscle loss and suffer sequelae, including weakness, arthromyalgia, depression and anxiety. Meanwhile, it was observed that sarcopenia (SP) was associated with susceptibility, hospitalization and severity of COVID-19. However, it is not known whether there is causal relationship between COVID-19 and SP-related traits. Mendelian randomization (MR) was a valid method for inferring causality. MethodsData was extracted from the COVID-19 Host Genetic Initiative and the UK Biobank without sample overlapping. The MR analysis was performed with inverse variance weighted, weighted median, MR-Egger, RAPS and CAUSE, MR-APSS. Sensitivity analysis was conducted with MR-Egger intercept test, Cochran's Q test, MR-PRESSO to eliminate pleiotropy. ResultsThere was insufficient result in the MR-APSS method to support a direct causal relationship after the Bonferroni correction. Most other MR results were also nominally consistent with the MR-APSS result. ConclusionsOur study first explored the causal relationship between COVID-19 and SP-related traits, but the result indicated that they may indirectly interact with each other. We highlighted that older people had better absorb enough nutrition and strengthen exercise to directly cope with SP during the COVID-19 pandemic.</t>
  </si>
  <si>
    <t>[Liu, Chao; Liu, Ningyuan; Zeng, Yi; Xiao, Bo; Wang, Pingxiao; Zhou, Chuqiao; Xia, Yu; Zhao, Ziyue; Xiao, Tao; Li, Hui] Cent South Univ, Dept Orthoped, Xiangya Hosp 2, Changsha, Peoples R China; [Liu, Chao; Zeng, Yi; Xiao, Bo; Wang, Pingxiao; Zhou, Chuqiao; Xia, Yu; Zhao, Ziyue; Xiao, Tao; Li, Hui] Orthoped Biomed Mat Engn Lab Hunan Prov, Changsha, Peoples R China</t>
  </si>
  <si>
    <t>Central South University</t>
  </si>
  <si>
    <t>Xiao, T; Li, H (corresponding author), Cent South Univ, Dept Orthoped, Xiangya Hosp 2, Changsha, Peoples R China.;Xiao, T; Li, H (corresponding author), Orthoped Biomed Mat Engn Lab Hunan Prov, Changsha, Peoples R China.</t>
  </si>
  <si>
    <t>xiaotaoxyl@csu.edu.cn; lihuix@csu.edu.cn</t>
  </si>
  <si>
    <t>MAY 10</t>
  </si>
  <si>
    <t>G9GL9</t>
  </si>
  <si>
    <t>WOS:000992154400001</t>
  </si>
  <si>
    <t>Cordova-Palomera, A; Siffel, C; DeBoever, C; Wong, E; Diogo, D; Szalma, S</t>
  </si>
  <si>
    <t>Cordova-Palomera, Aldo; Siffel, Csaba; DeBoever, Chris; Wong, Emily; Diogo, Dorothee; Szalma, Sandor</t>
  </si>
  <si>
    <t>Assessing the potential of polygenic scores to strengthen medical risk prediction models of COVID-19</t>
  </si>
  <si>
    <t>As findings on the epidemiological and genetic risk factors for coronavirus disease-19 (COVID-19) continue to accrue, their joint power and significance for prospective clinical applications remains virtually unexplored. Severity of symptoms in individuals affected by COVID-19 spans a broad spectrum, reflective of heterogeneous host susceptibilities across the population. Here, we assessed the utility of epidemiological risk factors to predict disease severity prospectively, and interrogated genetic information (polygenic scores) to evaluate whether they can provide further insights into symptom heterogeneity. A standard model was trained to predict severe COVID-19 based on principal component analysis and logistic regression based on information from eight known medical risk factors for COVID-19 measured before 2018. In UK Biobank participants of European ancestry, the model achieved a relatively high performance (area under the receiver operating characteristic curve similar to 90%). Polygenic scores for COVID-19 computed from summary statistics of the Covid19 Host Genetics Initiative displayed significant associations with COVID-19 in the UK Biobank (p-values as low as 3.96e-9, all with R-2 under 1%), but were unable to robustly improve predictive performance of the non-genetic factors. However, error analysis of the non-genetic models suggested that affected individuals misclassified by the medical risk factors (predicted low risk but actual high risk) display a small but consistent increase in polygenic scores. Overall, the results indicate that simple models based on health-related epidemiological factors measured years before COVID-19 onset can achieve high predictive power. Associations between COVID-19 and genetic factors were statistically robust, but currently they have limited predictive power for translational settings. Despite that, the outcomes also suggest that severely affected cases with a medical history profile of low risk might be partly explained by polygenic factors, prompting development of boosted COVID-19 polygenic models based on new data and tools to aid risk-prediction.</t>
  </si>
  <si>
    <t>[Cordova-Palomera, Aldo; Siffel, Csaba; DeBoever, Chris; Wong, Emily; Szalma, Sandor] Takeda Dev Ctr Amer Inc, San Diego, CA 92121 USA; [Diogo, Dorothee] Takeda Dev Ctr Amer Inc, Cambridge, MA USA</t>
  </si>
  <si>
    <t>Takeda Pharmaceutical Company Ltd; Takeda Development Center Americas, Inc.</t>
  </si>
  <si>
    <t>Szalma, S (corresponding author), Takeda Dev Ctr Amer Inc, San Diego, CA 92121 USA.</t>
  </si>
  <si>
    <t>sandor.szalma@takeda.com</t>
  </si>
  <si>
    <t>Siffel, Csaba/0000-0002-6491-6953</t>
  </si>
  <si>
    <t>MAY 26</t>
  </si>
  <si>
    <t>e0285991</t>
  </si>
  <si>
    <t>H4ZV6</t>
  </si>
  <si>
    <t>WOS:000996071500037</t>
  </si>
  <si>
    <t>Lam, ICH; Wong, CKH; Zhang, R; Chui, CSL; Lai, FTT; Li, X; Chan, EWY; Luo, H; Zhang, QP; Man, KKC; Cheung, BMY; Tang, SCW; Lau, CS; Wan, EYF; Wong, ICK</t>
  </si>
  <si>
    <t>Lam, Ivan Chun Hang; Wong, Carlos King Ho; Zhang, Ran; Chui, Celine Sze Ling; Lai, Francisco Tsz Tsun; Li, Xue; Chan, Esther Wai Yin; Luo, Hao; Zhang, Qingpeng; Man, Kenneth Keng Cheung; Cheung, Bernard Man Yung; Tang, Sydney Chi Wai; Lau, Chak Sing; Wan, Eric Yuk Fai; Wong, Ian Chi Kei</t>
  </si>
  <si>
    <t>Long-term post-acute sequelae of COVID-19 infection: a retrospective, multi-database cohort study in Hong Kong and the UK</t>
  </si>
  <si>
    <t>ECLINICALMEDICINE</t>
  </si>
  <si>
    <t>Post-acute sequelae of SARS-CoV-2; PASC; COVID-19; SARS-CoV-2</t>
  </si>
  <si>
    <t>CLINICAL CHARACTERISTICS; OUTCOMES</t>
  </si>
  <si>
    <t>Background Evidence on post-acute sequelae of SARS-CoV-2 (PASC) has shown inconsistent findings. This study aimed to generate coherent evidence on the post-acute sequelae of COVID-19 infection using electronic healthcare records across two regions.Methods In this retrospective, multi-database cohort study, patients with COVID-19 aged 18 or above between April 1st 2020 and May 31st 2022 from the Hong Kong Hospital Authority (HKHA) and March 16th 2020 and May 31st 2021 from the UK Biobank (UKB) databases and their matched controls were followed for up to 28 and 17 months, respectively. Covariates between patients with COVID-19 and non-COVID-19 controls were adjusted using propensity score-based inverse probability treatment weighting. Cox proportional regression was used to estimate the hazard ratio (HR) of clinical sequelae, cardiovascular, and all-cause mortality 21 days after COVID-19 infection.Findings A total of 535,186 and 16,400 patients were diagnosed with COVID-19 from HKHA and UKB, of whom 253,872 (47.4%) and 7613 (46.4%) were male, with a mean age (&amp; PLUSMN;SD) of 53.6 (17.8) years and 65.0 (8.5) years, respectively. Patients with COVID-19 incurred greater risk of heart failure (HR 1.82; 95% CI 1.65, 2.01), atrial fibrillation (1.31; 1.16, 1.48), coronary artery disease (1.32; 1.07, 1.63), deep vein thrombosis (1.74; 1.27, 2.37), chronic pulmonary disease (1.61; 1.40, 1.85), acute respiratory distress syndrome (1.89; 1.04, 3.43), interstitial lung disease (3.91; 2.36, 6.50), seizure (2.32; 1.12, 4.79), anxiety disorder (1.65; 1.29, 2.09), post-traumatic stress disorder (1.52; 1.23, 1.87), end-stage renal disease (1.76; 1.31, 2.38), acute kidney injury (2.14; 1.69, 2.71), pancreatitis (1.42; 1.10, 1.83), cardiovascular (2.86; 1.25, 6.51) and all-cause mortality (4.16; 2.11, 8.21) mortality during their post-acute phase of infection.Interpretation The consistent greater risk of PASC highlighted the need for sustained multi-disciplinary care for COVID-19 survivors.Funding Health Bureau, The Government of the Hong Kong Special Administrative Region, Collaborative Research Fund, The Government of the Hong Kong Special Administrative Region and AIR@InnoHK, administered by the Innovation and Technology Commission, The Government of the Hong Kong Special Administrative Region.Copyright &amp; COPY; 2023 The Author(s). Published by Elsevier Ltd. This is an open access article under the CC BY-NC-ND license (http://creativecommons.org/licenses/by-nc-nd/4.0/).</t>
  </si>
  <si>
    <t>[Lam, Ivan Chun Hang; Wong, Carlos King Ho; Lai, Francisco Tsz Tsun; Li, Xue; Chan, Esther Wai Yin; Man, Kenneth Keng Cheung; Wan, Eric Yuk Fai; Wong, Ian Chi Kei] Univ Hong Kong, Li Ka Shing Fac Med, Ctr Safe Medicat Practice &amp; Res, Dept Pharmacol &amp; Pharm, Hong Kong, Peoples R China; [Wong, Carlos King Ho; Zhang, Ran; Wan, Eric Yuk Fai] Univ Hong Kong, Li Ka Shing Fac Med, Sch Clin Med, Dept Family Med &amp; Primary Care, Hong Kong, Peoples R China; [Wong, Carlos King Ho; Chui, Celine Sze Ling; Lai, Francisco Tsz Tsun; Li, Xue; Chan, Esther Wai Yin; Man, Kenneth Keng Cheung; Wan, Eric Yuk Fai; Wong, Ian Chi Kei] Hong Kong Sci &amp; Technol Pk, Lab Data Discovery Hlth D2 4H, Sha Tin, Hong Kong, Peoples R China; [Chui, Celine Sze Ling] Univ Hong Kong SAR, Li Ka Shing Fac Med, Sch Nursing, Hong Kong, Peoples R China; [Chui, Celine Sze Ling] Univ Hong Kong, Li Ka Shing Fac Med, Sch Publ Hlth, Hong Kong, Peoples R China; [Li, Xue; Cheung, Bernard Man Yung] Univ Hong Kong, Li Ka Shing Fac Med, Sch Clin Med, Dept Med, Hong Kong, Peoples R China; [Chan, Esther Wai Yin] Univ Hong Kong, Shenzhen Hosp, Dept Med, Shenzhen, Peoples R China; [Chan, Esther Wai Yin] Univ Hong Kong, Shenzhen Inst Res &amp; Innovat, Hong Kong, Peoples R China; [Luo, Hao] Univ Hong Kong, Dept Social Work &amp; Social Adm, Hong Kong, Peoples R China; [Luo, Hao] Univ Hong Kong, Hong Kong Jockey Club Ctr Suicide Res &amp; Prevent, Hong Kong, Peoples R China; [Luo, Hao] Univ Hong Kong, Sau Po Ctr Ageing, Hong Kong, Peoples R China; [Zhang, Qingpeng] City Univ Hong Kong, Sch Data Sci, Hong Kong, Peoples R China; [Man, Kenneth Keng Cheung] UCL, Sch Pharm, Res Dept Practice &amp; Policy, London, England; [Man, Kenneth Keng Cheung] Univ Coll London Hosp NHS Fdn Trust, Ctr Med Optimisat Res &amp; Educ, London, England; [Cheung, Bernard Man Yung] Univ Hong Kong, Queen Mary Hosp, Res Ctr Heart Brain Hormone &amp; Hlth Aging, Hong Kong, Peoples R China; [Tang, Sydney Chi Wai] Univ Hong Kong, Queen Mary Hosp, Sch Clin Med, Dept Med,Div Nephrol, Hong Kong, Peoples R China; [Lau, Chak Sing] Univ Hong Kong, Li Ka Shing Fac Med, Sch Clin Med, Dept Med,Div Rheumatol &amp; Clin Immunol, Hong Kong, Peoples R China; [Wong, Ian Chi Kei] Aston Univ, Aston Pharm Sch, Birmingham, England; [Wong, Ian Chi Kei] L2-57,Lab Block,21 Sassoon Rd, Hong Kong, Peoples R China; [Wan, Eric Yuk Fai] Ap Lei Chau Clin, 3-F,161 Ap Lei Chau Main St, Hong Kong, Peoples R China</t>
  </si>
  <si>
    <t>University of Hong Kong; University of Hong Kong; University of Hong Kong; University of Hong Kong; University of Hong Kong; University of Hong Kong; University of Hong Kong; The University of Hong Kong Shenzhen Institute of Research &amp; Innovation; University of Hong Kong; University of Hong Kong; University of Hong Kong; City University of Hong Kong; University of London; University College London; University of London School of Pharmacy; University College London Hospitals NHS Foundation Trust; University of London; University College London; University of Hong Kong; University of Hong Kong; University of Hong Kong; Aston University</t>
  </si>
  <si>
    <t>Wong, ICK (corresponding author), L2-57,Lab Block,21 Sassoon Rd, Hong Kong, Peoples R China.;Wan, EYF (corresponding author), Ap Lei Chau Clin, 3-F,161 Ap Lei Chau Main St, Hong Kong, Peoples R China.</t>
  </si>
  <si>
    <t>yfwan@hku.hk; wongick@hku.hk</t>
  </si>
  <si>
    <t>Lai, Francisco Tsz Tsun/F-3842-2019; Mondaca Gómez, Katherine/JED-5127-2023; Zhang, Qingpeng/D-4682-2011; Man, Kenneth/H-3194-2017</t>
  </si>
  <si>
    <t>Lai, Francisco Tsz Tsun/0000-0002-9121-1959; Zhang, Qingpeng/0000-0002-6819-0686; Man, Kenneth/0000-0001-8645-1942</t>
  </si>
  <si>
    <t>AIR@InnoHK; Health Bureau, The Government of the Hong Kong Special Administrative Region; Collaborative Research Fund, The Government of the Hong Kong Special Administrative Region; AIR@InnoHK, administered by the Innovation and Technology Commission, The Government of the Hong Kong Special Administrative Region</t>
  </si>
  <si>
    <t>Health Bureau, The Government of the Hong Kong Special Administrative Region, Collaborative Research Fund, The Government of the Hong Kong Special Administrative Region and AIR@InnoHK, administered by the Innovation and Technology Commission, The Government of the Hong Kong Special Administrative Region.</t>
  </si>
  <si>
    <t>2589-5370</t>
  </si>
  <si>
    <t>EClinicalMedicine</t>
  </si>
  <si>
    <t>O4MP2</t>
  </si>
  <si>
    <t>WOS:001043575200001</t>
  </si>
  <si>
    <t>Wan, EYF; Zhang, R; Mathur, S; Yan, VKC; Lai, FTT; Chui, CSL; Li, X; Wong, CKH; Chan, EWY; Lau, CS; Wong, ICK</t>
  </si>
  <si>
    <t>Wan, Eric Yuk Fai; Zhang, Ran; Mathur, Sukriti; Yan, Vincent Ka Chun; Lai, Francisco Tsz Tsun; Chui, Celine Sze Ling; Li, Xue; Wong, Carlos King Ho; Chan, Esther Wai Yin; Lau, Chak Sing; Wong, Ian Chi Kei</t>
  </si>
  <si>
    <t>Post-acute sequelae of COVID-19 in older persons: multi-organ complications and mortality</t>
  </si>
  <si>
    <t>JOURNAL OF TRAVEL MEDICINE</t>
  </si>
  <si>
    <t>Long COVID; public health emergency of international concern; SARS-CoV-2; elderly persons; UK; Hong Kong</t>
  </si>
  <si>
    <t>PROGNOSTIC-FACTORS; OUTCOMES; INJURY; RISK; SYMPTOMS; OMICRON</t>
  </si>
  <si>
    <t>Introduction Evidence on long-term associations between coronavirus disease 2019 (COVID-19) and risks of multi-organ complications and mortality in older population is limited. This study evaluates these associations. Research design and methods The cohorts included patients aged &amp; GE;60 year diagnosed with COVID-19 infection (cases), between 16 March 2020 and 31 May 2021 from the UK Biobank; and between 01 April 2020 and 31 May 2022 from the electronic health records in Hong Kong. Each patient was randomly matched with individuals without COVID-19 infection based on year of birth and sex and were followed for up to 18 months until 31 August 2021 for UKB, and up to 28 months until 15 August 2022 for HK cohort. Patients with COVID-19 infection over 6 months after the date of last dose of vaccination and their corresponding controls were excluded from our study. Characteristics between cohorts were further adjusted with Inverse Probability Treatment Weighting. For evaluating long-term association of COVID-19 with multi-organ disease complications and mortality after 21-days of diagnosis, Cox regression was employed. Result 10,759 (UKB) and 165,259 (HK) older adults with COVID-19 infection with matched 291,077 (UKB) and 1,100,394 (HK) non-COVID-19-diagnosed older adults were recruited. Older adults with COVID-19 were associated with a significantly higher risk of cardiovascular outcomes [major cardiovascular disease (stroke, heart failure and coronary heart disease): hazard ratio(UKB): 1.4 (95% Confidence interval: 1.1,1.6), HK:1.2 (95% CI: 1.1,1.3)]; myocardial infarction: HR(UKB): 1.8 (95% CI: 1.3,2.4), HK:1.2 (95% CI: 1.0,1.4)]; respiratory outcomes [interstitial lung disease: HR(UKB: 3.4 (95% CI: 2.5,4.5), HK: 4.0 (95% CI: 1.3,12.8); chronic pulmonary disease: HR(UKB): 1.7 (95% CI: 1.3,2.2), HK:1.6 (95% CI: 1.3,2.1)]; neuropsychiatric outcomes [seizure: HR(UKB): 2.6 (95% CI: 1.7,4.1), HK: 1.6 (95% CI: 1.2,2.1)]; and renal outcomes [acute kidney disease: HR(UKB): 1.4 (95% CI: 1.1,1.6), HK:1.6 (95% CI: 1.3,2.1)]; and all-cause mortality [HR(UKB): 4.9 (95% CI: 4.4,5.4), HK:2.5 (95% CI: 2.5,2.6)]. Conclusion COVID-19 is associated with long-term risks of multi-organ complications in older adults (aged &amp; GE; 60). Infected patients in this age-group may benefit from appropriate monitoring of signs/symptoms for developing these complications.</t>
  </si>
  <si>
    <t>[Wan, Eric Yuk Fai; Yan, Vincent Ka Chun; Lai, Francisco Tsz Tsun; Li, Xue; Wong, Carlos King Ho; Chan, Esther Wai Yin; Wong, Ian Chi Kei] Univ Hong Kong, Li Ka Shing Fac Med, Ctr Safe Med Practice &amp; Res, Dept Pharmacol &amp; Pharm, Hong Kong, Peoples R China; [Wan, Eric Yuk Fai; Lai, Francisco Tsz Tsun; Chui, Celine Sze Ling; Li, Xue; Wong, Carlos King Ho; Chan, Esther Wai Yin; Wong, Ian Chi Kei] Hong Kong Sci &amp; Technol Pk, Lab Data Discovery Hlth D24H, Hong Kong, Peoples R China; [Wan, Eric Yuk Fai; Zhang, Ran; Mathur, Sukriti; Wong, Carlos King Ho] Univ Hong Kong, Li Ka Shing Fac Med, Sch Clin Med, Dept Family Med &amp; Primary Care, Hong Kong, Peoples R China; [Chui, Celine Sze Ling] Univ Hong Kong, Li Ka Shing Fac Med, Sch Nursing, Hong Kong, Peoples R China; [Chui, Celine Sze Ling] Univ Hong Kong, Li Ka Shing Fac Med, Sch Publ Hlth, Hong Kong, Peoples R China; [Li, Xue; Lau, Chak Sing] Univ Hong Kong, Li Ka Shing Fac Med, Sch Clin Med, Dept Med, Hong Kong, Peoples R China; [Chan, Esther Wai Yin] Univ Hong Kong, Shenzhen Hosp, Dept Pharm, Shenzhen 518053, Peoples R China; [Chan, Esther Wai Yin] Univ Hong Kong, Shenzhen Inst Res &amp; Innovat, Shenzhen 518053, Peoples R China; [Wong, Ian Chi Kei] Aston Univ, Aston Pharm Sch, Birmingham B4 7ET, England; [Wong, Ian Chi Kei] Univ Hong Kong, Li Ka Shing Fac Med, Ctr Safe Med Practice &amp; Res, Dept Pharmacol &amp; Pharm, L02 57 2 F, 21 Sassoon Rd, Hong Kong, Peoples R China</t>
  </si>
  <si>
    <t>University of Hong Kong; University of Hong Kong; University of Hong Kong; University of Hong Kong; University of Hong Kong; University of Hong Kong; The University of Hong Kong Shenzhen Institute of Research &amp; Innovation; University of Hong Kong; Aston University; University of Hong Kong</t>
  </si>
  <si>
    <t>Wong, ICK (corresponding author), Univ Hong Kong, Li Ka Shing Fac Med, Ctr Safe Med Practice &amp; Res, Dept Pharmacol &amp; Pharm, L02 57 2 F, 21 Sassoon Rd, Hong Kong, Peoples R China.</t>
  </si>
  <si>
    <t>yfwan@hku.hk; ranzhang@hku.hk; sukriti.mathur7@gmail.com; vcyan@connect.hku.hk; fttlai@hku.hk; cceline@connect.hku.hk; sxueli@hku.hk; carlosho@hku.hk; ewchan@hku.hk; cslau@hku.hk; wongick@hku.hk</t>
  </si>
  <si>
    <t>Lai, Francisco Tsz Tsun/F-3842-2019; WAN, Eric Yuk Fai/A-1681-2015; Chan, Esther Wai Yin/B-3522-2012; Wong, Carlos King-ho/B-4322-2011</t>
  </si>
  <si>
    <t>Lai, Francisco Tsz Tsun/0000-0002-9121-1959; WAN, Eric Yuk Fai/0000-0002-6275-1147; Li, Xue/0000-0003-4836-7808; Chan, Esther Wai Yin/0000-0002-7602-9470; Wong, Carlos King-ho/0000-0002-6895-6071</t>
  </si>
  <si>
    <t>HMRF Research on COVID-19; Hong Kong Special Administrative Region (HKSAR)Government [COVID1903011]; Collaborative Research Fund, University Grants Committee; HKSAR Government [C7154-20GF]; Research Grant from the Health Bureau; HKSAR Government [COVID19F01]; Laboratory of Data Discovery for Health (D24H) - AIR@InnoHK</t>
  </si>
  <si>
    <t>HMRF Research on COVID-19; Hong Kong Special Administrative Region (HKSAR)Government; Collaborative Research Fund, University Grants Committee; HKSAR Government; Research Grant from the Health Bureau; HKSAR Government; Laboratory of Data Discovery for Health (D24H) - AIR@InnoHK</t>
  </si>
  <si>
    <t>This work was supported by HMRF Research on COVID-19, The Hong Kong Special Administrative Region (HKSAR)Government (Principal Investigator: E.W.C.; Ref No.COVID1903011); Collaborative Research Fund, University Grants Committee, the HKSAR Government (Principal Investigator: I.C.K.W.; Ref. No. C7154-20GF) and Research Grant from the Health Bureau, the HKSAR Government (PrincipalInvestigator: I.C.K.W.; Ref. No. COVID19F01). The funders did not have any role in design and conduct of the study;collection, management, analysis and interpretation of the data; preparation, review or approval of the manuscript and decision to submit the manuscript for publication. I.C.K.W. are partially supported by the Laboratory of Data Discovery for Health (D24H) funded by the AIR@InnoHK administered by Innovation and Technology Commission</t>
  </si>
  <si>
    <t>1195-1982</t>
  </si>
  <si>
    <t>1708-8305</t>
  </si>
  <si>
    <t>J TRAVEL MED</t>
  </si>
  <si>
    <t>J. Travel Med.</t>
  </si>
  <si>
    <t>2023 JUN 13</t>
  </si>
  <si>
    <t>10.1093/jtm/taad082</t>
  </si>
  <si>
    <t>JUN 2023</t>
  </si>
  <si>
    <t>Public, Environmental &amp; Occupational Health; Infectious Diseases; Medicine, General &amp; Internal</t>
  </si>
  <si>
    <t>Public, Environmental &amp; Occupational Health; Infectious Diseases; General &amp; Internal Medicine</t>
  </si>
  <si>
    <t>K7SR5</t>
  </si>
  <si>
    <t>WOS:001018406500001</t>
  </si>
  <si>
    <t>Lin, SQ; Gao, XJ; Degenhardt, F; Qian, Y; Liu, TZ; Ramon, XF; Hadi, SS; Romero-Gomez, M; Fernandez, J; Albillos, A; Ferret, MB; Bujanda, L; Julia, A; de Cid, R; Asselta, R; Franke, A; Liu, F</t>
  </si>
  <si>
    <t>Lin, Shiqi; Gao, Xingjian; Degenhardt, Frauke; Qian, Yu; Liu, Tianzi; Ramon, Xavier Farre; Hadi, Syed Sibte; Romero-Gomez, Manuel; Fernandez, Javier; Albillos, Agustin; Ferret, Maria Buti; Bujanda, Luis; Julia, Antonio; de Cid, Rafael; Asselta, Rosanna; Franke, Andre; Liu, Fan</t>
  </si>
  <si>
    <t>Genome-wide epistasis study highlights genetic interactions influencing severity of COVID-19</t>
  </si>
  <si>
    <t>COVID-19; Severity; Genome-wide association study; Epistasis; UK Biobank; Gene-gene interaction</t>
  </si>
  <si>
    <t>Coronavirus disease 2019 (COVID-19) caused by the severe acute respiratory syndrome coronavirus 2 (SARS-CoV-2) may lead to life-threatening respiratory symptoms. Understanding the genetic basis of the prognosis of COVID-19 is important for risk profiling of potentially severe symptoms. Here, we conducted a genome-wide epistasis study of COVID-19 severity in 2243 patients with severe symptoms and 12,612 patients with no or mild symptoms from the UK Biobank, followed by a replication study in an independent Spanish cohort (1416 cases, 4382 controls). Our study highlighted 3 interactions with genome-wide significance in the discovery phase, nominally significant in the replication phase, and enhanced significance in the meta-analysis. For example, the lead interaction was found between rs9792388 upstream of PDGFRL and rs3025892 downstream of SNAP25, where the composite genotype of rs3025892 CT and rs9792388 CA/AA showed higher risk of severe disease than any other genotypes (P = 2.77 x10(-12), proportion of severe cases = 0.24 similar to 0.29 vs. 0.09 similar to 0.18, genotypic OR = 1.96 similar to 2.70). This interaction was replicated in the Spanish cohort (P = 0.002, proportion of severe cases = 0.30 similar to 0.36 vs. 0.14 similar to 0.25, genotypic OR = 1.45 similar to 2.37) and showed enhanced significance in the meta-analysis (P = 4.97 x10(-14)). Notably, these interactions indicated a possible molecular mechanism by which SARS-CoV-2 affects the nervous system. The first exhaustive genome-wide screening for epistasis improved our understanding of genetic basis underlying the severity of COVID-19.</t>
  </si>
  <si>
    <t>[Lin, Shiqi; Gao, Xingjian; Qian, Yu; Liu, Tianzi; Liu, Fan] Chinese Acad Sci, Beijing Inst Genom, CAS Key Lab Genom &amp; Precis Med, Beijing, Peoples R China; [Lin, Shiqi; Gao, Xingjian; Qian, Yu; Liu, Tianzi; Liu, Fan] China Natl Ctr Bioinformat, Beijing, Peoples R China; [Lin, Shiqi; Qian, Yu; Liu, Fan] Univ Chinese Acad Sci, Coll Life Sci, Beijing, Peoples R China; [Gao, Xingjian] Jinling Hosp, Natl Clin Res Ctr Kidney Dis, 305 East Zhongshan Rd, Nanjing, Peoples R China; [Degenhardt, Frauke; Franke, Andre] Univ Kiel, Univ Hosp Schleswig Holstein, Inst Clin Mol Biol, Rosalind Franklin Str 12, D-24105 Kiel, Germany; [Ramon, Xavier Farre] Germans Trias i Pujol Res Inst IGTP, Genomes Life GCAT Lab, Badalona, Spain; [Hadi, Syed Sibte; Liu, Fan] Naif Arab Univ Secur Sci, Coll Criminal Justice, Dept Forens Sci, Riyadh 11452, Saudi Arabia; [Romero-Gomez, Manuel; Albillos, Agustin; Ferret, Maria Buti; Bujanda, Luis] Inst Salud Carlos III ISCIII, Ctr Invest Biomed Red Enfermedades Hepat &amp; Digest, Madrid, Spain; [Romero-Gomez, Manuel] Inst Biomed Sevilla IBIS, Seville, Spain; [Romero-Gomez, Manuel] Univ Seville, Seville, Spain; [Romero-Gomez, Manuel] Univ Seville, Digest Dis Unit, Inst Biomed Seville, Virgen del Rocio Univ Hosp, Seville, Spain; [Fernandez, Javier] Univ Barcelona, Hosp Clin, Barcelona, Spain; [Fernandez, Javier] IDIBAPS, Barcelona, Spain; [Fernandez, Javier] European Fdn Study Chron Liver Failure EF CLIF, Barcelona, Spain; [Albillos, Agustin] Univ Alcala, Hosp Univ Ramon &amp; Cajal, Dept Gastroenterol, IRYCIS, Madrid, Spain; [Ferret, Maria Buti] Hosp Univ Vall dHebron, Vall dHebron Barcelona Hosp Campus, Liver Unit, Barcelona, Spain; [Ferret, Maria Buti] Univ Autonoma Barcelona, Bellaterra, Spain; [Bujanda, Luis] Univ Basque Country UPV EHU, Dept Liver &amp; Gastrointestinal Dis, Biodonostia Hlth Res Inst, Donostia Univ Hosp,CIBERehd,Ikerbasque, San Sebastian, Spain; [Julia, Antonio] Vall dHebron Hosp Univ, VHIR, Barcelona, Spain; [de Cid, Rafael; Asselta, Rosanna] Humanitas Univ, Dept Biomed Sci, Via Rita Levi Montalcini 4, I-20072 Milan, Italy; [Asselta, Rosanna] Humanitas Clin &amp; Res Ctr, IRCCS, Via Manzoni 56, I-20089 Milan, Italy</t>
  </si>
  <si>
    <t>Chinese Academy of Sciences; Beijing Institute of Genomics, CAS; Chinese Academy of Sciences; University of Chinese Academy of Sciences, CAS; University of Kiel; Schleswig Holstein University Hospital; Fundacio Institut d'Investigacio en Ciencies de la Salut Germans Trias i Pujol (IGTP); CIBER - Centro de Investigacion Biomedica en Red; CIBEREHD; Consejo Superior de Investigaciones Cientificas (CSIC); University of Sevilla; CSIC-JA-USE - Instituto de Biomedicina de Sevilla (IBIS); University of Sevilla; Virgen del Rocio University Hospital; Consejo Superior de Investigaciones Cientificas (CSIC); University of Sevilla; CSIC-JA-USE - Instituto de Biomedicina de Sevilla (IBIS); University of Barcelona; Hospital Clinic de Barcelona; University of Barcelona; Hospital Clinic de Barcelona; IDIBAPS; Universidad de Alcala; Hospital Universitario Ramon y Cajal; Hospital Universitari Vall d'Hebron; Autonomous University of Barcelona; Instituto de Investigacion Sanitaria Biodonostia; University of Basque Country; University Hospital Donostia; CIBER - Centro de Investigacion Biomedica en Red; CIBEREHD; Autonomous University of Barcelona; Hospital Universitari Vall d'Hebron; Vall d'Hebron Institut de Recerca (VHIR); Humanitas University</t>
  </si>
  <si>
    <t>Liu, F (corresponding author), Chinese Acad Sci, Beijing Inst Genom, CAS Key Lab Genom &amp; Precis Med, Beijing, Peoples R China.;Liu, F (corresponding author), China Natl Ctr Bioinformat, Beijing, Peoples R China.;Liu, F (corresponding author), Univ Chinese Acad Sci, Coll Life Sci, Beijing, Peoples R China.;Liu, F (corresponding author), Naif Arab Univ Secur Sci, Coll Criminal Justice, Dept Forens Sci, Riyadh 11452, Saudi Arabia.;Asselta, R (corresponding author), Humanitas Univ, Dept Biomed Sci, Via Rita Levi Montalcini 4, I-20072 Milan, Italy.;Asselta, R (corresponding author), Humanitas Clin &amp; Res Ctr, IRCCS, Via Manzoni 56, I-20089 Milan, Italy.</t>
  </si>
  <si>
    <t>rosanna.asselta@hunimed.eu; fliu@nauss.edu.sa</t>
  </si>
  <si>
    <t>Romero-Gomez, Manuel/L-8030-2014; Liu, Fan/B-8833-2013</t>
  </si>
  <si>
    <t>Romero-Gomez, Manuel/0000-0001-8494-8947; Hadi, Syed Sibte/0000-0002-2994-3083; Lin, Shiqi/0000-0001-9518-2027; Albillos, Agustin/0000-0001-9131-2592; Liu, Fan/0000-0001-9241-8161; Julia Cano, Antonio/0000-0001-6064-3620; Fernandez, Javier/0000-0002-5622-0489; Liu, Tianzi/0000-0002-7401-3571</t>
  </si>
  <si>
    <t>[67076]</t>
  </si>
  <si>
    <t>AcknowledgementsThis research has been conducted using the UK Biobank Resource under Application Number 67076. The authors are grateful for the dedication, commitment and contribution of the participants, the general practitioners, pharmacists, and the staff from the UKBB. The contribution of Banca Intesa Sanpaolo is gratefully acknowledged.</t>
  </si>
  <si>
    <t>10.1007/s10654-023-01020-5</t>
  </si>
  <si>
    <t>O9JL4</t>
  </si>
  <si>
    <t>WOS:001016415700001</t>
  </si>
  <si>
    <t>Farooqi, R; Kooner, JS; Zhang, WH</t>
  </si>
  <si>
    <t>Farooqi, Raabia; Kooner, Jaspal S.; Zhang, Weihua</t>
  </si>
  <si>
    <t>Associations between polygenic risk score and covid-19 susceptibility and severity across ethnic groups: UK Biobank analysis</t>
  </si>
  <si>
    <t>COVID-19; Polygenic Risk Score; Black Asian Minority Ethnic; susceptibility; severity; genetic risk</t>
  </si>
  <si>
    <t>HEALTH; GENE</t>
  </si>
  <si>
    <t>BackgroundCOVID-19 manifests with huge heterogeneity in susceptibility and severity outcomes. UK Black Asian and Minority Ethnic (BAME) groups have demonstrated disproportionate burdens. Some variability remains unexplained, suggesting potential genetic contribution. Polygenic Risk Scores (PRS) can determine genetic predisposition to disease based on Single Nucleotide Polymorphisms (SNPs) within the genome. COVID-19 PRS analyses within non-European samples are extremely limited. We applied a multi-ethnic PRS to a UK-based cohort to understand genetic contribution to COVID-19 variability.MethodsWe constructed two PRS for susceptibility and severity outcomes based on leading risk-variants from the COVID-19 Host Genetics Initiative. Scores were applied to 447,382 participants from the UK-Biobank. Associations with COVID-19 outcomes were assessed using binary logistic regression and discriminative power was validated using incremental area under receiver operating curve (&amp; UDelta;AUC). Variance explained was compared between ethnic groups via incremental pseudo-R-2 (&amp; UDelta;R-2).ResultsCompared to those at low genetic risk, those at high risk had a significantly greater risk of severe COVID-19 for White (odds ratio [OR] 1.57, 95% confidence interval [CI] 1.42-1.74), Asian (OR 2.88, 95% CI 1.63-5.09) and Black (OR 1.98, 95% CI 1.11-3.53) ethnic groups. Severity PRS performed best within Asian (&amp; UDelta;AUC 0.9%, &amp; UDelta;R-2 0.98%) and Black (&amp; UDelta;AUC 0.6%, &amp; UDelta;R-2 0.61%) cohorts. For susceptibility, higher genetic risk was significantly associated with COVID-19 infection risk for the White cohort (OR 1.31, 95% CI 1.26-1.36), but not for Black or Asian groups.ConclusionsSignificant associations between PRS and COVID-19 outcomes were elicited, establishing a genetic basis for variability in COVID-19. PRS showed utility in identifying high-risk individuals. The multi-ethnic approach allowed applicability of PRS to diverse populations, with the severity model performing well within Black and Asian cohorts. Further studies with larger sample sizes of non-White samples are required to increase statistical power and better assess impacts within BAME populations.</t>
  </si>
  <si>
    <t>[Farooqi, Raabia; Zhang, Weihua] Imperial Coll London, Dept Epidemiol &amp; Biostat, London W2 1PG, England; [Kooner, Jaspal S.; Zhang, Weihua] London North West Univ Healthcare NHS Trust, Ealing Hosp, Dept Cardiol, Middlesex UB1 3HW, England; [Kooner, Jaspal S.] Imperial Coll London, Natl Heart &amp; Lung Inst, London W12 0NN, England; [Kooner, Jaspal S.] Imperial Coll Healthcare NHS Trust, London W12 0HS, England; [Kooner, Jaspal S.] Imperial Coll London, MRC PHE Ctr Environm &amp; Hlth, London W2 1PG, England</t>
  </si>
  <si>
    <t>Imperial College London; Imperial College London; Imperial College London; Imperial College London</t>
  </si>
  <si>
    <t>Farooqi, R (corresponding author), Imperial Coll London, Dept Epidemiol &amp; Biostat, London W2 1PG, England.</t>
  </si>
  <si>
    <t>raabia.farooqi18@imperial.ac.uk</t>
  </si>
  <si>
    <t>Farooqi, Raabia/0000-0003-2898-9941</t>
  </si>
  <si>
    <t>JUN 30</t>
  </si>
  <si>
    <t>K7WA9</t>
  </si>
  <si>
    <t>WOS:001018494400001</t>
  </si>
  <si>
    <t>Jones, SE; Maisha, FI; Strausz, SJ; Lammi, V; Cade, BE; Tervi, A; Helaakoski, V; Broberg, ME; Lane, JM; Redline, S; Saxena, R; Ollila, HM</t>
  </si>
  <si>
    <t>Jones, Samuel E.; Maisha, Fahrisa I.; Strausz, Satu J.; Lammi, Vilma; Cade, Brian E.; Tervi, Anniina; Helaakoski, Viola; Broberg, Martin E.; Lane, Jacqueline M.; Redline, Susan; Saxena, Richa; Ollila, Hanna M.</t>
  </si>
  <si>
    <t>The public health impact of poor sleep on severe COVID-19 ,influenza and upper respiratory infections</t>
  </si>
  <si>
    <t>Insomnia; COVID-19; Respiratory infections; Mendelian randomization; Sleep; Severe infection</t>
  </si>
  <si>
    <t>MENDELIAN RANDOMIZATION; DURATION; INSOMNIA; RISK; SUSCEPTIBILITY; MORTALITY; APNEA</t>
  </si>
  <si>
    <t>Background Poor sleep is associated with an increased risk of infections and all-cause mortality but the causal direction between poor sleep and respiratory infections has remained unclear. We examined if poor sleep contributes as a causal risk factor to respiratory infections.Methods We used data on insomnia, influenza and upper respiratory infections (URIs) from primary care and hospital records in the UK Biobank (N 231,000) and FinnGen (N 392,000). We computed logistic regression to assess association between poor sleep and infections, disease free survival hazard ratios, and performed Mendelian randomization analyses to assess causality.Findings Utilizing 23 years of registry data and follow-up, we discovered that insomnia diagnosis associated with increased risk for infections (FinnGen influenza Cox's proportional hazard (CPH) HR = 4.34 [3.90, 4.83], P = 4.16 x 10-159, UK Biobank influenza CPH HR = 1.54 [1.37, 1.73], P = 2.49 x 10-13). Mendelian randomization indicated that insomnia causally predisposed to influenza (inverse-variance weighted (IVW) OR = 1.65, P = 5.86 x 10-7), URI (IVW OR = 1.94, P = 8.14 x 10-31), COVID-19 infection (IVW OR = 1.08, P = 0.037) and risk of hospitalization from COVID-19 (IVW OR = 1.47, P = 4.96 x 10-5).Interpretation Our findings indicate that chronic poor sleep is a causal risk factor for contracting respiratory in-fections, and in addition contributes to the severity of respiratory infections. These findings highlight the role of sleep in maintaining sufficient immune response against pathogens.Funding Instrumentarium Science Foundation, Academy of Finland, Signe and Ane Gyllenberg Foundation, National Institutes of Health.Copyright &amp; COPY; 2023 Published by Elsevier B.V. This is an open access article under the CC BY-NC-ND license (http:// creativecommons.org/licenses/by-nc-nd/4.0/).</t>
  </si>
  <si>
    <t>[Jones, Samuel E.; Strausz, Satu J.; Lammi, Vilma; Tervi, Anniina; Helaakoski, Viola; Broberg, Martin E.; Ollila, Hanna M.] Univ Helsinki, Inst Mol Med Finland, HiLIFE, Helsinki, Finland; [Maisha, Fahrisa I.] Yale Univ, Sch Med, Dept Neurol, New Haven, CT USA; [Strausz, Satu J.] Stanford Univ, Dept Genet, Sch Med, Stanford, CA USA; [Cade, Brian E.; Lane, Jacqueline M.; Redline, Susan] Brigham &amp; Womens Hosp, Div Sleep &amp; Circadian Disorders, Boston, MA USA; [Cade, Brian E.; Lane, Jacqueline M.; Redline, Susan; Saxena, Richa; Ollila, Hanna M.] Harvard Med Sch, Boston, MA USA; [Maisha, Fahrisa I.; Cade, Brian E.; Lane, Jacqueline M.; Saxena, Richa; Ollila, Hanna M.] Broad Inst MIT &amp; Harvard, Cambridge, MA USA; [Maisha, Fahrisa I.; Lane, Jacqueline M.; Saxena, Richa; Ollila, Hanna M.] Massachusetts Gen Hosp, Ctr Genom Med, Boston, MA USA; [Redline, Susan] Harvard Univ, Harvard TH Chan Sch Publ Hlth, Boston, MA USA; [Saxena, Richa; Ollila, Hanna M.] Massachusetts Gen Hosp, Anesthesia Crit Care &amp; Pain Med, Boston, MA USA</t>
  </si>
  <si>
    <t>University of Helsinki; Yale University; Stanford University; Harvard University; Brigham &amp; Women's Hospital; Harvard University; Harvard Medical School; Harvard University; Massachusetts Institute of Technology (MIT); Broad Institute; Harvard University; Massachusetts General Hospital; Harvard University; Harvard T.H. Chan School of Public Health; Harvard University; Massachusetts General Hospital</t>
  </si>
  <si>
    <t>Ollila, HM (corresponding author), Univ Helsinki, Inst Mol Med Finland, HiLIFE, Helsinki, Finland.</t>
  </si>
  <si>
    <t>hanna.m.ollila@helsinki.fi</t>
  </si>
  <si>
    <t>Ollila, Hanna/I-8552-2017</t>
  </si>
  <si>
    <t>Ollila, Hanna/0000-0002-5302-6429; Broberg, Martin/0000-0002-5419-9479; Lammi, Vilma/0000-0002-3256-5239; Kahonen, Mika/0000-0002-4510-7341; Paul, Dirk/0000-0002-8230-0116; Tervi, Anniina Maria/0000-0002-9857-2132</t>
  </si>
  <si>
    <t>Academy of Finland; Signe and Ane Gyllenberg Foundation; Instrumentarium Science Foundation; National Institutes of Health</t>
  </si>
  <si>
    <t>Academy of Finland(Research Council of Finland); Signe and Ane Gyllenberg Foundation; Instrumentarium Science Foundation; National Institutes of Health(United States Department of Health &amp; Human ServicesNational Institutes of Health (NIH) - USA)</t>
  </si>
  <si>
    <t>Instrumentarium Science Foundation, Academy of Finland, Signe and Ane Gyllenberg Foundation, National Institutes of Health.</t>
  </si>
  <si>
    <t>O6QW4</t>
  </si>
  <si>
    <t>WOS:001045040400001</t>
  </si>
  <si>
    <t>Jackson, C; Stewart, I; Plekhanova, T; Cunningham, PS; Hazel, AL; Al-Sheklly, B; Aul, R; Bolton, CE; Chalder, T; Chalmers, JD; Chaudhuri, N; Docherty, AB; Donaldson, G; Edwardson, CL; Elneima, O; Greening, NJ; Hanley, NA; Harris, VC; Harrison, EM; Ho, LP; Houchen-Wolloff, L; Howard, LS; Jolley, CJ; Jones, MG; Leavy, OC; Lewis, KE; Lone, NI; Marks, M; McAuley, HJC; McNarry, MA; Patel, BV; Piper-Hanley, K; Poinasamy, K; Raman, B; Richardson, M; Rivera-Ortega, P; Rowland-Jones, SL; Rowlands, AV; Saunders, RM; Scott, JT; Sereno, M; Shah, AM; Shikotra, A; Singapuri, A; Stanel, SC; Thorpe, M; Wootton, DG; Yates, T; Jenkins, RG; Singh, SJ; Man, WDC; Brightling, CE; Wain, LV; Porter, JC; Thompson, AAR; Horsley, A; Molyneaux, PL; Evans, RA; Jones, SE; Rutter, MK; Blaikley, JF; PHOSP-COVID Study Collaborative Grp</t>
  </si>
  <si>
    <t>Jackson, Callum; Stewart, Iain; Plekhanova, Tatiana; Cunningham, Peter S.; Hazel, Andrew L.; Al-Sheklly, Bashar; Aul, Raminder; Bolton, Charlotte E.; Chalder, Trudie; Chalmers, James D.; Chaudhuri, Nazia; Docherty, Annemarie B.; Donaldson, Gavin; Edwardson, Charlotte L.; Elneima, Omer; Greening, Neil J.; Hanley, Neil A.; Harris, Victoria C.; Harrison, Ewen M.; Ho, Ling-Pei; Houchen-Wolloff, Linzy; Howard, Luke S.; Jolley, Caroline J.; Jones, Mark G.; Leavy, Olivia C.; Lewis, Keir E.; Lone, Nazir, I; Marks, Michael; McAuley, Hamish J. C.; McNarry, Melitta A.; Patel, Brijesh, V; Piper-Hanley, Karen; Poinasamy, Krisnah; Raman, Betty; Richardson, Matthew; Rivera-Ortega, Pilar; Rowland-Jones, Sarah L.; Rowlands, Alex, V; Saunders, Ruth M.; Scott, Janet T.; Sereno, Marco; Shah, Ajay M.; Shikotra, Aarti; Singapuri, Amisha; Stanel, Stefan C.; Thorpe, Mathew; Wootton, Daniel G.; Yates, Thomas; Jenkins, R. Gisli; Singh, Sally J.; Man, William D-C; Brightling, Christopher E.; Wain, Louise, V; Porter, Joanna C.; Thompson, A. A. Roger; Horsley, Alex; Molyneaux, Philip L.; Evans, Rachael A.; Jones, Samuel E.; Rutter, Martin K.; Blaikley, John F.; PHOSP-COVID Study Collaborative Grp</t>
  </si>
  <si>
    <t>Effects of sleep disturbance on dyspnoea and impaired lung function following hospital admission due to COVID-19 in the UK: a prospective multicentre cohort study</t>
  </si>
  <si>
    <t>LANCET RESPIRATORY MEDICINE</t>
  </si>
  <si>
    <t>QUALITY INDEX; ANXIETY</t>
  </si>
  <si>
    <t>Background Sleep disturbance is common following hospital admission both for COVID-19 and other causes. The clinical associations of this for recovery after hospital admission are poorly understood despite sleep disturbance contributing to morbidity in other scenarios. We aimed to investigate the prevalence and nature of sleep disturbance after discharge following hospital admission for COVID-19 and to assess whether this was associated with dyspnoea. Methods CircCOVID was a prospective multicentre cohort substudy designed to investigate the effects of circadian disruption and sleep disturbance on recovery after COVID-19 in a cohort of participants aged 18 years or older, admitted to hospital for COVID-19 in the UK, and discharged between March, 2020, and October, 2021. Participants were recruited from the Post-hospitalisation COVID-19 study (PHOSP-COVID). Follow-up data were collected at two timepoints: an early time point 2-7 months after hospital discharge and a later time point 10-14 months after hospital discharge. Sleep quality was assessed subjectively using the Pittsburgh Sleep Quality Index questionnaire and a numerical rating scale. Sleep quality was also assessed with an accelerometer worn on the wrist (actigraphy) for 14 days. Participants were also clinically phenotyped, including assessment of symptoms (ie, anxiety [Generalised Anxiety Disorder 7-item scale questionnaire], muscle function [SARC-F questionnaire], dyspnoea [Dyspnoea-12 questionnaire] and measurement of lung function), at the early timepoint after discharge. Actigraphy results were also compared to a matched UK Biobank cohort (non-hospitalised individuals and recently hospitalised individuals). Multivariable linear regression was used to define associations of sleep disturbance with the primary outcome of breathlessness and the other clinical symptoms. PHOSP-COVID is registered on the ISRCTN Registry (ISRCTN10980107). Findings 2320 of 2468 participants in the PHOSP-COVID study attended an early timepoint research visit a median of 5 months (IQR 4-6) following discharge from 83 hospitals in the UK. Data for sleep quality were assessed by subjective measures (the Pittsburgh Sleep Quality Index questionnaire and the numerical rating scale) for 638 participants at the early time point. Sleep quality was also assessed using device-based measures (actigraphy) a median of 7 months (IQR 5-8 months) after discharge from hospital for 729 participants. After discharge from hospital, the majority (396 [62%] of 638) of participants who had been admitted to hospital for COVID-19 reported poor sleep quality in response to the Pittsburgh Sleep Quality Index questionnaire. A comparable proportion (338 [53%] of 638) of participants felt their sleep quality had deteriorated following discharge after COVID-19 admission, as assessed by the numerical rating scale. Device-based measurements were compared to an age-matched, sex-matched, BMI-matched, and time from discharge-matched UK Biobank cohort who had recently been admitted to hospital. Compared to the recently hospitalised matched UK Biobank cohort, participants in our study slept on average 65 min (95% CI 59 to 71) longer, had a lower sleep regularity index (-19%; 95% CI -20 to -16), and a lower sleep efficiency (3 &amp; BULL;83 percentage points; 95% CI 3 &amp; BULL;40 to 4 &amp; BULL;26). Similar results were obtained when comparisons were made with the non-hospitalised UK Biobank cohort. Overall sleep quality (unadjusted effect estimate 3 &amp; BULL;94; 95% CI 2 &amp; BULL;78 to 5 &amp; BULL;10), deterioration in sleep quality following hospital admission (3 &amp; BULL;00; 1 &amp; BULL;82 to 4 &amp; BULL;28), and sleep regularity (4 &amp; BULL;38; 2 &amp; BULL;10 to 6 &amp; BULL;65) were associated with higher dyspnoea scores. Poor sleep quality, deterioration in sleep quality, and sleep regularity were also associated with impaired lung function, as assessed by forced vital capacity. Depending on the sleep metric, anxiety mediated 18-39% of the effect of sleep disturbance on dyspnoea, while muscle weakness mediated 27-41% of this effect. April Turner A J Trust, Interpretation Sleep disturbance following hospital admission for COVID-19 is associated with dyspnoea, anxiety, and muscle weakness. Due to the association with multiple symptoms, targeting sleep disturbance might be beneficial in treating the post-COVID-19 condition.</t>
  </si>
  <si>
    <t>[Jackson, Callum; Hazel, Andrew L.] Univ Manchester, Dept Math, Manchester, England; [Stewart, Iain] Imperial Coll London, Natl Heart &amp; Lung Inst, Margaret Turner Warwick Ctr Fibrosing Lung Dis, London, England; [Plekhanova, Tatiana; Edwardson, Charlotte L.; Rowlands, Alex, V; Yates, Thomas] Univ Leicester, Leicester Gen Hosp, Diabet Res Ctr, Leicester, England; [Plekhanova, Tatiana; Edwardson, Charlotte L.; Rowlands, Alex, V; Shikotra, Aarti] Univ Leicester, NIHR Leicester Biomed Res Ctr, Leicester, England; [Cunningham, Peter S.; Hanley, Neil A.; Piper-Hanley, Karen; Stanel, Stefan C.; Horsley, Alex; Rutter, Martin K.; Blaikley, John F.] Univ Manchester, Fac Biol Med &amp; Hlth, Manchester, England; [Al-Sheklly, Bashar; Hanley, Neil A.; Rivera-Ortega, Pilar; Stanel, Stefan C.; Horsley, Alex; Rutter, Martin K.; Blaikley, John F.] Manchester Univ NHS Fdn Trust, Manchester Acad Hlth Sci Ctr, Oxford Rd, Manchester, England; [Aul, Raminder] St Georges Univ Hosp NHS Fdn Trust, London, England; [Bolton, Charlotte E.] Nottingham Univ Hosp NHS Trust, Nottingham, England; [Bolton, Charlotte E.] Univ Nottingham, Nottingham, England; [Bolton, Charlotte E.] Univ Nottingham, Sch Med, NIHR Nottingham BRC Resp Theme, Translat Med Sci, Nottingham, England; [Chalder, Trudie] Kings Coll London, Inst Psychiat Psychol &amp; Neurosci, Dept Psychol Med, London, England; [Chalder, Trudie] South London &amp; Maudsley NHS Trust, Persistent Phys Symptoms Res &amp; Treatment Unit, London, England; [Chalmers, James D.] Univ Dundee, Ninewells Hosp &amp; Med Sch, Dundee, Scotland; [Chaudhuri, Nazia] Ulster Univ, Newtownabbey, North Ireland; [Docherty, Annemarie B.; Harrison, Ewen M.; Thorpe, Mathew] Univ Edinburgh, Usher Inst, Ctr Med Informat, Edinburgh, Scotland; [Donaldson, Gavin; Jenkins, R. Gisli; Man, William D-C; Molyneaux, Philip L.] Imperial Coll London, Natl Heart &amp; Lung Inst, London, England; [Elneima, Omer; Greening, Neil J.; Harris, Victoria C.; McAuley, Hamish J. C.; Richardson, Matthew; Saunders, Ruth M.; Sereno, Marco; Singapuri, Amisha; Singh, Sally J.; Brightling, Christopher E.; Wain, Louise, V; Evans, Rachael A.] Univ Leicester, Inst Lung Hlth, NIHR Leicester Biomed Res Ctr, Leicester, England; [Harris, Victoria C.; Yates, Thomas; Evans, Rachael A.] Univ Hosp Leicester NHS Trust, Leicester, England; [Ho, Ling-Pei] Univ Oxford, MRC Human Immunol Unit, Oxford, England; [Ho, Ling-Pei] Oxford NIHR Biomed Res Ctr, Oxford, England; [Houchen-Wolloff, Linzy] Univ Leicester, Ctr Exercise &amp; Rehabil Sci, NIHR Leicester Biomed Res Ctr Resp, Leicester, England; [Houchen-Wolloff, Linzy] Univ Leicester, Dept Resp Sci, Leicester, England; [Houchen-Wolloff, Linzy] Univ Hosp Leicester NHS Trust, Therapy Dept, Leicester, England; [Howard, Luke S.] imperial Coll Healthcare NHSTrust, London, England; [Howard, Luke S.] Imperial Coll London, London, England; [Jolley, Caroline J.; Shah, Ajay M.] Kings Coll Hosp NHS Fdn Trust, Fac Life Sci &amp; Med, London, England; [Jolley, Caroline J.; Shah, Ajay M.; Man, William D-C] Kings Coll London, London, England; [Jones, Mark G.] Univ Southampton, Fac Med, Clin &amp; Expt Sci, Southampton, England; [Jones, Mark G.] Univ Hosp Southampton, NIHR Southampton Biomed Res Ctr, Southampton, England; [Leavy, Olivia C.; Wain, Louise, V] Univ Leicester, Dept Populat Hlth Sci, Leicester, England; [Lewis, Keir E.] Hywel Dda Univ Hlth Board, Carmarthen, Wales; [Lewis, Keir E.] Univ Swansea, Swansea, Wales; [Lewis, Keir E.] Resp Innovat Wales, Llanelli, Wales; [Lone, Nazir, I] Univ Edinburgh, Usher Inst, Edinburgh, Scotland; [Lone, Nazir, I] NHS Lothian, Royal Infirm Edinburgh, Edinburgh, Scotland; [Marks, Michael] London Sch Hyg &amp; Trop Med, Dept Clin Res, London, England; [Marks, Michael] Univ Coll London Hosp, Hosp Trop Dis, London, England; [Marks, Michael] UCL, Div Infect &amp; Immun, London, England; [McNarry, Melitta A.] Swansea Univ, Dept Sport &amp; Exercise Sci, Swansea, Wales; [Patel, Brijesh, V] Imperial Coll London, Anaesthet Pain Med &amp; Intens Care, London, England; [Patel, Brijesh, V] Guys &amp; St Thomas NHS Fdn Trust, Royal Brompton &amp; Harefield Clin Grp, London, England; [Poinasamy, Krisnah] Asthma Lung UK, London, England; [Raman, Betty] Univ Oxford, Radcliffe Dept Med, Oxford, England; [Raman, Betty] Oxford Univ Hosp NHS Fdn Trust, Oxford, England; [Rowland-Jones, Sarah L.; Thompson, A. A. Roger] Univ Sheffield, Infect Immun &amp; Cardiovasc Dis, Sheffield, England; [Rowland-Jones, Sarah L.; Thompson, A. A. Roger] Sheffield Teaching Hosp NHS Fdn Trust, Sheffield, England; [Scott, Janet T.] MRC Univ Glasgow Ctr Virus Res, Glasgow, Scotland; [Wootton, Daniel G.] Univ Liverpool, Inst Infect Vet &amp; Ecol Sci, Liverpool, England; [Porter, Joanna C.] UCL, Rayne Inst, Dept Med, UCL Resp, London, England; [Porter, Joanna C.] Univ Coll London Hosp, ILD Serv, London, England; [Jones, Samuel E.] Univ Helsinki, Inst Mol Med Finland, FIMM, HiLIFE, Helsinki, Finland; [Blaikley, John F.] Univ Manchester, Fac Biol Med &amp; Hlth, Manchester M13 9PL, England</t>
  </si>
  <si>
    <t>University of Manchester; Imperial College London; University of Leicester; University Hospitals of Leicester NHS Trust; Leicester General Hospital; University of Leicester; University of Manchester; University of Manchester; Nottingham University Hospital NHS Trust; University of Nottingham; University of Nottingham; University of London; King's College London; South London &amp; Maudsley NHS Trust; University of Dundee; Ulster University; University of Edinburgh; Imperial College London; University of Leicester; University Hospitals of Leicester NHS Trust; University of Leicester; University of Oxford; University of Oxford; University of Leicester; University of Leicester; University of Leicester; University Hospitals of Leicester NHS Trust; Imperial College London; King's College Hospital NHS Foundation Trust; University of London; King's College London; University of Southampton; University of Leicester; Swansea University; University of Edinburgh; Royal Infirmary of Edinburgh; University of London; London School of Hygiene &amp; Tropical Medicine; University of London; London School of Hygiene &amp; Tropical Medicine; University College London; University College London Hospitals NHS Foundation Trust; University of London; University College London; Swansea University; Imperial College London; Guy's &amp; St Thomas' NHS Foundation Trust; University of Oxford; Oxford University Hospitals NHS Foundation Trust; University of Sheffield; University of Sheffield; University of Glasgow; University of Liverpool; University of London; King's College London; University College London; University of London; University College London; University College London Hospitals NHS Foundation Trust; University of Helsinki; University of Manchester</t>
  </si>
  <si>
    <t>Blaikley, JF (corresponding author), Univ Manchester, Fac Biol Med &amp; Hlth, Manchester M13 9PL, England.</t>
  </si>
  <si>
    <t>john.blaikley@manchester.ac.uk</t>
  </si>
  <si>
    <t>Broome, Matthew Richard/AAA-2265-2020; Shankar-Hari, Manu/I-6948-2012; Rivera-Ortega, Pilar/X-7083-2019; Jones, Gareth E/H-2282-2012; Breen, Gerome/A-5540-2010; Bolton, Charlotte/S-9589-2017; Sharpe, Claire/B-5619-2015; Laing, Charles/D-7806-2017</t>
  </si>
  <si>
    <t>Broome, Matthew Richard/0000-0002-6963-8884; Shankar-Hari, Manu/0000-0002-5338-2538; Rivera-Ortega, Pilar/0000-0002-7960-8822; Singapuri, Amisha/0009-0002-4711-7516; Pearl, John/0000-0001-7496-6367; Chalder, Trudie/0000-0003-0775-1045; Rutter, Michael Llewellyn/0000-0003-1577-7405; Jones, Gareth E/0000-0001-5879-3048; Malim, Michael/0000-0002-7699-2064; Man, William/0000-0002-3782-659X; Saunders, Ruth Mary/0000-0001-8893-6687; HAYDAY, ADRIAN/0000-0002-9495-5793; Jones, Mark/0000-0001-6308-6014; Daines, Luke/0000-0003-0564-4000; Ismail, Khalida/0000-0001-6084-449X; Breen, Gerome/0000-0003-2053-1792; Upthegrove, Rachel/0000-0001-8204-5103; Gleeson, Fergus/0000-0002-5121-3917; Mills, Nicholas Linton/0000-0003-0533-7991; Zheng, Bang/0000-0003-1814-6692; Bolton, Charlotte/0000-0002-9578-2249; Sharpe, Claire/0000-0003-1704-8492; Wessely, Simon Charles/0000-0002-6743-9929; Laing, Charles/0000-0002-2367-2323; King, Bridget/0000-0001-5197-4567; Tobin, Martin/0000-0002-3596-7874; Khan, Fasihul/0000-0002-0796-5724; McAdoo, Stephen/0000-0001-8260-8770; Pareek, Manish/0000-0003-1521-9964; Baldwin, David/0000-0001-8410-7160; Harrison, Phillippa/0000-0002-5039-7822; Cunningham, Peter/0000-0002-1915-702X; Ward, Thomas/0000-0002-7608-5755; Peckham, Daniel/0000-0001-7723-1868; Molyneaux, Philip/0000-0003-1301-8800; Weir-McCall, Jonathan Richard/0000-0001-5842-842X; Wild, Jim/0000-0002-7246-8660; Lord, Jodie/0000-0003-2955-7809; Chiribiri, Amedeo/0000-0003-3394-4289; Fuld, Jonathan/0000-0003-1847-184X; Robinson, Emma Claire/0000-0002-7886-3426; Meiring, James/0000-0001-9183-5174; Thompson, Roger/0000-0002-0717-4551; Harrison, Ewen/0000-0002-5018-3066; Nicholson, Timothy/0000-0002-2350-2332; Dark, Paul/0000-0003-3309-0164; Harris, Victoria C/0009-0005-2777-7199; Leavy, Olivia/0000-0002-1503-5535; Blaikley, John/0000-0001-7651-5682; Marks, Michael/0000-0002-7585-4743; Piper Hanley, Karen/0000-0001-9473-9647; Yates, Thomas/0000-0002-5724-5178; Echevarria, Carlos/0000-0001-6916-8862</t>
  </si>
  <si>
    <t>UK Research and Innovation, National Institute for Health Research, and Engineering and Physical Sciences Research Council</t>
  </si>
  <si>
    <t>UK Research and Innovation, National Institute for Health Research, and Engineering and Physical Sciences Research Council.</t>
  </si>
  <si>
    <t>2213-2600</t>
  </si>
  <si>
    <t>LANCET RESP MED</t>
  </si>
  <si>
    <t>Lancet Resp. Med.</t>
  </si>
  <si>
    <t>Critical Care Medicine; Respiratory System</t>
  </si>
  <si>
    <t>General &amp; Internal Medicine; Respiratory System</t>
  </si>
  <si>
    <t>P6KH0</t>
  </si>
  <si>
    <t>Green Submitted, Green Published, Green Accepted</t>
  </si>
  <si>
    <t>WOS:001051739800001</t>
  </si>
  <si>
    <t>Ma, YY; Zhang, LJ; Zeng, RJ; Jiang, R; Luo, DL; Wu, HH; Zhuo, ZW; Yang, Q; Li, JW; Leung, FW; Duan, CY; Sha, WH; Chen, H</t>
  </si>
  <si>
    <t>Ma, Yuying; Zhang, Lijun; Zeng, Ruijie; Jiang, Rui; Luo, Dongling; Wu, Huihuan; Zhuo, Zewei; Yang, Qi; Li, Jingwei; Leung, Felix W.; Duan, Chongyang; Sha, Weihong; Chen, Hao</t>
  </si>
  <si>
    <t>Habitual fish oil use and risk of COVID-19-related outcomes: Evidence from a large scale cohort study and Mendelian randomization analysis</t>
  </si>
  <si>
    <t>CLINICAL NUTRITION</t>
  </si>
  <si>
    <t>COVID-19; Nutrition; SARS-CoV-2 infection; Epidemiology</t>
  </si>
  <si>
    <t>SUPPLEMENT USE; OMEGA-3-FATTY-ACIDS; ASSOCIATION</t>
  </si>
  <si>
    <t>Background &amp; aims: Previous findings for the effects of fish oil on COVID-19-related outcomes remain largely inconclusive and controversy persists. Large population-based studies in real-life settings are required to explore the impact of habitual fish oil use on Severe acute respiratory syndrome coronavirus 2 (SARS-CoV-2) infection, Coronavirus disease 2019 (COVID-19)-related hospitalization and death. To investigate the associations between habitual fish oil use and SARS-CoV-2infection, COVID-19-related outcome.Methods: Cohort study based on the UK Biobank. 466,572 participants were enrolled. For Mendelian randomization (MR) study, single-nucleotide variants were selected for exposures of fish-oil-derived n-3 PUFAs, including docosapentaenoic acid (DPA).Results: 146,969 (31.5%) participants reported their habitual fish oil use at baseline. Compared with non-fish-oil-users, the hazard ratios for habitual users were 0.97 (95% confidence interval [CI] 0.94 to 0.99) for SARS-CoV-2 infection, 0.92 (95% CI 0.85 to 0.98) for COVID-19-related hospitalization and 0.86 (95% CI 0.75 to 0.98) for COVID-19-related death. MR showed that a higher level of circulating DPA is casually associated with a lower risk of severe COVID-19 (IVW, odds ratio = 0.26, 95% CI 0.08-0.88, P = 0.030).Conclusions: In this large cohort, we found that habitual fish oil use was significantly associated with lower risks of SARS-CoV-2 infection, hospitalization and death from COVID-19. MR analyses further support a possible causal role of DPA, one of the components of fish oil and valid biomarkers of dietary intake, in reducing the risk of severe COVID-19. &amp; COPY; 2023 Elsevier Ltd and European Society for Clinical Nutrition and Metabolism. All rights reserved.</t>
  </si>
  <si>
    <t>[Ma, Yuying; Zhang, Lijun; Zeng, Ruijie; Jiang, Rui; Wu, Huihuan; Zhuo, Zewei; Yang, Qi; Li, Jingwei; Sha, Weihong; Chen, Hao] Southern Med Univ, Guangdong Prov Peoples Hosp, Guangdong Acad Med Sci, Dept Gastroenterol, Guangzhou 510080, Peoples R China; [Ma, Yuying; Li, Jingwei; Sha, Weihong; Chen, Hao] Southern Med Univ, Sch Clin Med 2, Guangzhou 510515, Peoples R China; [Zhang, Lijun; Jiang, Rui; Wu, Huihuan; Sha, Weihong; Chen, Hao] South China Univ Technol, Sch Med, Guangzhou 510006, Peoples R China; [Zeng, Ruijie; Sha, Weihong; Chen, Hao] Shantou Univ, Med Coll, Shantou 515000, Guangdong, Peoples R China; [Luo, Dongling] Southern Med Univ, Guangdong Prov Peoples Hosp, Guangdong Cardiovasc Inst, Guangdong Acad Med Sci, Guangzhou 510080, Peoples R China; [Leung, Felix W.] Univ Calif Los Angeles, David Geffen Sch Med, Los Angeles, CA 90024 USA; [Leung, Felix W.] Vet Affairs Greater Angeles Healthcare Syst, Sepulveda Ambulatory Care Ctr, North Hills, CA 91343 USA; [Duan, Chongyang] Southern Med Univ, Sch Publ Hlth, Dept Biostat, Guangzhou 510515, Peoples R China</t>
  </si>
  <si>
    <t>Guangdong Academy of Medical Sciences &amp; Guangdong General Hospital; Southern Medical University - China; Southern Medical University - China; South China University of Technology; Shantou University; Southern Medical University - China; Guangdong Academy of Medical Sciences &amp; Guangdong General Hospital; University of California System; University of California Los Angeles; University of California Los Angeles Medical Center; David Geffen School of Medicine at UCLA; Southern Medical University - China</t>
  </si>
  <si>
    <t>Sha, WH; Chen, H (corresponding author), Southern Med Univ, Guangdong Prov Peoples Hosp, Guangdong Acad Med Sci, Dept Gastroenterol, Guangzhou 510080, Peoples R China.;Leung, FW (corresponding author), Univ Calif Los Angeles, David Geffen Sch Med, Los Angeles, CA 90024 USA.;Leung, FW (corresponding author), Vet Affairs Greater Angeles Healthcare Syst, Sepulveda Ambulatory Care Ctr, North Hills, CA 91343 USA.;Duan, CY (corresponding author), Southern Med Univ, Sch Publ Hlth, Dept Biostat, Guangzhou 510515, Peoples R China.</t>
  </si>
  <si>
    <t>Felix.Leung@va.gov; donyduang@126.com; shaweihong@gdph.org.cn; chenhao@gdph.org.cn</t>
  </si>
  <si>
    <t>National Natural Science Foun-dation of China [82171698, 82100238, 82170561, 81300279, 81741067, 82273727]; Program for High-level Foreign Expert Introduction of China [G2022030047L]; Natural Science Foun-dation for Distinguished Young Scholars of Guangdong Province [2021B1515020003]; Guangdong Basic and Applied Basic Research Foundation [2022A1515012081]; Climbing Program of Introduced Talents and High-level Hospital Construction Project of Guangdong Provincial People's Hospital [DFJH201803, KJ012019099, KJ012021143, KY012021183]; Science and Tech-nology Program of Guangzhou [202201011046]; VA Clinical Merit and ASGE clinical research funds</t>
  </si>
  <si>
    <t>National Natural Science Foun-dation of China(National Natural Science Foundation of China (NSFC)); Program for High-level Foreign Expert Introduction of China; Natural Science Foun-dation for Distinguished Young Scholars of Guangdong Province; Guangdong Basic and Applied Basic Research Foundation; Climbing Program of Introduced Talents and High-level Hospital Construction Project of Guangdong Provincial People's Hospital; Science and Tech-nology Program of Guangzhou; VA Clinical Merit and ASGE clinical research funds</t>
  </si>
  <si>
    <t>This work is supported by the National Natural Science Foun-dation of China (82171698, 82100238, 82170561, 81300279, 81741067, 82273727) , the Program for High-level Foreign Expert Introduction of China (G2022030047L) , the Natural Science Foun-dation for Distinguished Young Scholars of Guangdong Province (2021B1515020003) , the Guangdong Basic and Applied Basic Research Foundation (2022A1515012081) , the Climbing Program of Introduced Talents and High-level Hospital Construction Project of Guangdong Provincial People's Hospital (DFJH201803, KJ012019099, KJ012021143, KY012021183) , the Science and Tech-nology Program of Guangzhou (No. 202201011046) , and in part by VA Clinical Merit and ASGE clinical research funds (FWL) .</t>
  </si>
  <si>
    <t>CHURCHILL LIVINGSTONE</t>
  </si>
  <si>
    <t>JOURNAL PRODUCTION DEPT, ROBERT STEVENSON HOUSE, 1-3 BAXTERS PLACE, LEITH WALK, EDINBURGH EH1 3AF, MIDLOTHIAN, SCOTLAND</t>
  </si>
  <si>
    <t>0261-5614</t>
  </si>
  <si>
    <t>1532-1983</t>
  </si>
  <si>
    <t>CLIN NUTR</t>
  </si>
  <si>
    <t>Clin. Nutr.</t>
  </si>
  <si>
    <t>10.1016/j.clnu.2023.07.001</t>
  </si>
  <si>
    <t>O0UL4</t>
  </si>
  <si>
    <t>WOS:001041058300001</t>
  </si>
  <si>
    <t>Xie, JQ; Feng, YL; Newby, D; Zheng, B; Feng, Q; Prats-Uribe, A; Li, CX; Wareham, NJ; Paredes, R; Prieto-Alhambra, D</t>
  </si>
  <si>
    <t>Xie, Junqing; Feng, Yuliang; Newby, Danielle; Zheng, Bang; Feng, Qi; Prats-Uribe, Albert; Li, Chunxiao; Wareham, Nicholas J.; Paredes, R.; Prieto-Alhambra, Daniel</t>
  </si>
  <si>
    <t>Genetic risk, adherence to healthy lifestyle and acute cardiovascular and thromboembolic complications following SARS-COV-2 infection</t>
  </si>
  <si>
    <t>PREDICTIVE ACCURACY; PREVENTION; SCORE; DIET</t>
  </si>
  <si>
    <t>Current understanding of determinants for COVID-19-related cardiovascular and thromboembolic (CVE) complications primarily covers clinical aspects with limited knowledge on genetics and lifestyles. Here, we analysed a prospective cohort of 106,005 participants from UK Biobank with confirmed SARS-CoV-2 infection. We show that higher polygenic risk scores, indicating individual's hereditary risk, were linearly associated with increased risks of post-COVID-19 atrial fibrillation (adjusted HR 1.52 [95% CI 1.44 to 1.60] per standard deviation increase), coronary artery disease (1.57 [1.46 to 1.69]), venous thromboembolism (1.33 [1.18 to 1.50]), and ischaemic stroke (1.27 [1.05 to 1.55]). These genetic associations are robust across genders, key clinical subgroups, and during Omicron waves. However, a prior composite healthier lifestyle was consistently associated with a reduction in all outcomes. Our findings highlight that host genetics and lifestyle independently affect the occurrence of CVE complications in the acute infection phrase, which can guide tailored management of COVID-19 patients and inform population lifestyle interventions to offset the elevated cardiovascular burden post-pandemic. Cardiovascular and thromboembolic events (CVE) are common among hospitalised COVID-19 patients and are causes of many COVID-19-related deaths. Here, the authors examine whether genetic predisposition and lifestyle factors are associated with the risk of post-COVID-19 CVE using data from UK Biobank.</t>
  </si>
  <si>
    <t>[Xie, Junqing; Newby, Danielle; Prats-Uribe, Albert; Prieto-Alhambra, Daniel] Univ Oxford, Ctr Stat Med, NDORMS, Oxford, England; [Xie, Junqing; Newby, Danielle; Prats-Uribe, Albert; Prieto-Alhambra, Daniel] Univ Oxford, NIHR Biomed Res Ctr Oxford, NDORMS, Oxford, England; [Feng, Yuliang] Univ Oxford, Botnar Res Ctr, Nuffield Dept Orthopaed Rheumatol &amp; Musculoskeleta, Oxford, England; [Feng, Yuliang] Southern Univ Sci &amp; Technol, Sch Med, Dept Pharmacol, Shenzhen, Guangdong, Peoples R China; [Zheng, Bang] London Sch Hyg &amp; Trop Med, Dept Noncommunicable Dis Epidemiol, London, England; [Feng, Qi] Univ Oxford, Nuffield Dept Populat Hlth, Oxford, England; [Li, Chunxiao; Wareham, Nicholas J.] Univ Cambridge, Med Res Council Epidemiol Unit, Cambridge, England; [Paredes, R.] Hosp Univ Germans 13 Trias I Pujol, Dept Infect Dis Dept, Catalonia, Spain; [Paredes, R.] Hosp Univ Germans 13 Trias I Pujol, IrsiCaixa AIDS Res Inst, Catalonia, Spain; [Paredes, R.] Case Western Reserve Univ, Ctr Global Hlth &amp; Dis, Dept Pathol, Sch Med, Cleveland, OH USA; [Prieto-Alhambra, Daniel] Erasmus Med Ctr Univ, Dept Med Informat, Rotterdam, Netherlands</t>
  </si>
  <si>
    <t>University of Oxford; University of Oxford; University of Oxford; Southern University of Science &amp; Technology; University of London; London School of Hygiene &amp; Tropical Medicine; University of Oxford; University of Cambridge; UK Research &amp; Innovation (UKRI); Medical Research Council UK (MRC); Institut de Recerca de la Sida - IrsiCaixa; Case Western Reserve University; Erasmus University Rotterdam; Erasmus MC</t>
  </si>
  <si>
    <t>Prieto-Alhambra, D (corresponding author), Univ Oxford, Ctr Stat Med, NDORMS, Oxford, England.;Prieto-Alhambra, D (corresponding author), Univ Oxford, NIHR Biomed Res Ctr Oxford, NDORMS, Oxford, England.;Prieto-Alhambra, D (corresponding author), Erasmus Med Ctr Univ, Dept Med Informat, Rotterdam, Netherlands.</t>
  </si>
  <si>
    <t>Daniel.prietoalhambra@ndorms.ox.ac.uk</t>
  </si>
  <si>
    <t>Xie, Junqing/0000-0002-0040-0042; Prats Uribe, Albert/0000-0003-1202-9153; Wareham, Nicholas/0000-0003-1422-2993; Prieto-Alhambra, Daniel/0000-0002-3950-6346; Zheng, Bang/0000-0003-1814-6692</t>
  </si>
  <si>
    <t>Jardine-Oxford Graduate Scholarship; titular Oxford Clarendon Fund Scholarship; Oxford National Institute for Health and Care Research (NIHR) Biomedical Research Centre; NIHR Senior Research Fellowship [SRF-2018-11-ST2-004]</t>
  </si>
  <si>
    <t>Jardine-Oxford Graduate Scholarship; titular Oxford Clarendon Fund Scholarship; Oxford National Institute for Health and Care Research (NIHR) Biomedical Research Centre; NIHR Senior Research Fellowship</t>
  </si>
  <si>
    <t>J.Q.X. is funded through Jardine-Oxford Graduate Scholarship and a titular Oxford Clarendon Fund Scholarship. The research was partially supported by the Oxford National Institute for Health and Care Research (NIHR) Biomedical Research Centre. DPA is funded through a NIHR Senior Research Fellowship (Grant number SRF-2018-11-ST2-004). The views expressed in this publication are those of the author(s) and not necessarily those of the NHS, the NIHR or the Department of Health.</t>
  </si>
  <si>
    <t>O3JR9</t>
  </si>
  <si>
    <t>WOS:001042819400014</t>
  </si>
  <si>
    <t>Xiao, ZH; Qian, YW; Liu, Y; Huang, LF; Si, MX; Wang, ZC; Zhang, TY; Chen, XR; Cao, J; Chen, L; Liu, Y; Liu, WC; Xu, J</t>
  </si>
  <si>
    <t>Xiao, Zhihan; Qian, Yawei; Liu, Yi; Huang, Lifeng; Si, Mingxuan; Wang, Zichen; Zhang, Tongyu; Chen, Xiru; Cao, Jing; Chen, Liang; Liu, Yang; Liu, Weicheng; Xu, Jing</t>
  </si>
  <si>
    <t>Investigation of the Causal Relationship Between Alcohol Consumption and COVID-19: A Two-Sample Mendelian Randomization Study</t>
  </si>
  <si>
    <t>INTERNATIONAL JOURNAL OF COMPUTATIONAL INTELLIGENCE SYSTEMS</t>
  </si>
  <si>
    <t>Alcohol consumption; Coronavirus disease 2019; Mendelian randomization</t>
  </si>
  <si>
    <t>INFERENCE; BIAS</t>
  </si>
  <si>
    <t>Association between alcohol intake and Coronavirus disease 2019 (COVID-19) risk has been explored in several observational studies, but the results are still controversial. These associations may be biased by reverse causation or confounded by other environmental exposures. To avoid potential biases, we used Mendelian randomization (MR) method to evaluate whether alcohol intake is the causal risk factor for COVID-19. Two-sample MR analyses were performed utilizing summary data from the UK Biobank with 38,984 COVID-19 patients and 1,644,784 control participants. Both inverse-variance weighted (IVW) and genetic risk score (GRS) methods were applied to estimate the relationship including COVID-19 vs. general population, hospitalized COVID-19 vs. not hospitalized COVID-19, hospitalized COVID-19 vs. general population, and severe COVID-19 vs. general population. Additionally, we conducted various sensitivity analyses to evaluate the impact of assumptions on the findings and ensure the robustness of the results. Using 80 single nucleotide polymorphisms as instrumental variables, we found that alcohol intake was not significantly associated with the occurrence of COVID-19 in both IVW and GRS methods (IVW: beta = 0.0372; 95% CI - 0.1817 to 0.2561; P = 0.74; GRS: beta = 0.0372, 95% CI - 0.1737 to 0.2481, P = 0.73). Furthermore, similar results were also observed in comparison hospitalized COVID-19 with not hospitalized COVID-19 (IVW: beta = - 0.3625; 95% CI - 1.4151 to 0.6900; P = 0.50; GRS: beta = - 0.3625, 95% CI - 1.3633 to 0.6383, P = 0.48), hospitalized COVID-19 with general population (IVW: beta = - 0.1203; 95% CI - 0.5997 to 0.3591; P = 0.62; GRS: beta = - 0.1203, 95% CI - 0.5352 to 0.2946, P = 0.57), and severe COVID-19 with general population (IVW: beta = 0.2963; 95% CI - 0.3682 to 0.9607; P = 0.38; GRS: beta = 0.2963, 95% CI - 0.3240 to 0.9166, P = 0.35). Besides, the heterogeneity and sensitivity tests suggested absence of bias due to pleiotropy. Our results highlight no evidence to support the causal role of alcohol consumption in COVID-19 risk. Further large-scale prospective studies are warranted to replicate our findings.</t>
  </si>
  <si>
    <t>[Xiao, Zhihan; Si, Mingxuan; Wang, Zichen; Zhang, Tongyu; Chen, Xiru; Cao, Jing; Chen, Liang; Xu, Jing] Nanjing Med Univ, Affiliated Hosp 1, Dept Thorac Surg, Nanjing 210029, Peoples R China; [Qian, Yawei; Huang, Lifeng] Nanjing Med Univ, Affiliated Hosp 1, Dept Gen Surg, Nanjing 210029, Peoples R China; [Liu, Yi] Anqing Municipal Hosp, Dept Digest Syst, Anqing 246003, Peoples R China; [Liu, Yang] Wuhan Univ, Sch Econ &amp; Management, Wuhan 430071, Peoples R China; [Liu, Yang] Wuhan Univ, Zhongnan Hosp, Wuhan 430071, Peoples R China; [Liu, Weicheng] Wuhan Univ, Zhongnan Hosp, Dept Colorectal &amp; Anal Surg, Wuhan, Peoples R China</t>
  </si>
  <si>
    <t>Nanjing Medical University; Nanjing Medical University; Wuhan University; Wuhan University; Wuhan University</t>
  </si>
  <si>
    <t>Xu, J (corresponding author), Nanjing Med Univ, Affiliated Hosp 1, Dept Thorac Surg, Nanjing 210029, Peoples R China.;Liu, WC (corresponding author), Wuhan Univ, Zhongnan Hosp, Dept Colorectal &amp; Anal Surg, Wuhan, Peoples R China.</t>
  </si>
  <si>
    <t>wb000837@whu.edu.cn; jingxu@njmu.edu.cn</t>
  </si>
  <si>
    <t>1875-6891</t>
  </si>
  <si>
    <t>1875-6883</t>
  </si>
  <si>
    <t>INT J COMPUT INT SYS</t>
  </si>
  <si>
    <t>Int. J. Comput. Intell. Syst.</t>
  </si>
  <si>
    <t>AUG 5</t>
  </si>
  <si>
    <t>10.1007/s44196-023-00306-6</t>
  </si>
  <si>
    <t>Computer Science, Artificial Intelligence; Computer Science, Interdisciplinary Applications</t>
  </si>
  <si>
    <t>Computer Science</t>
  </si>
  <si>
    <t>O1FF8</t>
  </si>
  <si>
    <t>WOS:001041339700001</t>
  </si>
  <si>
    <t>Patel, R; Kooner, JS; Zhang, WH</t>
  </si>
  <si>
    <t>Patel, Rahul; Kooner, Jaspal S.; Zhang, Weihua</t>
  </si>
  <si>
    <t>Comorbidities associated with the severity of COVID-19, and differences across ethnic groups: a UK Biobank cohort study</t>
  </si>
  <si>
    <t>COVID-19; Comorbidities; UK Biobank; Cohort; Ethnicity; Disparity</t>
  </si>
  <si>
    <t>BackgroundDisparities in COVID-19 outcomes exist on the basis of ethnicity and comorbidities. Minority ethnic groups in the UK are known to have poorer COVID-19 outcomes, but also an increased prevelance of certain comorbidities associated with severe outcomes. Additionally, despite the prevalence of certain psychiatric disorders there is a lack of research establishing their relationship with COVID-19 outcomes.MethodsWe used UK Biobank data, involving 472,182 participants, to test for an association between comorbidities and COVID-19 diagnosis (n = 30,901); and to test for an association between comorbidities and severe COVID-19 (n = 3182). This was done by performing univariable and multivariable logistic regression analysis, estimating odds ratios (ORs) and their 95% confidence intervals (95% CIs). The comorbidities studied were coronary heart disease (CHD), hypertension, type II diabetes mellitus (T2DM), obesity, chronic kidney disease (CKD), depression and anxiety. Multivariable models were adjusted for various socioeconomic, demographic and health-related confounders. We then performed sub-group analysis by common UK ethnic groups (White, South Asian, and Black).ResultsIncreased prevalence of all studied comorbidities was seen in both outcomes, compared to the rest of the cohort. All studied comorbidities were associated with an increased risk of COVID-19 infection and severity across all models. For example, the adjusted ORs (95% CI) for depression were 1.112 (1.083 - 1.161) for COVID-19 diagnosis and 2.398 (2.163 - 2.658) for severe COVID-19. Sub-group analysis revealed stronger associations of COVID-19 diagnosis and severe COVID-19 for South-Asian participants for CHD (OR 1.585 [95% CI 1.194-2.105] for COVID-19 diagnosis and 3.021 [1.683-5.390] for severe COVID-19), hypertension (1.488 [1.231-1.799]; 3.399 [1.862-6.206]) and T2DM (1.671 [1.346-2.076]; 5.412 [3.130-9.357]) compared to White participants (1.264 [1.195-1.336] and 1.627 [1.441-1.837] for CHD; 1.131 [1.097-1.116] and 2.075 [1.885-2.284] for hypertension; 1.402 [1.331-1.476] and 2.890 [2.596-3.216] for T2DM). Similar results were seen for Black participants with CKD and hypertension.ConclusionSpecific comorbidities are risk factors for poorer COVID-19 outcomes, supporting targeted interventions and policy aimed at individuals with these comorbidities. Although further research is required, there's also a need for targeted policies for ethnic minorities assessing the unique reasons they are at greater risk of poor COVID-19 outcomes.</t>
  </si>
  <si>
    <t>[Patel, Rahul; Zhang, Weihua] Imperial Coll London, Dept Epidemiol &amp; Biostat, London W2 1PG, England; [Patel, Rahul] Kings Coll London, Kings &amp; St Thomas Sch Med Educ, Guys, London SE1 1UL, England; [Kooner, Jaspal S.; Zhang, Weihua] London North West Univ Healthcare NHS Trust, Ealing Hosp, Dept Cardiol, London UB1 3HW, England; [Kooner, Jaspal S.] Imperial Coll London, Natl Heart &amp; Lung Inst, London W12 0NN, England; [Kooner, Jaspal S.] Imperial Coll Healthcare NHS Trust, London W12 0HS, England; [Kooner, Jaspal S.] Imperial Coll London, MRC PHE Ctr Environm &amp; Hlth, London W2 1PG, England</t>
  </si>
  <si>
    <t>Patel, R; Zhang, WH (corresponding author), Imperial Coll London, Dept Epidemiol &amp; Biostat, London W2 1PG, England.;Patel, R (corresponding author), Kings Coll London, Kings &amp; St Thomas Sch Med Educ, Guys, London SE1 1UL, England.;Zhang, WH (corresponding author), London North West Univ Healthcare NHS Trust, Ealing Hosp, Dept Cardiol, London UB1 3HW, England.</t>
  </si>
  <si>
    <t>rpatel209@googlemail.com; weihua.zhang@imperial.ac.uk</t>
  </si>
  <si>
    <t>AUG 17</t>
  </si>
  <si>
    <t>P3ZF9</t>
  </si>
  <si>
    <t>WOS:001050056600003</t>
  </si>
  <si>
    <t>Machine learning</t>
  </si>
  <si>
    <t>Bayesian</t>
  </si>
  <si>
    <t>Causal inference</t>
  </si>
  <si>
    <t>y</t>
  </si>
  <si>
    <t>Candidate risk factor</t>
  </si>
  <si>
    <t>Genetic analysis</t>
  </si>
  <si>
    <t>Outcomes</t>
  </si>
  <si>
    <t>Exposures</t>
  </si>
  <si>
    <t>infection</t>
  </si>
  <si>
    <t>Linear model</t>
  </si>
  <si>
    <t>hospitalization</t>
  </si>
  <si>
    <t>p-values in abstract</t>
  </si>
  <si>
    <t>conf. ints in abstract</t>
  </si>
  <si>
    <t>Effect sizes in abstract</t>
  </si>
  <si>
    <t>sex; ethnicity; smoking; townsend deprivation index; bmi; self-reported health rating; long-standing illness, disability or infirmity; diabetes; vitamin d; age; blood pressure</t>
  </si>
  <si>
    <t>age; sex; physical activity; smoking; alcohol; weight; bmi; ethnicity; educational attainment; cardiovascular disease; diabetes; hypertension; c reactive protein</t>
  </si>
  <si>
    <t>Exclusion reason</t>
  </si>
  <si>
    <t>age; sex; ethnicity; deprivation; physical activity; weight; bmi; waist circumference; hip circumference; cardiovascular disease; bronchitis; diabetes; hypertension; psychiatric care; cognitive function; c reactive protein; forced expiratory volume; glycated haemoglobin; cholesterol</t>
  </si>
  <si>
    <t>mortality</t>
  </si>
  <si>
    <t xml:space="preserve">age; sex; household income; educational attainment; in work; social grade; townsend deprivation index; psychiatric care; psychological distress; neuroticism; cognitive function; ethnicity; social isolation; heart problems; diabetes; chronic lung disease; asthma; cancer; smoking; physical activity; alcohol; bmi; forced expiratory volume; handgrip strength; blood pressure; c reactive protein; glycated haemoglobin; cholesterol; </t>
  </si>
  <si>
    <t>bmi; age; Townsend deprivation index; ethnicity; smoking; alcohol; cardiovascular disease; diabetes; adiposity</t>
  </si>
  <si>
    <t>infection; mortality</t>
  </si>
  <si>
    <t>hospitalization; mortality</t>
  </si>
  <si>
    <t>coronary heart disease; atrial fibrillation; stroke; hypertension; diabetes; kidney disease; depression; dementia; asthma; copd; osteoporosis; osteoarthritis; delerium; pneumonia; falls/fragility fractures; age; sex; ethnicity; education; assessment centre</t>
  </si>
  <si>
    <t>testing; infection</t>
  </si>
  <si>
    <t>age; sex; bmi; assessment centre; Townsend deprivation index; cardiovascular disease; respiratory disease; metabolic disease; depression; psychiatric disorder; neurological disorder; substance abuse; anxiety; mental health questionnaire</t>
  </si>
  <si>
    <t>age; sex; ethnicity; bmi; diabetes; hypertension; cholesterol; ACEi/ARB use; myocardinal infarction; smoking</t>
  </si>
  <si>
    <t>age; sex; ethnicity; educational attainment; housing type; housing ownership; number of individuals in household; household income; occupation type; smoking; alcohol; bmi; cancer; cardiovascular disease; hypertension; diabetes; respiratory disease; autoimmune disease; number of medications; nitrogen oxides; particulate matter; soot</t>
  </si>
  <si>
    <t>number of comorbidities (43 groups); number of medications; sex; age; ethnicity; Townsend deprivation index; smoking; alcohol; physical activity; assessment centre; bmi; blood pressure; glomerular filtration rate</t>
  </si>
  <si>
    <t>diabetes; cardiovascular disease; blood pressure; cholesterol; a1c; c reactive protein; hypertension; waist-to-hip circumference; age; sex; ethnicity; educational attainment; smoking; alcohol; physical activity</t>
  </si>
  <si>
    <t>bmi; waist circumference; waist-to-hip ratio; age; sex; ethnicity; household income; cardiovascular disease; diabetes; hypertension; prs (obesity)</t>
  </si>
  <si>
    <t>vitamin d; sex; ethnicity; townsend deprivation index; household income; health rating; long-standing illness, disability or infirmity; smoking; bmi; diabetes; age; blood pressure</t>
  </si>
  <si>
    <t>Not COVID-19</t>
  </si>
  <si>
    <t>sex; age; smoking; Townsend deprivation index; ethnicity; bmi; diabetes; waist circumference; waist-to-hip ratio; waist-to-height ratio</t>
  </si>
  <si>
    <t>XGBoost</t>
  </si>
  <si>
    <t>age; chromosome length variability</t>
  </si>
  <si>
    <t>age; sex; bmi; assessment centre; principal components; 974 medical conditions and 30 biomarkers included individually</t>
  </si>
  <si>
    <t>age; ethnicity; smoking; blood pressure; Townsend deprivation index; bmi; height; fat free mass; lung function; frailty; hypertension; long-term conditions</t>
  </si>
  <si>
    <t xml:space="preserve">frailty index (weight loss, exhaustion, physical activity, walking speed, grip strength); multiple falls; number of comorbidities (43 groups); sex; age; bmi; ethnicity; educational attainment; smoking; </t>
  </si>
  <si>
    <t>frailty index; age; Townsend deprivation index; ethnicity; smoking; alcohol; long-term conditions (43)</t>
  </si>
  <si>
    <t>Review article</t>
  </si>
  <si>
    <t>abo, candidate loci</t>
  </si>
  <si>
    <t>ethnicity; age; sex; bmi; blood pressure; Townsend deprivation index; geographic region</t>
  </si>
  <si>
    <t>Mendelian Randomization</t>
  </si>
  <si>
    <t>bmi; waist circumference; blood pressure; serum glucose; glucated haemoglobin; cholesterol; age; sex; multiple deprivation index; smoking; cardiovascular disease; respiratory disease; renal disease; dementia; cancer; hypertension; dyslipidaemia; diabetes; prs (bmi); prs (waist circumference); prs (fasting serum glucose); prs (HbA1c); prs (cholesterol); prs (blood pressure); principal components</t>
  </si>
  <si>
    <t>y (MR)</t>
  </si>
  <si>
    <t>Describes PHE-UKB linkage</t>
  </si>
  <si>
    <t>occupational group; age; sex; country of birth; ethnicity; Townsend deprivation index; educational attainment; shift work; manual work; job tenure; number of chronic conditions; limiting illness/disability; alcohol; smoking; bmi; assessment centre</t>
  </si>
  <si>
    <t>age; sex; waist circumference; hip circumference; bmi; smoking; principal components; assessment centre; physical activity; snps (physical activity)</t>
  </si>
  <si>
    <t>MR</t>
  </si>
  <si>
    <t>periodontal disease (painful gums, bleeding gums, loose teeth); age; sex; ethnicity; household income; bmi; blood pressure; resting heart rate; smoking; cancer; hypertension; angina; cardiac arrest; diabetes; myocardinal infarction; stroke; peripheral artery disease; heart failure; atrial fibrillation; respiratory conditions</t>
  </si>
  <si>
    <t>GWAS</t>
  </si>
  <si>
    <t>Dynamic modelling</t>
  </si>
  <si>
    <t>Candidate gene analysis</t>
  </si>
  <si>
    <t>age; sex; ethnicity; activity during waking hours; amount of movement during sleep/rest; sleep duration</t>
  </si>
  <si>
    <t>insulin-like growth factor 1; age; sex; ethnicity; Townsend deprivation index; bmi; smoking; alcohol; physical activity; diabetes; serum glucose; cholesterol; blood pressure; cardiovascular medications; c reactive protein</t>
  </si>
  <si>
    <t>Gene-environment interactions analysis</t>
  </si>
  <si>
    <t>vitamin d supplements; prs (circulating vitamin d); serum vitamin d; age; sex; assessment centre; educational attainment; Townsend deprivation index; physical activity; smoking; alcohol; diet; bmi; hypertension; blood pressure; cholesterol; diabetes; cardiovascular disease; cancer; copd; asthma; principal components</t>
  </si>
  <si>
    <t>Candidate SNP PheWAS analysis</t>
  </si>
  <si>
    <t>infection; hospitalization</t>
  </si>
  <si>
    <t>metabolic obesity; age; sex; ethnicity; Townsend deprivation index; educational attainment; employment status; smoking</t>
  </si>
  <si>
    <t>trend</t>
  </si>
  <si>
    <t>cholesterol; blood count; cardiovascular disease; diabetes; cholesterol-lowering drugs; smoking; alcohol; educational attainment; ethnicity; number in household; physical activity; bmi; blood pressure; hypertension drugs; Townsend deprivation index</t>
  </si>
  <si>
    <t>Scan for therapeutics; GWAS</t>
  </si>
  <si>
    <t>age; sex; ethnicity; educational attainment; house type; house ownership; number in household; occupation status; cholesterol; vitamin d; cystatin c; smoking; alcohol; bmi; cancer; cardiovascular disease; hypertension; diabetes; respiratory disease; autoimmune disease; glycated haemoglobin; ACEi use; ARB use; steroid use; statin use; nitrogen oxide pollution; particulate matter</t>
  </si>
  <si>
    <t>64 snps; abo locus; age; ethnicity; Townsend deprivation index; bmi; smoking; asthma; autoimmune disease; cancer; blood cancer; cerebrovascular disease; diabetes; heart disease; hypertension; immunocompromised; kidney disease; liver disease; respiratory disease</t>
  </si>
  <si>
    <t>Creating clinical biomarker phenotypes</t>
  </si>
  <si>
    <t>Candidate SNP analysis</t>
  </si>
  <si>
    <t>bmi; waist circumference; trunk fat ratio; prs (bmi); prs (waist circumference); prs (trunk fat ratio); prs (covid-19 infection); prs (covid-19 hospitalization); diabetes; cardiovascular disease</t>
  </si>
  <si>
    <t>infection; testing (with more risk factors)</t>
  </si>
  <si>
    <t>bmi; walking pace; Townsend deprivation index; ethnicity; age; number of reported illnesses; time since recruitment</t>
  </si>
  <si>
    <t>Two-sample Mendelian Randomization</t>
  </si>
  <si>
    <t>17 cardiometabolic diseases including bmi</t>
  </si>
  <si>
    <t>Non COVID-19</t>
  </si>
  <si>
    <t>age; sex; obesity; hypertension; diabetes; coronary artery disease; ethnicity; cholesterol; ApoA1; principal components; educational attainment; blood pressure; asthma; dementia; 155 snps (cholesterol); prs (cholesterol)</t>
  </si>
  <si>
    <t>cardiovascular magnetic resonance phenotypes; arterial stiffness; age; sex; ethnicity; deprivation; bmi; smoking; diabetes; hypertension; cholesterol; myocardinal infarction</t>
  </si>
  <si>
    <t>infection; hospitalization; mortality</t>
  </si>
  <si>
    <t>Abstract results</t>
  </si>
  <si>
    <t>biological age</t>
  </si>
  <si>
    <t>cardiovascular magnetic resonance phenotypes</t>
  </si>
  <si>
    <t>biological age; age; sex; ethnicity; assessment centre; dementia; diabetes; pneumonia; depression; atrial fibrillation; hypertension; copd; kidney disease; liver disease; rheumatoid arthritis; coronary artery disease; delerium; stroke; asthma; falls/fragile fractures; osteoarthritis; albumin; creatinine; glucose; c reactive protein; lymphocyte percentage; mean corpuscular volume; rdw; alkaline phosphatase; white cell count</t>
  </si>
  <si>
    <t>bmi</t>
  </si>
  <si>
    <t>obesity; walking pace</t>
  </si>
  <si>
    <t>prs (bmi)</t>
  </si>
  <si>
    <t>age; sex; ethnicity</t>
  </si>
  <si>
    <t>HDL cholesterol</t>
  </si>
  <si>
    <t>metabolic obesity</t>
  </si>
  <si>
    <t>age; sex; ethnicity; Townsend deprivation index; educational attainment; household income; smoking; bmi; cardiovascular disease; diabetes; pulmonary disease; kidney disease; asthma; depression; anxiety; stress-related disorder; substance misuse; psychotic disorder; any psychiatric disorder</t>
  </si>
  <si>
    <t>any psychiatric disorder</t>
  </si>
  <si>
    <t>vitamin d supplements; circulating vitamin d; prs (vitamin d)</t>
  </si>
  <si>
    <t>bmi; hba1c; smoking; walking pace; blood pressure drugs; forced expiratory volume; hdl cholesterol; sex; ethnicity; Townsend deprivation index; cystatin c</t>
  </si>
  <si>
    <t>circulating insulin-like growth factor 1</t>
  </si>
  <si>
    <t>daytime activity; movement during sleep/rest; timing of sleep/rest</t>
  </si>
  <si>
    <t>periodontal disease (painful gums, bleeding gums, loose teeth)</t>
  </si>
  <si>
    <t>physical activity</t>
  </si>
  <si>
    <t>occupational group; ethnicity</t>
  </si>
  <si>
    <t>bmi; waist circumference; hba1c; hdl-cholesterol</t>
  </si>
  <si>
    <t>ethnicity; Townsend deprivation index; copd; ischemic heart disease; depression; ACEi; abo</t>
  </si>
  <si>
    <t>frailty index</t>
  </si>
  <si>
    <t>age; forced expiratory volume; grip strength; multiple long-term conditions</t>
  </si>
  <si>
    <t>Alzeimer's; dementia; cognitive disorders</t>
  </si>
  <si>
    <t>air pollution; nitrogen oxides</t>
  </si>
  <si>
    <t>chromosome length variability</t>
  </si>
  <si>
    <t>bmi; waist circumference; waist-to-hip ratio; waist-to-height ratio</t>
  </si>
  <si>
    <t>25(oh)d concentration; vitamin d insufficiency; vitamin d deficiency</t>
  </si>
  <si>
    <t>bmi; obesity</t>
  </si>
  <si>
    <t>undiagnosed diabetes; poorly-controlled diabetes; hba1c</t>
  </si>
  <si>
    <t>long-term conditions; cardiometabolic long-term conditions; number of medications; ethnicity; deprivation; bmi; renal function</t>
  </si>
  <si>
    <t>sex; ethnicity; social disadvantage; smoking; obesity; comorbidities; pollution (particulate matter); educational attainment; housing</t>
  </si>
  <si>
    <t>ethnicity; sex; bmi; diabetes; hypertension; smoking</t>
  </si>
  <si>
    <t>frailty index; walking pace; repeated falls</t>
  </si>
  <si>
    <t>psychiatric disorder</t>
  </si>
  <si>
    <t>age; sex; ethnicity; education; dementia; diabetes; copd; pneumonia; depression; atrial fibrillation; hypertension; kidney disease; asthma</t>
  </si>
  <si>
    <t>bmi; age; ethnicity</t>
  </si>
  <si>
    <t>educational attainment; household income; deprivation; occupation; psychological distress; mental health; neuroticism; cognitive function</t>
  </si>
  <si>
    <t>sex; ethnicity; bmi; Townsend deprivation index; number in household</t>
  </si>
  <si>
    <t>ethnicity</t>
  </si>
  <si>
    <t>physical activity; smoking; obesity; alcohol; lifestyle score; c reactive protein</t>
  </si>
  <si>
    <t>25(oh)d concentration; ethnicity</t>
  </si>
  <si>
    <t>shift work</t>
  </si>
  <si>
    <t xml:space="preserve">shift work; age; sex; ethnicity; household income; educational attainment; standard occupational classification; healthcare worker; Townsend deprivation index; overall health; bmi; sleep duration; daytime sleepiness; sleeplessness; snoring; </t>
  </si>
  <si>
    <t>ethnicity; Townsend deprivation index; age; sex</t>
  </si>
  <si>
    <t>mediation analysis</t>
  </si>
  <si>
    <t>bmi; diabetes; hba1c; hdl cholesterol; apoa-1; ldl cholesterol; apob; triglycerides</t>
  </si>
  <si>
    <t>sex; ethnicity; age; bmi; diabetes; hba1c; hdl cholesterol; apoa-1; ldl cholesterol; apob; triglycerides</t>
  </si>
  <si>
    <t>Townsend deprivation index</t>
  </si>
  <si>
    <t>cancer; ethnicity; bmi; employment status; smoking; blood cancer; cancer type; age; sex</t>
  </si>
  <si>
    <t>metabolic health (waist circumference, dyslipidemia, hypertension, diabetes, inflammation)</t>
  </si>
  <si>
    <t>mri liver fat; bmi</t>
  </si>
  <si>
    <t>mri liver fat; bmi; age; ethnicity; sex; bmi; educational attainment; Townsend deprivation index; diabetes; hypertension; liver fibroinflammation; alcoholic liver disease; liver disease</t>
  </si>
  <si>
    <t>rheumatoid arthritis; gout</t>
  </si>
  <si>
    <t>rheumatoid arthritis; gout; age; sex; ethnicity; Townsend deprivation index; bmi; smoking; cancer; immunodeficiency; diabetes; lipid disorders; dementia; hypertension; cerebrovascular disease; ischemic heart disease; pulmonary heart disease; heart failure; copd; asthma; osteoarthritis; kidney disease</t>
  </si>
  <si>
    <t>dementia; Alzeimer's; Parkinson's</t>
  </si>
  <si>
    <t>dementia; Alzeimer's; Parkinson's; age; sex; ethnicity; abo; bmi; blood pressure; diabetes; asthma; heart attack; cardiovascular disease; copd; cancer</t>
  </si>
  <si>
    <t>healthworkers; shift work</t>
  </si>
  <si>
    <t>healthworkers; shift work; bmi; sex; ethnicity; Townsend deprivation index; cancer; any comorbidities (9); age</t>
  </si>
  <si>
    <t>cognitive function</t>
  </si>
  <si>
    <t>reaction time; verbal-numeric reasoning; age; sex; ethnicity; educational attainment; occupation; Townsend deprivation index; cardiovascular disease; diabetes; bronchitis; emphysema; asthma; hypertension drugs; blood pressure; mental health; c reactive protein; glycated haemoglobin; cholesterol; bmi; forced expiratory volume; smoking; physical activity; alcohol</t>
  </si>
  <si>
    <t>Candidate gene analysis (ABO)</t>
  </si>
  <si>
    <t>age; sex; ethnicity; Townsend deprivation index; sleep duration; smoking; alcohol; bmi; hypertension; diabetes; chronotype; cardiovascular disease; renal failure; liver disease; asthma; copd; irregular shift work; permanent shift work; day shift work; permanent night shift work; irregular night shift work</t>
  </si>
  <si>
    <t>Townsend deprivation index; age; ethnicity; sex; blood pressure; diabetes; smoking; bmi; cholesterol; cardiovascular disease</t>
  </si>
  <si>
    <t>blood biomarkers</t>
  </si>
  <si>
    <t>cardiovascular disease; diabetes; lung cancer; copd; liver disease; renal failure; dementia; age; sex; assessment centre; bmi; smoking; age; sex; cholesterol; triglycerides; apob; apoa1; apob/apoa1; fatty acids; amino acids; glucose; lactate; creatinine; albumin; glycoprotein acetyls</t>
  </si>
  <si>
    <t>LASSO</t>
  </si>
  <si>
    <t>cardiorespiratory fitness</t>
  </si>
  <si>
    <t>cardiorespiratory fitness (vo2 max); age; sex; ethnicity; educational attainment; smoking; alcohol; bmi; smoking; alcohol; transplant; hiv/aids; cns inflammation; immune disorders; hypertension; cholesterol; ischemic heart disease; pulmonary heart disease; heart disease; cerebrovascular disease; bronchitis; emphysema; copd; asthma; respiratory disease; liver disease; kidney failure; diabetes; cancer; chronic condition; number of chronic conditions</t>
  </si>
  <si>
    <t>neurological conditions</t>
  </si>
  <si>
    <t>g00-g90; g10-g14; g20-g26; g30-g32; g35-g37; g40-g47; g50-g59; g60-g65; g70-g73; g80-g83; g89-g99; age; sex; bmi; household income; country of birth; ethnicity; dietary score; physical activity; smoking; alcohol; diabetes; cancer; fractures; other serious medical condition</t>
  </si>
  <si>
    <t>COVID-19 as an exposure for 21-day mortality in cancer patients</t>
  </si>
  <si>
    <t>alcohol</t>
  </si>
  <si>
    <t>snps (alcohol); alcohol; age; sex; ethnicity; bmi; abo; smoking; alcohol related disease; gastrointestinal disease; respiratory disease; heart disease; diabetes; dementia; liver disease; renal failure; cancer; aids</t>
  </si>
  <si>
    <t>smoking</t>
  </si>
  <si>
    <t>smoking; sex; age; deprivation; ethnicity; bmi; hypertension; diabetes; heart disease; copd; asthma; renal failure</t>
  </si>
  <si>
    <t>COVID-19 as an exposure for cardiovascular disease death</t>
  </si>
  <si>
    <t>diet (coffee, vegetables, processed meat, breasfed)</t>
  </si>
  <si>
    <t>diet (coffee, vegetables, processed meat, breasfed); age; sex; ethnicity; employment status; house type; number in household; smoking; health status; Townsend deprivation index; bmi; physical activity; diabetes; heart disease; cholesterol; hypertension drugs; lung disease</t>
  </si>
  <si>
    <t>109 snps; bmi; age; sex; ethnicity; abo; asthma; autoimmune disease; cancer; blood cancer; cerebrovascular disease; diabetes; heart disease; hypertension; immunocompromised; kidney disease; liver disease; respiratory disease</t>
  </si>
  <si>
    <t>bmi; waist-to-hip ratio; body fat</t>
  </si>
  <si>
    <t>bmi; waist-to-hip ratio; body fat; age; sex; c reactive protein; hypertension; dyslipidemia; atrial fibrillation; ventricular arrhythmia; diabetes; stroke; angina</t>
  </si>
  <si>
    <t>venous thromboembolism</t>
  </si>
  <si>
    <t>venous thromboembolism; age; sex; Townsend deprivation index; ethnicity; bmi; smoking; physical activity; alcohol; cardiovascular disease; diabetes; exogenous oestrogen; antiplatelet drugs; anticoagulant drugs</t>
  </si>
  <si>
    <t>obesity; periodontal disease</t>
  </si>
  <si>
    <t>bleeding gums; painful gums; loose teeth; bmi; age; sex; ethnicity; household income; blood pressure; c reactive protein; smoking; cancer; diabetes; respiratory disease; inflammatory disease; cardiovascular disease; hypertension</t>
  </si>
  <si>
    <t>leukocyte telomere length</t>
  </si>
  <si>
    <t>snps (leukocyte telomere length); age; sex; ethnicity; c reactive protein; 123 curated diseases (to adjust primary exposure); smoking; bmi</t>
  </si>
  <si>
    <t>TWAS</t>
  </si>
  <si>
    <t>ACEi; ARB; beta-blockers; CCB; statins; aspirin; sex</t>
  </si>
  <si>
    <t>ACEi; ARB; beta-blockers; CCB; statins; aspirin; sex; copd; kidney disease; diabetes; hypertension; coronary artery disease; heart failure; stroke; pulmonary embolism; asthma; age; ethnicity; smoking; blood pressure; other classes of medication</t>
  </si>
  <si>
    <t>Random Forest</t>
  </si>
  <si>
    <t>kidney failure; uti; pneumonia</t>
  </si>
  <si>
    <t>12000 features</t>
  </si>
  <si>
    <t>mental health disorders</t>
  </si>
  <si>
    <t>dementia; psychotic disorder; substance abuse disorder; bipolar disorder; anxiety; depression; age; sex; educational attainment; ethnicity; bmi; cerebrovascular disease; diabetes; hypertension; coronary artery disease; cancer; respiratory disease</t>
  </si>
  <si>
    <t>PheWAS</t>
  </si>
  <si>
    <t>multimorbidity index</t>
  </si>
  <si>
    <t>angina; asthma; atrial fibrillation; cancer; kidney disease; copd; diabetes; heart failure; hypertension; myocardinal infarction; peripheral vascular disease; stroke; age; sex; ethnicity; Townsend deprivation index; smoking; bmi; nitrogen dioxide pollution; 25(oh)d; walking pace; c reactive protein</t>
  </si>
  <si>
    <t>25(oh)d; ultraviolet b radiation</t>
  </si>
  <si>
    <t>25(oh)d; ultraviolet b radiation; age; sex; snps (vitamin d); ethnicity; deprivation; bmi; month of blood draw; physical activity; smoking; alcohol status; sunshine exposure; vitamin d supplement; cardiovascular disease; diabetes; asthma; cancer; principal components</t>
  </si>
  <si>
    <t>n (1000 features)</t>
  </si>
  <si>
    <t>n (many in univariate scan)</t>
  </si>
  <si>
    <t>n (12000 features)</t>
  </si>
  <si>
    <t>n (819 drugs)</t>
  </si>
  <si>
    <t>level-4 atc drugs; statins; ACEi; ARB; CCB; beta-blockers; biguanides; oestrogens; thyroid hormones; PPIs; testosterone-5-alpha reductase inhibitors</t>
  </si>
  <si>
    <t>819 level-4 atc drugs; age; sex; ethnicity; coronary artery disease; diabetes; hypertension; asthma; copd; depression; dementia; cancer; blood urea; creatinine; number of medications; number of non-cancer illnesses; bmi; Townsend deprivation index; smoking</t>
  </si>
  <si>
    <t>smoking; smoking heaviness; age; sex; ethnicity; Townsend deprivation index; bmi; bronchiectasis; liver disease; cystic fibrosis; diabetes; lung disease; asthma; atrial fibrillation; copd; kidney disease; heart failure; hypertension; ischemic heart disease; lung cancer; snps (smoking); snps (smoking heaviness)</t>
  </si>
  <si>
    <t>ethnicity; age; sex; educational attainment; occupation type; number in household; deprivation; alcohol; smoking; bmi; waist-to-hip ratio; hypertension; cardiovascular disease; bronchitis; diabetes; psychiatric treatment; white cell count; cholesterol; hba1c</t>
  </si>
  <si>
    <t>n (97 features)</t>
  </si>
  <si>
    <t>age; number of medications; cystatin c; waist-to-hip ratio; Townsend deprivation index; testosterone; cnt_tx; waist circumference; red cell distribution width; 97 features</t>
  </si>
  <si>
    <t>diphtheria vaccination; tetanus vaccination</t>
  </si>
  <si>
    <t>diphtheria vaccination; tetanus vaccination; polio vaccination; age; sex; respiratory disease; Townsend deprivation index</t>
  </si>
  <si>
    <t>allergic rhinitis; asthma</t>
  </si>
  <si>
    <t xml:space="preserve">allergic rhinitis; asthma; antihistamine use; glucocorticoid use; corticosteroid nasal spray use; beta2 adrenoceptor agonist use; sex; age; Townsend deprivation index; educational attainment; bmi; ethnicity; smoking; alcohol; employment status; cancer; fracture from a fall; diabetes; circulatory disease; respiratory disease; gastrointestinal disease; renal failure; dementia; liver disease; arthritis; immune disease; </t>
  </si>
  <si>
    <t>obesity; physical activity; inflammation; cardiometabolic health</t>
  </si>
  <si>
    <t>bmi; physical activity; c reactive protein; white cell counts; cholesterol; triglycerides; glucose; hba1c; age; sex; ethnicity; smoking; alcohol; educational attainment; Townsend deprivation index; number of illnesses; number of treatments/medications taken</t>
  </si>
  <si>
    <t>Describes new study</t>
  </si>
  <si>
    <t>COVID-19 as an exposure for subsequent life-threatening infection</t>
  </si>
  <si>
    <t>early-onset asthma; sex; smoking; obesity; ethnicity</t>
  </si>
  <si>
    <t>early-onset asthma; sex; smoking; bmi; ethnicity; age; educational attainment; household income; white cell count; eosinophil count; proximity to major road; greenspace percentage; asthma; copd; hay fever or eczema; asthma medication; hay fever medication; forced expiratory volume</t>
  </si>
  <si>
    <t>y (mediation)</t>
  </si>
  <si>
    <t>schizophrenia/psychosis; bipolar disorder; major depressive disorder</t>
  </si>
  <si>
    <t>schizophrenia/psychosis; bipolar disorder; major depressive disorder; age; sex; ethnicity; Townsend deprivation index; asthma; cancer; kidney disease; copd; coronary heart disease; diabetes; liver disease; neurological disorders (epilepsy, Parkinson's, demenia); rheumatoid arthritis; smoking; bmi</t>
  </si>
  <si>
    <t>n (mediation)</t>
  </si>
  <si>
    <t>beta-blockers; ccbs; diuretics; acei; arb</t>
  </si>
  <si>
    <t>beta-blockers; ccbs; diuretics; acei; arb; age; sex; ethnicity; Townsend deprivation index; smoking; physical activity; alcohol; bmi; blood pressure; glomerular filtration rate; copd; diabetes; heart failure; coronary heart disease; myocardinal infarction; stroke; low-dose aspirin; lipid-lowering drugs; number of drugs</t>
  </si>
  <si>
    <t>accelerometer activity patterns</t>
  </si>
  <si>
    <t>neurodegenerative disease</t>
  </si>
  <si>
    <t>neurodegenerative disease; Alzeimer's; Parkinson's; age; sex; ethnicity; educational attainment; household income; smoking; alcohol; bmi; Townsend deprivation index; Charlson comorbidity index</t>
  </si>
  <si>
    <t>bmi; body fat percentage; muscle mass; waist-to-hip ratio; hyperglycaemia; diabetes; non-alcoholic fatty liver disease; snps (bmi); snps (body fat percentage); snps (peripheral fat mass); snps (abdominal adiposity); snps (insulin); snps (insulin-like growth factor 1); snps (glucose); snps (glycated haemoglobin); snps (adiponectin); apolipoprotein A; hdl-cholesterol; apolipoprotein b; ldl-cholesterol; triglycerides</t>
  </si>
  <si>
    <t>bmi; body fat; muscle mass; diabetes</t>
  </si>
  <si>
    <t>excessive daytime sleepiness; daytime napping</t>
  </si>
  <si>
    <t>habitual sleep duration; insomnia; daytime sleepiness; daytime napping; chronotype; sex; age; Townsend deprivation index; employment status; smoking; alcohol; bmi; sleep apnoea; diabetes; cardiovascular disease; respiratory disease; gastrointestinal disease; liver failure; liver disease; dementia; snps (habitual sleep duration); snps (insomnia); snps (daytime sleepiness); snps (daytime napping); snps (chronotype)</t>
  </si>
  <si>
    <t>leukocyte telomere length; age; sex; ethnicity; bmi; Charlson comorbidity index; phenotypic age</t>
  </si>
  <si>
    <t>GWAS by environment interactions</t>
  </si>
  <si>
    <t>household size</t>
  </si>
  <si>
    <t>household size; age; ethnicity; Townsend deprivation index; smoking; sex; health worker status; cancer; morbidity</t>
  </si>
  <si>
    <t>gout; sex; vaccination</t>
  </si>
  <si>
    <t>gout; sex; vaccination; age; ethnicity; Townsend deprivation index; bmi; smoking; gout medication; cancer; immunodeficiency; diabetes; lipidaemia; dementia; hypertension; cerebrovascular disease; ischaemic heart disease; pulmonary heart disease; heart failure; copd; asthma; liver failure; lung disease; osteoarthritis; kidney disease</t>
  </si>
  <si>
    <t>alcohol; age; sex; deprivation; bmi; smoking; cardiovascular disease; diabetes; cancer; respiratory disease; liver disease; hiv; diet; physical activity; sedentary behaviour; sleep duration; country of residence</t>
  </si>
  <si>
    <t>COVID-19 as an exposure for brain imaging-derived phenotypes</t>
  </si>
  <si>
    <t>vaccine type</t>
  </si>
  <si>
    <t>vaccine type; age; sex; ethnicity; deprivation; educational attainment; bmi; number of medications; number of hospital admissions; diabetes; kidney disease; diabetes; cerebrovascular disease; cancer; myocardinal infarction; peripheral vascular disease; heart failure; copd; rheumatoid arthritis; peptic ulcer; cancer; hemiplagia; aids; liver disease; dementia; lipid lowering drugs; antithrombotic; ras inhibitor; diabetes drugs; hypertension drugs; ppis; anticoagulants; antidepressants; glucocorticoids; immunosuppressants; cancer drugs</t>
  </si>
  <si>
    <t>depression; anxiety</t>
  </si>
  <si>
    <t>depression; anxiety; age; sex; ethnicity; deprivation; asthma; cancer; cerebrovascular disease; copd; coronary artery disease; diabetes; hypertension; bmi; smoking; alcohol</t>
  </si>
  <si>
    <t>n (mediation, dose-response)</t>
  </si>
  <si>
    <t>Comparison of other outcomes to COVID-19</t>
  </si>
  <si>
    <t>celiac disease/gluten sensitivity; diabetes; bmi; gluten-free diet; age; sex</t>
  </si>
  <si>
    <t>Two-sample MR</t>
  </si>
  <si>
    <t>lifestyle score; Townsend deprivation index; household income; educational attainment; age; sex; ethnicity; long-term conditions (43)</t>
  </si>
  <si>
    <t>cannabis</t>
  </si>
  <si>
    <t>cannabis; age; sex; ethnicity; smoking; Charlson comorbidity index</t>
  </si>
  <si>
    <t>chronic pain</t>
  </si>
  <si>
    <t>chronic pain; age; sex; Townsend deprivation index; ethnicity; assessment centre; long-term conditions</t>
  </si>
  <si>
    <t>Deep Neural Networks; Random Forest; XGBoost; Support Vector Machine</t>
  </si>
  <si>
    <t>n (17954 features)</t>
  </si>
  <si>
    <t>17954 features</t>
  </si>
  <si>
    <t>97 features</t>
  </si>
  <si>
    <t>age; immune markers; lipids; serology panel</t>
  </si>
  <si>
    <t>Linear Discriminant Analysis</t>
  </si>
  <si>
    <t>age; sex; educational attainment; Townsend deprivation index; alcohol; smoking; heath rating; long-term medical condition; pulse rate; blood pressure; waist circumference; bmi; trunk fat mass; whole body fat mass; whole body fat-free mass; whole body water mass; alanine aminotransferase; albumin; alkaline phosphatase; apolipoprotein a; apolipoprotein b; aspartate aminotransferase; bilirubin; calcium; cholesterol; creatinine; cystatin c; gamma glutamyltransferase; hdl cholesterol; hba1c; insulin-like growth factor 1; ldl cholesterol; lipoprotein a; phosphate; total protein; sex hormone binding globulin; testosterone; triglycerides; urate; urea; vitamin d; c reactive protein; red cell count; white cell count; neutrophils; lymphocytes; monocytes; eosinophils; basophils; 20 serological markers</t>
  </si>
  <si>
    <t>sex; deprivation; income; lipoprotein; shift work; number in household; age; cardiometabolic characteristics</t>
  </si>
  <si>
    <t>Gradient-boosting decision trees</t>
  </si>
  <si>
    <t>age; sex; ethnicity; country of birth; number of medications; bmi; whr; htn; stroke; myocardinal infarction; angina; deep vein thrombosis; pulmonary embolism; copd; asthma; allergy; diabetes; cancer; disability; vitamin d; hba1c; cholesterol; smoking; alcohol; employment status; night shift; number of children; educational attainment; deprivation indices (6); household income; number in household; neuroticism score; risk-taking behaviour; leisure/social activities</t>
  </si>
  <si>
    <t>phenotypic age; dynamic organism state indicator; age; sex; major chronic conditions</t>
  </si>
  <si>
    <t>vitamin d deficiency</t>
  </si>
  <si>
    <t>vitamin d deficiency; sex; age; ethnicity; bmi; alcohol; smoking; deprivation; assessment centre region; clinically extreme vulnerability; other comorbidities</t>
  </si>
  <si>
    <t>age; obesity; sex; deprivation; immunosuppression; comorbidities; prs (covid-19)</t>
  </si>
  <si>
    <t>age; sex; ethnicity; Townsend deprivation index; bmi; immunosuppressant use; autoimmune disease; cardiovascular disease; respiratory disease; kidney disease; diabetes; hypertension; liver disease; neurological disease; other comorbidities; prs (covid-19)</t>
  </si>
  <si>
    <t>PRS</t>
  </si>
  <si>
    <t>fine particulate matter; nitrogen dioxide</t>
  </si>
  <si>
    <t>fine particulate matter; nitrogen dioxide; age; sex; ethnicity; household income; smoking; bmi; care home residency; frequency of covid-19 testing; Townsend deprivation index; area-level urbanicity; cardiovascular disease; respiratory disease; diabetes</t>
  </si>
  <si>
    <t>polyunsaturated fatty acids</t>
  </si>
  <si>
    <t>polyunsaturated fatty acids; sex; ethnicity; assessment centre; age; bmi; Townsend deprivation index</t>
  </si>
  <si>
    <t>average ultra-processed food consumption</t>
  </si>
  <si>
    <t>average ultra-processed food consumption; sex; age; ethnicity; Townsend deprivation index; educational attainment; bmi; physical activity; smoking; alcohol; comorbidity status; energy intake; health diet score; diabetes; kidney disease; copd; asthma; coronary heart disease; hypertension; atrial fibrillation; stroke; dementia; cancer</t>
  </si>
  <si>
    <t>COVID-19 as an exposure for venous thromboembolism</t>
  </si>
  <si>
    <t>prs (psychiatric disorders)</t>
  </si>
  <si>
    <t>prs (psychiatric disorders); sex; age; genotyping array; principal components</t>
  </si>
  <si>
    <t>folic acid use; methotrexate use</t>
  </si>
  <si>
    <t>folic acid use; methotrexate use; age; sex; ethnicity; Townsend deprivation index; bmi; smoking; rheumatoid arthritis; sick cell disease; anticonvulsant use; statins; iron supplements</t>
  </si>
  <si>
    <t>COVID-19 vaccination as an exposure for venous thromboembolism</t>
  </si>
  <si>
    <t>cystatin c; creatinine; urea; urate; potassium; sodium; microalbumin; uacr; prs (cystatin c); prs(creatinine); prs (urea); prs (urate); prs (microalbumin); prs (uacr); prs (potassium); prs (white cell count); prs (neutrophil count); prs (lymphocytes); prs (basophils); age; sex; ethnicity; bmi; hypertension; diabetes; principal components; assessment centre; genotyping array</t>
  </si>
  <si>
    <t>cystatin c; creatinine; urate; microalbumin; prs (cystatin c); prs (urate); prs (microalbumin)</t>
  </si>
  <si>
    <t>Protocols for MRI</t>
  </si>
  <si>
    <t>occupational physical proximity; exposure to diseases/infections; remote working; outdoors work</t>
  </si>
  <si>
    <t>occupational physical proximity; exposure to diseases/infections; remote working; outdoors work; age; sex; ethnicity; educational attainment; Townsend deprivation index; assessment centre; number in household; household income</t>
  </si>
  <si>
    <t>Protocol transforming UKB to OMOP</t>
  </si>
  <si>
    <t>bmi; tv viewing time</t>
  </si>
  <si>
    <t>bmi; tv viewing time; computer screen time; age; ethnicity; smoking; alcohol; number of cancer and non-cancer illnesses; moderate-to-vigorous physical activity; Townsend deprivation index; handgrip strength</t>
  </si>
  <si>
    <t>COVID-19 as an exposure for cardiovascular disease</t>
  </si>
  <si>
    <t>PheWAS and Two-sample Mendelian Randomization</t>
  </si>
  <si>
    <t>hypertension; blood pressure; hypertension medications; acei; arb</t>
  </si>
  <si>
    <t>hypertension; blood pressure; hypertension medications; acei; arb; age; sex; ethnicity; smoking; diabetes; Townsend deprivation index; c reactive protein; blood pressure; diabetes; peripheral vascular disease; cardiac arrhythmia; angina; myocardinal infarction; ischaemic heart disease; stroke; copd</t>
  </si>
  <si>
    <t>physical activity; tv viewing time</t>
  </si>
  <si>
    <t>physical activity; tv viewing time; bmi; waist circumference; age; sex; ethnicity; smoking; alcohol; Townsend deprivation index; cardiovascular disease; pulmonary disease; diabetes; cancer</t>
  </si>
  <si>
    <t>clonal haematopoiesis</t>
  </si>
  <si>
    <t>clonal haematopoiesis; blood cancer; age; sex; smoking; bmi; diabetes; cancer; principal components</t>
  </si>
  <si>
    <t>psychotropics; diazepam; sertraline</t>
  </si>
  <si>
    <t>psychotropics (10 antidepressants, 5 mood stabilizers, diazepam, temazepam, olanzapine); age; sex; ethnicity; smoking; alcohol; Townsend deprivation index; educational attainment; household income; bmi; copd; kidney disease; diabetes; cardiovascular disease; asthma; depression; anxiety; substance misue; psychotic disorders; dementia/delerium; epilepsy; neuropathic pain; multple sclerosis</t>
  </si>
  <si>
    <t>Simulation study</t>
  </si>
  <si>
    <t>COVID-19 as an exposure for miscarriage</t>
  </si>
  <si>
    <t>age; leukocyte telomere length; phenotypic age; facial aging; sex; ethnicity; bmi; smoking; alcohol; Townsend deprivation index; coronary heart disease; diabetes; hypertension; obesity; asthma; copd</t>
  </si>
  <si>
    <t>age; phenotypic age; facial aging; ethnicity</t>
  </si>
  <si>
    <t>Protocol linking SGSS to UKB</t>
  </si>
  <si>
    <t>bmi; grip strength; sex</t>
  </si>
  <si>
    <t>bmi; grip strength; sex; age; ethnicity; smoking; alcohol; educational attainment; walking pace; number of cancer and noncancer illnesses; number of treatments/medications; Townsend deprivation index; physical activity</t>
  </si>
  <si>
    <t>COVID-19 as an exposure for anxiety and depression</t>
  </si>
  <si>
    <t>Machine learning alternative to GWAS</t>
  </si>
  <si>
    <t>dietary inflammation index</t>
  </si>
  <si>
    <t>dietary inflammation index; age; sex; ethnicity; smoking; Townsend deprivation index; physical activity; heart disease; cancer; diabetes; sleep duration</t>
  </si>
  <si>
    <t>docosahexaenoic acid</t>
  </si>
  <si>
    <t>docosahexaenoic acid; age; sex; ethnicity; waist circumference; Townsend deprivation index; time since enrollment; smoking; educational attainment; self-reported health; blood pressure drugs; walking pace; fresh fruit; dried fruit; salad/raw vegetables; cooked vegetables; grain fibre; cystatin c; hba1c; forced expiratory volume; hdl cholesterol</t>
  </si>
  <si>
    <t>tv viewing time; physical activity; sex</t>
  </si>
  <si>
    <t>tv viewing time; physical activity; sex; age; bmi; ethnicity; smoking; alcohol; number of cancer and non-cancer illnesses; Townsend deprivation index</t>
  </si>
  <si>
    <t>hyperglycaemia; hyperlipidaemia; hypertension; hypertension drugs; glucose-lowering drugs; lipid-lowering drugs; vaccination</t>
  </si>
  <si>
    <t>hyperglycaemia; hyperlipidaemia; hypertension; hypertension drugs; glucose-lowering drugs; lipid-lowering drugs; vaccination; bmi; age; ethnicity; smoking; alcohol; abo; close to major road; asthma; copd; bronchitis; lung disease; ischaemic heart disease; heart failure; liver disease; kidney disease; dementia; mania; bipolar disorder; depression; sleep disorder; osteoarthritis; immunodeficiency</t>
  </si>
  <si>
    <t>y (moderation)</t>
  </si>
  <si>
    <t>360 exposures</t>
  </si>
  <si>
    <t>n (360 in univariable scan)</t>
  </si>
  <si>
    <t>age; number in household</t>
  </si>
  <si>
    <t>imaging-derived phenotypes; age; sex; ethnicity; Townsend deprivation index; height; bmi; smoking; alcohol; imaging centre</t>
  </si>
  <si>
    <t>LASSO; Random Forest</t>
  </si>
  <si>
    <t>COVID-19 as an exposure for dyspnoae and impaired lung function</t>
  </si>
  <si>
    <t>sex; educational attainment; deprivation; psychiatric consultation; loneliness; irritability</t>
  </si>
  <si>
    <t>sex; educational attainment; Townsend deprivation index; psychiatric consultation; loneliness; irritability; age; ethnicity; depression; anxiety; neuroticism score; miserableness; smoking; alcohol; bmi; diabetes; bronchitis/emphysema; cancer; asthma; heart disease; hypertension; c reactive protein; hba1c; cholesterol</t>
  </si>
  <si>
    <t>glucosamine use</t>
  </si>
  <si>
    <t>glucosamine use; age; sex; ethnicity; Townsend deprivation index; household income; educational attainment; physical activity; bmi; smoking; alcohol; vaccination; raw vegetables; fresh fruit; vitamin supplementation; other dietary supplementation; hypertension; diabetes; hypercholesterolaemia; arthritis; coronary heart disease; copd; stroke; chronic nephritis; liver disease; hypertension drugs; lipid-lowering drugs; insulin; nsaids; aspirin; immunosuppressants</t>
  </si>
  <si>
    <t>Retracted</t>
  </si>
  <si>
    <t>COVID-19 as an exposure for post-acute sequelae</t>
  </si>
  <si>
    <t>n (501 features)</t>
  </si>
  <si>
    <t>501 features; 56 covid-19 prs</t>
  </si>
  <si>
    <t>prs (covid-19)</t>
  </si>
  <si>
    <t>insomnia</t>
  </si>
  <si>
    <t>insomnia; age; sex; bmi; prs (insomnia)</t>
  </si>
  <si>
    <t>prs (covid-19); ethnicity</t>
  </si>
  <si>
    <t>prs (covid-19); ethnicity; age; sex; alcohol; smoking; household income; bmi; Townsend deprivation index; coronary heart disease; diabetes; hypertension; respiratory disease; copd; asthma; principal components</t>
  </si>
  <si>
    <t>fish oil use; snps (fish oil derived fatty acids)</t>
  </si>
  <si>
    <t>fish oil use; snps (fish oil derived fatty acids); age; sex; ethnicity; smoking; alcohol; physical activity; Townsend deprivation index; raw vegetables; fresh fruit; oily fish; non-oily fish; hypertension; diabetes; myocardinal infarction; reneal failure; stroke; asthma; liver failure; copd; longstanding disease; immunosuppressant use; vitamin supplementation; other dietary supplements</t>
  </si>
  <si>
    <t>COVID-19 as an exposure for cardiovascular and thromboembolic complications</t>
  </si>
  <si>
    <t>coronary heart disease; hypertension; diabetes; obesity; kidney disease; depression; anxiety; ethnicity</t>
  </si>
  <si>
    <t>coronary heart disease; hypertension; diabetes; obesity; kidney disease; depression; anxiety; ethnicity; age; sex; Townsend deprivation index; household income; educational attainment; bmi; smoking</t>
  </si>
  <si>
    <t>n (2556 features)</t>
  </si>
  <si>
    <t>testing</t>
  </si>
  <si>
    <t>2556 features; sex; genotyping array; principal components</t>
  </si>
  <si>
    <t>ethnicity; Townsend deprivation index; household income</t>
  </si>
  <si>
    <t>ethnicity; Townsend deprivation index; household income; age; sex; geographic region; hypertension; diabetes; heart failure; ischemic stroke; dementia; copd; pneumonia; dementia; kidney disease; smoking; statin use; bmi</t>
  </si>
  <si>
    <t>copd; age; sex; education; household income; Townsend deprivation index; physical activity; smoking; alcohol; bmi; diet; cardiovascular disease; hypertension; diabetes; respiratory disease; asthma; principal components; prs (hospitalization/mortality)</t>
  </si>
  <si>
    <t>prs (hospitalization/mortality); copd</t>
  </si>
  <si>
    <t>age; sex; ethnicity; Townsend deprivation index; smoking; alcohol; bmi; body fat-free mas; body fat mass; body fat proportion; blood pressure; forced expiratory volume; walking pace; grip strength; longstanding illness; diabetes; cardiovascular disease; cancer; depression; ckd stages 3-5; sle; asthma; sleep apnoea; copd; bronchitis; pneumonia; respiratory disease; statin; bp medication; steroid; cholesterol; cystatin c; hba1c; c reactive protein; rheumatoid factor; red cell distribution width; white cell count; neutrophil count; lymphocyte count; monocyte count</t>
  </si>
  <si>
    <t>home location; townsend deprivation index; age; waist-to-hip ratio; blood pressure; workplace dusty; workplace smoking; workplace diesel; breathing problems at work; wheezing; sex</t>
  </si>
  <si>
    <t>waist circumference; serum triglyceride; HDL cholesterol; hba1c; serum glucose; c reactive protein; diabetes; blood pressure; hypertension; age; sex; Townsend deprivation index; educational attainment; family income; smoking; ethnicity; covid-19 laboratory; swab location; liver disease; cardiovascular disease; pulmonary disease; kidney disease</t>
  </si>
  <si>
    <t>age; sex; ethnicity; townsend deprivation index; housing type; household size; intergenerational household; frequency of social visits; frequency of leisure activities; bmi; hypertension; diabetes; cholesterol; vitamin d; diet</t>
  </si>
  <si>
    <t>Included</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</si>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</sst>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2"/>
      <color theme="1"/>
      <name val="Calibri"/>
      <family val="2"/>
      <scheme val="minor"/>
    </font>
    <font>
      <b/>
      <sz val="12"/>
      <color theme="1"/>
      <name val="Calibri"/>
      <family val="2"/>
      <scheme val="minor"/>
    </font>
    <font>
      <sz val="12"/>
      <color rgb="FF000000"/>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4">
    <xf numFmtId="0" fontId="0" fillId="0" borderId="0" xfId="0"/>
    <xf numFmtId="0" fontId="0" fillId="2" borderId="0" xfId="0" applyFill="1"/>
    <xf numFmtId="0" fontId="1" fillId="0" borderId="0" xfId="0" applyFont="1"/>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EF1AB-F497-5E41-99B7-DA7D1D9789EC}">
  <sheetPr>
    <pageSetUpPr fitToPage="1"/>
  </sheetPr>
  <dimension ref="A1:CH205"/>
  <sheetViews>
    <sheetView tabSelected="1" topLeftCell="BV1" workbookViewId="0">
      <selection activeCell="CK24" sqref="CK24"/>
    </sheetView>
  </sheetViews>
  <sheetFormatPr baseColWidth="10" defaultRowHeight="16" x14ac:dyDescent="0.2"/>
  <cols>
    <col min="1" max="1" width="10.83203125" hidden="1" customWidth="1"/>
    <col min="3" max="5" width="0" hidden="1" customWidth="1"/>
    <col min="6" max="6" width="5.1640625" hidden="1" customWidth="1"/>
    <col min="7" max="7" width="10.83203125" hidden="1" customWidth="1"/>
    <col min="8" max="8" width="0" hidden="1" customWidth="1"/>
    <col min="9" max="9" width="23.5" customWidth="1"/>
    <col min="11" max="16" width="0" hidden="1" customWidth="1"/>
    <col min="17" max="17" width="1.33203125" hidden="1" customWidth="1"/>
    <col min="18" max="18" width="10.83203125" hidden="1" customWidth="1"/>
    <col min="19" max="19" width="0" hidden="1" customWidth="1"/>
    <col min="20" max="20" width="9.6640625" customWidth="1"/>
    <col min="21" max="21" width="10.83203125" hidden="1" customWidth="1"/>
    <col min="23" max="30" width="0" hidden="1" customWidth="1"/>
    <col min="31" max="31" width="8.5" hidden="1" customWidth="1"/>
    <col min="32" max="32" width="10.83203125" hidden="1" customWidth="1"/>
    <col min="33" max="33" width="6" customWidth="1"/>
    <col min="34" max="34" width="10.83203125" hidden="1" customWidth="1"/>
    <col min="35" max="35" width="6.33203125" customWidth="1"/>
    <col min="36" max="43" width="0" hidden="1" customWidth="1"/>
    <col min="44" max="44" width="7.6640625" hidden="1" customWidth="1"/>
    <col min="45" max="46" width="10.83203125" hidden="1" customWidth="1"/>
    <col min="48" max="55" width="0" hidden="1" customWidth="1"/>
    <col min="56" max="56" width="8.5" hidden="1" customWidth="1"/>
    <col min="57" max="57" width="10.83203125" hidden="1" customWidth="1"/>
    <col min="58" max="58" width="10.83203125" style="1"/>
    <col min="59" max="65" width="0" hidden="1" customWidth="1"/>
    <col min="66" max="66" width="10" style="1" customWidth="1"/>
    <col min="67" max="70" width="0" hidden="1" customWidth="1"/>
    <col min="71" max="71" width="9.83203125" hidden="1" customWidth="1"/>
    <col min="72" max="72" width="2.6640625" hidden="1" customWidth="1"/>
    <col min="73" max="77" width="6.33203125" customWidth="1"/>
    <col min="83" max="83" width="10.83203125" customWidth="1"/>
  </cols>
  <sheetData>
    <row r="1" spans="1:86" x14ac:dyDescent="0.2">
      <c r="A1" t="s">
        <v>109</v>
      </c>
      <c r="B1" t="s">
        <v>110</v>
      </c>
      <c r="C1" t="s">
        <v>111</v>
      </c>
      <c r="D1" t="s">
        <v>112</v>
      </c>
      <c r="E1" t="s">
        <v>113</v>
      </c>
      <c r="F1" t="s">
        <v>114</v>
      </c>
      <c r="G1" t="s">
        <v>115</v>
      </c>
      <c r="H1" t="s">
        <v>116</v>
      </c>
      <c r="I1" t="s">
        <v>117</v>
      </c>
      <c r="J1" t="s">
        <v>118</v>
      </c>
      <c r="K1" t="s">
        <v>119</v>
      </c>
      <c r="L1" t="s">
        <v>120</v>
      </c>
      <c r="M1" t="s">
        <v>121</v>
      </c>
      <c r="N1" t="s">
        <v>122</v>
      </c>
      <c r="O1" t="s">
        <v>123</v>
      </c>
      <c r="P1" t="s">
        <v>124</v>
      </c>
      <c r="Q1" t="s">
        <v>125</v>
      </c>
      <c r="R1" t="s">
        <v>126</v>
      </c>
      <c r="S1" t="s">
        <v>127</v>
      </c>
      <c r="T1" t="s">
        <v>128</v>
      </c>
      <c r="U1" t="s">
        <v>129</v>
      </c>
      <c r="V1" t="s">
        <v>130</v>
      </c>
      <c r="W1" t="s">
        <v>131</v>
      </c>
      <c r="X1" t="s">
        <v>132</v>
      </c>
      <c r="Y1" t="s">
        <v>133</v>
      </c>
      <c r="Z1" t="s">
        <v>134</v>
      </c>
      <c r="AA1" t="s">
        <v>135</v>
      </c>
      <c r="AB1" t="s">
        <v>136</v>
      </c>
      <c r="AC1" t="s">
        <v>137</v>
      </c>
      <c r="AD1" t="s">
        <v>138</v>
      </c>
      <c r="AE1" t="s">
        <v>139</v>
      </c>
      <c r="AF1" t="s">
        <v>140</v>
      </c>
      <c r="AG1" t="s">
        <v>141</v>
      </c>
      <c r="AH1" t="s">
        <v>142</v>
      </c>
      <c r="AI1" t="s">
        <v>143</v>
      </c>
      <c r="AJ1" t="s">
        <v>144</v>
      </c>
      <c r="AK1" t="s">
        <v>145</v>
      </c>
      <c r="AL1" t="s">
        <v>146</v>
      </c>
      <c r="AM1" t="s">
        <v>147</v>
      </c>
      <c r="AN1" t="s">
        <v>148</v>
      </c>
      <c r="AO1" t="s">
        <v>149</v>
      </c>
      <c r="AP1" t="s">
        <v>150</v>
      </c>
      <c r="AQ1" t="s">
        <v>151</v>
      </c>
      <c r="AR1" t="s">
        <v>152</v>
      </c>
      <c r="AS1" t="s">
        <v>153</v>
      </c>
      <c r="AT1" t="s">
        <v>154</v>
      </c>
      <c r="AU1" t="s">
        <v>155</v>
      </c>
      <c r="AV1" t="s">
        <v>156</v>
      </c>
      <c r="AW1" t="s">
        <v>157</v>
      </c>
      <c r="AX1" t="s">
        <v>158</v>
      </c>
      <c r="AY1" t="s">
        <v>159</v>
      </c>
      <c r="AZ1" t="s">
        <v>160</v>
      </c>
      <c r="BA1" t="s">
        <v>161</v>
      </c>
      <c r="BB1" t="s">
        <v>162</v>
      </c>
      <c r="BC1" t="s">
        <v>163</v>
      </c>
      <c r="BD1" t="s">
        <v>164</v>
      </c>
      <c r="BE1" t="s">
        <v>0</v>
      </c>
      <c r="BF1" s="1" t="s">
        <v>165</v>
      </c>
      <c r="BG1" t="s">
        <v>166</v>
      </c>
      <c r="BH1" t="s">
        <v>167</v>
      </c>
      <c r="BI1" t="s">
        <v>168</v>
      </c>
      <c r="BJ1" t="s">
        <v>169</v>
      </c>
      <c r="BK1" t="s">
        <v>170</v>
      </c>
      <c r="BL1" t="s">
        <v>171</v>
      </c>
      <c r="BM1" t="s">
        <v>172</v>
      </c>
      <c r="BN1" s="1" t="s">
        <v>173</v>
      </c>
      <c r="BO1" t="s">
        <v>174</v>
      </c>
      <c r="BP1" t="s">
        <v>175</v>
      </c>
      <c r="BQ1" t="s">
        <v>176</v>
      </c>
      <c r="BR1" t="s">
        <v>177</v>
      </c>
      <c r="BS1" t="s">
        <v>178</v>
      </c>
      <c r="BT1" t="s">
        <v>179</v>
      </c>
      <c r="BU1" t="s">
        <v>4645</v>
      </c>
      <c r="BV1" t="s">
        <v>4330</v>
      </c>
      <c r="BW1" t="s">
        <v>4319</v>
      </c>
      <c r="BX1" t="s">
        <v>4314</v>
      </c>
      <c r="BY1" t="s">
        <v>4315</v>
      </c>
      <c r="BZ1" t="s">
        <v>4316</v>
      </c>
      <c r="CA1" t="s">
        <v>4323</v>
      </c>
      <c r="CB1" t="s">
        <v>4318</v>
      </c>
      <c r="CC1" t="s">
        <v>4325</v>
      </c>
      <c r="CD1" t="s">
        <v>4326</v>
      </c>
      <c r="CE1" t="s">
        <v>4327</v>
      </c>
      <c r="CF1" t="s">
        <v>4320</v>
      </c>
      <c r="CG1" t="s">
        <v>4391</v>
      </c>
      <c r="CH1" t="s">
        <v>4321</v>
      </c>
    </row>
    <row r="2" spans="1:86" x14ac:dyDescent="0.2">
      <c r="A2" t="s">
        <v>180</v>
      </c>
      <c r="B2" t="s">
        <v>246</v>
      </c>
      <c r="C2" t="s">
        <v>182</v>
      </c>
      <c r="D2" t="s">
        <v>182</v>
      </c>
      <c r="E2" t="s">
        <v>182</v>
      </c>
      <c r="F2" t="s">
        <v>247</v>
      </c>
      <c r="G2" t="s">
        <v>182</v>
      </c>
      <c r="H2" t="s">
        <v>182</v>
      </c>
      <c r="I2" t="s">
        <v>248</v>
      </c>
      <c r="J2" t="s">
        <v>249</v>
      </c>
      <c r="K2" t="s">
        <v>182</v>
      </c>
      <c r="L2" t="s">
        <v>182</v>
      </c>
      <c r="M2" t="s">
        <v>186</v>
      </c>
      <c r="N2" t="s">
        <v>187</v>
      </c>
      <c r="O2" t="s">
        <v>182</v>
      </c>
      <c r="P2" t="s">
        <v>182</v>
      </c>
      <c r="Q2" t="s">
        <v>182</v>
      </c>
      <c r="R2" t="s">
        <v>182</v>
      </c>
      <c r="S2" t="s">
        <v>182</v>
      </c>
      <c r="T2" t="s">
        <v>250</v>
      </c>
      <c r="U2" t="s">
        <v>182</v>
      </c>
      <c r="V2" t="s">
        <v>251</v>
      </c>
      <c r="W2" t="s">
        <v>252</v>
      </c>
      <c r="X2" t="s">
        <v>192</v>
      </c>
      <c r="Y2" t="s">
        <v>253</v>
      </c>
      <c r="Z2" t="s">
        <v>254</v>
      </c>
      <c r="AA2" t="s">
        <v>255</v>
      </c>
      <c r="AB2" t="s">
        <v>256</v>
      </c>
      <c r="AC2" t="s">
        <v>257</v>
      </c>
      <c r="AD2" t="s">
        <v>258</v>
      </c>
      <c r="AE2" t="s">
        <v>259</v>
      </c>
      <c r="AF2" t="s">
        <v>182</v>
      </c>
      <c r="AG2">
        <v>26</v>
      </c>
      <c r="AH2">
        <v>292</v>
      </c>
      <c r="AI2">
        <v>297</v>
      </c>
      <c r="AJ2">
        <v>1</v>
      </c>
      <c r="AK2">
        <v>16</v>
      </c>
      <c r="AL2" t="s">
        <v>260</v>
      </c>
      <c r="AM2" t="s">
        <v>261</v>
      </c>
      <c r="AN2" t="s">
        <v>262</v>
      </c>
      <c r="AO2" t="s">
        <v>263</v>
      </c>
      <c r="AP2" t="s">
        <v>264</v>
      </c>
      <c r="AQ2" t="s">
        <v>182</v>
      </c>
      <c r="AR2" t="s">
        <v>265</v>
      </c>
      <c r="AS2" t="s">
        <v>266</v>
      </c>
      <c r="AT2" t="s">
        <v>267</v>
      </c>
      <c r="AU2">
        <v>2020</v>
      </c>
      <c r="AV2">
        <v>14</v>
      </c>
      <c r="AW2">
        <v>4</v>
      </c>
      <c r="AX2" t="s">
        <v>182</v>
      </c>
      <c r="AY2" t="s">
        <v>182</v>
      </c>
      <c r="AZ2" t="s">
        <v>182</v>
      </c>
      <c r="BA2" t="s">
        <v>182</v>
      </c>
      <c r="BB2">
        <v>561</v>
      </c>
      <c r="BC2">
        <v>565</v>
      </c>
      <c r="BD2" t="s">
        <v>182</v>
      </c>
      <c r="BE2" t="s">
        <v>1</v>
      </c>
      <c r="BF2" s="1" t="str">
        <f>HYPERLINK("http://dx.doi.org/10.1016/j.dsx.2020.04.050","http://dx.doi.org/10.1016/j.dsx.2020.04.050")</f>
        <v>http://dx.doi.org/10.1016/j.dsx.2020.04.050</v>
      </c>
      <c r="BG2" t="s">
        <v>182</v>
      </c>
      <c r="BH2" t="s">
        <v>182</v>
      </c>
      <c r="BI2">
        <v>5</v>
      </c>
      <c r="BJ2" t="s">
        <v>268</v>
      </c>
      <c r="BK2" t="s">
        <v>269</v>
      </c>
      <c r="BL2" t="s">
        <v>268</v>
      </c>
      <c r="BM2" t="s">
        <v>270</v>
      </c>
      <c r="BN2" s="1">
        <v>32413819</v>
      </c>
      <c r="BO2" t="s">
        <v>271</v>
      </c>
      <c r="BP2" t="s">
        <v>182</v>
      </c>
      <c r="BQ2" t="s">
        <v>182</v>
      </c>
      <c r="BR2" t="s">
        <v>212</v>
      </c>
      <c r="BS2" t="s">
        <v>272</v>
      </c>
      <c r="BT2" t="str">
        <f>HYPERLINK("https%3A%2F%2Fwww.webofscience.com%2Fwos%2Fwoscc%2Ffull-record%2FWOS:000582184600058","View Full Record in Web of Science")</f>
        <v>View Full Record in Web of Science</v>
      </c>
      <c r="BU2">
        <f>IF(BV2="",1,"")</f>
        <v>1</v>
      </c>
      <c r="CA2" t="s">
        <v>4317</v>
      </c>
      <c r="CB2" t="s">
        <v>4317</v>
      </c>
      <c r="CC2" t="s">
        <v>4317</v>
      </c>
      <c r="CD2" t="s">
        <v>4317</v>
      </c>
      <c r="CE2" t="s">
        <v>4317</v>
      </c>
      <c r="CF2" t="s">
        <v>4322</v>
      </c>
      <c r="CG2" t="s">
        <v>4432</v>
      </c>
      <c r="CH2" t="s">
        <v>4328</v>
      </c>
    </row>
    <row r="3" spans="1:86" x14ac:dyDescent="0.2">
      <c r="A3" t="s">
        <v>180</v>
      </c>
      <c r="B3" t="s">
        <v>214</v>
      </c>
      <c r="C3" t="s">
        <v>182</v>
      </c>
      <c r="D3" t="s">
        <v>182</v>
      </c>
      <c r="E3" t="s">
        <v>182</v>
      </c>
      <c r="F3" t="s">
        <v>215</v>
      </c>
      <c r="G3" t="s">
        <v>182</v>
      </c>
      <c r="H3" t="s">
        <v>182</v>
      </c>
      <c r="I3" t="s">
        <v>216</v>
      </c>
      <c r="J3" t="s">
        <v>217</v>
      </c>
      <c r="K3" t="s">
        <v>182</v>
      </c>
      <c r="L3" t="s">
        <v>182</v>
      </c>
      <c r="M3" t="s">
        <v>186</v>
      </c>
      <c r="N3" t="s">
        <v>187</v>
      </c>
      <c r="O3" t="s">
        <v>182</v>
      </c>
      <c r="P3" t="s">
        <v>182</v>
      </c>
      <c r="Q3" t="s">
        <v>182</v>
      </c>
      <c r="R3" t="s">
        <v>182</v>
      </c>
      <c r="S3" t="s">
        <v>182</v>
      </c>
      <c r="T3" t="s">
        <v>218</v>
      </c>
      <c r="U3" t="s">
        <v>219</v>
      </c>
      <c r="V3" t="s">
        <v>220</v>
      </c>
      <c r="W3" t="s">
        <v>221</v>
      </c>
      <c r="X3" t="s">
        <v>222</v>
      </c>
      <c r="Y3" t="s">
        <v>223</v>
      </c>
      <c r="Z3" t="s">
        <v>224</v>
      </c>
      <c r="AA3" t="s">
        <v>225</v>
      </c>
      <c r="AB3" t="s">
        <v>226</v>
      </c>
      <c r="AC3" t="s">
        <v>227</v>
      </c>
      <c r="AD3" t="s">
        <v>228</v>
      </c>
      <c r="AE3" t="s">
        <v>229</v>
      </c>
      <c r="AF3" t="s">
        <v>182</v>
      </c>
      <c r="AG3">
        <v>25</v>
      </c>
      <c r="AH3">
        <v>289</v>
      </c>
      <c r="AI3">
        <v>295</v>
      </c>
      <c r="AJ3">
        <v>5</v>
      </c>
      <c r="AK3">
        <v>56</v>
      </c>
      <c r="AL3" t="s">
        <v>230</v>
      </c>
      <c r="AM3" t="s">
        <v>231</v>
      </c>
      <c r="AN3" t="s">
        <v>232</v>
      </c>
      <c r="AO3" t="s">
        <v>233</v>
      </c>
      <c r="AP3" t="s">
        <v>234</v>
      </c>
      <c r="AQ3" t="s">
        <v>182</v>
      </c>
      <c r="AR3" t="s">
        <v>235</v>
      </c>
      <c r="AS3" t="s">
        <v>236</v>
      </c>
      <c r="AT3" t="s">
        <v>237</v>
      </c>
      <c r="AU3">
        <v>2020</v>
      </c>
      <c r="AV3">
        <v>87</v>
      </c>
      <c r="AW3" t="s">
        <v>182</v>
      </c>
      <c r="AX3" t="s">
        <v>182</v>
      </c>
      <c r="AY3" t="s">
        <v>182</v>
      </c>
      <c r="AZ3" t="s">
        <v>182</v>
      </c>
      <c r="BA3" t="s">
        <v>182</v>
      </c>
      <c r="BB3">
        <v>184</v>
      </c>
      <c r="BC3">
        <v>187</v>
      </c>
      <c r="BD3" t="s">
        <v>182</v>
      </c>
      <c r="BE3" t="s">
        <v>238</v>
      </c>
      <c r="BF3" s="1" t="str">
        <f>HYPERLINK("http://dx.doi.org/10.1016/j.bbi.2020.05.059","http://dx.doi.org/10.1016/j.bbi.2020.05.059")</f>
        <v>http://dx.doi.org/10.1016/j.bbi.2020.05.059</v>
      </c>
      <c r="BG3" t="s">
        <v>182</v>
      </c>
      <c r="BH3" t="s">
        <v>182</v>
      </c>
      <c r="BI3">
        <v>4</v>
      </c>
      <c r="BJ3" t="s">
        <v>239</v>
      </c>
      <c r="BK3" t="s">
        <v>208</v>
      </c>
      <c r="BL3" t="s">
        <v>240</v>
      </c>
      <c r="BM3" t="s">
        <v>241</v>
      </c>
      <c r="BN3" s="1">
        <v>32454138</v>
      </c>
      <c r="BO3" t="s">
        <v>242</v>
      </c>
      <c r="BP3" t="s">
        <v>243</v>
      </c>
      <c r="BQ3" t="s">
        <v>244</v>
      </c>
      <c r="BR3" t="s">
        <v>212</v>
      </c>
      <c r="BS3" t="s">
        <v>245</v>
      </c>
      <c r="BT3" t="str">
        <f>HYPERLINK("https%3A%2F%2Fwww.webofscience.com%2Fwos%2Fwoscc%2Ffull-record%2FWOS:000542965400065","View Full Record in Web of Science")</f>
        <v>View Full Record in Web of Science</v>
      </c>
      <c r="BU3">
        <f t="shared" ref="BU3:BU66" si="0">IF(BV3="",1,"")</f>
        <v>1</v>
      </c>
      <c r="CA3" t="s">
        <v>4317</v>
      </c>
      <c r="CB3" t="s">
        <v>4317</v>
      </c>
      <c r="CD3" t="s">
        <v>4317</v>
      </c>
      <c r="CE3" t="s">
        <v>4317</v>
      </c>
      <c r="CF3" t="s">
        <v>4324</v>
      </c>
      <c r="CG3" t="s">
        <v>4431</v>
      </c>
      <c r="CH3" t="s">
        <v>4329</v>
      </c>
    </row>
    <row r="4" spans="1:86" x14ac:dyDescent="0.2">
      <c r="A4" t="s">
        <v>180</v>
      </c>
      <c r="B4" t="s">
        <v>384</v>
      </c>
      <c r="C4" t="s">
        <v>182</v>
      </c>
      <c r="D4" t="s">
        <v>182</v>
      </c>
      <c r="E4" t="s">
        <v>182</v>
      </c>
      <c r="F4" t="s">
        <v>385</v>
      </c>
      <c r="G4" t="s">
        <v>182</v>
      </c>
      <c r="H4" t="s">
        <v>182</v>
      </c>
      <c r="I4" t="s">
        <v>386</v>
      </c>
      <c r="J4" t="s">
        <v>217</v>
      </c>
      <c r="K4" t="s">
        <v>182</v>
      </c>
      <c r="L4" t="s">
        <v>182</v>
      </c>
      <c r="M4" t="s">
        <v>186</v>
      </c>
      <c r="N4" t="s">
        <v>187</v>
      </c>
      <c r="O4" t="s">
        <v>182</v>
      </c>
      <c r="P4" t="s">
        <v>182</v>
      </c>
      <c r="Q4" t="s">
        <v>182</v>
      </c>
      <c r="R4" t="s">
        <v>182</v>
      </c>
      <c r="S4" t="s">
        <v>182</v>
      </c>
      <c r="T4" t="s">
        <v>387</v>
      </c>
      <c r="U4" t="s">
        <v>182</v>
      </c>
      <c r="V4" t="s">
        <v>388</v>
      </c>
      <c r="W4" t="s">
        <v>389</v>
      </c>
      <c r="X4" t="s">
        <v>390</v>
      </c>
      <c r="Y4" t="s">
        <v>391</v>
      </c>
      <c r="Z4" t="s">
        <v>392</v>
      </c>
      <c r="AA4" t="s">
        <v>393</v>
      </c>
      <c r="AB4" t="s">
        <v>394</v>
      </c>
      <c r="AC4" t="s">
        <v>395</v>
      </c>
      <c r="AD4" t="s">
        <v>396</v>
      </c>
      <c r="AE4" t="s">
        <v>397</v>
      </c>
      <c r="AF4" t="s">
        <v>182</v>
      </c>
      <c r="AG4">
        <v>28</v>
      </c>
      <c r="AH4">
        <v>122</v>
      </c>
      <c r="AI4">
        <v>124</v>
      </c>
      <c r="AJ4">
        <v>3</v>
      </c>
      <c r="AK4">
        <v>14</v>
      </c>
      <c r="AL4" t="s">
        <v>230</v>
      </c>
      <c r="AM4" t="s">
        <v>231</v>
      </c>
      <c r="AN4" t="s">
        <v>232</v>
      </c>
      <c r="AO4" t="s">
        <v>233</v>
      </c>
      <c r="AP4" t="s">
        <v>234</v>
      </c>
      <c r="AQ4" t="s">
        <v>182</v>
      </c>
      <c r="AR4" t="s">
        <v>235</v>
      </c>
      <c r="AS4" t="s">
        <v>236</v>
      </c>
      <c r="AT4" t="s">
        <v>398</v>
      </c>
      <c r="AU4">
        <v>2020</v>
      </c>
      <c r="AV4">
        <v>88</v>
      </c>
      <c r="AW4" t="s">
        <v>182</v>
      </c>
      <c r="AX4" t="s">
        <v>182</v>
      </c>
      <c r="AY4" t="s">
        <v>182</v>
      </c>
      <c r="AZ4" t="s">
        <v>182</v>
      </c>
      <c r="BA4" t="s">
        <v>182</v>
      </c>
      <c r="BB4">
        <v>44</v>
      </c>
      <c r="BC4">
        <v>49</v>
      </c>
      <c r="BD4" t="s">
        <v>182</v>
      </c>
      <c r="BE4" t="s">
        <v>399</v>
      </c>
      <c r="BF4" s="1" t="str">
        <f>HYPERLINK("http://dx.doi.org/10.1016/j.bbi.2020.05.074","http://dx.doi.org/10.1016/j.bbi.2020.05.074")</f>
        <v>http://dx.doi.org/10.1016/j.bbi.2020.05.074</v>
      </c>
      <c r="BG4" t="s">
        <v>182</v>
      </c>
      <c r="BH4" t="s">
        <v>182</v>
      </c>
      <c r="BI4">
        <v>6</v>
      </c>
      <c r="BJ4" t="s">
        <v>239</v>
      </c>
      <c r="BK4" t="s">
        <v>380</v>
      </c>
      <c r="BL4" t="s">
        <v>240</v>
      </c>
      <c r="BM4" t="s">
        <v>400</v>
      </c>
      <c r="BN4" s="1">
        <v>32497776</v>
      </c>
      <c r="BO4" t="s">
        <v>401</v>
      </c>
      <c r="BP4" t="s">
        <v>243</v>
      </c>
      <c r="BQ4" t="s">
        <v>244</v>
      </c>
      <c r="BR4" t="s">
        <v>212</v>
      </c>
      <c r="BS4" t="s">
        <v>402</v>
      </c>
      <c r="BT4" t="str">
        <f>HYPERLINK("https%3A%2F%2Fwww.webofscience.com%2Fwos%2Fwoscc%2Ffull-record%2FWOS:000555709500012","View Full Record in Web of Science")</f>
        <v>View Full Record in Web of Science</v>
      </c>
      <c r="BU4">
        <f t="shared" si="0"/>
        <v>1</v>
      </c>
      <c r="CA4" t="s">
        <v>4317</v>
      </c>
      <c r="CB4" t="s">
        <v>4317</v>
      </c>
      <c r="CD4" t="s">
        <v>4317</v>
      </c>
      <c r="CE4" t="s">
        <v>4317</v>
      </c>
      <c r="CF4" t="s">
        <v>4324</v>
      </c>
      <c r="CG4" t="s">
        <v>4430</v>
      </c>
      <c r="CH4" t="s">
        <v>4331</v>
      </c>
    </row>
    <row r="5" spans="1:86" x14ac:dyDescent="0.2">
      <c r="A5" t="s">
        <v>180</v>
      </c>
      <c r="B5" t="s">
        <v>273</v>
      </c>
      <c r="C5" t="s">
        <v>182</v>
      </c>
      <c r="D5" t="s">
        <v>182</v>
      </c>
      <c r="E5" t="s">
        <v>182</v>
      </c>
      <c r="F5" t="s">
        <v>274</v>
      </c>
      <c r="G5" t="s">
        <v>182</v>
      </c>
      <c r="H5" t="s">
        <v>182</v>
      </c>
      <c r="I5" t="s">
        <v>275</v>
      </c>
      <c r="J5" t="s">
        <v>276</v>
      </c>
      <c r="K5" t="s">
        <v>182</v>
      </c>
      <c r="L5" t="s">
        <v>182</v>
      </c>
      <c r="M5" t="s">
        <v>186</v>
      </c>
      <c r="N5" t="s">
        <v>187</v>
      </c>
      <c r="O5" t="s">
        <v>182</v>
      </c>
      <c r="P5" t="s">
        <v>182</v>
      </c>
      <c r="Q5" t="s">
        <v>182</v>
      </c>
      <c r="R5" t="s">
        <v>182</v>
      </c>
      <c r="S5" t="s">
        <v>182</v>
      </c>
      <c r="T5" t="s">
        <v>277</v>
      </c>
      <c r="U5" t="s">
        <v>182</v>
      </c>
      <c r="V5" t="s">
        <v>278</v>
      </c>
      <c r="W5" t="s">
        <v>279</v>
      </c>
      <c r="X5" t="s">
        <v>280</v>
      </c>
      <c r="Y5" t="s">
        <v>281</v>
      </c>
      <c r="Z5" t="s">
        <v>282</v>
      </c>
      <c r="AA5" t="s">
        <v>283</v>
      </c>
      <c r="AB5" t="s">
        <v>284</v>
      </c>
      <c r="AC5" t="s">
        <v>285</v>
      </c>
      <c r="AD5" t="s">
        <v>286</v>
      </c>
      <c r="AE5" t="s">
        <v>287</v>
      </c>
      <c r="AF5" t="s">
        <v>182</v>
      </c>
      <c r="AG5">
        <v>17</v>
      </c>
      <c r="AH5">
        <v>79</v>
      </c>
      <c r="AI5">
        <v>79</v>
      </c>
      <c r="AJ5">
        <v>0</v>
      </c>
      <c r="AK5">
        <v>7</v>
      </c>
      <c r="AL5" t="s">
        <v>288</v>
      </c>
      <c r="AM5" t="s">
        <v>201</v>
      </c>
      <c r="AN5" t="s">
        <v>289</v>
      </c>
      <c r="AO5" t="s">
        <v>290</v>
      </c>
      <c r="AP5" t="s">
        <v>182</v>
      </c>
      <c r="AQ5" t="s">
        <v>182</v>
      </c>
      <c r="AR5" t="s">
        <v>291</v>
      </c>
      <c r="AS5" t="s">
        <v>292</v>
      </c>
      <c r="AT5" t="s">
        <v>237</v>
      </c>
      <c r="AU5">
        <v>2020</v>
      </c>
      <c r="AV5">
        <v>6</v>
      </c>
      <c r="AW5">
        <v>7</v>
      </c>
      <c r="AX5" t="s">
        <v>182</v>
      </c>
      <c r="AY5" t="s">
        <v>182</v>
      </c>
      <c r="AZ5" t="s">
        <v>182</v>
      </c>
      <c r="BA5" t="s">
        <v>182</v>
      </c>
      <c r="BB5" t="s">
        <v>182</v>
      </c>
      <c r="BC5" t="s">
        <v>182</v>
      </c>
      <c r="BD5">
        <v>397</v>
      </c>
      <c r="BE5" t="s">
        <v>2</v>
      </c>
      <c r="BF5" s="1" t="str">
        <f>HYPERLINK("http://dx.doi.org/10.1099/mgen.0.000397","http://dx.doi.org/10.1099/mgen.0.000397")</f>
        <v>http://dx.doi.org/10.1099/mgen.0.000397</v>
      </c>
      <c r="BG5" t="s">
        <v>182</v>
      </c>
      <c r="BH5" t="s">
        <v>182</v>
      </c>
      <c r="BI5">
        <v>9</v>
      </c>
      <c r="BJ5" t="s">
        <v>293</v>
      </c>
      <c r="BK5" t="s">
        <v>208</v>
      </c>
      <c r="BL5" t="s">
        <v>293</v>
      </c>
      <c r="BM5" t="s">
        <v>294</v>
      </c>
      <c r="BN5" s="1">
        <v>32553051</v>
      </c>
      <c r="BO5" t="s">
        <v>295</v>
      </c>
      <c r="BP5" t="s">
        <v>182</v>
      </c>
      <c r="BQ5" t="s">
        <v>182</v>
      </c>
      <c r="BR5" t="s">
        <v>212</v>
      </c>
      <c r="BS5" t="s">
        <v>296</v>
      </c>
      <c r="BT5" t="str">
        <f>HYPERLINK("https%3A%2F%2Fwww.webofscience.com%2Fwos%2Fwoscc%2Ffull-record%2FWOS:000576755800004","View Full Record in Web of Science")</f>
        <v>View Full Record in Web of Science</v>
      </c>
      <c r="BU5" t="str">
        <f t="shared" si="0"/>
        <v/>
      </c>
      <c r="BV5" t="s">
        <v>4360</v>
      </c>
    </row>
    <row r="6" spans="1:86" x14ac:dyDescent="0.2">
      <c r="A6" t="s">
        <v>180</v>
      </c>
      <c r="B6" t="s">
        <v>473</v>
      </c>
      <c r="C6" t="s">
        <v>182</v>
      </c>
      <c r="D6" t="s">
        <v>182</v>
      </c>
      <c r="E6" t="s">
        <v>182</v>
      </c>
      <c r="F6" t="s">
        <v>474</v>
      </c>
      <c r="G6" t="s">
        <v>182</v>
      </c>
      <c r="H6" t="s">
        <v>182</v>
      </c>
      <c r="I6" t="s">
        <v>475</v>
      </c>
      <c r="J6" t="s">
        <v>476</v>
      </c>
      <c r="K6" t="s">
        <v>182</v>
      </c>
      <c r="L6" t="s">
        <v>182</v>
      </c>
      <c r="M6" t="s">
        <v>186</v>
      </c>
      <c r="N6" t="s">
        <v>187</v>
      </c>
      <c r="O6" t="s">
        <v>182</v>
      </c>
      <c r="P6" t="s">
        <v>182</v>
      </c>
      <c r="Q6" t="s">
        <v>182</v>
      </c>
      <c r="R6" t="s">
        <v>182</v>
      </c>
      <c r="S6" t="s">
        <v>182</v>
      </c>
      <c r="T6" t="s">
        <v>477</v>
      </c>
      <c r="U6" t="s">
        <v>478</v>
      </c>
      <c r="V6" t="s">
        <v>479</v>
      </c>
      <c r="W6" t="s">
        <v>480</v>
      </c>
      <c r="X6" t="s">
        <v>481</v>
      </c>
      <c r="Y6" t="s">
        <v>482</v>
      </c>
      <c r="Z6" t="s">
        <v>483</v>
      </c>
      <c r="AA6" t="s">
        <v>484</v>
      </c>
      <c r="AB6" t="s">
        <v>485</v>
      </c>
      <c r="AC6" t="s">
        <v>486</v>
      </c>
      <c r="AD6" t="s">
        <v>487</v>
      </c>
      <c r="AE6" t="s">
        <v>488</v>
      </c>
      <c r="AF6" t="s">
        <v>182</v>
      </c>
      <c r="AG6">
        <v>34</v>
      </c>
      <c r="AH6">
        <v>196</v>
      </c>
      <c r="AI6">
        <v>199</v>
      </c>
      <c r="AJ6">
        <v>2</v>
      </c>
      <c r="AK6">
        <v>32</v>
      </c>
      <c r="AL6" t="s">
        <v>489</v>
      </c>
      <c r="AM6" t="s">
        <v>261</v>
      </c>
      <c r="AN6" t="s">
        <v>490</v>
      </c>
      <c r="AO6" t="s">
        <v>491</v>
      </c>
      <c r="AP6" t="s">
        <v>492</v>
      </c>
      <c r="AQ6" t="s">
        <v>182</v>
      </c>
      <c r="AR6" t="s">
        <v>493</v>
      </c>
      <c r="AS6" t="s">
        <v>494</v>
      </c>
      <c r="AT6" t="s">
        <v>376</v>
      </c>
      <c r="AU6">
        <v>2020</v>
      </c>
      <c r="AV6">
        <v>42</v>
      </c>
      <c r="AW6">
        <v>3</v>
      </c>
      <c r="AX6" t="s">
        <v>182</v>
      </c>
      <c r="AY6" t="s">
        <v>182</v>
      </c>
      <c r="AZ6" t="s">
        <v>182</v>
      </c>
      <c r="BA6" t="s">
        <v>182</v>
      </c>
      <c r="BB6">
        <v>451</v>
      </c>
      <c r="BC6">
        <v>460</v>
      </c>
      <c r="BD6" t="s">
        <v>182</v>
      </c>
      <c r="BE6" t="s">
        <v>495</v>
      </c>
      <c r="BF6" s="1" t="str">
        <f>HYPERLINK("http://dx.doi.org/10.1093/pubmed/fdaa095","http://dx.doi.org/10.1093/pubmed/fdaa095")</f>
        <v>http://dx.doi.org/10.1093/pubmed/fdaa095</v>
      </c>
      <c r="BG6" t="s">
        <v>182</v>
      </c>
      <c r="BH6" t="s">
        <v>182</v>
      </c>
      <c r="BI6">
        <v>10</v>
      </c>
      <c r="BJ6" t="s">
        <v>320</v>
      </c>
      <c r="BK6" t="s">
        <v>380</v>
      </c>
      <c r="BL6" t="s">
        <v>320</v>
      </c>
      <c r="BM6" t="s">
        <v>496</v>
      </c>
      <c r="BN6" s="1">
        <v>32556213</v>
      </c>
      <c r="BO6" t="s">
        <v>497</v>
      </c>
      <c r="BP6" t="s">
        <v>243</v>
      </c>
      <c r="BQ6" t="s">
        <v>244</v>
      </c>
      <c r="BR6" t="s">
        <v>212</v>
      </c>
      <c r="BS6" t="s">
        <v>498</v>
      </c>
      <c r="BT6" t="str">
        <f>HYPERLINK("https%3A%2F%2Fwww.webofscience.com%2Fwos%2Fwoscc%2Ffull-record%2FWOS:000593102400028","View Full Record in Web of Science")</f>
        <v>View Full Record in Web of Science</v>
      </c>
      <c r="BU6">
        <f t="shared" si="0"/>
        <v>1</v>
      </c>
      <c r="CA6" t="s">
        <v>4317</v>
      </c>
      <c r="CB6" t="s">
        <v>4317</v>
      </c>
      <c r="CF6" t="s">
        <v>4324</v>
      </c>
      <c r="CG6" t="s">
        <v>4429</v>
      </c>
      <c r="CH6" t="s">
        <v>4644</v>
      </c>
    </row>
    <row r="7" spans="1:86" x14ac:dyDescent="0.2">
      <c r="A7" t="s">
        <v>180</v>
      </c>
      <c r="B7" t="s">
        <v>593</v>
      </c>
      <c r="C7" t="s">
        <v>182</v>
      </c>
      <c r="D7" t="s">
        <v>182</v>
      </c>
      <c r="E7" t="s">
        <v>182</v>
      </c>
      <c r="F7" t="s">
        <v>594</v>
      </c>
      <c r="G7" t="s">
        <v>182</v>
      </c>
      <c r="H7" t="s">
        <v>182</v>
      </c>
      <c r="I7" t="s">
        <v>595</v>
      </c>
      <c r="J7" t="s">
        <v>217</v>
      </c>
      <c r="K7" t="s">
        <v>182</v>
      </c>
      <c r="L7" t="s">
        <v>182</v>
      </c>
      <c r="M7" t="s">
        <v>186</v>
      </c>
      <c r="N7" t="s">
        <v>187</v>
      </c>
      <c r="O7" t="s">
        <v>182</v>
      </c>
      <c r="P7" t="s">
        <v>182</v>
      </c>
      <c r="Q7" t="s">
        <v>182</v>
      </c>
      <c r="R7" t="s">
        <v>182</v>
      </c>
      <c r="S7" t="s">
        <v>182</v>
      </c>
      <c r="T7" t="s">
        <v>596</v>
      </c>
      <c r="U7" t="s">
        <v>597</v>
      </c>
      <c r="V7" t="s">
        <v>598</v>
      </c>
      <c r="W7" t="s">
        <v>599</v>
      </c>
      <c r="X7" t="s">
        <v>600</v>
      </c>
      <c r="Y7" t="s">
        <v>601</v>
      </c>
      <c r="Z7" t="s">
        <v>602</v>
      </c>
      <c r="AA7" t="s">
        <v>603</v>
      </c>
      <c r="AB7" t="s">
        <v>604</v>
      </c>
      <c r="AC7" t="s">
        <v>605</v>
      </c>
      <c r="AD7" t="s">
        <v>606</v>
      </c>
      <c r="AE7" t="s">
        <v>607</v>
      </c>
      <c r="AF7" t="s">
        <v>182</v>
      </c>
      <c r="AG7">
        <v>63</v>
      </c>
      <c r="AH7">
        <v>60</v>
      </c>
      <c r="AI7">
        <v>63</v>
      </c>
      <c r="AJ7">
        <v>1</v>
      </c>
      <c r="AK7">
        <v>11</v>
      </c>
      <c r="AL7" t="s">
        <v>230</v>
      </c>
      <c r="AM7" t="s">
        <v>231</v>
      </c>
      <c r="AN7" t="s">
        <v>232</v>
      </c>
      <c r="AO7" t="s">
        <v>233</v>
      </c>
      <c r="AP7" t="s">
        <v>234</v>
      </c>
      <c r="AQ7" t="s">
        <v>182</v>
      </c>
      <c r="AR7" t="s">
        <v>235</v>
      </c>
      <c r="AS7" t="s">
        <v>236</v>
      </c>
      <c r="AT7" t="s">
        <v>588</v>
      </c>
      <c r="AU7">
        <v>2020</v>
      </c>
      <c r="AV7">
        <v>89</v>
      </c>
      <c r="AW7" t="s">
        <v>182</v>
      </c>
      <c r="AX7" t="s">
        <v>182</v>
      </c>
      <c r="AY7" t="s">
        <v>182</v>
      </c>
      <c r="AZ7" t="s">
        <v>182</v>
      </c>
      <c r="BA7" t="s">
        <v>182</v>
      </c>
      <c r="BB7">
        <v>569</v>
      </c>
      <c r="BC7">
        <v>578</v>
      </c>
      <c r="BD7" t="s">
        <v>182</v>
      </c>
      <c r="BE7" t="s">
        <v>608</v>
      </c>
      <c r="BF7" s="1" t="str">
        <f>HYPERLINK("http://dx.doi.org/10.1016/j.bbi.2020.06.021","http://dx.doi.org/10.1016/j.bbi.2020.06.021")</f>
        <v>http://dx.doi.org/10.1016/j.bbi.2020.06.021</v>
      </c>
      <c r="BG7" t="s">
        <v>182</v>
      </c>
      <c r="BH7" t="s">
        <v>182</v>
      </c>
      <c r="BI7">
        <v>10</v>
      </c>
      <c r="BJ7" t="s">
        <v>239</v>
      </c>
      <c r="BK7" t="s">
        <v>380</v>
      </c>
      <c r="BL7" t="s">
        <v>240</v>
      </c>
      <c r="BM7" t="s">
        <v>609</v>
      </c>
      <c r="BN7" s="1">
        <v>32561221</v>
      </c>
      <c r="BO7" t="s">
        <v>610</v>
      </c>
      <c r="BP7" t="s">
        <v>182</v>
      </c>
      <c r="BQ7" t="s">
        <v>182</v>
      </c>
      <c r="BR7" t="s">
        <v>212</v>
      </c>
      <c r="BS7" t="s">
        <v>611</v>
      </c>
      <c r="BT7" t="str">
        <f>HYPERLINK("https%3A%2F%2Fwww.webofscience.com%2Fwos%2Fwoscc%2Ffull-record%2FWOS:000582897600059","View Full Record in Web of Science")</f>
        <v>View Full Record in Web of Science</v>
      </c>
      <c r="BU7">
        <f t="shared" si="0"/>
        <v>1</v>
      </c>
      <c r="CA7" t="s">
        <v>4317</v>
      </c>
      <c r="CB7" t="s">
        <v>4317</v>
      </c>
      <c r="CD7" t="s">
        <v>4317</v>
      </c>
      <c r="CE7" t="s">
        <v>4317</v>
      </c>
      <c r="CF7" t="s">
        <v>4324</v>
      </c>
      <c r="CG7" t="s">
        <v>4428</v>
      </c>
      <c r="CH7" t="s">
        <v>4333</v>
      </c>
    </row>
    <row r="8" spans="1:86" x14ac:dyDescent="0.2">
      <c r="A8" t="s">
        <v>180</v>
      </c>
      <c r="B8" t="s">
        <v>499</v>
      </c>
      <c r="C8" t="s">
        <v>182</v>
      </c>
      <c r="D8" t="s">
        <v>182</v>
      </c>
      <c r="E8" t="s">
        <v>182</v>
      </c>
      <c r="F8" t="s">
        <v>500</v>
      </c>
      <c r="G8" t="s">
        <v>182</v>
      </c>
      <c r="H8" t="s">
        <v>182</v>
      </c>
      <c r="I8" t="s">
        <v>501</v>
      </c>
      <c r="J8" t="s">
        <v>249</v>
      </c>
      <c r="K8" t="s">
        <v>182</v>
      </c>
      <c r="L8" t="s">
        <v>182</v>
      </c>
      <c r="M8" t="s">
        <v>186</v>
      </c>
      <c r="N8" t="s">
        <v>187</v>
      </c>
      <c r="O8" t="s">
        <v>182</v>
      </c>
      <c r="P8" t="s">
        <v>182</v>
      </c>
      <c r="Q8" t="s">
        <v>182</v>
      </c>
      <c r="R8" t="s">
        <v>182</v>
      </c>
      <c r="S8" t="s">
        <v>182</v>
      </c>
      <c r="T8" t="s">
        <v>502</v>
      </c>
      <c r="U8" t="s">
        <v>182</v>
      </c>
      <c r="V8" t="s">
        <v>503</v>
      </c>
      <c r="W8" t="s">
        <v>504</v>
      </c>
      <c r="X8" t="s">
        <v>192</v>
      </c>
      <c r="Y8" t="s">
        <v>505</v>
      </c>
      <c r="Z8" t="s">
        <v>506</v>
      </c>
      <c r="AA8" t="s">
        <v>507</v>
      </c>
      <c r="AB8" t="s">
        <v>508</v>
      </c>
      <c r="AC8" t="s">
        <v>509</v>
      </c>
      <c r="AD8" t="s">
        <v>510</v>
      </c>
      <c r="AE8" t="s">
        <v>511</v>
      </c>
      <c r="AF8" t="s">
        <v>182</v>
      </c>
      <c r="AG8">
        <v>5</v>
      </c>
      <c r="AH8">
        <v>69</v>
      </c>
      <c r="AI8">
        <v>69</v>
      </c>
      <c r="AJ8">
        <v>0</v>
      </c>
      <c r="AK8">
        <v>4</v>
      </c>
      <c r="AL8" t="s">
        <v>260</v>
      </c>
      <c r="AM8" t="s">
        <v>261</v>
      </c>
      <c r="AN8" t="s">
        <v>262</v>
      </c>
      <c r="AO8" t="s">
        <v>263</v>
      </c>
      <c r="AP8" t="s">
        <v>264</v>
      </c>
      <c r="AQ8" t="s">
        <v>182</v>
      </c>
      <c r="AR8" t="s">
        <v>265</v>
      </c>
      <c r="AS8" t="s">
        <v>266</v>
      </c>
      <c r="AT8" t="s">
        <v>512</v>
      </c>
      <c r="AU8">
        <v>2020</v>
      </c>
      <c r="AV8">
        <v>14</v>
      </c>
      <c r="AW8">
        <v>5</v>
      </c>
      <c r="AX8" t="s">
        <v>182</v>
      </c>
      <c r="AY8" t="s">
        <v>182</v>
      </c>
      <c r="AZ8" t="s">
        <v>182</v>
      </c>
      <c r="BA8" t="s">
        <v>182</v>
      </c>
      <c r="BB8">
        <v>1149</v>
      </c>
      <c r="BC8">
        <v>1151</v>
      </c>
      <c r="BD8" t="s">
        <v>182</v>
      </c>
      <c r="BE8" t="s">
        <v>513</v>
      </c>
      <c r="BF8" s="1" t="str">
        <f>HYPERLINK("http://dx.doi.org/10.1016/j.dsx.2020.06.060","http://dx.doi.org/10.1016/j.dsx.2020.06.060")</f>
        <v>http://dx.doi.org/10.1016/j.dsx.2020.06.060</v>
      </c>
      <c r="BG8" t="s">
        <v>182</v>
      </c>
      <c r="BH8" t="s">
        <v>182</v>
      </c>
      <c r="BI8">
        <v>3</v>
      </c>
      <c r="BJ8" t="s">
        <v>268</v>
      </c>
      <c r="BK8" t="s">
        <v>269</v>
      </c>
      <c r="BL8" t="s">
        <v>268</v>
      </c>
      <c r="BM8" t="s">
        <v>514</v>
      </c>
      <c r="BN8" s="1">
        <v>32668401</v>
      </c>
      <c r="BO8" t="s">
        <v>515</v>
      </c>
      <c r="BP8" t="s">
        <v>182</v>
      </c>
      <c r="BQ8" t="s">
        <v>182</v>
      </c>
      <c r="BR8" t="s">
        <v>212</v>
      </c>
      <c r="BS8" t="s">
        <v>516</v>
      </c>
      <c r="BT8" t="str">
        <f>HYPERLINK("https%3A%2F%2Fwww.webofscience.com%2Fwos%2Fwoscc%2Ffull-record%2FWOS:000582194300085","View Full Record in Web of Science")</f>
        <v>View Full Record in Web of Science</v>
      </c>
      <c r="BU8">
        <f t="shared" si="0"/>
        <v>1</v>
      </c>
      <c r="CA8" t="s">
        <v>4317</v>
      </c>
      <c r="CB8" t="s">
        <v>4317</v>
      </c>
      <c r="CC8" t="s">
        <v>4317</v>
      </c>
      <c r="CF8" t="s">
        <v>4335</v>
      </c>
      <c r="CG8" t="s">
        <v>4427</v>
      </c>
      <c r="CH8" t="s">
        <v>4334</v>
      </c>
    </row>
    <row r="9" spans="1:86" x14ac:dyDescent="0.2">
      <c r="A9" t="s">
        <v>180</v>
      </c>
      <c r="B9" t="s">
        <v>684</v>
      </c>
      <c r="C9" t="s">
        <v>182</v>
      </c>
      <c r="D9" t="s">
        <v>182</v>
      </c>
      <c r="E9" t="s">
        <v>182</v>
      </c>
      <c r="F9" t="s">
        <v>685</v>
      </c>
      <c r="G9" t="s">
        <v>182</v>
      </c>
      <c r="H9" t="s">
        <v>182</v>
      </c>
      <c r="I9" t="s">
        <v>686</v>
      </c>
      <c r="J9" t="s">
        <v>687</v>
      </c>
      <c r="K9" t="s">
        <v>182</v>
      </c>
      <c r="L9" t="s">
        <v>182</v>
      </c>
      <c r="M9" t="s">
        <v>186</v>
      </c>
      <c r="N9" t="s">
        <v>187</v>
      </c>
      <c r="O9" t="s">
        <v>182</v>
      </c>
      <c r="P9" t="s">
        <v>182</v>
      </c>
      <c r="Q9" t="s">
        <v>182</v>
      </c>
      <c r="R9" t="s">
        <v>182</v>
      </c>
      <c r="S9" t="s">
        <v>182</v>
      </c>
      <c r="T9" t="s">
        <v>688</v>
      </c>
      <c r="U9" t="s">
        <v>689</v>
      </c>
      <c r="V9" t="s">
        <v>690</v>
      </c>
      <c r="W9" t="s">
        <v>691</v>
      </c>
      <c r="X9" t="s">
        <v>692</v>
      </c>
      <c r="Y9" t="s">
        <v>693</v>
      </c>
      <c r="Z9" t="s">
        <v>694</v>
      </c>
      <c r="AA9" t="s">
        <v>695</v>
      </c>
      <c r="AB9" t="s">
        <v>696</v>
      </c>
      <c r="AC9" t="s">
        <v>697</v>
      </c>
      <c r="AD9" t="s">
        <v>698</v>
      </c>
      <c r="AE9" t="s">
        <v>699</v>
      </c>
      <c r="AF9" t="s">
        <v>182</v>
      </c>
      <c r="AG9">
        <v>29</v>
      </c>
      <c r="AH9">
        <v>314</v>
      </c>
      <c r="AI9">
        <v>319</v>
      </c>
      <c r="AJ9">
        <v>7</v>
      </c>
      <c r="AK9">
        <v>50</v>
      </c>
      <c r="AL9" t="s">
        <v>700</v>
      </c>
      <c r="AM9" t="s">
        <v>701</v>
      </c>
      <c r="AN9" t="s">
        <v>702</v>
      </c>
      <c r="AO9" t="s">
        <v>703</v>
      </c>
      <c r="AP9" t="s">
        <v>704</v>
      </c>
      <c r="AQ9" t="s">
        <v>182</v>
      </c>
      <c r="AR9" t="s">
        <v>705</v>
      </c>
      <c r="AS9" t="s">
        <v>706</v>
      </c>
      <c r="AT9" t="s">
        <v>679</v>
      </c>
      <c r="AU9">
        <v>2020</v>
      </c>
      <c r="AV9">
        <v>75</v>
      </c>
      <c r="AW9">
        <v>11</v>
      </c>
      <c r="AX9" t="s">
        <v>182</v>
      </c>
      <c r="AY9" t="s">
        <v>182</v>
      </c>
      <c r="AZ9" t="s">
        <v>182</v>
      </c>
      <c r="BA9" t="s">
        <v>182</v>
      </c>
      <c r="BB9">
        <v>2224</v>
      </c>
      <c r="BC9">
        <v>2230</v>
      </c>
      <c r="BD9" t="s">
        <v>182</v>
      </c>
      <c r="BE9" t="s">
        <v>707</v>
      </c>
      <c r="BF9" s="1" t="str">
        <f>HYPERLINK("http://dx.doi.org/10.1093/gerona/glaa183","http://dx.doi.org/10.1093/gerona/glaa183")</f>
        <v>http://dx.doi.org/10.1093/gerona/glaa183</v>
      </c>
      <c r="BG9" t="s">
        <v>182</v>
      </c>
      <c r="BH9" t="s">
        <v>182</v>
      </c>
      <c r="BI9">
        <v>7</v>
      </c>
      <c r="BJ9" t="s">
        <v>708</v>
      </c>
      <c r="BK9" t="s">
        <v>380</v>
      </c>
      <c r="BL9" t="s">
        <v>379</v>
      </c>
      <c r="BM9" t="s">
        <v>709</v>
      </c>
      <c r="BN9" s="1">
        <v>32687551</v>
      </c>
      <c r="BO9" t="s">
        <v>710</v>
      </c>
      <c r="BP9" t="s">
        <v>243</v>
      </c>
      <c r="BQ9" t="s">
        <v>244</v>
      </c>
      <c r="BR9" t="s">
        <v>212</v>
      </c>
      <c r="BS9" t="s">
        <v>711</v>
      </c>
      <c r="BT9" t="str">
        <f>HYPERLINK("https%3A%2F%2Fwww.webofscience.com%2Fwos%2Fwoscc%2Ffull-record%2FWOS:000579870000029","View Full Record in Web of Science")</f>
        <v>View Full Record in Web of Science</v>
      </c>
      <c r="BU9">
        <f t="shared" si="0"/>
        <v>1</v>
      </c>
      <c r="CA9" t="s">
        <v>4317</v>
      </c>
      <c r="CB9" t="s">
        <v>4317</v>
      </c>
      <c r="CF9" t="s">
        <v>4335</v>
      </c>
      <c r="CG9" t="s">
        <v>4426</v>
      </c>
      <c r="CH9" t="s">
        <v>4337</v>
      </c>
    </row>
    <row r="10" spans="1:86" x14ac:dyDescent="0.2">
      <c r="A10" t="s">
        <v>180</v>
      </c>
      <c r="B10" t="s">
        <v>517</v>
      </c>
      <c r="C10" t="s">
        <v>182</v>
      </c>
      <c r="D10" t="s">
        <v>182</v>
      </c>
      <c r="E10" t="s">
        <v>182</v>
      </c>
      <c r="F10" t="s">
        <v>518</v>
      </c>
      <c r="G10" t="s">
        <v>182</v>
      </c>
      <c r="H10" t="s">
        <v>182</v>
      </c>
      <c r="I10" t="s">
        <v>519</v>
      </c>
      <c r="J10" t="s">
        <v>520</v>
      </c>
      <c r="K10" t="s">
        <v>182</v>
      </c>
      <c r="L10" t="s">
        <v>182</v>
      </c>
      <c r="M10" t="s">
        <v>186</v>
      </c>
      <c r="N10" t="s">
        <v>187</v>
      </c>
      <c r="O10" t="s">
        <v>182</v>
      </c>
      <c r="P10" t="s">
        <v>182</v>
      </c>
      <c r="Q10" t="s">
        <v>182</v>
      </c>
      <c r="R10" t="s">
        <v>182</v>
      </c>
      <c r="S10" t="s">
        <v>182</v>
      </c>
      <c r="T10" t="s">
        <v>521</v>
      </c>
      <c r="U10" t="s">
        <v>522</v>
      </c>
      <c r="V10" t="s">
        <v>523</v>
      </c>
      <c r="W10" t="s">
        <v>524</v>
      </c>
      <c r="X10" t="s">
        <v>525</v>
      </c>
      <c r="Y10" t="s">
        <v>526</v>
      </c>
      <c r="Z10" t="s">
        <v>527</v>
      </c>
      <c r="AA10" t="s">
        <v>528</v>
      </c>
      <c r="AB10" t="s">
        <v>529</v>
      </c>
      <c r="AC10" t="s">
        <v>182</v>
      </c>
      <c r="AD10" t="s">
        <v>182</v>
      </c>
      <c r="AE10" t="s">
        <v>182</v>
      </c>
      <c r="AF10" t="s">
        <v>182</v>
      </c>
      <c r="AG10">
        <v>38</v>
      </c>
      <c r="AH10">
        <v>23</v>
      </c>
      <c r="AI10">
        <v>23</v>
      </c>
      <c r="AJ10">
        <v>0</v>
      </c>
      <c r="AK10">
        <v>9</v>
      </c>
      <c r="AL10" t="s">
        <v>530</v>
      </c>
      <c r="AM10" t="s">
        <v>531</v>
      </c>
      <c r="AN10" t="s">
        <v>532</v>
      </c>
      <c r="AO10" t="s">
        <v>533</v>
      </c>
      <c r="AP10" t="s">
        <v>182</v>
      </c>
      <c r="AQ10" t="s">
        <v>182</v>
      </c>
      <c r="AR10" t="s">
        <v>520</v>
      </c>
      <c r="AS10" t="s">
        <v>534</v>
      </c>
      <c r="AT10" t="s">
        <v>376</v>
      </c>
      <c r="AU10">
        <v>2020</v>
      </c>
      <c r="AV10">
        <v>6</v>
      </c>
      <c r="AW10">
        <v>5</v>
      </c>
      <c r="AX10" t="s">
        <v>182</v>
      </c>
      <c r="AY10" t="s">
        <v>182</v>
      </c>
      <c r="AZ10" t="s">
        <v>182</v>
      </c>
      <c r="BA10" t="s">
        <v>182</v>
      </c>
      <c r="BB10" t="s">
        <v>182</v>
      </c>
      <c r="BC10" t="s">
        <v>182</v>
      </c>
      <c r="BD10" t="s">
        <v>535</v>
      </c>
      <c r="BE10" t="s">
        <v>108</v>
      </c>
      <c r="BF10" s="1" t="str">
        <f>HYPERLINK("http://dx.doi.org/10.1192/bjo.2020.75","http://dx.doi.org/10.1192/bjo.2020.75")</f>
        <v>http://dx.doi.org/10.1192/bjo.2020.75</v>
      </c>
      <c r="BG10" t="s">
        <v>182</v>
      </c>
      <c r="BH10" t="s">
        <v>182</v>
      </c>
      <c r="BI10">
        <v>7</v>
      </c>
      <c r="BJ10" t="s">
        <v>536</v>
      </c>
      <c r="BK10" t="s">
        <v>380</v>
      </c>
      <c r="BL10" t="s">
        <v>536</v>
      </c>
      <c r="BM10" t="s">
        <v>537</v>
      </c>
      <c r="BN10" s="1">
        <v>32696734</v>
      </c>
      <c r="BO10" t="s">
        <v>323</v>
      </c>
      <c r="BP10" t="s">
        <v>182</v>
      </c>
      <c r="BQ10" t="s">
        <v>182</v>
      </c>
      <c r="BR10" t="s">
        <v>212</v>
      </c>
      <c r="BS10" t="s">
        <v>538</v>
      </c>
      <c r="BT10" t="str">
        <f>HYPERLINK("https%3A%2F%2Fwww.webofscience.com%2Fwos%2Fwoscc%2Ffull-record%2FWOS:000557840500001","View Full Record in Web of Science")</f>
        <v>View Full Record in Web of Science</v>
      </c>
      <c r="BU10">
        <f t="shared" si="0"/>
        <v>1</v>
      </c>
      <c r="CA10" t="s">
        <v>4317</v>
      </c>
      <c r="CB10" t="s">
        <v>4317</v>
      </c>
      <c r="CC10" t="s">
        <v>4317</v>
      </c>
      <c r="CF10" t="s">
        <v>4338</v>
      </c>
      <c r="CG10" t="s">
        <v>4425</v>
      </c>
      <c r="CH10" t="s">
        <v>4339</v>
      </c>
    </row>
    <row r="11" spans="1:86" x14ac:dyDescent="0.2">
      <c r="A11" t="s">
        <v>180</v>
      </c>
      <c r="B11" t="s">
        <v>353</v>
      </c>
      <c r="C11" t="s">
        <v>182</v>
      </c>
      <c r="D11" t="s">
        <v>182</v>
      </c>
      <c r="E11" t="s">
        <v>182</v>
      </c>
      <c r="F11" t="s">
        <v>354</v>
      </c>
      <c r="G11" t="s">
        <v>182</v>
      </c>
      <c r="H11" t="s">
        <v>182</v>
      </c>
      <c r="I11" t="s">
        <v>355</v>
      </c>
      <c r="J11" t="s">
        <v>356</v>
      </c>
      <c r="K11" t="s">
        <v>182</v>
      </c>
      <c r="L11" t="s">
        <v>182</v>
      </c>
      <c r="M11" t="s">
        <v>186</v>
      </c>
      <c r="N11" t="s">
        <v>187</v>
      </c>
      <c r="O11" t="s">
        <v>182</v>
      </c>
      <c r="P11" t="s">
        <v>182</v>
      </c>
      <c r="Q11" t="s">
        <v>182</v>
      </c>
      <c r="R11" t="s">
        <v>182</v>
      </c>
      <c r="S11" t="s">
        <v>182</v>
      </c>
      <c r="T11" t="s">
        <v>357</v>
      </c>
      <c r="U11" t="s">
        <v>358</v>
      </c>
      <c r="V11" t="s">
        <v>359</v>
      </c>
      <c r="W11" t="s">
        <v>360</v>
      </c>
      <c r="X11" t="s">
        <v>361</v>
      </c>
      <c r="Y11" t="s">
        <v>362</v>
      </c>
      <c r="Z11" t="s">
        <v>363</v>
      </c>
      <c r="AA11" t="s">
        <v>364</v>
      </c>
      <c r="AB11" t="s">
        <v>365</v>
      </c>
      <c r="AC11" t="s">
        <v>366</v>
      </c>
      <c r="AD11" t="s">
        <v>367</v>
      </c>
      <c r="AE11" t="s">
        <v>368</v>
      </c>
      <c r="AF11" t="s">
        <v>182</v>
      </c>
      <c r="AG11">
        <v>34</v>
      </c>
      <c r="AH11">
        <v>35</v>
      </c>
      <c r="AI11">
        <v>35</v>
      </c>
      <c r="AJ11">
        <v>2</v>
      </c>
      <c r="AK11">
        <v>7</v>
      </c>
      <c r="AL11" t="s">
        <v>369</v>
      </c>
      <c r="AM11" t="s">
        <v>370</v>
      </c>
      <c r="AN11" t="s">
        <v>371</v>
      </c>
      <c r="AO11" t="s">
        <v>372</v>
      </c>
      <c r="AP11" t="s">
        <v>373</v>
      </c>
      <c r="AQ11" t="s">
        <v>182</v>
      </c>
      <c r="AR11" t="s">
        <v>374</v>
      </c>
      <c r="AS11" t="s">
        <v>375</v>
      </c>
      <c r="AT11" t="s">
        <v>376</v>
      </c>
      <c r="AU11">
        <v>2020</v>
      </c>
      <c r="AV11">
        <v>32</v>
      </c>
      <c r="AW11">
        <v>9</v>
      </c>
      <c r="AX11" t="s">
        <v>182</v>
      </c>
      <c r="AY11" t="s">
        <v>182</v>
      </c>
      <c r="AZ11" t="s">
        <v>377</v>
      </c>
      <c r="BA11" t="s">
        <v>182</v>
      </c>
      <c r="BB11">
        <v>1897</v>
      </c>
      <c r="BC11">
        <v>1905</v>
      </c>
      <c r="BD11" t="s">
        <v>182</v>
      </c>
      <c r="BE11" t="s">
        <v>3</v>
      </c>
      <c r="BF11" s="1" t="str">
        <f>HYPERLINK("http://dx.doi.org/10.1007/s40520-020-01653-6","http://dx.doi.org/10.1007/s40520-020-01653-6")</f>
        <v>http://dx.doi.org/10.1007/s40520-020-01653-6</v>
      </c>
      <c r="BG11" t="s">
        <v>182</v>
      </c>
      <c r="BH11" t="s">
        <v>378</v>
      </c>
      <c r="BI11">
        <v>9</v>
      </c>
      <c r="BJ11" t="s">
        <v>379</v>
      </c>
      <c r="BK11" t="s">
        <v>380</v>
      </c>
      <c r="BL11" t="s">
        <v>379</v>
      </c>
      <c r="BM11" t="s">
        <v>381</v>
      </c>
      <c r="BN11" s="1">
        <v>32705587</v>
      </c>
      <c r="BO11" t="s">
        <v>382</v>
      </c>
      <c r="BP11" t="s">
        <v>182</v>
      </c>
      <c r="BQ11" t="s">
        <v>182</v>
      </c>
      <c r="BR11" t="s">
        <v>212</v>
      </c>
      <c r="BS11" t="s">
        <v>383</v>
      </c>
      <c r="BT11" t="str">
        <f>HYPERLINK("https%3A%2F%2Fwww.webofscience.com%2Fwos%2Fwoscc%2Ffull-record%2FWOS:000551747400004","View Full Record in Web of Science")</f>
        <v>View Full Record in Web of Science</v>
      </c>
      <c r="BU11">
        <f t="shared" si="0"/>
        <v>1</v>
      </c>
      <c r="CA11" t="s">
        <v>4317</v>
      </c>
      <c r="CB11" t="s">
        <v>4317</v>
      </c>
      <c r="CD11" t="s">
        <v>4317</v>
      </c>
      <c r="CE11" t="s">
        <v>4317</v>
      </c>
      <c r="CF11" t="s">
        <v>4324</v>
      </c>
      <c r="CG11" t="s">
        <v>4424</v>
      </c>
      <c r="CH11" t="s">
        <v>4352</v>
      </c>
    </row>
    <row r="12" spans="1:86" x14ac:dyDescent="0.2">
      <c r="A12" t="s">
        <v>180</v>
      </c>
      <c r="B12" t="s">
        <v>325</v>
      </c>
      <c r="C12" t="s">
        <v>182</v>
      </c>
      <c r="D12" t="s">
        <v>182</v>
      </c>
      <c r="E12" t="s">
        <v>182</v>
      </c>
      <c r="F12" t="s">
        <v>326</v>
      </c>
      <c r="G12" t="s">
        <v>182</v>
      </c>
      <c r="H12" t="s">
        <v>182</v>
      </c>
      <c r="I12" t="s">
        <v>327</v>
      </c>
      <c r="J12" t="s">
        <v>328</v>
      </c>
      <c r="K12" t="s">
        <v>182</v>
      </c>
      <c r="L12" t="s">
        <v>182</v>
      </c>
      <c r="M12" t="s">
        <v>186</v>
      </c>
      <c r="N12" t="s">
        <v>187</v>
      </c>
      <c r="O12" t="s">
        <v>182</v>
      </c>
      <c r="P12" t="s">
        <v>182</v>
      </c>
      <c r="Q12" t="s">
        <v>182</v>
      </c>
      <c r="R12" t="s">
        <v>182</v>
      </c>
      <c r="S12" t="s">
        <v>182</v>
      </c>
      <c r="T12" t="s">
        <v>329</v>
      </c>
      <c r="U12" t="s">
        <v>330</v>
      </c>
      <c r="V12" t="s">
        <v>331</v>
      </c>
      <c r="W12" t="s">
        <v>332</v>
      </c>
      <c r="X12" t="s">
        <v>333</v>
      </c>
      <c r="Y12" t="s">
        <v>334</v>
      </c>
      <c r="Z12" t="s">
        <v>335</v>
      </c>
      <c r="AA12" t="s">
        <v>336</v>
      </c>
      <c r="AB12" t="s">
        <v>337</v>
      </c>
      <c r="AC12" t="s">
        <v>338</v>
      </c>
      <c r="AD12" t="s">
        <v>339</v>
      </c>
      <c r="AE12" t="s">
        <v>340</v>
      </c>
      <c r="AF12" t="s">
        <v>182</v>
      </c>
      <c r="AG12">
        <v>32</v>
      </c>
      <c r="AH12">
        <v>14</v>
      </c>
      <c r="AI12">
        <v>14</v>
      </c>
      <c r="AJ12">
        <v>0</v>
      </c>
      <c r="AK12">
        <v>8</v>
      </c>
      <c r="AL12" t="s">
        <v>341</v>
      </c>
      <c r="AM12" t="s">
        <v>342</v>
      </c>
      <c r="AN12" t="s">
        <v>343</v>
      </c>
      <c r="AO12" t="s">
        <v>344</v>
      </c>
      <c r="AP12" t="s">
        <v>182</v>
      </c>
      <c r="AQ12" t="s">
        <v>182</v>
      </c>
      <c r="AR12" t="s">
        <v>345</v>
      </c>
      <c r="AS12" t="s">
        <v>346</v>
      </c>
      <c r="AT12" t="s">
        <v>347</v>
      </c>
      <c r="AU12">
        <v>2020</v>
      </c>
      <c r="AV12">
        <v>7</v>
      </c>
      <c r="AW12" t="s">
        <v>182</v>
      </c>
      <c r="AX12" t="s">
        <v>182</v>
      </c>
      <c r="AY12" t="s">
        <v>182</v>
      </c>
      <c r="AZ12" t="s">
        <v>182</v>
      </c>
      <c r="BA12" t="s">
        <v>182</v>
      </c>
      <c r="BB12" t="s">
        <v>182</v>
      </c>
      <c r="BC12" t="s">
        <v>182</v>
      </c>
      <c r="BD12">
        <v>138</v>
      </c>
      <c r="BE12" t="s">
        <v>4</v>
      </c>
      <c r="BF12" s="1" t="str">
        <f>HYPERLINK("http://dx.doi.org/10.3389/fcvm.2020.00138","http://dx.doi.org/10.3389/fcvm.2020.00138")</f>
        <v>http://dx.doi.org/10.3389/fcvm.2020.00138</v>
      </c>
      <c r="BG12" t="s">
        <v>182</v>
      </c>
      <c r="BH12" t="s">
        <v>182</v>
      </c>
      <c r="BI12">
        <v>8</v>
      </c>
      <c r="BJ12" t="s">
        <v>348</v>
      </c>
      <c r="BK12" t="s">
        <v>208</v>
      </c>
      <c r="BL12" t="s">
        <v>349</v>
      </c>
      <c r="BM12" t="s">
        <v>350</v>
      </c>
      <c r="BN12" s="1">
        <v>32766285</v>
      </c>
      <c r="BO12" t="s">
        <v>351</v>
      </c>
      <c r="BP12" t="s">
        <v>182</v>
      </c>
      <c r="BQ12" t="s">
        <v>182</v>
      </c>
      <c r="BR12" t="s">
        <v>212</v>
      </c>
      <c r="BS12" t="s">
        <v>352</v>
      </c>
      <c r="BT12" t="str">
        <f>HYPERLINK("https%3A%2F%2Fwww.webofscience.com%2Fwos%2Fwoscc%2Ffull-record%2FWOS:000556560700001","View Full Record in Web of Science")</f>
        <v>View Full Record in Web of Science</v>
      </c>
      <c r="BU12">
        <f t="shared" si="0"/>
        <v>1</v>
      </c>
      <c r="CA12" t="s">
        <v>4317</v>
      </c>
      <c r="CB12" t="s">
        <v>4317</v>
      </c>
      <c r="CF12" t="s">
        <v>4324</v>
      </c>
      <c r="CG12" t="s">
        <v>4423</v>
      </c>
      <c r="CH12" t="s">
        <v>4340</v>
      </c>
    </row>
    <row r="13" spans="1:86" x14ac:dyDescent="0.2">
      <c r="A13" t="s">
        <v>180</v>
      </c>
      <c r="B13" t="s">
        <v>568</v>
      </c>
      <c r="C13" t="s">
        <v>182</v>
      </c>
      <c r="D13" t="s">
        <v>182</v>
      </c>
      <c r="E13" t="s">
        <v>182</v>
      </c>
      <c r="F13" t="s">
        <v>569</v>
      </c>
      <c r="G13" t="s">
        <v>182</v>
      </c>
      <c r="H13" t="s">
        <v>182</v>
      </c>
      <c r="I13" t="s">
        <v>570</v>
      </c>
      <c r="J13" t="s">
        <v>571</v>
      </c>
      <c r="K13" t="s">
        <v>182</v>
      </c>
      <c r="L13" t="s">
        <v>182</v>
      </c>
      <c r="M13" t="s">
        <v>186</v>
      </c>
      <c r="N13" t="s">
        <v>187</v>
      </c>
      <c r="O13" t="s">
        <v>182</v>
      </c>
      <c r="P13" t="s">
        <v>182</v>
      </c>
      <c r="Q13" t="s">
        <v>182</v>
      </c>
      <c r="R13" t="s">
        <v>182</v>
      </c>
      <c r="S13" t="s">
        <v>182</v>
      </c>
      <c r="T13" t="s">
        <v>572</v>
      </c>
      <c r="U13" t="s">
        <v>573</v>
      </c>
      <c r="V13" t="s">
        <v>574</v>
      </c>
      <c r="W13" t="s">
        <v>575</v>
      </c>
      <c r="X13" t="s">
        <v>576</v>
      </c>
      <c r="Y13" t="s">
        <v>577</v>
      </c>
      <c r="Z13" t="s">
        <v>578</v>
      </c>
      <c r="AA13" t="s">
        <v>579</v>
      </c>
      <c r="AB13" t="s">
        <v>580</v>
      </c>
      <c r="AC13" t="s">
        <v>581</v>
      </c>
      <c r="AD13" t="s">
        <v>582</v>
      </c>
      <c r="AE13" t="s">
        <v>583</v>
      </c>
      <c r="AF13" t="s">
        <v>182</v>
      </c>
      <c r="AG13">
        <v>49</v>
      </c>
      <c r="AH13">
        <v>79</v>
      </c>
      <c r="AI13">
        <v>80</v>
      </c>
      <c r="AJ13">
        <v>6</v>
      </c>
      <c r="AK13">
        <v>17</v>
      </c>
      <c r="AL13" t="s">
        <v>489</v>
      </c>
      <c r="AM13" t="s">
        <v>261</v>
      </c>
      <c r="AN13" t="s">
        <v>490</v>
      </c>
      <c r="AO13" t="s">
        <v>584</v>
      </c>
      <c r="AP13" t="s">
        <v>585</v>
      </c>
      <c r="AQ13" t="s">
        <v>182</v>
      </c>
      <c r="AR13" t="s">
        <v>586</v>
      </c>
      <c r="AS13" t="s">
        <v>587</v>
      </c>
      <c r="AT13" t="s">
        <v>588</v>
      </c>
      <c r="AU13">
        <v>2020</v>
      </c>
      <c r="AV13">
        <v>49</v>
      </c>
      <c r="AW13">
        <v>5</v>
      </c>
      <c r="AX13" t="s">
        <v>182</v>
      </c>
      <c r="AY13" t="s">
        <v>182</v>
      </c>
      <c r="AZ13" t="s">
        <v>182</v>
      </c>
      <c r="BA13" t="s">
        <v>182</v>
      </c>
      <c r="BB13">
        <v>1454</v>
      </c>
      <c r="BC13">
        <v>1467</v>
      </c>
      <c r="BD13" t="s">
        <v>182</v>
      </c>
      <c r="BE13" t="s">
        <v>589</v>
      </c>
      <c r="BF13" s="1" t="str">
        <f>HYPERLINK("http://dx.doi.org/10.1093/ije/dyaa134","http://dx.doi.org/10.1093/ije/dyaa134")</f>
        <v>http://dx.doi.org/10.1093/ije/dyaa134</v>
      </c>
      <c r="BG13" t="s">
        <v>182</v>
      </c>
      <c r="BH13" t="s">
        <v>182</v>
      </c>
      <c r="BI13">
        <v>14</v>
      </c>
      <c r="BJ13" t="s">
        <v>320</v>
      </c>
      <c r="BK13" t="s">
        <v>208</v>
      </c>
      <c r="BL13" t="s">
        <v>320</v>
      </c>
      <c r="BM13" t="s">
        <v>590</v>
      </c>
      <c r="BN13" s="1">
        <v>32814959</v>
      </c>
      <c r="BO13" t="s">
        <v>591</v>
      </c>
      <c r="BP13" t="s">
        <v>243</v>
      </c>
      <c r="BQ13" t="s">
        <v>244</v>
      </c>
      <c r="BR13" t="s">
        <v>212</v>
      </c>
      <c r="BS13" t="s">
        <v>592</v>
      </c>
      <c r="BT13" t="str">
        <f>HYPERLINK("https%3A%2F%2Fwww.webofscience.com%2Fwos%2Fwoscc%2Ffull-record%2FWOS:000606715400011","View Full Record in Web of Science")</f>
        <v>View Full Record in Web of Science</v>
      </c>
      <c r="BU13">
        <f t="shared" si="0"/>
        <v>1</v>
      </c>
      <c r="CA13" t="s">
        <v>4317</v>
      </c>
      <c r="CB13" t="s">
        <v>4317</v>
      </c>
      <c r="CF13" t="s">
        <v>4338</v>
      </c>
      <c r="CG13" t="s">
        <v>4422</v>
      </c>
      <c r="CH13" t="s">
        <v>4341</v>
      </c>
    </row>
    <row r="14" spans="1:86" x14ac:dyDescent="0.2">
      <c r="A14" t="s">
        <v>180</v>
      </c>
      <c r="B14" t="s">
        <v>403</v>
      </c>
      <c r="C14" t="s">
        <v>182</v>
      </c>
      <c r="D14" t="s">
        <v>182</v>
      </c>
      <c r="E14" t="s">
        <v>182</v>
      </c>
      <c r="F14" t="s">
        <v>404</v>
      </c>
      <c r="G14" t="s">
        <v>182</v>
      </c>
      <c r="H14" t="s">
        <v>182</v>
      </c>
      <c r="I14" t="s">
        <v>405</v>
      </c>
      <c r="J14" t="s">
        <v>406</v>
      </c>
      <c r="K14" t="s">
        <v>182</v>
      </c>
      <c r="L14" t="s">
        <v>182</v>
      </c>
      <c r="M14" t="s">
        <v>186</v>
      </c>
      <c r="N14" t="s">
        <v>187</v>
      </c>
      <c r="O14" t="s">
        <v>182</v>
      </c>
      <c r="P14" t="s">
        <v>182</v>
      </c>
      <c r="Q14" t="s">
        <v>182</v>
      </c>
      <c r="R14" t="s">
        <v>182</v>
      </c>
      <c r="S14" t="s">
        <v>182</v>
      </c>
      <c r="T14" t="s">
        <v>182</v>
      </c>
      <c r="U14" t="s">
        <v>182</v>
      </c>
      <c r="V14" t="s">
        <v>407</v>
      </c>
      <c r="W14" t="s">
        <v>408</v>
      </c>
      <c r="X14" t="s">
        <v>192</v>
      </c>
      <c r="Y14" t="s">
        <v>409</v>
      </c>
      <c r="Z14" t="s">
        <v>410</v>
      </c>
      <c r="AA14" t="s">
        <v>411</v>
      </c>
      <c r="AB14" t="s">
        <v>412</v>
      </c>
      <c r="AC14" t="s">
        <v>413</v>
      </c>
      <c r="AD14" t="s">
        <v>414</v>
      </c>
      <c r="AE14" t="s">
        <v>182</v>
      </c>
      <c r="AF14" t="s">
        <v>182</v>
      </c>
      <c r="AG14">
        <v>37</v>
      </c>
      <c r="AH14">
        <v>53</v>
      </c>
      <c r="AI14">
        <v>53</v>
      </c>
      <c r="AJ14">
        <v>0</v>
      </c>
      <c r="AK14">
        <v>0</v>
      </c>
      <c r="AL14" t="s">
        <v>415</v>
      </c>
      <c r="AM14" t="s">
        <v>416</v>
      </c>
      <c r="AN14" t="s">
        <v>417</v>
      </c>
      <c r="AO14" t="s">
        <v>418</v>
      </c>
      <c r="AP14" t="s">
        <v>182</v>
      </c>
      <c r="AQ14" t="s">
        <v>182</v>
      </c>
      <c r="AR14" t="s">
        <v>406</v>
      </c>
      <c r="AS14" t="s">
        <v>419</v>
      </c>
      <c r="AT14" t="s">
        <v>420</v>
      </c>
      <c r="AU14">
        <v>2020</v>
      </c>
      <c r="AV14">
        <v>15</v>
      </c>
      <c r="AW14">
        <v>8</v>
      </c>
      <c r="AX14" t="s">
        <v>182</v>
      </c>
      <c r="AY14" t="s">
        <v>182</v>
      </c>
      <c r="AZ14" t="s">
        <v>182</v>
      </c>
      <c r="BA14" t="s">
        <v>182</v>
      </c>
      <c r="BB14" t="s">
        <v>182</v>
      </c>
      <c r="BC14" t="s">
        <v>182</v>
      </c>
      <c r="BD14" t="s">
        <v>421</v>
      </c>
      <c r="BE14" t="s">
        <v>422</v>
      </c>
      <c r="BF14" s="1" t="str">
        <f>HYPERLINK("http://dx.doi.org/10.1371/journal.pone.0238091","http://dx.doi.org/10.1371/journal.pone.0238091")</f>
        <v>http://dx.doi.org/10.1371/journal.pone.0238091</v>
      </c>
      <c r="BG14" t="s">
        <v>182</v>
      </c>
      <c r="BH14" t="s">
        <v>182</v>
      </c>
      <c r="BI14">
        <v>15</v>
      </c>
      <c r="BJ14" t="s">
        <v>423</v>
      </c>
      <c r="BK14" t="s">
        <v>208</v>
      </c>
      <c r="BL14" t="s">
        <v>424</v>
      </c>
      <c r="BM14" t="s">
        <v>425</v>
      </c>
      <c r="BN14" s="1">
        <v>32817712</v>
      </c>
      <c r="BO14" t="s">
        <v>426</v>
      </c>
      <c r="BP14" t="s">
        <v>182</v>
      </c>
      <c r="BQ14" t="s">
        <v>182</v>
      </c>
      <c r="BR14" t="s">
        <v>212</v>
      </c>
      <c r="BS14" t="s">
        <v>427</v>
      </c>
      <c r="BT14" t="str">
        <f>HYPERLINK("https%3A%2F%2Fwww.webofscience.com%2Fwos%2Fwoscc%2Ffull-record%2FWOS:000564315600081","View Full Record in Web of Science")</f>
        <v>View Full Record in Web of Science</v>
      </c>
      <c r="BU14">
        <f t="shared" si="0"/>
        <v>1</v>
      </c>
      <c r="CA14" t="s">
        <v>4317</v>
      </c>
      <c r="CB14" t="s">
        <v>4317</v>
      </c>
      <c r="CD14" t="s">
        <v>4317</v>
      </c>
      <c r="CE14" t="s">
        <v>4317</v>
      </c>
      <c r="CF14" t="s">
        <v>4338</v>
      </c>
      <c r="CG14" t="s">
        <v>4421</v>
      </c>
      <c r="CH14" t="s">
        <v>4342</v>
      </c>
    </row>
    <row r="15" spans="1:86" x14ac:dyDescent="0.2">
      <c r="A15" t="s">
        <v>180</v>
      </c>
      <c r="B15" t="s">
        <v>659</v>
      </c>
      <c r="C15" t="s">
        <v>182</v>
      </c>
      <c r="D15" t="s">
        <v>182</v>
      </c>
      <c r="E15" t="s">
        <v>182</v>
      </c>
      <c r="F15" t="s">
        <v>660</v>
      </c>
      <c r="G15" t="s">
        <v>182</v>
      </c>
      <c r="H15" t="s">
        <v>182</v>
      </c>
      <c r="I15" t="s">
        <v>661</v>
      </c>
      <c r="J15" t="s">
        <v>662</v>
      </c>
      <c r="K15" t="s">
        <v>182</v>
      </c>
      <c r="L15" t="s">
        <v>182</v>
      </c>
      <c r="M15" t="s">
        <v>186</v>
      </c>
      <c r="N15" t="s">
        <v>187</v>
      </c>
      <c r="O15" t="s">
        <v>182</v>
      </c>
      <c r="P15" t="s">
        <v>182</v>
      </c>
      <c r="Q15" t="s">
        <v>182</v>
      </c>
      <c r="R15" t="s">
        <v>182</v>
      </c>
      <c r="S15" t="s">
        <v>182</v>
      </c>
      <c r="T15" t="s">
        <v>663</v>
      </c>
      <c r="U15" t="s">
        <v>182</v>
      </c>
      <c r="V15" t="s">
        <v>664</v>
      </c>
      <c r="W15" t="s">
        <v>665</v>
      </c>
      <c r="X15" t="s">
        <v>666</v>
      </c>
      <c r="Y15" t="s">
        <v>223</v>
      </c>
      <c r="Z15" t="s">
        <v>224</v>
      </c>
      <c r="AA15" t="s">
        <v>667</v>
      </c>
      <c r="AB15" t="s">
        <v>668</v>
      </c>
      <c r="AC15" t="s">
        <v>669</v>
      </c>
      <c r="AD15" t="s">
        <v>670</v>
      </c>
      <c r="AE15" t="s">
        <v>671</v>
      </c>
      <c r="AF15" t="s">
        <v>182</v>
      </c>
      <c r="AG15">
        <v>12</v>
      </c>
      <c r="AH15">
        <v>24</v>
      </c>
      <c r="AI15">
        <v>24</v>
      </c>
      <c r="AJ15">
        <v>0</v>
      </c>
      <c r="AK15">
        <v>5</v>
      </c>
      <c r="AL15" t="s">
        <v>672</v>
      </c>
      <c r="AM15" t="s">
        <v>673</v>
      </c>
      <c r="AN15" t="s">
        <v>674</v>
      </c>
      <c r="AO15" t="s">
        <v>675</v>
      </c>
      <c r="AP15" t="s">
        <v>676</v>
      </c>
      <c r="AQ15" t="s">
        <v>182</v>
      </c>
      <c r="AR15" t="s">
        <v>677</v>
      </c>
      <c r="AS15" t="s">
        <v>678</v>
      </c>
      <c r="AT15" t="s">
        <v>679</v>
      </c>
      <c r="AU15">
        <v>2020</v>
      </c>
      <c r="AV15">
        <v>112</v>
      </c>
      <c r="AW15" t="s">
        <v>182</v>
      </c>
      <c r="AX15" t="s">
        <v>182</v>
      </c>
      <c r="AY15" t="s">
        <v>182</v>
      </c>
      <c r="AZ15" t="s">
        <v>182</v>
      </c>
      <c r="BA15" t="s">
        <v>182</v>
      </c>
      <c r="BB15" t="s">
        <v>182</v>
      </c>
      <c r="BC15" t="s">
        <v>182</v>
      </c>
      <c r="BD15">
        <v>154344</v>
      </c>
      <c r="BE15" t="s">
        <v>680</v>
      </c>
      <c r="BF15" s="1" t="str">
        <f>HYPERLINK("http://dx.doi.org/10.1016/j.metabol.2020.154344","http://dx.doi.org/10.1016/j.metabol.2020.154344")</f>
        <v>http://dx.doi.org/10.1016/j.metabol.2020.154344</v>
      </c>
      <c r="BG15" t="s">
        <v>182</v>
      </c>
      <c r="BH15" t="s">
        <v>182</v>
      </c>
      <c r="BI15">
        <v>3</v>
      </c>
      <c r="BJ15" t="s">
        <v>268</v>
      </c>
      <c r="BK15" t="s">
        <v>208</v>
      </c>
      <c r="BL15" t="s">
        <v>268</v>
      </c>
      <c r="BM15" t="s">
        <v>681</v>
      </c>
      <c r="BN15" s="1">
        <v>32835758</v>
      </c>
      <c r="BO15" t="s">
        <v>682</v>
      </c>
      <c r="BP15" t="s">
        <v>182</v>
      </c>
      <c r="BQ15" t="s">
        <v>182</v>
      </c>
      <c r="BR15" t="s">
        <v>212</v>
      </c>
      <c r="BS15" t="s">
        <v>683</v>
      </c>
      <c r="BT15" t="str">
        <f>HYPERLINK("https%3A%2F%2Fwww.webofscience.com%2Fwos%2Fwoscc%2Ffull-record%2FWOS:000582606600002","View Full Record in Web of Science")</f>
        <v>View Full Record in Web of Science</v>
      </c>
      <c r="BU15">
        <f t="shared" si="0"/>
        <v>1</v>
      </c>
      <c r="CA15" t="s">
        <v>4317</v>
      </c>
      <c r="CB15" t="s">
        <v>4317</v>
      </c>
      <c r="CC15" t="s">
        <v>4317</v>
      </c>
      <c r="CD15" t="s">
        <v>4317</v>
      </c>
      <c r="CE15" t="s">
        <v>4317</v>
      </c>
      <c r="CF15" t="s">
        <v>4324</v>
      </c>
      <c r="CG15" t="s">
        <v>4420</v>
      </c>
      <c r="CH15" t="s">
        <v>4343</v>
      </c>
    </row>
    <row r="16" spans="1:86" x14ac:dyDescent="0.2">
      <c r="A16" t="s">
        <v>180</v>
      </c>
      <c r="B16" t="s">
        <v>739</v>
      </c>
      <c r="C16" t="s">
        <v>182</v>
      </c>
      <c r="D16" t="s">
        <v>182</v>
      </c>
      <c r="E16" t="s">
        <v>182</v>
      </c>
      <c r="F16" t="s">
        <v>740</v>
      </c>
      <c r="G16" t="s">
        <v>182</v>
      </c>
      <c r="H16" t="s">
        <v>182</v>
      </c>
      <c r="I16" t="s">
        <v>741</v>
      </c>
      <c r="J16" t="s">
        <v>662</v>
      </c>
      <c r="K16" t="s">
        <v>182</v>
      </c>
      <c r="L16" t="s">
        <v>182</v>
      </c>
      <c r="M16" t="s">
        <v>186</v>
      </c>
      <c r="N16" t="s">
        <v>187</v>
      </c>
      <c r="O16" t="s">
        <v>182</v>
      </c>
      <c r="P16" t="s">
        <v>182</v>
      </c>
      <c r="Q16" t="s">
        <v>182</v>
      </c>
      <c r="R16" t="s">
        <v>182</v>
      </c>
      <c r="S16" t="s">
        <v>182</v>
      </c>
      <c r="T16" t="s">
        <v>742</v>
      </c>
      <c r="U16" t="s">
        <v>743</v>
      </c>
      <c r="V16" t="s">
        <v>744</v>
      </c>
      <c r="W16" t="s">
        <v>745</v>
      </c>
      <c r="X16" t="s">
        <v>746</v>
      </c>
      <c r="Y16" t="s">
        <v>747</v>
      </c>
      <c r="Z16" t="s">
        <v>748</v>
      </c>
      <c r="AA16" t="s">
        <v>749</v>
      </c>
      <c r="AB16" t="s">
        <v>750</v>
      </c>
      <c r="AC16" t="s">
        <v>751</v>
      </c>
      <c r="AD16" t="s">
        <v>752</v>
      </c>
      <c r="AE16" t="s">
        <v>753</v>
      </c>
      <c r="AF16" t="s">
        <v>182</v>
      </c>
      <c r="AG16">
        <v>44</v>
      </c>
      <c r="AH16">
        <v>43</v>
      </c>
      <c r="AI16">
        <v>45</v>
      </c>
      <c r="AJ16">
        <v>2</v>
      </c>
      <c r="AK16">
        <v>10</v>
      </c>
      <c r="AL16" t="s">
        <v>672</v>
      </c>
      <c r="AM16" t="s">
        <v>673</v>
      </c>
      <c r="AN16" t="s">
        <v>674</v>
      </c>
      <c r="AO16" t="s">
        <v>675</v>
      </c>
      <c r="AP16" t="s">
        <v>676</v>
      </c>
      <c r="AQ16" t="s">
        <v>182</v>
      </c>
      <c r="AR16" t="s">
        <v>677</v>
      </c>
      <c r="AS16" t="s">
        <v>678</v>
      </c>
      <c r="AT16" t="s">
        <v>679</v>
      </c>
      <c r="AU16">
        <v>2020</v>
      </c>
      <c r="AV16">
        <v>112</v>
      </c>
      <c r="AW16" t="s">
        <v>182</v>
      </c>
      <c r="AX16" t="s">
        <v>182</v>
      </c>
      <c r="AY16" t="s">
        <v>182</v>
      </c>
      <c r="AZ16" t="s">
        <v>182</v>
      </c>
      <c r="BA16" t="s">
        <v>182</v>
      </c>
      <c r="BB16" t="s">
        <v>182</v>
      </c>
      <c r="BC16" t="s">
        <v>182</v>
      </c>
      <c r="BD16">
        <v>154345</v>
      </c>
      <c r="BE16" t="s">
        <v>754</v>
      </c>
      <c r="BF16" s="1" t="str">
        <f>HYPERLINK("http://dx.doi.org/10.1016/j.metabol.2020.154345","http://dx.doi.org/10.1016/j.metabol.2020.154345")</f>
        <v>http://dx.doi.org/10.1016/j.metabol.2020.154345</v>
      </c>
      <c r="BG16" t="s">
        <v>182</v>
      </c>
      <c r="BH16" t="s">
        <v>182</v>
      </c>
      <c r="BI16">
        <v>7</v>
      </c>
      <c r="BJ16" t="s">
        <v>268</v>
      </c>
      <c r="BK16" t="s">
        <v>208</v>
      </c>
      <c r="BL16" t="s">
        <v>268</v>
      </c>
      <c r="BM16" t="s">
        <v>681</v>
      </c>
      <c r="BN16" s="1">
        <v>32835759</v>
      </c>
      <c r="BO16" t="s">
        <v>566</v>
      </c>
      <c r="BP16" t="s">
        <v>182</v>
      </c>
      <c r="BQ16" t="s">
        <v>182</v>
      </c>
      <c r="BR16" t="s">
        <v>212</v>
      </c>
      <c r="BS16" t="s">
        <v>755</v>
      </c>
      <c r="BT16" t="str">
        <f>HYPERLINK("https%3A%2F%2Fwww.webofscience.com%2Fwos%2Fwoscc%2Ffull-record%2FWOS:000582606600003","View Full Record in Web of Science")</f>
        <v>View Full Record in Web of Science</v>
      </c>
      <c r="BU16">
        <f t="shared" si="0"/>
        <v>1</v>
      </c>
      <c r="BZ16" t="s">
        <v>4317</v>
      </c>
      <c r="CA16" t="s">
        <v>4317</v>
      </c>
      <c r="CB16" t="s">
        <v>4317</v>
      </c>
      <c r="CC16" t="s">
        <v>4317</v>
      </c>
      <c r="CD16" t="s">
        <v>4317</v>
      </c>
      <c r="CE16" t="s">
        <v>4317</v>
      </c>
      <c r="CF16" t="s">
        <v>4324</v>
      </c>
      <c r="CG16" t="s">
        <v>4419</v>
      </c>
      <c r="CH16" t="s">
        <v>4344</v>
      </c>
    </row>
    <row r="17" spans="1:86" x14ac:dyDescent="0.2">
      <c r="A17" t="s">
        <v>180</v>
      </c>
      <c r="B17" t="s">
        <v>428</v>
      </c>
      <c r="C17" t="s">
        <v>182</v>
      </c>
      <c r="D17" t="s">
        <v>182</v>
      </c>
      <c r="E17" t="s">
        <v>182</v>
      </c>
      <c r="F17" t="s">
        <v>429</v>
      </c>
      <c r="G17" t="s">
        <v>182</v>
      </c>
      <c r="H17" t="s">
        <v>182</v>
      </c>
      <c r="I17" t="s">
        <v>430</v>
      </c>
      <c r="J17" t="s">
        <v>431</v>
      </c>
      <c r="K17" t="s">
        <v>182</v>
      </c>
      <c r="L17" t="s">
        <v>182</v>
      </c>
      <c r="M17" t="s">
        <v>186</v>
      </c>
      <c r="N17" t="s">
        <v>187</v>
      </c>
      <c r="O17" t="s">
        <v>182</v>
      </c>
      <c r="P17" t="s">
        <v>182</v>
      </c>
      <c r="Q17" t="s">
        <v>182</v>
      </c>
      <c r="R17" t="s">
        <v>182</v>
      </c>
      <c r="S17" t="s">
        <v>182</v>
      </c>
      <c r="T17" t="s">
        <v>432</v>
      </c>
      <c r="U17" t="s">
        <v>182</v>
      </c>
      <c r="V17" t="s">
        <v>433</v>
      </c>
      <c r="W17" t="s">
        <v>434</v>
      </c>
      <c r="X17" t="s">
        <v>192</v>
      </c>
      <c r="Y17" t="s">
        <v>435</v>
      </c>
      <c r="Z17" t="s">
        <v>436</v>
      </c>
      <c r="AA17" t="s">
        <v>182</v>
      </c>
      <c r="AB17" t="s">
        <v>437</v>
      </c>
      <c r="AC17" t="s">
        <v>438</v>
      </c>
      <c r="AD17" t="s">
        <v>439</v>
      </c>
      <c r="AE17" t="s">
        <v>440</v>
      </c>
      <c r="AF17" t="s">
        <v>182</v>
      </c>
      <c r="AG17">
        <v>9</v>
      </c>
      <c r="AH17">
        <v>74</v>
      </c>
      <c r="AI17">
        <v>77</v>
      </c>
      <c r="AJ17">
        <v>0</v>
      </c>
      <c r="AK17">
        <v>21</v>
      </c>
      <c r="AL17" t="s">
        <v>441</v>
      </c>
      <c r="AM17" t="s">
        <v>442</v>
      </c>
      <c r="AN17" t="s">
        <v>443</v>
      </c>
      <c r="AO17" t="s">
        <v>444</v>
      </c>
      <c r="AP17" t="s">
        <v>445</v>
      </c>
      <c r="AQ17" t="s">
        <v>182</v>
      </c>
      <c r="AR17" t="s">
        <v>446</v>
      </c>
      <c r="AS17" t="s">
        <v>447</v>
      </c>
      <c r="AT17" t="s">
        <v>448</v>
      </c>
      <c r="AU17">
        <v>2021</v>
      </c>
      <c r="AV17">
        <v>60</v>
      </c>
      <c r="AW17">
        <v>1</v>
      </c>
      <c r="AX17" t="s">
        <v>182</v>
      </c>
      <c r="AY17" t="s">
        <v>182</v>
      </c>
      <c r="AZ17" t="s">
        <v>182</v>
      </c>
      <c r="BA17" t="s">
        <v>182</v>
      </c>
      <c r="BB17">
        <v>545</v>
      </c>
      <c r="BC17">
        <v>548</v>
      </c>
      <c r="BD17" t="s">
        <v>182</v>
      </c>
      <c r="BE17" t="s">
        <v>449</v>
      </c>
      <c r="BF17" s="1" t="str">
        <f>HYPERLINK("http://dx.doi.org/10.1007/s00394-020-02372-4","http://dx.doi.org/10.1007/s00394-020-02372-4")</f>
        <v>http://dx.doi.org/10.1007/s00394-020-02372-4</v>
      </c>
      <c r="BG17" t="s">
        <v>182</v>
      </c>
      <c r="BH17" t="s">
        <v>450</v>
      </c>
      <c r="BI17">
        <v>4</v>
      </c>
      <c r="BJ17" t="s">
        <v>451</v>
      </c>
      <c r="BK17" t="s">
        <v>208</v>
      </c>
      <c r="BL17" t="s">
        <v>451</v>
      </c>
      <c r="BM17" t="s">
        <v>452</v>
      </c>
      <c r="BN17" s="1">
        <v>32851419</v>
      </c>
      <c r="BO17" t="s">
        <v>453</v>
      </c>
      <c r="BP17" t="s">
        <v>182</v>
      </c>
      <c r="BQ17" t="s">
        <v>182</v>
      </c>
      <c r="BR17" t="s">
        <v>212</v>
      </c>
      <c r="BS17" t="s">
        <v>454</v>
      </c>
      <c r="BT17" t="str">
        <f>HYPERLINK("https%3A%2F%2Fwww.webofscience.com%2Fwos%2Fwoscc%2Ffull-record%2FWOS:000563920600001","View Full Record in Web of Science")</f>
        <v>View Full Record in Web of Science</v>
      </c>
      <c r="BU17">
        <f t="shared" si="0"/>
        <v>1</v>
      </c>
      <c r="CA17" t="s">
        <v>4317</v>
      </c>
      <c r="CB17" t="s">
        <v>4317</v>
      </c>
      <c r="CC17" t="s">
        <v>4317</v>
      </c>
      <c r="CD17" t="s">
        <v>4317</v>
      </c>
      <c r="CE17" t="s">
        <v>4317</v>
      </c>
      <c r="CF17" t="s">
        <v>4336</v>
      </c>
      <c r="CG17" t="s">
        <v>4418</v>
      </c>
      <c r="CH17" t="s">
        <v>4345</v>
      </c>
    </row>
    <row r="18" spans="1:86" x14ac:dyDescent="0.2">
      <c r="A18" t="s">
        <v>180</v>
      </c>
      <c r="B18" t="s">
        <v>539</v>
      </c>
      <c r="C18" t="s">
        <v>182</v>
      </c>
      <c r="D18" t="s">
        <v>182</v>
      </c>
      <c r="E18" t="s">
        <v>182</v>
      </c>
      <c r="F18" t="s">
        <v>540</v>
      </c>
      <c r="G18" t="s">
        <v>182</v>
      </c>
      <c r="H18" t="s">
        <v>182</v>
      </c>
      <c r="I18" t="s">
        <v>541</v>
      </c>
      <c r="J18" t="s">
        <v>542</v>
      </c>
      <c r="K18" t="s">
        <v>182</v>
      </c>
      <c r="L18" t="s">
        <v>182</v>
      </c>
      <c r="M18" t="s">
        <v>186</v>
      </c>
      <c r="N18" t="s">
        <v>187</v>
      </c>
      <c r="O18" t="s">
        <v>182</v>
      </c>
      <c r="P18" t="s">
        <v>182</v>
      </c>
      <c r="Q18" t="s">
        <v>182</v>
      </c>
      <c r="R18" t="s">
        <v>182</v>
      </c>
      <c r="S18" t="s">
        <v>182</v>
      </c>
      <c r="T18" t="s">
        <v>543</v>
      </c>
      <c r="U18" t="s">
        <v>544</v>
      </c>
      <c r="V18" t="s">
        <v>545</v>
      </c>
      <c r="W18" t="s">
        <v>546</v>
      </c>
      <c r="X18" t="s">
        <v>547</v>
      </c>
      <c r="Y18" t="s">
        <v>548</v>
      </c>
      <c r="Z18" t="s">
        <v>549</v>
      </c>
      <c r="AA18" t="s">
        <v>550</v>
      </c>
      <c r="AB18" t="s">
        <v>551</v>
      </c>
      <c r="AC18" t="s">
        <v>552</v>
      </c>
      <c r="AD18" t="s">
        <v>553</v>
      </c>
      <c r="AE18" t="s">
        <v>554</v>
      </c>
      <c r="AF18" t="s">
        <v>182</v>
      </c>
      <c r="AG18">
        <v>45</v>
      </c>
      <c r="AH18">
        <v>13</v>
      </c>
      <c r="AI18">
        <v>13</v>
      </c>
      <c r="AJ18">
        <v>1</v>
      </c>
      <c r="AK18">
        <v>4</v>
      </c>
      <c r="AL18" t="s">
        <v>555</v>
      </c>
      <c r="AM18" t="s">
        <v>556</v>
      </c>
      <c r="AN18" t="s">
        <v>557</v>
      </c>
      <c r="AO18" t="s">
        <v>558</v>
      </c>
      <c r="AP18" t="s">
        <v>559</v>
      </c>
      <c r="AQ18" t="s">
        <v>182</v>
      </c>
      <c r="AR18" t="s">
        <v>560</v>
      </c>
      <c r="AS18" t="s">
        <v>561</v>
      </c>
      <c r="AT18" t="s">
        <v>448</v>
      </c>
      <c r="AU18">
        <v>2021</v>
      </c>
      <c r="AV18">
        <v>36</v>
      </c>
      <c r="AW18">
        <v>1</v>
      </c>
      <c r="AX18" t="s">
        <v>182</v>
      </c>
      <c r="AY18" t="s">
        <v>182</v>
      </c>
      <c r="AZ18" t="s">
        <v>182</v>
      </c>
      <c r="BA18" t="s">
        <v>182</v>
      </c>
      <c r="BB18">
        <v>4</v>
      </c>
      <c r="BC18">
        <v>8</v>
      </c>
      <c r="BD18">
        <v>748730420953335</v>
      </c>
      <c r="BE18" t="s">
        <v>107</v>
      </c>
      <c r="BF18" s="1" t="str">
        <f>HYPERLINK("http://dx.doi.org/10.1177/0748730420953335","http://dx.doi.org/10.1177/0748730420953335")</f>
        <v>http://dx.doi.org/10.1177/0748730420953335</v>
      </c>
      <c r="BG18" t="s">
        <v>182</v>
      </c>
      <c r="BH18" t="s">
        <v>562</v>
      </c>
      <c r="BI18">
        <v>5</v>
      </c>
      <c r="BJ18" t="s">
        <v>563</v>
      </c>
      <c r="BK18" t="s">
        <v>208</v>
      </c>
      <c r="BL18" t="s">
        <v>564</v>
      </c>
      <c r="BM18" t="s">
        <v>565</v>
      </c>
      <c r="BN18" s="1">
        <v>32875944</v>
      </c>
      <c r="BO18" t="s">
        <v>566</v>
      </c>
      <c r="BP18" t="s">
        <v>182</v>
      </c>
      <c r="BQ18" t="s">
        <v>182</v>
      </c>
      <c r="BR18" t="s">
        <v>212</v>
      </c>
      <c r="BS18" t="s">
        <v>567</v>
      </c>
      <c r="BT18" t="str">
        <f>HYPERLINK("https%3A%2F%2Fwww.webofscience.com%2Fwos%2Fwoscc%2Ffull-record%2FWOS:000565669900001","View Full Record in Web of Science")</f>
        <v>View Full Record in Web of Science</v>
      </c>
      <c r="BU18" t="str">
        <f t="shared" si="0"/>
        <v/>
      </c>
      <c r="BV18" t="s">
        <v>4346</v>
      </c>
    </row>
    <row r="19" spans="1:86" x14ac:dyDescent="0.2">
      <c r="A19" t="s">
        <v>180</v>
      </c>
      <c r="B19" t="s">
        <v>632</v>
      </c>
      <c r="C19" t="s">
        <v>182</v>
      </c>
      <c r="D19" t="s">
        <v>182</v>
      </c>
      <c r="E19" t="s">
        <v>182</v>
      </c>
      <c r="F19" t="s">
        <v>633</v>
      </c>
      <c r="G19" t="s">
        <v>182</v>
      </c>
      <c r="H19" t="s">
        <v>182</v>
      </c>
      <c r="I19" t="s">
        <v>634</v>
      </c>
      <c r="J19" t="s">
        <v>635</v>
      </c>
      <c r="K19" t="s">
        <v>182</v>
      </c>
      <c r="L19" t="s">
        <v>182</v>
      </c>
      <c r="M19" t="s">
        <v>186</v>
      </c>
      <c r="N19" t="s">
        <v>187</v>
      </c>
      <c r="O19" t="s">
        <v>182</v>
      </c>
      <c r="P19" t="s">
        <v>182</v>
      </c>
      <c r="Q19" t="s">
        <v>182</v>
      </c>
      <c r="R19" t="s">
        <v>182</v>
      </c>
      <c r="S19" t="s">
        <v>182</v>
      </c>
      <c r="T19" t="s">
        <v>636</v>
      </c>
      <c r="U19" t="s">
        <v>182</v>
      </c>
      <c r="V19" t="s">
        <v>637</v>
      </c>
      <c r="W19" t="s">
        <v>638</v>
      </c>
      <c r="X19" t="s">
        <v>639</v>
      </c>
      <c r="Y19" t="s">
        <v>640</v>
      </c>
      <c r="Z19" t="s">
        <v>641</v>
      </c>
      <c r="AA19" t="s">
        <v>642</v>
      </c>
      <c r="AB19" t="s">
        <v>643</v>
      </c>
      <c r="AC19" t="s">
        <v>644</v>
      </c>
      <c r="AD19" t="s">
        <v>645</v>
      </c>
      <c r="AE19" t="s">
        <v>646</v>
      </c>
      <c r="AF19" t="s">
        <v>182</v>
      </c>
      <c r="AG19">
        <v>8</v>
      </c>
      <c r="AH19">
        <v>52</v>
      </c>
      <c r="AI19">
        <v>53</v>
      </c>
      <c r="AJ19">
        <v>0</v>
      </c>
      <c r="AK19">
        <v>5</v>
      </c>
      <c r="AL19" t="s">
        <v>647</v>
      </c>
      <c r="AM19" t="s">
        <v>648</v>
      </c>
      <c r="AN19" t="s">
        <v>649</v>
      </c>
      <c r="AO19" t="s">
        <v>650</v>
      </c>
      <c r="AP19" t="s">
        <v>651</v>
      </c>
      <c r="AQ19" t="s">
        <v>182</v>
      </c>
      <c r="AR19" t="s">
        <v>652</v>
      </c>
      <c r="AS19" t="s">
        <v>653</v>
      </c>
      <c r="AT19" t="s">
        <v>654</v>
      </c>
      <c r="AU19">
        <v>2021</v>
      </c>
      <c r="AV19">
        <v>23</v>
      </c>
      <c r="AW19">
        <v>1</v>
      </c>
      <c r="AX19" t="s">
        <v>182</v>
      </c>
      <c r="AY19" t="s">
        <v>182</v>
      </c>
      <c r="AZ19" t="s">
        <v>182</v>
      </c>
      <c r="BA19" t="s">
        <v>182</v>
      </c>
      <c r="BB19">
        <v>258</v>
      </c>
      <c r="BC19">
        <v>262</v>
      </c>
      <c r="BD19" t="s">
        <v>182</v>
      </c>
      <c r="BE19" t="s">
        <v>655</v>
      </c>
      <c r="BF19" s="1" t="str">
        <f>HYPERLINK("http://dx.doi.org/10.1111/dom.14199","http://dx.doi.org/10.1111/dom.14199")</f>
        <v>http://dx.doi.org/10.1111/dom.14199</v>
      </c>
      <c r="BG19" t="s">
        <v>182</v>
      </c>
      <c r="BH19" t="s">
        <v>656</v>
      </c>
      <c r="BI19">
        <v>5</v>
      </c>
      <c r="BJ19" t="s">
        <v>268</v>
      </c>
      <c r="BK19" t="s">
        <v>208</v>
      </c>
      <c r="BL19" t="s">
        <v>268</v>
      </c>
      <c r="BM19" t="s">
        <v>657</v>
      </c>
      <c r="BN19" s="1">
        <v>32969132</v>
      </c>
      <c r="BO19" t="s">
        <v>566</v>
      </c>
      <c r="BP19" t="s">
        <v>182</v>
      </c>
      <c r="BQ19" t="s">
        <v>182</v>
      </c>
      <c r="BR19" t="s">
        <v>212</v>
      </c>
      <c r="BS19" t="s">
        <v>658</v>
      </c>
      <c r="BT19" t="str">
        <f>HYPERLINK("https%3A%2F%2Fwww.webofscience.com%2Fwos%2Fwoscc%2Ffull-record%2FWOS:000578470900001","View Full Record in Web of Science")</f>
        <v>View Full Record in Web of Science</v>
      </c>
      <c r="BU19">
        <f t="shared" si="0"/>
        <v>1</v>
      </c>
      <c r="CA19" t="s">
        <v>4317</v>
      </c>
      <c r="CB19" t="s">
        <v>4317</v>
      </c>
      <c r="CD19" t="s">
        <v>4317</v>
      </c>
      <c r="CE19" t="s">
        <v>4317</v>
      </c>
      <c r="CF19" t="s">
        <v>4332</v>
      </c>
      <c r="CG19" t="s">
        <v>4417</v>
      </c>
      <c r="CH19" t="s">
        <v>4347</v>
      </c>
    </row>
    <row r="20" spans="1:86" x14ac:dyDescent="0.2">
      <c r="A20" t="s">
        <v>180</v>
      </c>
      <c r="B20" t="s">
        <v>612</v>
      </c>
      <c r="C20" t="s">
        <v>182</v>
      </c>
      <c r="D20" t="s">
        <v>182</v>
      </c>
      <c r="E20" t="s">
        <v>182</v>
      </c>
      <c r="F20" t="s">
        <v>613</v>
      </c>
      <c r="G20" t="s">
        <v>182</v>
      </c>
      <c r="H20" t="s">
        <v>182</v>
      </c>
      <c r="I20" t="s">
        <v>614</v>
      </c>
      <c r="J20" t="s">
        <v>615</v>
      </c>
      <c r="K20" t="s">
        <v>182</v>
      </c>
      <c r="L20" t="s">
        <v>182</v>
      </c>
      <c r="M20" t="s">
        <v>186</v>
      </c>
      <c r="N20" t="s">
        <v>187</v>
      </c>
      <c r="O20" t="s">
        <v>182</v>
      </c>
      <c r="P20" t="s">
        <v>182</v>
      </c>
      <c r="Q20" t="s">
        <v>182</v>
      </c>
      <c r="R20" t="s">
        <v>182</v>
      </c>
      <c r="S20" t="s">
        <v>182</v>
      </c>
      <c r="T20" t="s">
        <v>616</v>
      </c>
      <c r="U20" t="s">
        <v>182</v>
      </c>
      <c r="V20" t="s">
        <v>617</v>
      </c>
      <c r="W20" t="s">
        <v>618</v>
      </c>
      <c r="X20" t="s">
        <v>619</v>
      </c>
      <c r="Y20" t="s">
        <v>620</v>
      </c>
      <c r="Z20" t="s">
        <v>621</v>
      </c>
      <c r="AA20" t="s">
        <v>182</v>
      </c>
      <c r="AB20" t="s">
        <v>622</v>
      </c>
      <c r="AC20" t="s">
        <v>182</v>
      </c>
      <c r="AD20" t="s">
        <v>182</v>
      </c>
      <c r="AE20" t="s">
        <v>182</v>
      </c>
      <c r="AF20" t="s">
        <v>182</v>
      </c>
      <c r="AG20">
        <v>12</v>
      </c>
      <c r="AH20">
        <v>6</v>
      </c>
      <c r="AI20">
        <v>6</v>
      </c>
      <c r="AJ20">
        <v>0</v>
      </c>
      <c r="AK20">
        <v>6</v>
      </c>
      <c r="AL20" t="s">
        <v>313</v>
      </c>
      <c r="AM20" t="s">
        <v>201</v>
      </c>
      <c r="AN20" t="s">
        <v>314</v>
      </c>
      <c r="AO20" t="s">
        <v>623</v>
      </c>
      <c r="AP20" t="s">
        <v>624</v>
      </c>
      <c r="AQ20" t="s">
        <v>182</v>
      </c>
      <c r="AR20" t="s">
        <v>625</v>
      </c>
      <c r="AS20" t="s">
        <v>626</v>
      </c>
      <c r="AT20" t="s">
        <v>627</v>
      </c>
      <c r="AU20">
        <v>2020</v>
      </c>
      <c r="AV20">
        <v>14</v>
      </c>
      <c r="AW20">
        <v>1</v>
      </c>
      <c r="AX20" t="s">
        <v>182</v>
      </c>
      <c r="AY20" t="s">
        <v>182</v>
      </c>
      <c r="AZ20" t="s">
        <v>182</v>
      </c>
      <c r="BA20" t="s">
        <v>182</v>
      </c>
      <c r="BB20" t="s">
        <v>182</v>
      </c>
      <c r="BC20" t="s">
        <v>182</v>
      </c>
      <c r="BD20">
        <v>36</v>
      </c>
      <c r="BE20" t="s">
        <v>5</v>
      </c>
      <c r="BF20" s="1" t="str">
        <f>HYPERLINK("http://dx.doi.org/10.1186/s40246-020-00288-y","http://dx.doi.org/10.1186/s40246-020-00288-y")</f>
        <v>http://dx.doi.org/10.1186/s40246-020-00288-y</v>
      </c>
      <c r="BG20" t="s">
        <v>182</v>
      </c>
      <c r="BH20" t="s">
        <v>182</v>
      </c>
      <c r="BI20">
        <v>5</v>
      </c>
      <c r="BJ20" t="s">
        <v>628</v>
      </c>
      <c r="BK20" t="s">
        <v>208</v>
      </c>
      <c r="BL20" t="s">
        <v>628</v>
      </c>
      <c r="BM20" t="s">
        <v>629</v>
      </c>
      <c r="BN20" s="1">
        <v>33036646</v>
      </c>
      <c r="BO20" t="s">
        <v>630</v>
      </c>
      <c r="BP20" t="s">
        <v>182</v>
      </c>
      <c r="BQ20" t="s">
        <v>182</v>
      </c>
      <c r="BR20" t="s">
        <v>212</v>
      </c>
      <c r="BS20" t="s">
        <v>631</v>
      </c>
      <c r="BT20" t="str">
        <f>HYPERLINK("https%3A%2F%2Fwww.webofscience.com%2Fwos%2Fwoscc%2Ffull-record%2FWOS:000576517000001","View Full Record in Web of Science")</f>
        <v>View Full Record in Web of Science</v>
      </c>
      <c r="BU20">
        <f t="shared" si="0"/>
        <v>1</v>
      </c>
      <c r="BX20" t="s">
        <v>4348</v>
      </c>
      <c r="CB20" t="s">
        <v>4317</v>
      </c>
      <c r="CC20" t="s">
        <v>4317</v>
      </c>
      <c r="CF20" t="s">
        <v>4322</v>
      </c>
      <c r="CG20" t="s">
        <v>4416</v>
      </c>
      <c r="CH20" t="s">
        <v>4349</v>
      </c>
    </row>
    <row r="21" spans="1:86" x14ac:dyDescent="0.2">
      <c r="A21" t="s">
        <v>180</v>
      </c>
      <c r="B21" t="s">
        <v>1019</v>
      </c>
      <c r="C21" t="s">
        <v>182</v>
      </c>
      <c r="D21" t="s">
        <v>182</v>
      </c>
      <c r="E21" t="s">
        <v>182</v>
      </c>
      <c r="F21" t="s">
        <v>1020</v>
      </c>
      <c r="G21" t="s">
        <v>182</v>
      </c>
      <c r="H21" t="s">
        <v>182</v>
      </c>
      <c r="I21" t="s">
        <v>1021</v>
      </c>
      <c r="J21" t="s">
        <v>1022</v>
      </c>
      <c r="K21" t="s">
        <v>182</v>
      </c>
      <c r="L21" t="s">
        <v>182</v>
      </c>
      <c r="M21" t="s">
        <v>186</v>
      </c>
      <c r="N21" t="s">
        <v>187</v>
      </c>
      <c r="O21" t="s">
        <v>182</v>
      </c>
      <c r="P21" t="s">
        <v>182</v>
      </c>
      <c r="Q21" t="s">
        <v>182</v>
      </c>
      <c r="R21" t="s">
        <v>182</v>
      </c>
      <c r="S21" t="s">
        <v>182</v>
      </c>
      <c r="T21" t="s">
        <v>1023</v>
      </c>
      <c r="U21" t="s">
        <v>1024</v>
      </c>
      <c r="V21" t="s">
        <v>1025</v>
      </c>
      <c r="W21" t="s">
        <v>1026</v>
      </c>
      <c r="X21" t="s">
        <v>1027</v>
      </c>
      <c r="Y21" t="s">
        <v>1028</v>
      </c>
      <c r="Z21" t="s">
        <v>1029</v>
      </c>
      <c r="AA21" t="s">
        <v>182</v>
      </c>
      <c r="AB21" t="s">
        <v>1030</v>
      </c>
      <c r="AC21" t="s">
        <v>1031</v>
      </c>
      <c r="AD21" t="s">
        <v>1032</v>
      </c>
      <c r="AE21" t="s">
        <v>1033</v>
      </c>
      <c r="AF21" t="s">
        <v>182</v>
      </c>
      <c r="AG21">
        <v>58</v>
      </c>
      <c r="AH21">
        <v>345</v>
      </c>
      <c r="AI21">
        <v>348</v>
      </c>
      <c r="AJ21">
        <v>20</v>
      </c>
      <c r="AK21">
        <v>141</v>
      </c>
      <c r="AL21" t="s">
        <v>260</v>
      </c>
      <c r="AM21" t="s">
        <v>261</v>
      </c>
      <c r="AN21" t="s">
        <v>262</v>
      </c>
      <c r="AO21" t="s">
        <v>1034</v>
      </c>
      <c r="AP21" t="s">
        <v>1035</v>
      </c>
      <c r="AQ21" t="s">
        <v>182</v>
      </c>
      <c r="AR21" t="s">
        <v>1036</v>
      </c>
      <c r="AS21" t="s">
        <v>1037</v>
      </c>
      <c r="AT21" t="s">
        <v>1038</v>
      </c>
      <c r="AU21">
        <v>2021</v>
      </c>
      <c r="AV21">
        <v>268</v>
      </c>
      <c r="AW21" t="s">
        <v>182</v>
      </c>
      <c r="AX21" t="s">
        <v>1039</v>
      </c>
      <c r="AY21" t="s">
        <v>182</v>
      </c>
      <c r="AZ21" t="s">
        <v>182</v>
      </c>
      <c r="BA21" t="s">
        <v>182</v>
      </c>
      <c r="BB21" t="s">
        <v>182</v>
      </c>
      <c r="BC21" t="s">
        <v>182</v>
      </c>
      <c r="BD21">
        <v>115859</v>
      </c>
      <c r="BE21" t="s">
        <v>1040</v>
      </c>
      <c r="BF21" s="1" t="str">
        <f>HYPERLINK("http://dx.doi.org/10.1016/j.envpol.2020.115859","http://dx.doi.org/10.1016/j.envpol.2020.115859")</f>
        <v>http://dx.doi.org/10.1016/j.envpol.2020.115859</v>
      </c>
      <c r="BG21" t="s">
        <v>182</v>
      </c>
      <c r="BH21" t="s">
        <v>182</v>
      </c>
      <c r="BI21">
        <v>10</v>
      </c>
      <c r="BJ21" t="s">
        <v>1041</v>
      </c>
      <c r="BK21" t="s">
        <v>208</v>
      </c>
      <c r="BL21" t="s">
        <v>1042</v>
      </c>
      <c r="BM21" t="s">
        <v>1043</v>
      </c>
      <c r="BN21" s="1">
        <v>33120349</v>
      </c>
      <c r="BO21" t="s">
        <v>1044</v>
      </c>
      <c r="BP21" t="s">
        <v>243</v>
      </c>
      <c r="BQ21" t="s">
        <v>244</v>
      </c>
      <c r="BR21" t="s">
        <v>212</v>
      </c>
      <c r="BS21" t="s">
        <v>1045</v>
      </c>
      <c r="BT21" t="str">
        <f>HYPERLINK("https%3A%2F%2Fwww.webofscience.com%2Fwos%2Fwoscc%2Ffull-record%2FWOS:000600553000068","View Full Record in Web of Science")</f>
        <v>View Full Record in Web of Science</v>
      </c>
      <c r="BU21">
        <f t="shared" si="0"/>
        <v>1</v>
      </c>
      <c r="CA21" t="s">
        <v>4317</v>
      </c>
      <c r="CB21" t="s">
        <v>4317</v>
      </c>
      <c r="CE21" t="s">
        <v>4317</v>
      </c>
      <c r="CF21" t="s">
        <v>4322</v>
      </c>
      <c r="CG21" t="s">
        <v>4415</v>
      </c>
      <c r="CH21" t="s">
        <v>4642</v>
      </c>
    </row>
    <row r="22" spans="1:86" x14ac:dyDescent="0.2">
      <c r="A22" t="s">
        <v>180</v>
      </c>
      <c r="B22" t="s">
        <v>1002</v>
      </c>
      <c r="C22" t="s">
        <v>182</v>
      </c>
      <c r="D22" t="s">
        <v>182</v>
      </c>
      <c r="E22" t="s">
        <v>182</v>
      </c>
      <c r="F22" t="s">
        <v>1003</v>
      </c>
      <c r="G22" t="s">
        <v>182</v>
      </c>
      <c r="H22" t="s">
        <v>182</v>
      </c>
      <c r="I22" t="s">
        <v>1004</v>
      </c>
      <c r="J22" t="s">
        <v>217</v>
      </c>
      <c r="K22" t="s">
        <v>182</v>
      </c>
      <c r="L22" t="s">
        <v>182</v>
      </c>
      <c r="M22" t="s">
        <v>186</v>
      </c>
      <c r="N22" t="s">
        <v>187</v>
      </c>
      <c r="O22" t="s">
        <v>182</v>
      </c>
      <c r="P22" t="s">
        <v>182</v>
      </c>
      <c r="Q22" t="s">
        <v>182</v>
      </c>
      <c r="R22" t="s">
        <v>182</v>
      </c>
      <c r="S22" t="s">
        <v>182</v>
      </c>
      <c r="T22" t="s">
        <v>1005</v>
      </c>
      <c r="U22" t="s">
        <v>182</v>
      </c>
      <c r="V22" t="s">
        <v>1006</v>
      </c>
      <c r="W22" t="s">
        <v>1007</v>
      </c>
      <c r="X22" t="s">
        <v>1008</v>
      </c>
      <c r="Y22" t="s">
        <v>1009</v>
      </c>
      <c r="Z22" t="s">
        <v>1010</v>
      </c>
      <c r="AA22" t="s">
        <v>1011</v>
      </c>
      <c r="AB22" t="s">
        <v>1012</v>
      </c>
      <c r="AC22" t="s">
        <v>1013</v>
      </c>
      <c r="AD22" t="s">
        <v>1013</v>
      </c>
      <c r="AE22" t="s">
        <v>1014</v>
      </c>
      <c r="AF22" t="s">
        <v>182</v>
      </c>
      <c r="AG22">
        <v>43</v>
      </c>
      <c r="AH22">
        <v>32</v>
      </c>
      <c r="AI22">
        <v>33</v>
      </c>
      <c r="AJ22">
        <v>3</v>
      </c>
      <c r="AK22">
        <v>15</v>
      </c>
      <c r="AL22" t="s">
        <v>230</v>
      </c>
      <c r="AM22" t="s">
        <v>231</v>
      </c>
      <c r="AN22" t="s">
        <v>232</v>
      </c>
      <c r="AO22" t="s">
        <v>233</v>
      </c>
      <c r="AP22" t="s">
        <v>234</v>
      </c>
      <c r="AQ22" t="s">
        <v>182</v>
      </c>
      <c r="AR22" t="s">
        <v>235</v>
      </c>
      <c r="AS22" t="s">
        <v>236</v>
      </c>
      <c r="AT22" t="s">
        <v>654</v>
      </c>
      <c r="AU22">
        <v>2021</v>
      </c>
      <c r="AV22">
        <v>91</v>
      </c>
      <c r="AW22" t="s">
        <v>182</v>
      </c>
      <c r="AX22" t="s">
        <v>182</v>
      </c>
      <c r="AY22" t="s">
        <v>182</v>
      </c>
      <c r="AZ22" t="s">
        <v>182</v>
      </c>
      <c r="BA22" t="s">
        <v>182</v>
      </c>
      <c r="BB22">
        <v>383</v>
      </c>
      <c r="BC22">
        <v>392</v>
      </c>
      <c r="BD22" t="s">
        <v>182</v>
      </c>
      <c r="BE22" t="s">
        <v>1015</v>
      </c>
      <c r="BF22" s="1" t="str">
        <f>HYPERLINK("http://dx.doi.org/10.1016/j.bbi.2020.10.019","http://dx.doi.org/10.1016/j.bbi.2020.10.019")</f>
        <v>http://dx.doi.org/10.1016/j.bbi.2020.10.019</v>
      </c>
      <c r="BG22" t="s">
        <v>182</v>
      </c>
      <c r="BH22" t="s">
        <v>182</v>
      </c>
      <c r="BI22">
        <v>10</v>
      </c>
      <c r="BJ22" t="s">
        <v>239</v>
      </c>
      <c r="BK22" t="s">
        <v>208</v>
      </c>
      <c r="BL22" t="s">
        <v>240</v>
      </c>
      <c r="BM22" t="s">
        <v>1016</v>
      </c>
      <c r="BN22" s="1">
        <v>33148439</v>
      </c>
      <c r="BO22" t="s">
        <v>1017</v>
      </c>
      <c r="BP22" t="s">
        <v>182</v>
      </c>
      <c r="BQ22" t="s">
        <v>182</v>
      </c>
      <c r="BR22" t="s">
        <v>212</v>
      </c>
      <c r="BS22" t="s">
        <v>1018</v>
      </c>
      <c r="BT22" t="str">
        <f>HYPERLINK("https%3A%2F%2Fwww.webofscience.com%2Fwos%2Fwoscc%2Ffull-record%2FWOS:000602574400006","View Full Record in Web of Science")</f>
        <v>View Full Record in Web of Science</v>
      </c>
      <c r="BU22">
        <f t="shared" si="0"/>
        <v>1</v>
      </c>
      <c r="BW22" t="s">
        <v>4317</v>
      </c>
      <c r="CA22" t="s">
        <v>4317</v>
      </c>
      <c r="CB22" t="s">
        <v>4492</v>
      </c>
      <c r="CD22" t="s">
        <v>4317</v>
      </c>
      <c r="CE22" t="s">
        <v>4317</v>
      </c>
      <c r="CF22" t="s">
        <v>4324</v>
      </c>
      <c r="CG22" t="s">
        <v>4414</v>
      </c>
      <c r="CH22" s="2" t="s">
        <v>4350</v>
      </c>
    </row>
    <row r="23" spans="1:86" x14ac:dyDescent="0.2">
      <c r="A23" t="s">
        <v>180</v>
      </c>
      <c r="B23" t="s">
        <v>756</v>
      </c>
      <c r="C23" t="s">
        <v>182</v>
      </c>
      <c r="D23" t="s">
        <v>182</v>
      </c>
      <c r="E23" t="s">
        <v>182</v>
      </c>
      <c r="F23" t="s">
        <v>757</v>
      </c>
      <c r="G23" t="s">
        <v>182</v>
      </c>
      <c r="H23" t="s">
        <v>182</v>
      </c>
      <c r="I23" t="s">
        <v>758</v>
      </c>
      <c r="J23" t="s">
        <v>406</v>
      </c>
      <c r="K23" t="s">
        <v>182</v>
      </c>
      <c r="L23" t="s">
        <v>182</v>
      </c>
      <c r="M23" t="s">
        <v>186</v>
      </c>
      <c r="N23" t="s">
        <v>187</v>
      </c>
      <c r="O23" t="s">
        <v>182</v>
      </c>
      <c r="P23" t="s">
        <v>182</v>
      </c>
      <c r="Q23" t="s">
        <v>182</v>
      </c>
      <c r="R23" t="s">
        <v>182</v>
      </c>
      <c r="S23" t="s">
        <v>182</v>
      </c>
      <c r="T23" t="s">
        <v>182</v>
      </c>
      <c r="U23" t="s">
        <v>759</v>
      </c>
      <c r="V23" t="s">
        <v>760</v>
      </c>
      <c r="W23" t="s">
        <v>761</v>
      </c>
      <c r="X23" t="s">
        <v>192</v>
      </c>
      <c r="Y23" t="s">
        <v>762</v>
      </c>
      <c r="Z23" t="s">
        <v>763</v>
      </c>
      <c r="AA23" t="s">
        <v>764</v>
      </c>
      <c r="AB23" t="s">
        <v>765</v>
      </c>
      <c r="AC23" t="s">
        <v>182</v>
      </c>
      <c r="AD23" t="s">
        <v>182</v>
      </c>
      <c r="AE23" t="s">
        <v>182</v>
      </c>
      <c r="AF23" t="s">
        <v>182</v>
      </c>
      <c r="AG23">
        <v>33</v>
      </c>
      <c r="AH23">
        <v>146</v>
      </c>
      <c r="AI23">
        <v>148</v>
      </c>
      <c r="AJ23">
        <v>3</v>
      </c>
      <c r="AK23">
        <v>18</v>
      </c>
      <c r="AL23" t="s">
        <v>415</v>
      </c>
      <c r="AM23" t="s">
        <v>416</v>
      </c>
      <c r="AN23" t="s">
        <v>417</v>
      </c>
      <c r="AO23" t="s">
        <v>418</v>
      </c>
      <c r="AP23" t="s">
        <v>182</v>
      </c>
      <c r="AQ23" t="s">
        <v>182</v>
      </c>
      <c r="AR23" t="s">
        <v>406</v>
      </c>
      <c r="AS23" t="s">
        <v>419</v>
      </c>
      <c r="AT23" t="s">
        <v>766</v>
      </c>
      <c r="AU23">
        <v>2020</v>
      </c>
      <c r="AV23">
        <v>15</v>
      </c>
      <c r="AW23">
        <v>11</v>
      </c>
      <c r="AX23" t="s">
        <v>182</v>
      </c>
      <c r="AY23" t="s">
        <v>182</v>
      </c>
      <c r="AZ23" t="s">
        <v>182</v>
      </c>
      <c r="BA23" t="s">
        <v>182</v>
      </c>
      <c r="BB23" t="s">
        <v>182</v>
      </c>
      <c r="BC23" t="s">
        <v>182</v>
      </c>
      <c r="BD23" t="s">
        <v>767</v>
      </c>
      <c r="BE23" t="s">
        <v>768</v>
      </c>
      <c r="BF23" s="1" t="str">
        <f>HYPERLINK("http://dx.doi.org/10.1371/journal.pone.0241824","http://dx.doi.org/10.1371/journal.pone.0241824")</f>
        <v>http://dx.doi.org/10.1371/journal.pone.0241824</v>
      </c>
      <c r="BG23" t="s">
        <v>182</v>
      </c>
      <c r="BH23" t="s">
        <v>182</v>
      </c>
      <c r="BI23">
        <v>11</v>
      </c>
      <c r="BJ23" t="s">
        <v>423</v>
      </c>
      <c r="BK23" t="s">
        <v>380</v>
      </c>
      <c r="BL23" t="s">
        <v>424</v>
      </c>
      <c r="BM23" t="s">
        <v>769</v>
      </c>
      <c r="BN23" s="1">
        <v>33152008</v>
      </c>
      <c r="BO23" t="s">
        <v>770</v>
      </c>
      <c r="BP23" t="s">
        <v>243</v>
      </c>
      <c r="BQ23" t="s">
        <v>244</v>
      </c>
      <c r="BR23" t="s">
        <v>212</v>
      </c>
      <c r="BS23" t="s">
        <v>771</v>
      </c>
      <c r="BT23" t="str">
        <f>HYPERLINK("https%3A%2F%2Fwww.webofscience.com%2Fwos%2Fwoscc%2Ffull-record%2FWOS:000591376200115","View Full Record in Web of Science")</f>
        <v>View Full Record in Web of Science</v>
      </c>
      <c r="BU23">
        <f t="shared" si="0"/>
        <v>1</v>
      </c>
      <c r="BZ23" t="s">
        <v>4317</v>
      </c>
      <c r="CA23" t="s">
        <v>4317</v>
      </c>
      <c r="CB23" t="s">
        <v>4317</v>
      </c>
      <c r="CC23" t="s">
        <v>4317</v>
      </c>
      <c r="CD23" t="s">
        <v>4317</v>
      </c>
      <c r="CE23" t="s">
        <v>4317</v>
      </c>
      <c r="CF23" t="s">
        <v>4332</v>
      </c>
      <c r="CG23" t="s">
        <v>4413</v>
      </c>
      <c r="CH23" t="s">
        <v>4351</v>
      </c>
    </row>
    <row r="24" spans="1:86" x14ac:dyDescent="0.2">
      <c r="A24" t="s">
        <v>180</v>
      </c>
      <c r="B24" t="s">
        <v>772</v>
      </c>
      <c r="C24" t="s">
        <v>182</v>
      </c>
      <c r="D24" t="s">
        <v>182</v>
      </c>
      <c r="E24" t="s">
        <v>182</v>
      </c>
      <c r="F24" t="s">
        <v>773</v>
      </c>
      <c r="G24" t="s">
        <v>182</v>
      </c>
      <c r="H24" t="s">
        <v>182</v>
      </c>
      <c r="I24" t="s">
        <v>774</v>
      </c>
      <c r="J24" t="s">
        <v>775</v>
      </c>
      <c r="K24" t="s">
        <v>182</v>
      </c>
      <c r="L24" t="s">
        <v>182</v>
      </c>
      <c r="M24" t="s">
        <v>186</v>
      </c>
      <c r="N24" t="s">
        <v>187</v>
      </c>
      <c r="O24" t="s">
        <v>182</v>
      </c>
      <c r="P24" t="s">
        <v>182</v>
      </c>
      <c r="Q24" t="s">
        <v>182</v>
      </c>
      <c r="R24" t="s">
        <v>182</v>
      </c>
      <c r="S24" t="s">
        <v>182</v>
      </c>
      <c r="T24" t="s">
        <v>776</v>
      </c>
      <c r="U24" t="s">
        <v>777</v>
      </c>
      <c r="V24" t="s">
        <v>778</v>
      </c>
      <c r="W24" t="s">
        <v>779</v>
      </c>
      <c r="X24" t="s">
        <v>780</v>
      </c>
      <c r="Y24" t="s">
        <v>781</v>
      </c>
      <c r="Z24" t="s">
        <v>782</v>
      </c>
      <c r="AA24" t="s">
        <v>764</v>
      </c>
      <c r="AB24" t="s">
        <v>783</v>
      </c>
      <c r="AC24" t="s">
        <v>784</v>
      </c>
      <c r="AD24" t="s">
        <v>785</v>
      </c>
      <c r="AE24" t="s">
        <v>786</v>
      </c>
      <c r="AF24" t="s">
        <v>182</v>
      </c>
      <c r="AG24">
        <v>44</v>
      </c>
      <c r="AH24">
        <v>36</v>
      </c>
      <c r="AI24">
        <v>36</v>
      </c>
      <c r="AJ24">
        <v>1</v>
      </c>
      <c r="AK24">
        <v>8</v>
      </c>
      <c r="AL24" t="s">
        <v>313</v>
      </c>
      <c r="AM24" t="s">
        <v>201</v>
      </c>
      <c r="AN24" t="s">
        <v>314</v>
      </c>
      <c r="AO24" t="s">
        <v>787</v>
      </c>
      <c r="AP24" t="s">
        <v>182</v>
      </c>
      <c r="AQ24" t="s">
        <v>182</v>
      </c>
      <c r="AR24" t="s">
        <v>788</v>
      </c>
      <c r="AS24" t="s">
        <v>789</v>
      </c>
      <c r="AT24" t="s">
        <v>790</v>
      </c>
      <c r="AU24">
        <v>2020</v>
      </c>
      <c r="AV24">
        <v>18</v>
      </c>
      <c r="AW24">
        <v>1</v>
      </c>
      <c r="AX24" t="s">
        <v>182</v>
      </c>
      <c r="AY24" t="s">
        <v>182</v>
      </c>
      <c r="AZ24" t="s">
        <v>182</v>
      </c>
      <c r="BA24" t="s">
        <v>182</v>
      </c>
      <c r="BB24" t="s">
        <v>182</v>
      </c>
      <c r="BC24" t="s">
        <v>182</v>
      </c>
      <c r="BD24">
        <v>355</v>
      </c>
      <c r="BE24" t="s">
        <v>791</v>
      </c>
      <c r="BF24" s="1" t="str">
        <f>HYPERLINK("http://dx.doi.org/10.1186/s12916-020-01822-4","http://dx.doi.org/10.1186/s12916-020-01822-4")</f>
        <v>http://dx.doi.org/10.1186/s12916-020-01822-4</v>
      </c>
      <c r="BG24" t="s">
        <v>182</v>
      </c>
      <c r="BH24" t="s">
        <v>182</v>
      </c>
      <c r="BI24">
        <v>9</v>
      </c>
      <c r="BJ24" t="s">
        <v>207</v>
      </c>
      <c r="BK24" t="s">
        <v>380</v>
      </c>
      <c r="BL24" t="s">
        <v>209</v>
      </c>
      <c r="BM24" t="s">
        <v>792</v>
      </c>
      <c r="BN24" s="1">
        <v>33167965</v>
      </c>
      <c r="BO24" t="s">
        <v>793</v>
      </c>
      <c r="BP24" t="s">
        <v>182</v>
      </c>
      <c r="BQ24" t="s">
        <v>182</v>
      </c>
      <c r="BR24" t="s">
        <v>212</v>
      </c>
      <c r="BS24" t="s">
        <v>794</v>
      </c>
      <c r="BT24" t="str">
        <f>HYPERLINK("https%3A%2F%2Fwww.webofscience.com%2Fwos%2Fwoscc%2Ffull-record%2FWOS:000591822900001","View Full Record in Web of Science")</f>
        <v>View Full Record in Web of Science</v>
      </c>
      <c r="BU24">
        <f t="shared" si="0"/>
        <v>1</v>
      </c>
      <c r="CA24" t="s">
        <v>4317</v>
      </c>
      <c r="CB24" t="s">
        <v>4317</v>
      </c>
      <c r="CD24" t="s">
        <v>4317</v>
      </c>
      <c r="CE24" t="s">
        <v>4317</v>
      </c>
      <c r="CF24" t="s">
        <v>4336</v>
      </c>
      <c r="CG24" t="s">
        <v>4412</v>
      </c>
      <c r="CH24" t="s">
        <v>4353</v>
      </c>
    </row>
    <row r="25" spans="1:86" x14ac:dyDescent="0.2">
      <c r="A25" t="s">
        <v>180</v>
      </c>
      <c r="B25" t="s">
        <v>455</v>
      </c>
      <c r="C25" t="s">
        <v>182</v>
      </c>
      <c r="D25" t="s">
        <v>182</v>
      </c>
      <c r="E25" t="s">
        <v>182</v>
      </c>
      <c r="F25" t="s">
        <v>456</v>
      </c>
      <c r="G25" t="s">
        <v>182</v>
      </c>
      <c r="H25" t="s">
        <v>182</v>
      </c>
      <c r="I25" t="s">
        <v>457</v>
      </c>
      <c r="J25" t="s">
        <v>328</v>
      </c>
      <c r="K25" t="s">
        <v>182</v>
      </c>
      <c r="L25" t="s">
        <v>182</v>
      </c>
      <c r="M25" t="s">
        <v>186</v>
      </c>
      <c r="N25" t="s">
        <v>187</v>
      </c>
      <c r="O25" t="s">
        <v>182</v>
      </c>
      <c r="P25" t="s">
        <v>182</v>
      </c>
      <c r="Q25" t="s">
        <v>182</v>
      </c>
      <c r="R25" t="s">
        <v>182</v>
      </c>
      <c r="S25" t="s">
        <v>182</v>
      </c>
      <c r="T25" t="s">
        <v>458</v>
      </c>
      <c r="U25" t="s">
        <v>182</v>
      </c>
      <c r="V25" t="s">
        <v>459</v>
      </c>
      <c r="W25" t="s">
        <v>460</v>
      </c>
      <c r="X25" t="s">
        <v>461</v>
      </c>
      <c r="Y25" t="s">
        <v>462</v>
      </c>
      <c r="Z25" t="s">
        <v>463</v>
      </c>
      <c r="AA25" t="s">
        <v>464</v>
      </c>
      <c r="AB25" t="s">
        <v>465</v>
      </c>
      <c r="AC25" t="s">
        <v>466</v>
      </c>
      <c r="AD25" t="s">
        <v>467</v>
      </c>
      <c r="AE25" t="s">
        <v>468</v>
      </c>
      <c r="AF25" t="s">
        <v>182</v>
      </c>
      <c r="AG25">
        <v>15</v>
      </c>
      <c r="AH25">
        <v>8</v>
      </c>
      <c r="AI25">
        <v>9</v>
      </c>
      <c r="AJ25">
        <v>2</v>
      </c>
      <c r="AK25">
        <v>9</v>
      </c>
      <c r="AL25" t="s">
        <v>341</v>
      </c>
      <c r="AM25" t="s">
        <v>342</v>
      </c>
      <c r="AN25" t="s">
        <v>343</v>
      </c>
      <c r="AO25" t="s">
        <v>344</v>
      </c>
      <c r="AP25" t="s">
        <v>182</v>
      </c>
      <c r="AQ25" t="s">
        <v>182</v>
      </c>
      <c r="AR25" t="s">
        <v>345</v>
      </c>
      <c r="AS25" t="s">
        <v>346</v>
      </c>
      <c r="AT25" t="s">
        <v>469</v>
      </c>
      <c r="AU25">
        <v>2020</v>
      </c>
      <c r="AV25">
        <v>7</v>
      </c>
      <c r="AW25" t="s">
        <v>182</v>
      </c>
      <c r="AX25" t="s">
        <v>182</v>
      </c>
      <c r="AY25" t="s">
        <v>182</v>
      </c>
      <c r="AZ25" t="s">
        <v>182</v>
      </c>
      <c r="BA25" t="s">
        <v>182</v>
      </c>
      <c r="BB25" t="s">
        <v>182</v>
      </c>
      <c r="BC25" t="s">
        <v>182</v>
      </c>
      <c r="BD25">
        <v>156</v>
      </c>
      <c r="BE25" t="s">
        <v>6</v>
      </c>
      <c r="BF25" s="1" t="str">
        <f>HYPERLINK("http://dx.doi.org/10.3389/fcvm.2020.00156","http://dx.doi.org/10.3389/fcvm.2020.00156")</f>
        <v>http://dx.doi.org/10.3389/fcvm.2020.00156</v>
      </c>
      <c r="BG25" t="s">
        <v>182</v>
      </c>
      <c r="BH25" t="s">
        <v>182</v>
      </c>
      <c r="BI25">
        <v>6</v>
      </c>
      <c r="BJ25" t="s">
        <v>348</v>
      </c>
      <c r="BK25" t="s">
        <v>208</v>
      </c>
      <c r="BL25" t="s">
        <v>349</v>
      </c>
      <c r="BM25" t="s">
        <v>470</v>
      </c>
      <c r="BN25" s="1">
        <v>33195444</v>
      </c>
      <c r="BO25" t="s">
        <v>471</v>
      </c>
      <c r="BP25" t="s">
        <v>182</v>
      </c>
      <c r="BQ25" t="s">
        <v>182</v>
      </c>
      <c r="BR25" t="s">
        <v>212</v>
      </c>
      <c r="BS25" t="s">
        <v>472</v>
      </c>
      <c r="BT25" t="str">
        <f>HYPERLINK("https%3A%2F%2Fwww.webofscience.com%2Fwos%2Fwoscc%2Ffull-record%2FWOS:000570486600001","View Full Record in Web of Science")</f>
        <v>View Full Record in Web of Science</v>
      </c>
      <c r="BU25" t="str">
        <f t="shared" si="0"/>
        <v/>
      </c>
      <c r="BV25" t="s">
        <v>4354</v>
      </c>
    </row>
    <row r="26" spans="1:86" x14ac:dyDescent="0.2">
      <c r="A26" t="s">
        <v>180</v>
      </c>
      <c r="B26" t="s">
        <v>842</v>
      </c>
      <c r="C26" t="s">
        <v>182</v>
      </c>
      <c r="D26" t="s">
        <v>182</v>
      </c>
      <c r="E26" t="s">
        <v>182</v>
      </c>
      <c r="F26" t="s">
        <v>843</v>
      </c>
      <c r="G26" t="s">
        <v>182</v>
      </c>
      <c r="H26" t="s">
        <v>182</v>
      </c>
      <c r="I26" t="s">
        <v>844</v>
      </c>
      <c r="J26" t="s">
        <v>406</v>
      </c>
      <c r="K26" t="s">
        <v>182</v>
      </c>
      <c r="L26" t="s">
        <v>182</v>
      </c>
      <c r="M26" t="s">
        <v>186</v>
      </c>
      <c r="N26" t="s">
        <v>187</v>
      </c>
      <c r="O26" t="s">
        <v>182</v>
      </c>
      <c r="P26" t="s">
        <v>182</v>
      </c>
      <c r="Q26" t="s">
        <v>182</v>
      </c>
      <c r="R26" t="s">
        <v>182</v>
      </c>
      <c r="S26" t="s">
        <v>182</v>
      </c>
      <c r="T26" t="s">
        <v>182</v>
      </c>
      <c r="U26" t="s">
        <v>845</v>
      </c>
      <c r="V26" t="s">
        <v>846</v>
      </c>
      <c r="W26" t="s">
        <v>847</v>
      </c>
      <c r="X26" t="s">
        <v>848</v>
      </c>
      <c r="Y26" t="s">
        <v>849</v>
      </c>
      <c r="Z26" t="s">
        <v>850</v>
      </c>
      <c r="AA26" t="s">
        <v>182</v>
      </c>
      <c r="AB26" t="s">
        <v>182</v>
      </c>
      <c r="AC26" t="s">
        <v>851</v>
      </c>
      <c r="AD26" t="s">
        <v>852</v>
      </c>
      <c r="AE26" t="s">
        <v>853</v>
      </c>
      <c r="AF26" t="s">
        <v>182</v>
      </c>
      <c r="AG26">
        <v>47</v>
      </c>
      <c r="AH26">
        <v>25</v>
      </c>
      <c r="AI26">
        <v>26</v>
      </c>
      <c r="AJ26">
        <v>0</v>
      </c>
      <c r="AK26">
        <v>4</v>
      </c>
      <c r="AL26" t="s">
        <v>415</v>
      </c>
      <c r="AM26" t="s">
        <v>416</v>
      </c>
      <c r="AN26" t="s">
        <v>417</v>
      </c>
      <c r="AO26" t="s">
        <v>418</v>
      </c>
      <c r="AP26" t="s">
        <v>182</v>
      </c>
      <c r="AQ26" t="s">
        <v>182</v>
      </c>
      <c r="AR26" t="s">
        <v>406</v>
      </c>
      <c r="AS26" t="s">
        <v>419</v>
      </c>
      <c r="AT26" t="s">
        <v>854</v>
      </c>
      <c r="AU26">
        <v>2020</v>
      </c>
      <c r="AV26">
        <v>15</v>
      </c>
      <c r="AW26">
        <v>11</v>
      </c>
      <c r="AX26" t="s">
        <v>182</v>
      </c>
      <c r="AY26" t="s">
        <v>182</v>
      </c>
      <c r="AZ26" t="s">
        <v>182</v>
      </c>
      <c r="BA26" t="s">
        <v>182</v>
      </c>
      <c r="BB26" t="s">
        <v>182</v>
      </c>
      <c r="BC26" t="s">
        <v>182</v>
      </c>
      <c r="BD26" t="s">
        <v>855</v>
      </c>
      <c r="BE26" t="s">
        <v>856</v>
      </c>
      <c r="BF26" s="1" t="str">
        <f>HYPERLINK("http://dx.doi.org/10.1371/journal.pone.0241264","http://dx.doi.org/10.1371/journal.pone.0241264")</f>
        <v>http://dx.doi.org/10.1371/journal.pone.0241264</v>
      </c>
      <c r="BG26" t="s">
        <v>182</v>
      </c>
      <c r="BH26" t="s">
        <v>182</v>
      </c>
      <c r="BI26">
        <v>13</v>
      </c>
      <c r="BJ26" t="s">
        <v>423</v>
      </c>
      <c r="BK26" t="s">
        <v>380</v>
      </c>
      <c r="BL26" t="s">
        <v>424</v>
      </c>
      <c r="BM26" t="s">
        <v>857</v>
      </c>
      <c r="BN26" s="1">
        <v>33201886</v>
      </c>
      <c r="BO26" t="s">
        <v>471</v>
      </c>
      <c r="BP26" t="s">
        <v>182</v>
      </c>
      <c r="BQ26" t="s">
        <v>182</v>
      </c>
      <c r="BR26" t="s">
        <v>212</v>
      </c>
      <c r="BS26" t="s">
        <v>858</v>
      </c>
      <c r="BT26" t="str">
        <f>HYPERLINK("https%3A%2F%2Fwww.webofscience.com%2Fwos%2Fwoscc%2Ffull-record%2FWOS:000595003900025","View Full Record in Web of Science")</f>
        <v>View Full Record in Web of Science</v>
      </c>
      <c r="BU26">
        <f t="shared" si="0"/>
        <v>1</v>
      </c>
      <c r="BW26" t="s">
        <v>4355</v>
      </c>
      <c r="CA26" t="s">
        <v>4317</v>
      </c>
      <c r="CB26" t="s">
        <v>4317</v>
      </c>
      <c r="CD26" t="s">
        <v>4317</v>
      </c>
      <c r="CE26" t="s">
        <v>4317</v>
      </c>
      <c r="CF26" t="s">
        <v>4322</v>
      </c>
      <c r="CG26" t="s">
        <v>4411</v>
      </c>
      <c r="CH26" t="s">
        <v>4356</v>
      </c>
    </row>
    <row r="27" spans="1:86" x14ac:dyDescent="0.2">
      <c r="A27" t="s">
        <v>180</v>
      </c>
      <c r="B27" t="s">
        <v>795</v>
      </c>
      <c r="C27" t="s">
        <v>182</v>
      </c>
      <c r="D27" t="s">
        <v>182</v>
      </c>
      <c r="E27" t="s">
        <v>182</v>
      </c>
      <c r="F27" t="s">
        <v>796</v>
      </c>
      <c r="G27" t="s">
        <v>182</v>
      </c>
      <c r="H27" t="s">
        <v>182</v>
      </c>
      <c r="I27" t="s">
        <v>797</v>
      </c>
      <c r="J27" t="s">
        <v>798</v>
      </c>
      <c r="K27" t="s">
        <v>182</v>
      </c>
      <c r="L27" t="s">
        <v>182</v>
      </c>
      <c r="M27" t="s">
        <v>186</v>
      </c>
      <c r="N27" t="s">
        <v>187</v>
      </c>
      <c r="O27" t="s">
        <v>182</v>
      </c>
      <c r="P27" t="s">
        <v>182</v>
      </c>
      <c r="Q27" t="s">
        <v>182</v>
      </c>
      <c r="R27" t="s">
        <v>182</v>
      </c>
      <c r="S27" t="s">
        <v>182</v>
      </c>
      <c r="T27" t="s">
        <v>799</v>
      </c>
      <c r="U27" t="s">
        <v>800</v>
      </c>
      <c r="V27" t="s">
        <v>801</v>
      </c>
      <c r="W27" t="s">
        <v>802</v>
      </c>
      <c r="X27" t="s">
        <v>803</v>
      </c>
      <c r="Y27" t="s">
        <v>804</v>
      </c>
      <c r="Z27" t="s">
        <v>805</v>
      </c>
      <c r="AA27" t="s">
        <v>484</v>
      </c>
      <c r="AB27" t="s">
        <v>806</v>
      </c>
      <c r="AC27" t="s">
        <v>807</v>
      </c>
      <c r="AD27" t="s">
        <v>808</v>
      </c>
      <c r="AE27" t="s">
        <v>809</v>
      </c>
      <c r="AF27" t="s">
        <v>182</v>
      </c>
      <c r="AG27">
        <v>49</v>
      </c>
      <c r="AH27">
        <v>44</v>
      </c>
      <c r="AI27">
        <v>45</v>
      </c>
      <c r="AJ27">
        <v>1</v>
      </c>
      <c r="AK27">
        <v>11</v>
      </c>
      <c r="AL27" t="s">
        <v>341</v>
      </c>
      <c r="AM27" t="s">
        <v>342</v>
      </c>
      <c r="AN27" t="s">
        <v>343</v>
      </c>
      <c r="AO27" t="s">
        <v>182</v>
      </c>
      <c r="AP27" t="s">
        <v>810</v>
      </c>
      <c r="AQ27" t="s">
        <v>182</v>
      </c>
      <c r="AR27" t="s">
        <v>811</v>
      </c>
      <c r="AS27" t="s">
        <v>812</v>
      </c>
      <c r="AT27" t="s">
        <v>813</v>
      </c>
      <c r="AU27">
        <v>2020</v>
      </c>
      <c r="AV27">
        <v>11</v>
      </c>
      <c r="AW27" t="s">
        <v>182</v>
      </c>
      <c r="AX27" t="s">
        <v>182</v>
      </c>
      <c r="AY27" t="s">
        <v>182</v>
      </c>
      <c r="AZ27" t="s">
        <v>182</v>
      </c>
      <c r="BA27" t="s">
        <v>182</v>
      </c>
      <c r="BB27" t="s">
        <v>182</v>
      </c>
      <c r="BC27" t="s">
        <v>182</v>
      </c>
      <c r="BD27">
        <v>586308</v>
      </c>
      <c r="BE27" t="s">
        <v>814</v>
      </c>
      <c r="BF27" s="1" t="str">
        <f>HYPERLINK("http://dx.doi.org/10.3389/fgene.2020.586308","http://dx.doi.org/10.3389/fgene.2020.586308")</f>
        <v>http://dx.doi.org/10.3389/fgene.2020.586308</v>
      </c>
      <c r="BG27" t="s">
        <v>182</v>
      </c>
      <c r="BH27" t="s">
        <v>182</v>
      </c>
      <c r="BI27">
        <v>9</v>
      </c>
      <c r="BJ27" t="s">
        <v>628</v>
      </c>
      <c r="BK27" t="s">
        <v>208</v>
      </c>
      <c r="BL27" t="s">
        <v>628</v>
      </c>
      <c r="BM27" t="s">
        <v>815</v>
      </c>
      <c r="BN27" s="1">
        <v>33262790</v>
      </c>
      <c r="BO27" t="s">
        <v>471</v>
      </c>
      <c r="BP27" t="s">
        <v>182</v>
      </c>
      <c r="BQ27" t="s">
        <v>182</v>
      </c>
      <c r="BR27" t="s">
        <v>212</v>
      </c>
      <c r="BS27" t="s">
        <v>816</v>
      </c>
      <c r="BT27" t="str">
        <f>HYPERLINK("https%3A%2F%2Fwww.webofscience.com%2Fwos%2Fwoscc%2Ffull-record%2FWOS:000592014400001","View Full Record in Web of Science")</f>
        <v>View Full Record in Web of Science</v>
      </c>
      <c r="BU27">
        <f t="shared" si="0"/>
        <v>1</v>
      </c>
      <c r="BW27" t="s">
        <v>4357</v>
      </c>
      <c r="BZ27" t="s">
        <v>4363</v>
      </c>
      <c r="CA27" t="s">
        <v>4317</v>
      </c>
      <c r="CB27" t="s">
        <v>4359</v>
      </c>
      <c r="CD27" t="s">
        <v>4317</v>
      </c>
      <c r="CE27" t="s">
        <v>4317</v>
      </c>
      <c r="CF27" t="s">
        <v>4322</v>
      </c>
      <c r="CG27" t="s">
        <v>4410</v>
      </c>
      <c r="CH27" t="s">
        <v>4358</v>
      </c>
    </row>
    <row r="28" spans="1:86" x14ac:dyDescent="0.2">
      <c r="A28" t="s">
        <v>180</v>
      </c>
      <c r="B28" t="s">
        <v>1711</v>
      </c>
      <c r="C28" t="s">
        <v>182</v>
      </c>
      <c r="D28" t="s">
        <v>182</v>
      </c>
      <c r="E28" t="s">
        <v>182</v>
      </c>
      <c r="F28" t="s">
        <v>1712</v>
      </c>
      <c r="G28" t="s">
        <v>182</v>
      </c>
      <c r="H28" t="s">
        <v>182</v>
      </c>
      <c r="I28" t="s">
        <v>1713</v>
      </c>
      <c r="J28" t="s">
        <v>1714</v>
      </c>
      <c r="K28" t="s">
        <v>182</v>
      </c>
      <c r="L28" t="s">
        <v>182</v>
      </c>
      <c r="M28" t="s">
        <v>186</v>
      </c>
      <c r="N28" t="s">
        <v>187</v>
      </c>
      <c r="O28" t="s">
        <v>182</v>
      </c>
      <c r="P28" t="s">
        <v>182</v>
      </c>
      <c r="Q28" t="s">
        <v>182</v>
      </c>
      <c r="R28" t="s">
        <v>182</v>
      </c>
      <c r="S28" t="s">
        <v>182</v>
      </c>
      <c r="T28" t="s">
        <v>1715</v>
      </c>
      <c r="U28" t="s">
        <v>182</v>
      </c>
      <c r="V28" t="s">
        <v>1716</v>
      </c>
      <c r="W28" t="s">
        <v>1717</v>
      </c>
      <c r="X28" t="s">
        <v>1718</v>
      </c>
      <c r="Y28" t="s">
        <v>1719</v>
      </c>
      <c r="Z28" t="s">
        <v>1720</v>
      </c>
      <c r="AA28" t="s">
        <v>1721</v>
      </c>
      <c r="AB28" t="s">
        <v>1722</v>
      </c>
      <c r="AC28" t="s">
        <v>1723</v>
      </c>
      <c r="AD28" t="s">
        <v>1724</v>
      </c>
      <c r="AE28" t="s">
        <v>1725</v>
      </c>
      <c r="AF28" t="s">
        <v>182</v>
      </c>
      <c r="AG28">
        <v>37</v>
      </c>
      <c r="AH28">
        <v>284</v>
      </c>
      <c r="AI28">
        <v>290</v>
      </c>
      <c r="AJ28">
        <v>3</v>
      </c>
      <c r="AK28">
        <v>22</v>
      </c>
      <c r="AL28" t="s">
        <v>200</v>
      </c>
      <c r="AM28" t="s">
        <v>201</v>
      </c>
      <c r="AN28" t="s">
        <v>202</v>
      </c>
      <c r="AO28" t="s">
        <v>1726</v>
      </c>
      <c r="AP28" t="s">
        <v>1727</v>
      </c>
      <c r="AQ28" t="s">
        <v>182</v>
      </c>
      <c r="AR28" t="s">
        <v>1728</v>
      </c>
      <c r="AS28" t="s">
        <v>1729</v>
      </c>
      <c r="AT28" t="s">
        <v>1183</v>
      </c>
      <c r="AU28">
        <v>2021</v>
      </c>
      <c r="AV28">
        <v>78</v>
      </c>
      <c r="AW28">
        <v>5</v>
      </c>
      <c r="AX28" t="s">
        <v>182</v>
      </c>
      <c r="AY28" t="s">
        <v>182</v>
      </c>
      <c r="AZ28" t="s">
        <v>182</v>
      </c>
      <c r="BA28" t="s">
        <v>182</v>
      </c>
      <c r="BB28">
        <v>307</v>
      </c>
      <c r="BC28">
        <v>314</v>
      </c>
      <c r="BD28" t="s">
        <v>182</v>
      </c>
      <c r="BE28" t="s">
        <v>7</v>
      </c>
      <c r="BF28" s="1" t="str">
        <f>HYPERLINK("http://dx.doi.org/10.1136/oemed-2020-106731","http://dx.doi.org/10.1136/oemed-2020-106731")</f>
        <v>http://dx.doi.org/10.1136/oemed-2020-106731</v>
      </c>
      <c r="BG28" t="s">
        <v>182</v>
      </c>
      <c r="BH28" t="s">
        <v>182</v>
      </c>
      <c r="BI28">
        <v>8</v>
      </c>
      <c r="BJ28" t="s">
        <v>320</v>
      </c>
      <c r="BK28" t="s">
        <v>208</v>
      </c>
      <c r="BL28" t="s">
        <v>320</v>
      </c>
      <c r="BM28" t="s">
        <v>1730</v>
      </c>
      <c r="BN28" s="1">
        <v>33298533</v>
      </c>
      <c r="BO28" t="s">
        <v>1731</v>
      </c>
      <c r="BP28" t="s">
        <v>243</v>
      </c>
      <c r="BQ28" t="s">
        <v>244</v>
      </c>
      <c r="BR28" t="s">
        <v>212</v>
      </c>
      <c r="BS28" t="s">
        <v>1732</v>
      </c>
      <c r="BT28" t="str">
        <f>HYPERLINK("https%3A%2F%2Fwww.webofscience.com%2Fwos%2Fwoscc%2Ffull-record%2FWOS:000641485000002","View Full Record in Web of Science")</f>
        <v>View Full Record in Web of Science</v>
      </c>
      <c r="BU28">
        <f t="shared" si="0"/>
        <v>1</v>
      </c>
      <c r="CA28" t="s">
        <v>4317</v>
      </c>
      <c r="CB28" t="s">
        <v>4317</v>
      </c>
      <c r="CD28" t="s">
        <v>4317</v>
      </c>
      <c r="CE28" t="s">
        <v>4317</v>
      </c>
      <c r="CF28" t="s">
        <v>4324</v>
      </c>
      <c r="CG28" t="s">
        <v>4409</v>
      </c>
      <c r="CH28" t="s">
        <v>4361</v>
      </c>
    </row>
    <row r="29" spans="1:86" x14ac:dyDescent="0.2">
      <c r="A29" t="s">
        <v>180</v>
      </c>
      <c r="B29" t="s">
        <v>905</v>
      </c>
      <c r="C29" t="s">
        <v>182</v>
      </c>
      <c r="D29" t="s">
        <v>182</v>
      </c>
      <c r="E29" t="s">
        <v>182</v>
      </c>
      <c r="F29" t="s">
        <v>906</v>
      </c>
      <c r="G29" t="s">
        <v>182</v>
      </c>
      <c r="H29" t="s">
        <v>182</v>
      </c>
      <c r="I29" t="s">
        <v>907</v>
      </c>
      <c r="J29" t="s">
        <v>908</v>
      </c>
      <c r="K29" t="s">
        <v>182</v>
      </c>
      <c r="L29" t="s">
        <v>182</v>
      </c>
      <c r="M29" t="s">
        <v>186</v>
      </c>
      <c r="N29" t="s">
        <v>187</v>
      </c>
      <c r="O29" t="s">
        <v>182</v>
      </c>
      <c r="P29" t="s">
        <v>182</v>
      </c>
      <c r="Q29" t="s">
        <v>182</v>
      </c>
      <c r="R29" t="s">
        <v>182</v>
      </c>
      <c r="S29" t="s">
        <v>182</v>
      </c>
      <c r="T29" t="s">
        <v>182</v>
      </c>
      <c r="U29" t="s">
        <v>909</v>
      </c>
      <c r="V29" t="s">
        <v>910</v>
      </c>
      <c r="W29" t="s">
        <v>911</v>
      </c>
      <c r="X29" t="s">
        <v>912</v>
      </c>
      <c r="Y29" t="s">
        <v>913</v>
      </c>
      <c r="Z29" t="s">
        <v>914</v>
      </c>
      <c r="AA29" t="s">
        <v>915</v>
      </c>
      <c r="AB29" t="s">
        <v>916</v>
      </c>
      <c r="AC29" t="s">
        <v>917</v>
      </c>
      <c r="AD29" t="s">
        <v>918</v>
      </c>
      <c r="AE29" t="s">
        <v>919</v>
      </c>
      <c r="AF29" t="s">
        <v>182</v>
      </c>
      <c r="AG29">
        <v>23</v>
      </c>
      <c r="AH29">
        <v>31</v>
      </c>
      <c r="AI29">
        <v>33</v>
      </c>
      <c r="AJ29">
        <v>2</v>
      </c>
      <c r="AK29">
        <v>21</v>
      </c>
      <c r="AL29" t="s">
        <v>920</v>
      </c>
      <c r="AM29" t="s">
        <v>921</v>
      </c>
      <c r="AN29" t="s">
        <v>922</v>
      </c>
      <c r="AO29" t="s">
        <v>923</v>
      </c>
      <c r="AP29" t="s">
        <v>924</v>
      </c>
      <c r="AQ29" t="s">
        <v>182</v>
      </c>
      <c r="AR29" t="s">
        <v>925</v>
      </c>
      <c r="AS29" t="s">
        <v>926</v>
      </c>
      <c r="AT29" t="s">
        <v>901</v>
      </c>
      <c r="AU29">
        <v>2020</v>
      </c>
      <c r="AV29">
        <v>10</v>
      </c>
      <c r="AW29">
        <v>2</v>
      </c>
      <c r="AX29" t="s">
        <v>182</v>
      </c>
      <c r="AY29" t="s">
        <v>182</v>
      </c>
      <c r="AZ29" t="s">
        <v>182</v>
      </c>
      <c r="BA29" t="s">
        <v>182</v>
      </c>
      <c r="BB29" t="s">
        <v>182</v>
      </c>
      <c r="BC29" t="s">
        <v>182</v>
      </c>
      <c r="BD29">
        <v>20514</v>
      </c>
      <c r="BE29" t="s">
        <v>927</v>
      </c>
      <c r="BF29" s="1" t="str">
        <f>HYPERLINK("http://dx.doi.org/10.7189/jogh.10.020514","http://dx.doi.org/10.7189/jogh.10.020514")</f>
        <v>http://dx.doi.org/10.7189/jogh.10.020514</v>
      </c>
      <c r="BG29" t="s">
        <v>182</v>
      </c>
      <c r="BH29" t="s">
        <v>182</v>
      </c>
      <c r="BI29">
        <v>9</v>
      </c>
      <c r="BJ29" t="s">
        <v>320</v>
      </c>
      <c r="BK29" t="s">
        <v>380</v>
      </c>
      <c r="BL29" t="s">
        <v>320</v>
      </c>
      <c r="BM29" t="s">
        <v>928</v>
      </c>
      <c r="BN29" s="1">
        <v>33312507</v>
      </c>
      <c r="BO29" t="s">
        <v>323</v>
      </c>
      <c r="BP29" t="s">
        <v>182</v>
      </c>
      <c r="BQ29" t="s">
        <v>182</v>
      </c>
      <c r="BR29" t="s">
        <v>212</v>
      </c>
      <c r="BS29" t="s">
        <v>929</v>
      </c>
      <c r="BT29" t="str">
        <f>HYPERLINK("https%3A%2F%2Fwww.webofscience.com%2Fwos%2Fwoscc%2Ffull-record%2FWOS:000612476300167","View Full Record in Web of Science")</f>
        <v>View Full Record in Web of Science</v>
      </c>
      <c r="BU29">
        <f t="shared" si="0"/>
        <v>1</v>
      </c>
      <c r="BW29" t="s">
        <v>4357</v>
      </c>
      <c r="BZ29" t="s">
        <v>4363</v>
      </c>
      <c r="CA29" t="s">
        <v>4317</v>
      </c>
      <c r="CB29" t="s">
        <v>4317</v>
      </c>
      <c r="CD29" t="s">
        <v>4317</v>
      </c>
      <c r="CE29" t="s">
        <v>4317</v>
      </c>
      <c r="CF29" t="s">
        <v>4390</v>
      </c>
      <c r="CG29" t="s">
        <v>4408</v>
      </c>
      <c r="CH29" t="s">
        <v>4362</v>
      </c>
    </row>
    <row r="30" spans="1:86" x14ac:dyDescent="0.2">
      <c r="A30" t="s">
        <v>180</v>
      </c>
      <c r="B30" t="s">
        <v>859</v>
      </c>
      <c r="C30" t="s">
        <v>182</v>
      </c>
      <c r="D30" t="s">
        <v>182</v>
      </c>
      <c r="E30" t="s">
        <v>182</v>
      </c>
      <c r="F30" t="s">
        <v>860</v>
      </c>
      <c r="G30" t="s">
        <v>182</v>
      </c>
      <c r="H30" t="s">
        <v>182</v>
      </c>
      <c r="I30" t="s">
        <v>861</v>
      </c>
      <c r="J30" t="s">
        <v>862</v>
      </c>
      <c r="K30" t="s">
        <v>182</v>
      </c>
      <c r="L30" t="s">
        <v>182</v>
      </c>
      <c r="M30" t="s">
        <v>186</v>
      </c>
      <c r="N30" t="s">
        <v>187</v>
      </c>
      <c r="O30" t="s">
        <v>182</v>
      </c>
      <c r="P30" t="s">
        <v>182</v>
      </c>
      <c r="Q30" t="s">
        <v>182</v>
      </c>
      <c r="R30" t="s">
        <v>182</v>
      </c>
      <c r="S30" t="s">
        <v>182</v>
      </c>
      <c r="T30" t="s">
        <v>863</v>
      </c>
      <c r="U30" t="s">
        <v>864</v>
      </c>
      <c r="V30" t="s">
        <v>865</v>
      </c>
      <c r="W30" t="s">
        <v>866</v>
      </c>
      <c r="X30" t="s">
        <v>867</v>
      </c>
      <c r="Y30" t="s">
        <v>868</v>
      </c>
      <c r="Z30" t="s">
        <v>869</v>
      </c>
      <c r="AA30" t="s">
        <v>870</v>
      </c>
      <c r="AB30" t="s">
        <v>871</v>
      </c>
      <c r="AC30" t="s">
        <v>872</v>
      </c>
      <c r="AD30" t="s">
        <v>873</v>
      </c>
      <c r="AE30" t="s">
        <v>874</v>
      </c>
      <c r="AF30" t="s">
        <v>182</v>
      </c>
      <c r="AG30">
        <v>31</v>
      </c>
      <c r="AH30">
        <v>46</v>
      </c>
      <c r="AI30">
        <v>49</v>
      </c>
      <c r="AJ30">
        <v>0</v>
      </c>
      <c r="AK30">
        <v>6</v>
      </c>
      <c r="AL30" t="s">
        <v>341</v>
      </c>
      <c r="AM30" t="s">
        <v>342</v>
      </c>
      <c r="AN30" t="s">
        <v>343</v>
      </c>
      <c r="AO30" t="s">
        <v>182</v>
      </c>
      <c r="AP30" t="s">
        <v>875</v>
      </c>
      <c r="AQ30" t="s">
        <v>182</v>
      </c>
      <c r="AR30" t="s">
        <v>876</v>
      </c>
      <c r="AS30" t="s">
        <v>877</v>
      </c>
      <c r="AT30" t="s">
        <v>878</v>
      </c>
      <c r="AU30">
        <v>2020</v>
      </c>
      <c r="AV30">
        <v>7</v>
      </c>
      <c r="AW30" t="s">
        <v>182</v>
      </c>
      <c r="AX30" t="s">
        <v>182</v>
      </c>
      <c r="AY30" t="s">
        <v>182</v>
      </c>
      <c r="AZ30" t="s">
        <v>182</v>
      </c>
      <c r="BA30" t="s">
        <v>182</v>
      </c>
      <c r="BB30" t="s">
        <v>182</v>
      </c>
      <c r="BC30" t="s">
        <v>182</v>
      </c>
      <c r="BD30">
        <v>604980</v>
      </c>
      <c r="BE30" t="s">
        <v>879</v>
      </c>
      <c r="BF30" s="1" t="str">
        <f>HYPERLINK("http://dx.doi.org/10.3389/fmed.2020.604980","http://dx.doi.org/10.3389/fmed.2020.604980")</f>
        <v>http://dx.doi.org/10.3389/fmed.2020.604980</v>
      </c>
      <c r="BG30" t="s">
        <v>182</v>
      </c>
      <c r="BH30" t="s">
        <v>182</v>
      </c>
      <c r="BI30">
        <v>7</v>
      </c>
      <c r="BJ30" t="s">
        <v>207</v>
      </c>
      <c r="BK30" t="s">
        <v>208</v>
      </c>
      <c r="BL30" t="s">
        <v>209</v>
      </c>
      <c r="BM30" t="s">
        <v>880</v>
      </c>
      <c r="BN30" s="1">
        <v>33330570</v>
      </c>
      <c r="BO30" t="s">
        <v>881</v>
      </c>
      <c r="BP30" t="s">
        <v>182</v>
      </c>
      <c r="BQ30" t="s">
        <v>182</v>
      </c>
      <c r="BR30" t="s">
        <v>212</v>
      </c>
      <c r="BS30" t="s">
        <v>882</v>
      </c>
      <c r="BT30" t="str">
        <f>HYPERLINK("https%3A%2F%2Fwww.webofscience.com%2Fwos%2Fwoscc%2Ffull-record%2FWOS:000596615400001","View Full Record in Web of Science")</f>
        <v>View Full Record in Web of Science</v>
      </c>
      <c r="BU30">
        <f t="shared" si="0"/>
        <v>1</v>
      </c>
      <c r="CA30" t="s">
        <v>4317</v>
      </c>
      <c r="CB30" t="s">
        <v>4317</v>
      </c>
      <c r="CD30" t="s">
        <v>4317</v>
      </c>
      <c r="CE30" t="s">
        <v>4317</v>
      </c>
      <c r="CF30" t="s">
        <v>4336</v>
      </c>
      <c r="CG30" t="s">
        <v>4407</v>
      </c>
      <c r="CH30" t="s">
        <v>4364</v>
      </c>
    </row>
    <row r="31" spans="1:86" x14ac:dyDescent="0.2">
      <c r="A31" t="s">
        <v>180</v>
      </c>
      <c r="B31" t="s">
        <v>1093</v>
      </c>
      <c r="C31" t="s">
        <v>182</v>
      </c>
      <c r="D31" t="s">
        <v>182</v>
      </c>
      <c r="E31" t="s">
        <v>182</v>
      </c>
      <c r="F31" t="s">
        <v>1094</v>
      </c>
      <c r="G31" t="s">
        <v>182</v>
      </c>
      <c r="H31" t="s">
        <v>182</v>
      </c>
      <c r="I31" t="s">
        <v>1095</v>
      </c>
      <c r="J31" t="s">
        <v>1096</v>
      </c>
      <c r="K31" t="s">
        <v>182</v>
      </c>
      <c r="L31" t="s">
        <v>182</v>
      </c>
      <c r="M31" t="s">
        <v>186</v>
      </c>
      <c r="N31" t="s">
        <v>187</v>
      </c>
      <c r="O31" t="s">
        <v>182</v>
      </c>
      <c r="P31" t="s">
        <v>182</v>
      </c>
      <c r="Q31" t="s">
        <v>182</v>
      </c>
      <c r="R31" t="s">
        <v>182</v>
      </c>
      <c r="S31" t="s">
        <v>182</v>
      </c>
      <c r="T31" t="s">
        <v>182</v>
      </c>
      <c r="U31" t="s">
        <v>1097</v>
      </c>
      <c r="V31" t="s">
        <v>1098</v>
      </c>
      <c r="W31" t="s">
        <v>1099</v>
      </c>
      <c r="X31" t="s">
        <v>1100</v>
      </c>
      <c r="Y31" t="s">
        <v>1101</v>
      </c>
      <c r="Z31" t="s">
        <v>1102</v>
      </c>
      <c r="AA31" t="s">
        <v>1103</v>
      </c>
      <c r="AB31" t="s">
        <v>1104</v>
      </c>
      <c r="AC31" t="s">
        <v>1105</v>
      </c>
      <c r="AD31" t="s">
        <v>1106</v>
      </c>
      <c r="AE31" t="s">
        <v>1107</v>
      </c>
      <c r="AF31" t="s">
        <v>182</v>
      </c>
      <c r="AG31">
        <v>38</v>
      </c>
      <c r="AH31">
        <v>12</v>
      </c>
      <c r="AI31">
        <v>12</v>
      </c>
      <c r="AJ31">
        <v>2</v>
      </c>
      <c r="AK31">
        <v>6</v>
      </c>
      <c r="AL31" t="s">
        <v>1108</v>
      </c>
      <c r="AM31" t="s">
        <v>531</v>
      </c>
      <c r="AN31" t="s">
        <v>1109</v>
      </c>
      <c r="AO31" t="s">
        <v>1110</v>
      </c>
      <c r="AP31" t="s">
        <v>1111</v>
      </c>
      <c r="AQ31" t="s">
        <v>182</v>
      </c>
      <c r="AR31" t="s">
        <v>1112</v>
      </c>
      <c r="AS31" t="s">
        <v>1113</v>
      </c>
      <c r="AT31" t="s">
        <v>1114</v>
      </c>
      <c r="AU31">
        <v>2021</v>
      </c>
      <c r="AV31">
        <v>108</v>
      </c>
      <c r="AW31">
        <v>1</v>
      </c>
      <c r="AX31" t="s">
        <v>182</v>
      </c>
      <c r="AY31" t="s">
        <v>182</v>
      </c>
      <c r="AZ31" t="s">
        <v>182</v>
      </c>
      <c r="BA31" t="s">
        <v>182</v>
      </c>
      <c r="BB31">
        <v>194</v>
      </c>
      <c r="BC31">
        <v>201</v>
      </c>
      <c r="BD31" t="s">
        <v>182</v>
      </c>
      <c r="BE31" t="s">
        <v>8</v>
      </c>
      <c r="BF31" s="1" t="str">
        <f>HYPERLINK("http://dx.doi.org/10.1016/j.ajhg.2020.12.010","http://dx.doi.org/10.1016/j.ajhg.2020.12.010")</f>
        <v>http://dx.doi.org/10.1016/j.ajhg.2020.12.010</v>
      </c>
      <c r="BG31" t="s">
        <v>182</v>
      </c>
      <c r="BH31" t="s">
        <v>1066</v>
      </c>
      <c r="BI31">
        <v>8</v>
      </c>
      <c r="BJ31" t="s">
        <v>628</v>
      </c>
      <c r="BK31" t="s">
        <v>208</v>
      </c>
      <c r="BL31" t="s">
        <v>628</v>
      </c>
      <c r="BM31" t="s">
        <v>1115</v>
      </c>
      <c r="BN31" s="1">
        <v>33357513</v>
      </c>
      <c r="BO31" t="s">
        <v>591</v>
      </c>
      <c r="BP31" t="s">
        <v>182</v>
      </c>
      <c r="BQ31" t="s">
        <v>182</v>
      </c>
      <c r="BR31" t="s">
        <v>212</v>
      </c>
      <c r="BS31" t="s">
        <v>1116</v>
      </c>
      <c r="BT31" t="str">
        <f>HYPERLINK("https%3A%2F%2Fwww.webofscience.com%2Fwos%2Fwoscc%2Ffull-record%2FWOS:000606453800016","View Full Record in Web of Science")</f>
        <v>View Full Record in Web of Science</v>
      </c>
      <c r="BU31" t="str">
        <f t="shared" si="0"/>
        <v/>
      </c>
      <c r="BV31" t="s">
        <v>4365</v>
      </c>
    </row>
    <row r="32" spans="1:86" x14ac:dyDescent="0.2">
      <c r="A32" t="s">
        <v>180</v>
      </c>
      <c r="B32" t="s">
        <v>1470</v>
      </c>
      <c r="C32" t="s">
        <v>182</v>
      </c>
      <c r="D32" t="s">
        <v>182</v>
      </c>
      <c r="E32" t="s">
        <v>182</v>
      </c>
      <c r="F32" t="s">
        <v>1471</v>
      </c>
      <c r="G32" t="s">
        <v>182</v>
      </c>
      <c r="H32" t="s">
        <v>1472</v>
      </c>
      <c r="I32" t="s">
        <v>1473</v>
      </c>
      <c r="J32" t="s">
        <v>1474</v>
      </c>
      <c r="K32" t="s">
        <v>182</v>
      </c>
      <c r="L32" t="s">
        <v>182</v>
      </c>
      <c r="M32" t="s">
        <v>186</v>
      </c>
      <c r="N32" t="s">
        <v>187</v>
      </c>
      <c r="O32" t="s">
        <v>182</v>
      </c>
      <c r="P32" t="s">
        <v>182</v>
      </c>
      <c r="Q32" t="s">
        <v>182</v>
      </c>
      <c r="R32" t="s">
        <v>182</v>
      </c>
      <c r="S32" t="s">
        <v>182</v>
      </c>
      <c r="T32" t="s">
        <v>182</v>
      </c>
      <c r="U32" t="s">
        <v>182</v>
      </c>
      <c r="V32" t="s">
        <v>1475</v>
      </c>
      <c r="W32" t="s">
        <v>1476</v>
      </c>
      <c r="X32" t="s">
        <v>1477</v>
      </c>
      <c r="Y32" t="s">
        <v>1478</v>
      </c>
      <c r="Z32" t="s">
        <v>1479</v>
      </c>
      <c r="AA32" t="s">
        <v>1480</v>
      </c>
      <c r="AB32" t="s">
        <v>1481</v>
      </c>
      <c r="AC32" t="s">
        <v>1482</v>
      </c>
      <c r="AD32" t="s">
        <v>1483</v>
      </c>
      <c r="AE32" t="s">
        <v>1484</v>
      </c>
      <c r="AF32" t="s">
        <v>182</v>
      </c>
      <c r="AG32">
        <v>17</v>
      </c>
      <c r="AH32">
        <v>65</v>
      </c>
      <c r="AI32">
        <v>66</v>
      </c>
      <c r="AJ32">
        <v>1</v>
      </c>
      <c r="AK32">
        <v>13</v>
      </c>
      <c r="AL32" t="s">
        <v>260</v>
      </c>
      <c r="AM32" t="s">
        <v>261</v>
      </c>
      <c r="AN32" t="s">
        <v>262</v>
      </c>
      <c r="AO32" t="s">
        <v>1485</v>
      </c>
      <c r="AP32" t="s">
        <v>1486</v>
      </c>
      <c r="AQ32" t="s">
        <v>182</v>
      </c>
      <c r="AR32" t="s">
        <v>1487</v>
      </c>
      <c r="AS32" t="s">
        <v>1488</v>
      </c>
      <c r="AT32" t="s">
        <v>1065</v>
      </c>
      <c r="AU32">
        <v>2021</v>
      </c>
      <c r="AV32">
        <v>21</v>
      </c>
      <c r="AW32">
        <v>4</v>
      </c>
      <c r="AX32" t="s">
        <v>182</v>
      </c>
      <c r="AY32" t="s">
        <v>182</v>
      </c>
      <c r="AZ32" t="s">
        <v>182</v>
      </c>
      <c r="BA32" t="s">
        <v>182</v>
      </c>
      <c r="BB32">
        <v>482</v>
      </c>
      <c r="BC32">
        <v>492</v>
      </c>
      <c r="BD32" t="s">
        <v>182</v>
      </c>
      <c r="BE32" t="s">
        <v>9</v>
      </c>
      <c r="BF32" s="1" t="str">
        <f>HYPERLINK("http://dx.doi.org/10.1016/S1473-3099(20)30984-1","http://dx.doi.org/10.1016/S1473-3099(20)30984-1")</f>
        <v>http://dx.doi.org/10.1016/S1473-3099(20)30984-1</v>
      </c>
      <c r="BG32" t="s">
        <v>182</v>
      </c>
      <c r="BH32" t="s">
        <v>1384</v>
      </c>
      <c r="BI32">
        <v>11</v>
      </c>
      <c r="BJ32" t="s">
        <v>1489</v>
      </c>
      <c r="BK32" t="s">
        <v>208</v>
      </c>
      <c r="BL32" t="s">
        <v>1489</v>
      </c>
      <c r="BM32" t="s">
        <v>1490</v>
      </c>
      <c r="BN32" s="1">
        <v>33357518</v>
      </c>
      <c r="BO32" t="s">
        <v>1491</v>
      </c>
      <c r="BP32" t="s">
        <v>182</v>
      </c>
      <c r="BQ32" t="s">
        <v>182</v>
      </c>
      <c r="BR32" t="s">
        <v>212</v>
      </c>
      <c r="BS32" t="s">
        <v>1492</v>
      </c>
      <c r="BT32" t="str">
        <f>HYPERLINK("https%3A%2F%2Fwww.webofscience.com%2Fwos%2Fwoscc%2Ffull-record%2FWOS:000637956500021","View Full Record in Web of Science")</f>
        <v>View Full Record in Web of Science</v>
      </c>
      <c r="BU32" t="str">
        <f t="shared" si="0"/>
        <v/>
      </c>
      <c r="BV32" t="s">
        <v>4366</v>
      </c>
    </row>
    <row r="33" spans="1:86" x14ac:dyDescent="0.2">
      <c r="A33" t="s">
        <v>180</v>
      </c>
      <c r="B33" t="s">
        <v>1046</v>
      </c>
      <c r="C33" t="s">
        <v>182</v>
      </c>
      <c r="D33" t="s">
        <v>182</v>
      </c>
      <c r="E33" t="s">
        <v>182</v>
      </c>
      <c r="F33" t="s">
        <v>1047</v>
      </c>
      <c r="G33" t="s">
        <v>182</v>
      </c>
      <c r="H33" t="s">
        <v>182</v>
      </c>
      <c r="I33" t="s">
        <v>1048</v>
      </c>
      <c r="J33" t="s">
        <v>1049</v>
      </c>
      <c r="K33" t="s">
        <v>182</v>
      </c>
      <c r="L33" t="s">
        <v>182</v>
      </c>
      <c r="M33" t="s">
        <v>186</v>
      </c>
      <c r="N33" t="s">
        <v>187</v>
      </c>
      <c r="O33" t="s">
        <v>182</v>
      </c>
      <c r="P33" t="s">
        <v>182</v>
      </c>
      <c r="Q33" t="s">
        <v>182</v>
      </c>
      <c r="R33" t="s">
        <v>182</v>
      </c>
      <c r="S33" t="s">
        <v>182</v>
      </c>
      <c r="T33" t="s">
        <v>1050</v>
      </c>
      <c r="U33" t="s">
        <v>1051</v>
      </c>
      <c r="V33" t="s">
        <v>1052</v>
      </c>
      <c r="W33" t="s">
        <v>1053</v>
      </c>
      <c r="X33" t="s">
        <v>1054</v>
      </c>
      <c r="Y33" t="s">
        <v>1055</v>
      </c>
      <c r="Z33" t="s">
        <v>1056</v>
      </c>
      <c r="AA33" t="s">
        <v>182</v>
      </c>
      <c r="AB33" t="s">
        <v>1057</v>
      </c>
      <c r="AC33" t="s">
        <v>1058</v>
      </c>
      <c r="AD33" t="s">
        <v>1059</v>
      </c>
      <c r="AE33" t="s">
        <v>1060</v>
      </c>
      <c r="AF33" t="s">
        <v>182</v>
      </c>
      <c r="AG33">
        <v>39</v>
      </c>
      <c r="AH33">
        <v>32</v>
      </c>
      <c r="AI33">
        <v>32</v>
      </c>
      <c r="AJ33">
        <v>0</v>
      </c>
      <c r="AK33">
        <v>0</v>
      </c>
      <c r="AL33" t="s">
        <v>489</v>
      </c>
      <c r="AM33" t="s">
        <v>261</v>
      </c>
      <c r="AN33" t="s">
        <v>490</v>
      </c>
      <c r="AO33" t="s">
        <v>1061</v>
      </c>
      <c r="AP33" t="s">
        <v>1062</v>
      </c>
      <c r="AQ33" t="s">
        <v>182</v>
      </c>
      <c r="AR33" t="s">
        <v>1063</v>
      </c>
      <c r="AS33" t="s">
        <v>1064</v>
      </c>
      <c r="AT33" t="s">
        <v>1065</v>
      </c>
      <c r="AU33">
        <v>2021</v>
      </c>
      <c r="AV33">
        <v>34</v>
      </c>
      <c r="AW33">
        <v>4</v>
      </c>
      <c r="AX33" t="s">
        <v>182</v>
      </c>
      <c r="AY33" t="s">
        <v>182</v>
      </c>
      <c r="AZ33" t="s">
        <v>182</v>
      </c>
      <c r="BA33" t="s">
        <v>182</v>
      </c>
      <c r="BB33">
        <v>367</v>
      </c>
      <c r="BC33">
        <v>376</v>
      </c>
      <c r="BD33" t="s">
        <v>182</v>
      </c>
      <c r="BE33" t="s">
        <v>10</v>
      </c>
      <c r="BF33" s="1" t="str">
        <f>HYPERLINK("http://dx.doi.org/10.1093/ajh/hpaa223","http://dx.doi.org/10.1093/ajh/hpaa223")</f>
        <v>http://dx.doi.org/10.1093/ajh/hpaa223</v>
      </c>
      <c r="BG33" t="s">
        <v>182</v>
      </c>
      <c r="BH33" t="s">
        <v>1066</v>
      </c>
      <c r="BI33">
        <v>10</v>
      </c>
      <c r="BJ33" t="s">
        <v>1067</v>
      </c>
      <c r="BK33" t="s">
        <v>208</v>
      </c>
      <c r="BL33" t="s">
        <v>349</v>
      </c>
      <c r="BM33" t="s">
        <v>1068</v>
      </c>
      <c r="BN33" s="1">
        <v>33386398</v>
      </c>
      <c r="BO33" t="s">
        <v>591</v>
      </c>
      <c r="BP33" t="s">
        <v>182</v>
      </c>
      <c r="BQ33" t="s">
        <v>182</v>
      </c>
      <c r="BR33" t="s">
        <v>212</v>
      </c>
      <c r="BS33" t="s">
        <v>1069</v>
      </c>
      <c r="BT33" t="str">
        <f>HYPERLINK("https%3A%2F%2Fwww.webofscience.com%2Fwos%2Fwoscc%2Ffull-record%2FWOS:000672271200012","View Full Record in Web of Science")</f>
        <v>View Full Record in Web of Science</v>
      </c>
      <c r="BU33" t="str">
        <f t="shared" si="0"/>
        <v/>
      </c>
      <c r="BV33" t="s">
        <v>4367</v>
      </c>
    </row>
    <row r="34" spans="1:86" x14ac:dyDescent="0.2">
      <c r="A34" t="s">
        <v>180</v>
      </c>
      <c r="B34" t="s">
        <v>1070</v>
      </c>
      <c r="C34" t="s">
        <v>182</v>
      </c>
      <c r="D34" t="s">
        <v>182</v>
      </c>
      <c r="E34" t="s">
        <v>182</v>
      </c>
      <c r="F34" t="s">
        <v>1071</v>
      </c>
      <c r="G34" t="s">
        <v>182</v>
      </c>
      <c r="H34" t="s">
        <v>182</v>
      </c>
      <c r="I34" t="s">
        <v>1072</v>
      </c>
      <c r="J34" t="s">
        <v>1073</v>
      </c>
      <c r="K34" t="s">
        <v>182</v>
      </c>
      <c r="L34" t="s">
        <v>182</v>
      </c>
      <c r="M34" t="s">
        <v>186</v>
      </c>
      <c r="N34" t="s">
        <v>187</v>
      </c>
      <c r="O34" t="s">
        <v>182</v>
      </c>
      <c r="P34" t="s">
        <v>182</v>
      </c>
      <c r="Q34" t="s">
        <v>182</v>
      </c>
      <c r="R34" t="s">
        <v>182</v>
      </c>
      <c r="S34" t="s">
        <v>182</v>
      </c>
      <c r="T34" t="s">
        <v>182</v>
      </c>
      <c r="U34" t="s">
        <v>182</v>
      </c>
      <c r="V34" t="s">
        <v>1074</v>
      </c>
      <c r="W34" t="s">
        <v>1075</v>
      </c>
      <c r="X34" t="s">
        <v>1076</v>
      </c>
      <c r="Y34" t="s">
        <v>1077</v>
      </c>
      <c r="Z34" t="s">
        <v>1078</v>
      </c>
      <c r="AA34" t="s">
        <v>1079</v>
      </c>
      <c r="AB34" t="s">
        <v>1080</v>
      </c>
      <c r="AC34" t="s">
        <v>1081</v>
      </c>
      <c r="AD34" t="s">
        <v>1082</v>
      </c>
      <c r="AE34" t="s">
        <v>1083</v>
      </c>
      <c r="AF34" t="s">
        <v>182</v>
      </c>
      <c r="AG34">
        <v>14</v>
      </c>
      <c r="AH34">
        <v>21</v>
      </c>
      <c r="AI34">
        <v>21</v>
      </c>
      <c r="AJ34">
        <v>2</v>
      </c>
      <c r="AK34">
        <v>9</v>
      </c>
      <c r="AL34" t="s">
        <v>1084</v>
      </c>
      <c r="AM34" t="s">
        <v>370</v>
      </c>
      <c r="AN34" t="s">
        <v>1085</v>
      </c>
      <c r="AO34" t="s">
        <v>1086</v>
      </c>
      <c r="AP34" t="s">
        <v>1087</v>
      </c>
      <c r="AQ34" t="s">
        <v>182</v>
      </c>
      <c r="AR34" t="s">
        <v>1088</v>
      </c>
      <c r="AS34" t="s">
        <v>1089</v>
      </c>
      <c r="AT34" t="s">
        <v>654</v>
      </c>
      <c r="AU34">
        <v>2021</v>
      </c>
      <c r="AV34">
        <v>96</v>
      </c>
      <c r="AW34">
        <v>1</v>
      </c>
      <c r="AX34" t="s">
        <v>182</v>
      </c>
      <c r="AY34" t="s">
        <v>182</v>
      </c>
      <c r="AZ34" t="s">
        <v>182</v>
      </c>
      <c r="BA34" t="s">
        <v>182</v>
      </c>
      <c r="BB34">
        <v>156</v>
      </c>
      <c r="BC34">
        <v>164</v>
      </c>
      <c r="BD34" t="s">
        <v>182</v>
      </c>
      <c r="BE34" t="s">
        <v>11</v>
      </c>
      <c r="BF34" s="1" t="str">
        <f>HYPERLINK("http://dx.doi.org/10.1016/j.mayocp.2020.10.032","http://dx.doi.org/10.1016/j.mayocp.2020.10.032")</f>
        <v>http://dx.doi.org/10.1016/j.mayocp.2020.10.032</v>
      </c>
      <c r="BG34" t="s">
        <v>182</v>
      </c>
      <c r="BH34" t="s">
        <v>1066</v>
      </c>
      <c r="BI34">
        <v>9</v>
      </c>
      <c r="BJ34" t="s">
        <v>207</v>
      </c>
      <c r="BK34" t="s">
        <v>208</v>
      </c>
      <c r="BL34" t="s">
        <v>209</v>
      </c>
      <c r="BM34" t="s">
        <v>1090</v>
      </c>
      <c r="BN34" s="1">
        <v>33413813</v>
      </c>
      <c r="BO34" t="s">
        <v>1091</v>
      </c>
      <c r="BP34" t="s">
        <v>182</v>
      </c>
      <c r="BQ34" t="s">
        <v>182</v>
      </c>
      <c r="BR34" t="s">
        <v>212</v>
      </c>
      <c r="BS34" t="s">
        <v>1092</v>
      </c>
      <c r="BT34" t="str">
        <f>HYPERLINK("https%3A%2F%2Fwww.webofscience.com%2Fwos%2Fwoscc%2Ffull-record%2FWOS:000607506900024","View Full Record in Web of Science")</f>
        <v>View Full Record in Web of Science</v>
      </c>
      <c r="BU34">
        <f t="shared" si="0"/>
        <v>1</v>
      </c>
      <c r="CA34" t="s">
        <v>4317</v>
      </c>
      <c r="CB34" t="s">
        <v>4317</v>
      </c>
      <c r="CD34" t="s">
        <v>4317</v>
      </c>
      <c r="CE34" t="s">
        <v>4317</v>
      </c>
      <c r="CF34" t="s">
        <v>4383</v>
      </c>
      <c r="CG34" t="s">
        <v>4406</v>
      </c>
      <c r="CH34" t="s">
        <v>4368</v>
      </c>
    </row>
    <row r="35" spans="1:86" x14ac:dyDescent="0.2">
      <c r="A35" t="s">
        <v>180</v>
      </c>
      <c r="B35" t="s">
        <v>1117</v>
      </c>
      <c r="C35" t="s">
        <v>182</v>
      </c>
      <c r="D35" t="s">
        <v>182</v>
      </c>
      <c r="E35" t="s">
        <v>182</v>
      </c>
      <c r="F35" t="s">
        <v>1118</v>
      </c>
      <c r="G35" t="s">
        <v>182</v>
      </c>
      <c r="H35" t="s">
        <v>182</v>
      </c>
      <c r="I35" t="s">
        <v>1119</v>
      </c>
      <c r="J35" t="s">
        <v>1120</v>
      </c>
      <c r="K35" t="s">
        <v>182</v>
      </c>
      <c r="L35" t="s">
        <v>182</v>
      </c>
      <c r="M35" t="s">
        <v>186</v>
      </c>
      <c r="N35" t="s">
        <v>187</v>
      </c>
      <c r="O35" t="s">
        <v>182</v>
      </c>
      <c r="P35" t="s">
        <v>182</v>
      </c>
      <c r="Q35" t="s">
        <v>182</v>
      </c>
      <c r="R35" t="s">
        <v>182</v>
      </c>
      <c r="S35" t="s">
        <v>182</v>
      </c>
      <c r="T35" t="s">
        <v>1121</v>
      </c>
      <c r="U35" t="s">
        <v>1122</v>
      </c>
      <c r="V35" t="s">
        <v>1123</v>
      </c>
      <c r="W35" t="s">
        <v>1124</v>
      </c>
      <c r="X35" t="s">
        <v>1125</v>
      </c>
      <c r="Y35" t="s">
        <v>1126</v>
      </c>
      <c r="Z35" t="s">
        <v>1127</v>
      </c>
      <c r="AA35" t="s">
        <v>1128</v>
      </c>
      <c r="AB35" t="s">
        <v>1129</v>
      </c>
      <c r="AC35" t="s">
        <v>1130</v>
      </c>
      <c r="AD35" t="s">
        <v>1131</v>
      </c>
      <c r="AE35" t="s">
        <v>1132</v>
      </c>
      <c r="AF35" t="s">
        <v>182</v>
      </c>
      <c r="AG35">
        <v>22</v>
      </c>
      <c r="AH35">
        <v>15</v>
      </c>
      <c r="AI35">
        <v>15</v>
      </c>
      <c r="AJ35">
        <v>0</v>
      </c>
      <c r="AK35">
        <v>10</v>
      </c>
      <c r="AL35" t="s">
        <v>369</v>
      </c>
      <c r="AM35" t="s">
        <v>1133</v>
      </c>
      <c r="AN35" t="s">
        <v>1134</v>
      </c>
      <c r="AO35" t="s">
        <v>1135</v>
      </c>
      <c r="AP35" t="s">
        <v>1136</v>
      </c>
      <c r="AQ35" t="s">
        <v>182</v>
      </c>
      <c r="AR35" t="s">
        <v>1137</v>
      </c>
      <c r="AS35" t="s">
        <v>1138</v>
      </c>
      <c r="AT35" t="s">
        <v>1139</v>
      </c>
      <c r="AU35">
        <v>2021</v>
      </c>
      <c r="AV35">
        <v>36</v>
      </c>
      <c r="AW35">
        <v>3</v>
      </c>
      <c r="AX35" t="s">
        <v>182</v>
      </c>
      <c r="AY35" t="s">
        <v>182</v>
      </c>
      <c r="AZ35" t="s">
        <v>182</v>
      </c>
      <c r="BA35" t="s">
        <v>182</v>
      </c>
      <c r="BB35">
        <v>311</v>
      </c>
      <c r="BC35">
        <v>318</v>
      </c>
      <c r="BD35" t="s">
        <v>182</v>
      </c>
      <c r="BE35" t="s">
        <v>12</v>
      </c>
      <c r="BF35" s="1" t="str">
        <f>HYPERLINK("http://dx.doi.org/10.1007/s10654-020-00709-1","http://dx.doi.org/10.1007/s10654-020-00709-1")</f>
        <v>http://dx.doi.org/10.1007/s10654-020-00709-1</v>
      </c>
      <c r="BG35" t="s">
        <v>182</v>
      </c>
      <c r="BH35" t="s">
        <v>1066</v>
      </c>
      <c r="BI35">
        <v>8</v>
      </c>
      <c r="BJ35" t="s">
        <v>320</v>
      </c>
      <c r="BK35" t="s">
        <v>208</v>
      </c>
      <c r="BL35" t="s">
        <v>320</v>
      </c>
      <c r="BM35" t="s">
        <v>1140</v>
      </c>
      <c r="BN35" s="1">
        <v>33420872</v>
      </c>
      <c r="BO35" t="s">
        <v>1141</v>
      </c>
      <c r="BP35" t="s">
        <v>182</v>
      </c>
      <c r="BQ35" t="s">
        <v>182</v>
      </c>
      <c r="BR35" t="s">
        <v>212</v>
      </c>
      <c r="BS35" t="s">
        <v>1142</v>
      </c>
      <c r="BT35" t="str">
        <f>HYPERLINK("https%3A%2F%2Fwww.webofscience.com%2Fwos%2Fwoscc%2Ffull-record%2FWOS:000606375100002","View Full Record in Web of Science")</f>
        <v>View Full Record in Web of Science</v>
      </c>
      <c r="BU35">
        <f t="shared" si="0"/>
        <v>1</v>
      </c>
      <c r="CA35" t="s">
        <v>4317</v>
      </c>
      <c r="CB35" t="s">
        <v>4317</v>
      </c>
      <c r="CC35" t="s">
        <v>4317</v>
      </c>
      <c r="CD35" t="s">
        <v>4317</v>
      </c>
      <c r="CE35" t="s">
        <v>4317</v>
      </c>
      <c r="CF35" t="s">
        <v>4332</v>
      </c>
      <c r="CG35" t="s">
        <v>4405</v>
      </c>
      <c r="CH35" t="s">
        <v>4369</v>
      </c>
    </row>
    <row r="36" spans="1:86" x14ac:dyDescent="0.2">
      <c r="A36" t="s">
        <v>180</v>
      </c>
      <c r="B36" t="s">
        <v>181</v>
      </c>
      <c r="C36" t="s">
        <v>182</v>
      </c>
      <c r="D36" t="s">
        <v>182</v>
      </c>
      <c r="E36" t="s">
        <v>182</v>
      </c>
      <c r="F36" t="s">
        <v>183</v>
      </c>
      <c r="G36" t="s">
        <v>182</v>
      </c>
      <c r="H36" t="s">
        <v>182</v>
      </c>
      <c r="I36" t="s">
        <v>184</v>
      </c>
      <c r="J36" t="s">
        <v>185</v>
      </c>
      <c r="K36" t="s">
        <v>182</v>
      </c>
      <c r="L36" t="s">
        <v>182</v>
      </c>
      <c r="M36" t="s">
        <v>186</v>
      </c>
      <c r="N36" t="s">
        <v>187</v>
      </c>
      <c r="O36" t="s">
        <v>182</v>
      </c>
      <c r="P36" t="s">
        <v>182</v>
      </c>
      <c r="Q36" t="s">
        <v>182</v>
      </c>
      <c r="R36" t="s">
        <v>182</v>
      </c>
      <c r="S36" t="s">
        <v>182</v>
      </c>
      <c r="T36" t="s">
        <v>188</v>
      </c>
      <c r="U36" t="s">
        <v>189</v>
      </c>
      <c r="V36" t="s">
        <v>190</v>
      </c>
      <c r="W36" t="s">
        <v>191</v>
      </c>
      <c r="X36" t="s">
        <v>192</v>
      </c>
      <c r="Y36" t="s">
        <v>193</v>
      </c>
      <c r="Z36" t="s">
        <v>194</v>
      </c>
      <c r="AA36" t="s">
        <v>195</v>
      </c>
      <c r="AB36" t="s">
        <v>196</v>
      </c>
      <c r="AC36" t="s">
        <v>197</v>
      </c>
      <c r="AD36" t="s">
        <v>198</v>
      </c>
      <c r="AE36" t="s">
        <v>199</v>
      </c>
      <c r="AF36" t="s">
        <v>182</v>
      </c>
      <c r="AG36">
        <v>45</v>
      </c>
      <c r="AH36">
        <v>69</v>
      </c>
      <c r="AI36">
        <v>71</v>
      </c>
      <c r="AJ36">
        <v>3</v>
      </c>
      <c r="AK36">
        <v>9</v>
      </c>
      <c r="AL36" t="s">
        <v>200</v>
      </c>
      <c r="AM36" t="s">
        <v>201</v>
      </c>
      <c r="AN36" t="s">
        <v>202</v>
      </c>
      <c r="AO36" t="s">
        <v>203</v>
      </c>
      <c r="AP36" t="s">
        <v>182</v>
      </c>
      <c r="AQ36" t="s">
        <v>182</v>
      </c>
      <c r="AR36" t="s">
        <v>185</v>
      </c>
      <c r="AS36" t="s">
        <v>204</v>
      </c>
      <c r="AT36" t="s">
        <v>182</v>
      </c>
      <c r="AU36">
        <v>2020</v>
      </c>
      <c r="AV36">
        <v>10</v>
      </c>
      <c r="AW36">
        <v>11</v>
      </c>
      <c r="AX36" t="s">
        <v>182</v>
      </c>
      <c r="AY36" t="s">
        <v>182</v>
      </c>
      <c r="AZ36" t="s">
        <v>182</v>
      </c>
      <c r="BA36" t="s">
        <v>182</v>
      </c>
      <c r="BB36" t="s">
        <v>182</v>
      </c>
      <c r="BC36" t="s">
        <v>182</v>
      </c>
      <c r="BD36" t="s">
        <v>205</v>
      </c>
      <c r="BE36" t="s">
        <v>206</v>
      </c>
      <c r="BF36" s="1" t="str">
        <f>HYPERLINK("http://dx.doi.org/10.1136/bmjopen-2020-040402","http://dx.doi.org/10.1136/bmjopen-2020-040402")</f>
        <v>http://dx.doi.org/10.1136/bmjopen-2020-040402</v>
      </c>
      <c r="BG36" t="s">
        <v>182</v>
      </c>
      <c r="BH36" t="s">
        <v>182</v>
      </c>
      <c r="BI36">
        <v>13</v>
      </c>
      <c r="BJ36" t="s">
        <v>207</v>
      </c>
      <c r="BK36" t="s">
        <v>208</v>
      </c>
      <c r="BL36" t="s">
        <v>209</v>
      </c>
      <c r="BM36" t="s">
        <v>210</v>
      </c>
      <c r="BN36" s="1">
        <v>33444201</v>
      </c>
      <c r="BO36" t="s">
        <v>211</v>
      </c>
      <c r="BP36" t="s">
        <v>182</v>
      </c>
      <c r="BQ36" t="s">
        <v>182</v>
      </c>
      <c r="BR36" t="s">
        <v>212</v>
      </c>
      <c r="BS36" t="s">
        <v>213</v>
      </c>
      <c r="BT36" t="str">
        <f>HYPERLINK("https%3A%2F%2Fwww.webofscience.com%2Fwos%2Fwoscc%2Ffull-record%2FWOS:000595876500020","View Full Record in Web of Science")</f>
        <v>View Full Record in Web of Science</v>
      </c>
      <c r="BU36">
        <f t="shared" si="0"/>
        <v>1</v>
      </c>
      <c r="CA36" t="s">
        <v>4317</v>
      </c>
      <c r="CB36" t="s">
        <v>4493</v>
      </c>
      <c r="CE36" t="s">
        <v>4317</v>
      </c>
      <c r="CF36" t="s">
        <v>4324</v>
      </c>
      <c r="CG36" t="s">
        <v>4404</v>
      </c>
      <c r="CH36" t="s">
        <v>4641</v>
      </c>
    </row>
    <row r="37" spans="1:86" x14ac:dyDescent="0.2">
      <c r="A37" t="s">
        <v>180</v>
      </c>
      <c r="B37" t="s">
        <v>1143</v>
      </c>
      <c r="C37" t="s">
        <v>182</v>
      </c>
      <c r="D37" t="s">
        <v>182</v>
      </c>
      <c r="E37" t="s">
        <v>182</v>
      </c>
      <c r="F37" t="s">
        <v>1144</v>
      </c>
      <c r="G37" t="s">
        <v>182</v>
      </c>
      <c r="H37" t="s">
        <v>182</v>
      </c>
      <c r="I37" t="s">
        <v>1145</v>
      </c>
      <c r="J37" t="s">
        <v>1146</v>
      </c>
      <c r="K37" t="s">
        <v>182</v>
      </c>
      <c r="L37" t="s">
        <v>182</v>
      </c>
      <c r="M37" t="s">
        <v>186</v>
      </c>
      <c r="N37" t="s">
        <v>187</v>
      </c>
      <c r="O37" t="s">
        <v>182</v>
      </c>
      <c r="P37" t="s">
        <v>182</v>
      </c>
      <c r="Q37" t="s">
        <v>182</v>
      </c>
      <c r="R37" t="s">
        <v>182</v>
      </c>
      <c r="S37" t="s">
        <v>182</v>
      </c>
      <c r="T37" t="s">
        <v>1147</v>
      </c>
      <c r="U37" t="s">
        <v>1148</v>
      </c>
      <c r="V37" t="s">
        <v>1149</v>
      </c>
      <c r="W37" t="s">
        <v>1150</v>
      </c>
      <c r="X37" t="s">
        <v>1151</v>
      </c>
      <c r="Y37" t="s">
        <v>1152</v>
      </c>
      <c r="Z37" t="s">
        <v>1153</v>
      </c>
      <c r="AA37" t="s">
        <v>182</v>
      </c>
      <c r="AB37" t="s">
        <v>1154</v>
      </c>
      <c r="AC37" t="s">
        <v>1155</v>
      </c>
      <c r="AD37" t="s">
        <v>725</v>
      </c>
      <c r="AE37" t="s">
        <v>1156</v>
      </c>
      <c r="AF37" t="s">
        <v>182</v>
      </c>
      <c r="AG37">
        <v>26</v>
      </c>
      <c r="AH37">
        <v>14</v>
      </c>
      <c r="AI37">
        <v>14</v>
      </c>
      <c r="AJ37">
        <v>0</v>
      </c>
      <c r="AK37">
        <v>17</v>
      </c>
      <c r="AL37" t="s">
        <v>1157</v>
      </c>
      <c r="AM37" t="s">
        <v>1158</v>
      </c>
      <c r="AN37" t="s">
        <v>1159</v>
      </c>
      <c r="AO37" t="s">
        <v>1160</v>
      </c>
      <c r="AP37" t="s">
        <v>1161</v>
      </c>
      <c r="AQ37" t="s">
        <v>182</v>
      </c>
      <c r="AR37" t="s">
        <v>1162</v>
      </c>
      <c r="AS37" t="s">
        <v>1163</v>
      </c>
      <c r="AT37" t="s">
        <v>1139</v>
      </c>
      <c r="AU37">
        <v>2021</v>
      </c>
      <c r="AV37">
        <v>194</v>
      </c>
      <c r="AW37" t="s">
        <v>182</v>
      </c>
      <c r="AX37" t="s">
        <v>182</v>
      </c>
      <c r="AY37" t="s">
        <v>182</v>
      </c>
      <c r="AZ37" t="s">
        <v>182</v>
      </c>
      <c r="BA37" t="s">
        <v>182</v>
      </c>
      <c r="BB37" t="s">
        <v>182</v>
      </c>
      <c r="BC37" t="s">
        <v>182</v>
      </c>
      <c r="BD37" t="s">
        <v>182</v>
      </c>
      <c r="BE37" t="s">
        <v>106</v>
      </c>
      <c r="BF37" s="1" t="str">
        <f>HYPERLINK("http://dx.doi.org/10.1016/j.mad.2021.111433","http://dx.doi.org/10.1016/j.mad.2021.111433")</f>
        <v>http://dx.doi.org/10.1016/j.mad.2021.111433</v>
      </c>
      <c r="BG37" t="s">
        <v>182</v>
      </c>
      <c r="BH37" t="s">
        <v>1066</v>
      </c>
      <c r="BI37">
        <v>7</v>
      </c>
      <c r="BJ37" t="s">
        <v>1164</v>
      </c>
      <c r="BK37" t="s">
        <v>208</v>
      </c>
      <c r="BL37" t="s">
        <v>1164</v>
      </c>
      <c r="BM37" t="s">
        <v>1165</v>
      </c>
      <c r="BN37" s="1">
        <v>33444631</v>
      </c>
      <c r="BO37" t="s">
        <v>1166</v>
      </c>
      <c r="BP37" t="s">
        <v>182</v>
      </c>
      <c r="BQ37" t="s">
        <v>182</v>
      </c>
      <c r="BR37" t="s">
        <v>212</v>
      </c>
      <c r="BS37" t="s">
        <v>1167</v>
      </c>
      <c r="BT37" t="str">
        <f>HYPERLINK("https%3A%2F%2Fwww.webofscience.com%2Fwos%2Fwoscc%2Ffull-record%2FWOS:000626268200006","View Full Record in Web of Science")</f>
        <v>View Full Record in Web of Science</v>
      </c>
      <c r="BU37" t="str">
        <f t="shared" si="0"/>
        <v/>
      </c>
      <c r="BV37" t="s">
        <v>4370</v>
      </c>
    </row>
    <row r="38" spans="1:86" x14ac:dyDescent="0.2">
      <c r="A38" t="s">
        <v>180</v>
      </c>
      <c r="B38" t="s">
        <v>1168</v>
      </c>
      <c r="C38" t="s">
        <v>182</v>
      </c>
      <c r="D38" t="s">
        <v>182</v>
      </c>
      <c r="E38" t="s">
        <v>182</v>
      </c>
      <c r="F38" t="s">
        <v>1169</v>
      </c>
      <c r="G38" t="s">
        <v>182</v>
      </c>
      <c r="H38" t="s">
        <v>182</v>
      </c>
      <c r="I38" t="s">
        <v>1170</v>
      </c>
      <c r="J38" t="s">
        <v>1171</v>
      </c>
      <c r="K38" t="s">
        <v>182</v>
      </c>
      <c r="L38" t="s">
        <v>182</v>
      </c>
      <c r="M38" t="s">
        <v>186</v>
      </c>
      <c r="N38" t="s">
        <v>187</v>
      </c>
      <c r="O38" t="s">
        <v>182</v>
      </c>
      <c r="P38" t="s">
        <v>182</v>
      </c>
      <c r="Q38" t="s">
        <v>182</v>
      </c>
      <c r="R38" t="s">
        <v>182</v>
      </c>
      <c r="S38" t="s">
        <v>182</v>
      </c>
      <c r="T38" t="s">
        <v>1172</v>
      </c>
      <c r="U38" t="s">
        <v>1173</v>
      </c>
      <c r="V38" t="s">
        <v>1174</v>
      </c>
      <c r="W38" t="s">
        <v>1175</v>
      </c>
      <c r="X38" t="s">
        <v>1176</v>
      </c>
      <c r="Y38" t="s">
        <v>1177</v>
      </c>
      <c r="Z38" t="s">
        <v>1178</v>
      </c>
      <c r="AA38" t="s">
        <v>182</v>
      </c>
      <c r="AB38" t="s">
        <v>182</v>
      </c>
      <c r="AC38" t="s">
        <v>182</v>
      </c>
      <c r="AD38" t="s">
        <v>182</v>
      </c>
      <c r="AE38" t="s">
        <v>182</v>
      </c>
      <c r="AF38" t="s">
        <v>182</v>
      </c>
      <c r="AG38">
        <v>34</v>
      </c>
      <c r="AH38">
        <v>52</v>
      </c>
      <c r="AI38">
        <v>52</v>
      </c>
      <c r="AJ38">
        <v>2</v>
      </c>
      <c r="AK38">
        <v>31</v>
      </c>
      <c r="AL38" t="s">
        <v>1084</v>
      </c>
      <c r="AM38" t="s">
        <v>370</v>
      </c>
      <c r="AN38" t="s">
        <v>1085</v>
      </c>
      <c r="AO38" t="s">
        <v>1179</v>
      </c>
      <c r="AP38" t="s">
        <v>1180</v>
      </c>
      <c r="AQ38" t="s">
        <v>182</v>
      </c>
      <c r="AR38" t="s">
        <v>1181</v>
      </c>
      <c r="AS38" t="s">
        <v>1182</v>
      </c>
      <c r="AT38" t="s">
        <v>1183</v>
      </c>
      <c r="AU38">
        <v>2021</v>
      </c>
      <c r="AV38">
        <v>113</v>
      </c>
      <c r="AW38">
        <v>5</v>
      </c>
      <c r="AX38" t="s">
        <v>182</v>
      </c>
      <c r="AY38" t="s">
        <v>182</v>
      </c>
      <c r="AZ38" t="s">
        <v>182</v>
      </c>
      <c r="BA38" t="s">
        <v>182</v>
      </c>
      <c r="BB38">
        <v>1275</v>
      </c>
      <c r="BC38">
        <v>1281</v>
      </c>
      <c r="BD38" t="s">
        <v>182</v>
      </c>
      <c r="BE38" t="s">
        <v>1184</v>
      </c>
      <c r="BF38" s="1" t="str">
        <f>HYPERLINK("http://dx.doi.org/10.1093/ajcn/nqaa381","http://dx.doi.org/10.1093/ajcn/nqaa381")</f>
        <v>http://dx.doi.org/10.1093/ajcn/nqaa381</v>
      </c>
      <c r="BG38" t="s">
        <v>182</v>
      </c>
      <c r="BH38" t="s">
        <v>1066</v>
      </c>
      <c r="BI38">
        <v>7</v>
      </c>
      <c r="BJ38" t="s">
        <v>451</v>
      </c>
      <c r="BK38" t="s">
        <v>208</v>
      </c>
      <c r="BL38" t="s">
        <v>451</v>
      </c>
      <c r="BM38" t="s">
        <v>1185</v>
      </c>
      <c r="BN38" s="1">
        <v>33515005</v>
      </c>
      <c r="BO38" t="s">
        <v>591</v>
      </c>
      <c r="BP38" t="s">
        <v>182</v>
      </c>
      <c r="BQ38" t="s">
        <v>182</v>
      </c>
      <c r="BR38" t="s">
        <v>212</v>
      </c>
      <c r="BS38" t="s">
        <v>1186</v>
      </c>
      <c r="BT38" t="str">
        <f>HYPERLINK("https%3A%2F%2Fwww.webofscience.com%2Fwos%2Fwoscc%2Ffull-record%2FWOS:000652381000025","View Full Record in Web of Science")</f>
        <v>View Full Record in Web of Science</v>
      </c>
      <c r="BU38">
        <f t="shared" si="0"/>
        <v>1</v>
      </c>
      <c r="CA38" t="s">
        <v>4317</v>
      </c>
      <c r="CB38" t="s">
        <v>4317</v>
      </c>
      <c r="CC38" t="s">
        <v>4317</v>
      </c>
      <c r="CD38" t="s">
        <v>4317</v>
      </c>
      <c r="CE38" t="s">
        <v>4317</v>
      </c>
      <c r="CF38" t="s">
        <v>4322</v>
      </c>
      <c r="CG38" t="s">
        <v>4403</v>
      </c>
      <c r="CH38" t="s">
        <v>4371</v>
      </c>
    </row>
    <row r="39" spans="1:86" x14ac:dyDescent="0.2">
      <c r="A39" t="s">
        <v>180</v>
      </c>
      <c r="B39" t="s">
        <v>712</v>
      </c>
      <c r="C39" t="s">
        <v>182</v>
      </c>
      <c r="D39" t="s">
        <v>182</v>
      </c>
      <c r="E39" t="s">
        <v>182</v>
      </c>
      <c r="F39" t="s">
        <v>713</v>
      </c>
      <c r="G39" t="s">
        <v>182</v>
      </c>
      <c r="H39" t="s">
        <v>182</v>
      </c>
      <c r="I39" t="s">
        <v>714</v>
      </c>
      <c r="J39" t="s">
        <v>715</v>
      </c>
      <c r="K39" t="s">
        <v>182</v>
      </c>
      <c r="L39" t="s">
        <v>182</v>
      </c>
      <c r="M39" t="s">
        <v>186</v>
      </c>
      <c r="N39" t="s">
        <v>187</v>
      </c>
      <c r="O39" t="s">
        <v>182</v>
      </c>
      <c r="P39" t="s">
        <v>182</v>
      </c>
      <c r="Q39" t="s">
        <v>182</v>
      </c>
      <c r="R39" t="s">
        <v>182</v>
      </c>
      <c r="S39" t="s">
        <v>182</v>
      </c>
      <c r="T39" t="s">
        <v>182</v>
      </c>
      <c r="U39" t="s">
        <v>716</v>
      </c>
      <c r="V39" t="s">
        <v>717</v>
      </c>
      <c r="W39" t="s">
        <v>718</v>
      </c>
      <c r="X39" t="s">
        <v>719</v>
      </c>
      <c r="Y39" t="s">
        <v>720</v>
      </c>
      <c r="Z39" t="s">
        <v>721</v>
      </c>
      <c r="AA39" t="s">
        <v>722</v>
      </c>
      <c r="AB39" t="s">
        <v>723</v>
      </c>
      <c r="AC39" t="s">
        <v>724</v>
      </c>
      <c r="AD39" t="s">
        <v>725</v>
      </c>
      <c r="AE39" t="s">
        <v>726</v>
      </c>
      <c r="AF39" t="s">
        <v>182</v>
      </c>
      <c r="AG39">
        <v>30</v>
      </c>
      <c r="AH39">
        <v>61</v>
      </c>
      <c r="AI39">
        <v>61</v>
      </c>
      <c r="AJ39">
        <v>4</v>
      </c>
      <c r="AK39">
        <v>17</v>
      </c>
      <c r="AL39" t="s">
        <v>727</v>
      </c>
      <c r="AM39" t="s">
        <v>728</v>
      </c>
      <c r="AN39" t="s">
        <v>729</v>
      </c>
      <c r="AO39" t="s">
        <v>730</v>
      </c>
      <c r="AP39" t="s">
        <v>182</v>
      </c>
      <c r="AQ39" t="s">
        <v>182</v>
      </c>
      <c r="AR39" t="s">
        <v>731</v>
      </c>
      <c r="AS39" t="s">
        <v>732</v>
      </c>
      <c r="AT39" t="s">
        <v>679</v>
      </c>
      <c r="AU39">
        <v>2020</v>
      </c>
      <c r="AV39">
        <v>1</v>
      </c>
      <c r="AW39">
        <v>2</v>
      </c>
      <c r="AX39" t="s">
        <v>182</v>
      </c>
      <c r="AY39" t="s">
        <v>182</v>
      </c>
      <c r="AZ39" t="s">
        <v>182</v>
      </c>
      <c r="BA39" t="s">
        <v>182</v>
      </c>
      <c r="BB39" t="s">
        <v>733</v>
      </c>
      <c r="BC39" t="s">
        <v>734</v>
      </c>
      <c r="BD39" t="s">
        <v>182</v>
      </c>
      <c r="BE39" t="s">
        <v>735</v>
      </c>
      <c r="BF39" s="1" t="str">
        <f>HYPERLINK("http://dx.doi.org/10.1016/S2666-7568(20)30013-1","http://dx.doi.org/10.1016/S2666-7568(20)30013-1")</f>
        <v>http://dx.doi.org/10.1016/S2666-7568(20)30013-1</v>
      </c>
      <c r="BG39" t="s">
        <v>182</v>
      </c>
      <c r="BH39" t="s">
        <v>182</v>
      </c>
      <c r="BI39">
        <v>11</v>
      </c>
      <c r="BJ39" t="s">
        <v>379</v>
      </c>
      <c r="BK39" t="s">
        <v>269</v>
      </c>
      <c r="BL39" t="s">
        <v>379</v>
      </c>
      <c r="BM39" t="s">
        <v>736</v>
      </c>
      <c r="BN39" s="1">
        <v>33521769</v>
      </c>
      <c r="BO39" t="s">
        <v>737</v>
      </c>
      <c r="BP39" t="s">
        <v>182</v>
      </c>
      <c r="BQ39" t="s">
        <v>182</v>
      </c>
      <c r="BR39" t="s">
        <v>212</v>
      </c>
      <c r="BS39" t="s">
        <v>738</v>
      </c>
      <c r="BT39" t="str">
        <f>HYPERLINK("https%3A%2F%2Fwww.webofscience.com%2Fwos%2Fwoscc%2Ffull-record%2FWOS:000659222800007","View Full Record in Web of Science")</f>
        <v>View Full Record in Web of Science</v>
      </c>
      <c r="BU39">
        <f t="shared" si="0"/>
        <v>1</v>
      </c>
      <c r="CA39" t="s">
        <v>4317</v>
      </c>
      <c r="CB39" t="s">
        <v>4317</v>
      </c>
      <c r="CD39" t="s">
        <v>4317</v>
      </c>
      <c r="CE39" t="s">
        <v>4317</v>
      </c>
      <c r="CF39" t="s">
        <v>4336</v>
      </c>
      <c r="CG39" t="s">
        <v>4402</v>
      </c>
      <c r="CH39" t="s">
        <v>4401</v>
      </c>
    </row>
    <row r="40" spans="1:86" x14ac:dyDescent="0.2">
      <c r="A40" t="s">
        <v>180</v>
      </c>
      <c r="B40" t="s">
        <v>1211</v>
      </c>
      <c r="C40" t="s">
        <v>182</v>
      </c>
      <c r="D40" t="s">
        <v>182</v>
      </c>
      <c r="E40" t="s">
        <v>182</v>
      </c>
      <c r="F40" t="s">
        <v>1212</v>
      </c>
      <c r="G40" t="s">
        <v>182</v>
      </c>
      <c r="H40" t="s">
        <v>182</v>
      </c>
      <c r="I40" t="s">
        <v>1213</v>
      </c>
      <c r="J40" t="s">
        <v>687</v>
      </c>
      <c r="K40" t="s">
        <v>182</v>
      </c>
      <c r="L40" t="s">
        <v>182</v>
      </c>
      <c r="M40" t="s">
        <v>186</v>
      </c>
      <c r="N40" t="s">
        <v>187</v>
      </c>
      <c r="O40" t="s">
        <v>182</v>
      </c>
      <c r="P40" t="s">
        <v>182</v>
      </c>
      <c r="Q40" t="s">
        <v>182</v>
      </c>
      <c r="R40" t="s">
        <v>182</v>
      </c>
      <c r="S40" t="s">
        <v>182</v>
      </c>
      <c r="T40" t="s">
        <v>1214</v>
      </c>
      <c r="U40" t="s">
        <v>1215</v>
      </c>
      <c r="V40" t="s">
        <v>1216</v>
      </c>
      <c r="W40" t="s">
        <v>1217</v>
      </c>
      <c r="X40" t="s">
        <v>1218</v>
      </c>
      <c r="Y40" t="s">
        <v>1219</v>
      </c>
      <c r="Z40" t="s">
        <v>1010</v>
      </c>
      <c r="AA40" t="s">
        <v>1220</v>
      </c>
      <c r="AB40" t="s">
        <v>1221</v>
      </c>
      <c r="AC40" t="s">
        <v>1013</v>
      </c>
      <c r="AD40" t="s">
        <v>1013</v>
      </c>
      <c r="AE40" t="s">
        <v>1222</v>
      </c>
      <c r="AF40" t="s">
        <v>182</v>
      </c>
      <c r="AG40">
        <v>51</v>
      </c>
      <c r="AH40">
        <v>5</v>
      </c>
      <c r="AI40">
        <v>5</v>
      </c>
      <c r="AJ40">
        <v>3</v>
      </c>
      <c r="AK40">
        <v>7</v>
      </c>
      <c r="AL40" t="s">
        <v>700</v>
      </c>
      <c r="AM40" t="s">
        <v>701</v>
      </c>
      <c r="AN40" t="s">
        <v>702</v>
      </c>
      <c r="AO40" t="s">
        <v>703</v>
      </c>
      <c r="AP40" t="s">
        <v>704</v>
      </c>
      <c r="AQ40" t="s">
        <v>182</v>
      </c>
      <c r="AR40" t="s">
        <v>705</v>
      </c>
      <c r="AS40" t="s">
        <v>706</v>
      </c>
      <c r="AT40" t="s">
        <v>398</v>
      </c>
      <c r="AU40">
        <v>2021</v>
      </c>
      <c r="AV40">
        <v>76</v>
      </c>
      <c r="AW40">
        <v>8</v>
      </c>
      <c r="AX40" t="s">
        <v>182</v>
      </c>
      <c r="AY40" t="s">
        <v>182</v>
      </c>
      <c r="AZ40" t="s">
        <v>182</v>
      </c>
      <c r="BA40" t="s">
        <v>182</v>
      </c>
      <c r="BB40" t="s">
        <v>1223</v>
      </c>
      <c r="BC40" t="s">
        <v>1224</v>
      </c>
      <c r="BD40" t="s">
        <v>182</v>
      </c>
      <c r="BE40" t="s">
        <v>1225</v>
      </c>
      <c r="BF40" s="1" t="str">
        <f>HYPERLINK("http://dx.doi.org/10.1093/gerona/glab035","http://dx.doi.org/10.1093/gerona/glab035")</f>
        <v>http://dx.doi.org/10.1093/gerona/glab035</v>
      </c>
      <c r="BG40" t="s">
        <v>182</v>
      </c>
      <c r="BH40" t="s">
        <v>1226</v>
      </c>
      <c r="BI40">
        <v>8</v>
      </c>
      <c r="BJ40" t="s">
        <v>708</v>
      </c>
      <c r="BK40" t="s">
        <v>380</v>
      </c>
      <c r="BL40" t="s">
        <v>379</v>
      </c>
      <c r="BM40" t="s">
        <v>1227</v>
      </c>
      <c r="BN40" s="1">
        <v>33530099</v>
      </c>
      <c r="BO40" t="s">
        <v>1228</v>
      </c>
      <c r="BP40" t="s">
        <v>182</v>
      </c>
      <c r="BQ40" t="s">
        <v>182</v>
      </c>
      <c r="BR40" t="s">
        <v>212</v>
      </c>
      <c r="BS40" t="s">
        <v>1229</v>
      </c>
      <c r="BT40" t="str">
        <f>HYPERLINK("https%3A%2F%2Fwww.webofscience.com%2Fwos%2Fwoscc%2Ffull-record%2FWOS:000697988000009","View Full Record in Web of Science")</f>
        <v>View Full Record in Web of Science</v>
      </c>
      <c r="BU40" t="str">
        <f t="shared" si="0"/>
        <v/>
      </c>
      <c r="BV40" t="s">
        <v>4372</v>
      </c>
    </row>
    <row r="41" spans="1:86" x14ac:dyDescent="0.2">
      <c r="A41" t="s">
        <v>180</v>
      </c>
      <c r="B41" t="s">
        <v>1187</v>
      </c>
      <c r="C41" t="s">
        <v>182</v>
      </c>
      <c r="D41" t="s">
        <v>182</v>
      </c>
      <c r="E41" t="s">
        <v>182</v>
      </c>
      <c r="F41" t="s">
        <v>1188</v>
      </c>
      <c r="G41" t="s">
        <v>182</v>
      </c>
      <c r="H41" t="s">
        <v>182</v>
      </c>
      <c r="I41" t="s">
        <v>1189</v>
      </c>
      <c r="J41" t="s">
        <v>1190</v>
      </c>
      <c r="K41" t="s">
        <v>182</v>
      </c>
      <c r="L41" t="s">
        <v>182</v>
      </c>
      <c r="M41" t="s">
        <v>186</v>
      </c>
      <c r="N41" t="s">
        <v>187</v>
      </c>
      <c r="O41" t="s">
        <v>182</v>
      </c>
      <c r="P41" t="s">
        <v>182</v>
      </c>
      <c r="Q41" t="s">
        <v>182</v>
      </c>
      <c r="R41" t="s">
        <v>182</v>
      </c>
      <c r="S41" t="s">
        <v>182</v>
      </c>
      <c r="T41" t="s">
        <v>1191</v>
      </c>
      <c r="U41" t="s">
        <v>1192</v>
      </c>
      <c r="V41" t="s">
        <v>1193</v>
      </c>
      <c r="W41" t="s">
        <v>1194</v>
      </c>
      <c r="X41" t="s">
        <v>1195</v>
      </c>
      <c r="Y41" t="s">
        <v>1196</v>
      </c>
      <c r="Z41" t="s">
        <v>1197</v>
      </c>
      <c r="AA41" t="s">
        <v>182</v>
      </c>
      <c r="AB41" t="s">
        <v>182</v>
      </c>
      <c r="AC41" t="s">
        <v>1198</v>
      </c>
      <c r="AD41" t="s">
        <v>1199</v>
      </c>
      <c r="AE41" t="s">
        <v>1200</v>
      </c>
      <c r="AF41" t="s">
        <v>182</v>
      </c>
      <c r="AG41">
        <v>36</v>
      </c>
      <c r="AH41">
        <v>16</v>
      </c>
      <c r="AI41">
        <v>16</v>
      </c>
      <c r="AJ41">
        <v>4</v>
      </c>
      <c r="AK41">
        <v>35</v>
      </c>
      <c r="AL41" t="s">
        <v>1201</v>
      </c>
      <c r="AM41" t="s">
        <v>1202</v>
      </c>
      <c r="AN41" t="s">
        <v>1203</v>
      </c>
      <c r="AO41" t="s">
        <v>1204</v>
      </c>
      <c r="AP41" t="s">
        <v>182</v>
      </c>
      <c r="AQ41" t="s">
        <v>182</v>
      </c>
      <c r="AR41" t="s">
        <v>1205</v>
      </c>
      <c r="AS41" t="s">
        <v>1206</v>
      </c>
      <c r="AT41" t="s">
        <v>1207</v>
      </c>
      <c r="AU41">
        <v>2021</v>
      </c>
      <c r="AV41">
        <v>12</v>
      </c>
      <c r="AW41">
        <v>1</v>
      </c>
      <c r="AX41" t="s">
        <v>182</v>
      </c>
      <c r="AY41" t="s">
        <v>182</v>
      </c>
      <c r="AZ41" t="s">
        <v>182</v>
      </c>
      <c r="BA41" t="s">
        <v>182</v>
      </c>
      <c r="BB41">
        <v>61</v>
      </c>
      <c r="BC41">
        <v>71</v>
      </c>
      <c r="BD41" t="s">
        <v>182</v>
      </c>
      <c r="BE41" t="s">
        <v>1208</v>
      </c>
      <c r="BF41" s="1" t="str">
        <f>HYPERLINK("http://dx.doi.org/10.14336/AD.2020.1108","http://dx.doi.org/10.14336/AD.2020.1108")</f>
        <v>http://dx.doi.org/10.14336/AD.2020.1108</v>
      </c>
      <c r="BG41" t="s">
        <v>182</v>
      </c>
      <c r="BH41" t="s">
        <v>182</v>
      </c>
      <c r="BI41">
        <v>11</v>
      </c>
      <c r="BJ41" t="s">
        <v>379</v>
      </c>
      <c r="BK41" t="s">
        <v>208</v>
      </c>
      <c r="BL41" t="s">
        <v>379</v>
      </c>
      <c r="BM41" t="s">
        <v>1209</v>
      </c>
      <c r="BN41" s="1">
        <v>33532128</v>
      </c>
      <c r="BO41" t="s">
        <v>881</v>
      </c>
      <c r="BP41" t="s">
        <v>182</v>
      </c>
      <c r="BQ41" t="s">
        <v>182</v>
      </c>
      <c r="BR41" t="s">
        <v>212</v>
      </c>
      <c r="BS41" t="s">
        <v>1210</v>
      </c>
      <c r="BT41" t="str">
        <f>HYPERLINK("https%3A%2F%2Fwww.webofscience.com%2Fwos%2Fwoscc%2Ffull-record%2FWOS:000607918800009","View Full Record in Web of Science")</f>
        <v>View Full Record in Web of Science</v>
      </c>
      <c r="BU41">
        <f t="shared" si="0"/>
        <v>1</v>
      </c>
      <c r="CA41" t="s">
        <v>4317</v>
      </c>
      <c r="CB41" t="s">
        <v>4317</v>
      </c>
      <c r="CD41" t="s">
        <v>4317</v>
      </c>
      <c r="CE41" t="s">
        <v>4317</v>
      </c>
      <c r="CF41" t="s">
        <v>4324</v>
      </c>
      <c r="CG41" t="s">
        <v>4400</v>
      </c>
      <c r="CH41" t="s">
        <v>4374</v>
      </c>
    </row>
    <row r="42" spans="1:86" x14ac:dyDescent="0.2">
      <c r="A42" t="s">
        <v>180</v>
      </c>
      <c r="B42" t="s">
        <v>1890</v>
      </c>
      <c r="C42" t="s">
        <v>182</v>
      </c>
      <c r="D42" t="s">
        <v>182</v>
      </c>
      <c r="E42" t="s">
        <v>182</v>
      </c>
      <c r="F42" t="s">
        <v>1891</v>
      </c>
      <c r="G42" t="s">
        <v>182</v>
      </c>
      <c r="H42" t="s">
        <v>182</v>
      </c>
      <c r="I42" t="s">
        <v>1892</v>
      </c>
      <c r="J42" t="s">
        <v>1893</v>
      </c>
      <c r="K42" t="s">
        <v>182</v>
      </c>
      <c r="L42" t="s">
        <v>182</v>
      </c>
      <c r="M42" t="s">
        <v>186</v>
      </c>
      <c r="N42" t="s">
        <v>187</v>
      </c>
      <c r="O42" t="s">
        <v>182</v>
      </c>
      <c r="P42" t="s">
        <v>182</v>
      </c>
      <c r="Q42" t="s">
        <v>182</v>
      </c>
      <c r="R42" t="s">
        <v>182</v>
      </c>
      <c r="S42" t="s">
        <v>182</v>
      </c>
      <c r="T42" t="s">
        <v>1894</v>
      </c>
      <c r="U42" t="s">
        <v>1895</v>
      </c>
      <c r="V42" t="s">
        <v>1896</v>
      </c>
      <c r="W42" t="s">
        <v>1897</v>
      </c>
      <c r="X42" t="s">
        <v>1898</v>
      </c>
      <c r="Y42" t="s">
        <v>601</v>
      </c>
      <c r="Z42" t="s">
        <v>1899</v>
      </c>
      <c r="AA42" t="s">
        <v>1900</v>
      </c>
      <c r="AB42" t="s">
        <v>1901</v>
      </c>
      <c r="AC42" t="s">
        <v>1902</v>
      </c>
      <c r="AD42" t="s">
        <v>1903</v>
      </c>
      <c r="AE42" t="s">
        <v>1904</v>
      </c>
      <c r="AF42" t="s">
        <v>182</v>
      </c>
      <c r="AG42">
        <v>25</v>
      </c>
      <c r="AH42">
        <v>5</v>
      </c>
      <c r="AI42">
        <v>5</v>
      </c>
      <c r="AJ42">
        <v>1</v>
      </c>
      <c r="AK42">
        <v>2</v>
      </c>
      <c r="AL42" t="s">
        <v>727</v>
      </c>
      <c r="AM42" t="s">
        <v>728</v>
      </c>
      <c r="AN42" t="s">
        <v>729</v>
      </c>
      <c r="AO42" t="s">
        <v>182</v>
      </c>
      <c r="AP42" t="s">
        <v>1905</v>
      </c>
      <c r="AQ42" t="s">
        <v>182</v>
      </c>
      <c r="AR42" t="s">
        <v>1906</v>
      </c>
      <c r="AS42" t="s">
        <v>1907</v>
      </c>
      <c r="AT42" t="s">
        <v>376</v>
      </c>
      <c r="AU42">
        <v>2021</v>
      </c>
      <c r="AV42">
        <v>23</v>
      </c>
      <c r="AW42" t="s">
        <v>182</v>
      </c>
      <c r="AX42" t="s">
        <v>182</v>
      </c>
      <c r="AY42" t="s">
        <v>182</v>
      </c>
      <c r="AZ42" t="s">
        <v>182</v>
      </c>
      <c r="BA42" t="s">
        <v>182</v>
      </c>
      <c r="BB42" t="s">
        <v>182</v>
      </c>
      <c r="BC42" t="s">
        <v>182</v>
      </c>
      <c r="BD42">
        <v>101461</v>
      </c>
      <c r="BE42" t="s">
        <v>1908</v>
      </c>
      <c r="BF42" s="1" t="str">
        <f>HYPERLINK("http://dx.doi.org/10.1016/j.pmedr.2021.101461","http://dx.doi.org/10.1016/j.pmedr.2021.101461")</f>
        <v>http://dx.doi.org/10.1016/j.pmedr.2021.101461</v>
      </c>
      <c r="BG42" t="s">
        <v>182</v>
      </c>
      <c r="BH42" t="s">
        <v>1909</v>
      </c>
      <c r="BI42">
        <v>5</v>
      </c>
      <c r="BJ42" t="s">
        <v>320</v>
      </c>
      <c r="BK42" t="s">
        <v>208</v>
      </c>
      <c r="BL42" t="s">
        <v>320</v>
      </c>
      <c r="BM42" t="s">
        <v>1910</v>
      </c>
      <c r="BN42" s="1">
        <v>33532793</v>
      </c>
      <c r="BO42" t="s">
        <v>1911</v>
      </c>
      <c r="BP42" t="s">
        <v>182</v>
      </c>
      <c r="BQ42" t="s">
        <v>182</v>
      </c>
      <c r="BR42" t="s">
        <v>212</v>
      </c>
      <c r="BS42" t="s">
        <v>1912</v>
      </c>
      <c r="BT42" t="str">
        <f>HYPERLINK("https%3A%2F%2Fwww.webofscience.com%2Fwos%2Fwoscc%2Ffull-record%2FWOS:000684931900006","View Full Record in Web of Science")</f>
        <v>View Full Record in Web of Science</v>
      </c>
      <c r="BU42">
        <f t="shared" si="0"/>
        <v>1</v>
      </c>
      <c r="CA42" t="s">
        <v>4317</v>
      </c>
      <c r="CB42" t="s">
        <v>4317</v>
      </c>
      <c r="CC42" t="s">
        <v>4375</v>
      </c>
      <c r="CD42" t="s">
        <v>4317</v>
      </c>
      <c r="CE42" t="s">
        <v>4317</v>
      </c>
      <c r="CF42" s="3" t="s">
        <v>4336</v>
      </c>
      <c r="CG42" s="3" t="s">
        <v>4399</v>
      </c>
      <c r="CH42" t="s">
        <v>4376</v>
      </c>
    </row>
    <row r="43" spans="1:86" x14ac:dyDescent="0.2">
      <c r="A43" t="s">
        <v>180</v>
      </c>
      <c r="B43" t="s">
        <v>1230</v>
      </c>
      <c r="C43" t="s">
        <v>182</v>
      </c>
      <c r="D43" t="s">
        <v>182</v>
      </c>
      <c r="E43" t="s">
        <v>182</v>
      </c>
      <c r="F43" t="s">
        <v>1231</v>
      </c>
      <c r="G43" t="s">
        <v>182</v>
      </c>
      <c r="H43" t="s">
        <v>182</v>
      </c>
      <c r="I43" t="s">
        <v>1232</v>
      </c>
      <c r="J43" t="s">
        <v>615</v>
      </c>
      <c r="K43" t="s">
        <v>182</v>
      </c>
      <c r="L43" t="s">
        <v>182</v>
      </c>
      <c r="M43" t="s">
        <v>186</v>
      </c>
      <c r="N43" t="s">
        <v>187</v>
      </c>
      <c r="O43" t="s">
        <v>182</v>
      </c>
      <c r="P43" t="s">
        <v>182</v>
      </c>
      <c r="Q43" t="s">
        <v>182</v>
      </c>
      <c r="R43" t="s">
        <v>182</v>
      </c>
      <c r="S43" t="s">
        <v>182</v>
      </c>
      <c r="T43" t="s">
        <v>1233</v>
      </c>
      <c r="U43" t="s">
        <v>1234</v>
      </c>
      <c r="V43" t="s">
        <v>1235</v>
      </c>
      <c r="W43" t="s">
        <v>1236</v>
      </c>
      <c r="X43" t="s">
        <v>1237</v>
      </c>
      <c r="Y43" t="s">
        <v>1238</v>
      </c>
      <c r="Z43" t="s">
        <v>1239</v>
      </c>
      <c r="AA43" t="s">
        <v>1240</v>
      </c>
      <c r="AB43" t="s">
        <v>1241</v>
      </c>
      <c r="AC43" t="s">
        <v>1242</v>
      </c>
      <c r="AD43" t="s">
        <v>1243</v>
      </c>
      <c r="AE43" t="s">
        <v>1244</v>
      </c>
      <c r="AF43" t="s">
        <v>182</v>
      </c>
      <c r="AG43">
        <v>52</v>
      </c>
      <c r="AH43">
        <v>62</v>
      </c>
      <c r="AI43">
        <v>63</v>
      </c>
      <c r="AJ43">
        <v>1</v>
      </c>
      <c r="AK43">
        <v>45</v>
      </c>
      <c r="AL43" t="s">
        <v>313</v>
      </c>
      <c r="AM43" t="s">
        <v>201</v>
      </c>
      <c r="AN43" t="s">
        <v>314</v>
      </c>
      <c r="AO43" t="s">
        <v>623</v>
      </c>
      <c r="AP43" t="s">
        <v>624</v>
      </c>
      <c r="AQ43" t="s">
        <v>182</v>
      </c>
      <c r="AR43" t="s">
        <v>625</v>
      </c>
      <c r="AS43" t="s">
        <v>626</v>
      </c>
      <c r="AT43" t="s">
        <v>1245</v>
      </c>
      <c r="AU43">
        <v>2021</v>
      </c>
      <c r="AV43">
        <v>15</v>
      </c>
      <c r="AW43">
        <v>1</v>
      </c>
      <c r="AX43" t="s">
        <v>182</v>
      </c>
      <c r="AY43" t="s">
        <v>182</v>
      </c>
      <c r="AZ43" t="s">
        <v>182</v>
      </c>
      <c r="BA43" t="s">
        <v>182</v>
      </c>
      <c r="BB43" t="s">
        <v>182</v>
      </c>
      <c r="BC43" t="s">
        <v>182</v>
      </c>
      <c r="BD43">
        <v>10</v>
      </c>
      <c r="BE43" t="s">
        <v>13</v>
      </c>
      <c r="BF43" s="1" t="str">
        <f>HYPERLINK("http://dx.doi.org/10.1186/s40246-021-00306-7","http://dx.doi.org/10.1186/s40246-021-00306-7")</f>
        <v>http://dx.doi.org/10.1186/s40246-021-00306-7</v>
      </c>
      <c r="BG43" t="s">
        <v>182</v>
      </c>
      <c r="BH43" t="s">
        <v>182</v>
      </c>
      <c r="BI43">
        <v>10</v>
      </c>
      <c r="BJ43" t="s">
        <v>628</v>
      </c>
      <c r="BK43" t="s">
        <v>208</v>
      </c>
      <c r="BL43" t="s">
        <v>628</v>
      </c>
      <c r="BM43" t="s">
        <v>1246</v>
      </c>
      <c r="BN43" s="1">
        <v>33536081</v>
      </c>
      <c r="BO43" t="s">
        <v>737</v>
      </c>
      <c r="BP43" t="s">
        <v>182</v>
      </c>
      <c r="BQ43" t="s">
        <v>182</v>
      </c>
      <c r="BR43" t="s">
        <v>212</v>
      </c>
      <c r="BS43" t="s">
        <v>1247</v>
      </c>
      <c r="BT43" t="str">
        <f>HYPERLINK("https%3A%2F%2Fwww.webofscience.com%2Fwos%2Fwoscc%2Ffull-record%2FWOS:000614416900001","View Full Record in Web of Science")</f>
        <v>View Full Record in Web of Science</v>
      </c>
      <c r="BU43" t="str">
        <f t="shared" si="0"/>
        <v/>
      </c>
      <c r="BV43" t="s">
        <v>4365</v>
      </c>
    </row>
    <row r="44" spans="1:86" x14ac:dyDescent="0.2">
      <c r="A44" t="s">
        <v>180</v>
      </c>
      <c r="B44" t="s">
        <v>1248</v>
      </c>
      <c r="C44" t="s">
        <v>182</v>
      </c>
      <c r="D44" t="s">
        <v>182</v>
      </c>
      <c r="E44" t="s">
        <v>182</v>
      </c>
      <c r="F44" t="s">
        <v>1249</v>
      </c>
      <c r="G44" t="s">
        <v>182</v>
      </c>
      <c r="H44" t="s">
        <v>182</v>
      </c>
      <c r="I44" t="s">
        <v>1250</v>
      </c>
      <c r="J44" t="s">
        <v>1251</v>
      </c>
      <c r="K44" t="s">
        <v>182</v>
      </c>
      <c r="L44" t="s">
        <v>182</v>
      </c>
      <c r="M44" t="s">
        <v>186</v>
      </c>
      <c r="N44" t="s">
        <v>187</v>
      </c>
      <c r="O44" t="s">
        <v>182</v>
      </c>
      <c r="P44" t="s">
        <v>182</v>
      </c>
      <c r="Q44" t="s">
        <v>182</v>
      </c>
      <c r="R44" t="s">
        <v>182</v>
      </c>
      <c r="S44" t="s">
        <v>182</v>
      </c>
      <c r="T44" t="s">
        <v>182</v>
      </c>
      <c r="U44" t="s">
        <v>1252</v>
      </c>
      <c r="V44" t="s">
        <v>1253</v>
      </c>
      <c r="W44" t="s">
        <v>1254</v>
      </c>
      <c r="X44" t="s">
        <v>1255</v>
      </c>
      <c r="Y44" t="s">
        <v>1256</v>
      </c>
      <c r="Z44" t="s">
        <v>1257</v>
      </c>
      <c r="AA44" t="s">
        <v>182</v>
      </c>
      <c r="AB44" t="s">
        <v>182</v>
      </c>
      <c r="AC44" t="s">
        <v>1258</v>
      </c>
      <c r="AD44" t="s">
        <v>1259</v>
      </c>
      <c r="AE44" t="s">
        <v>1260</v>
      </c>
      <c r="AF44" t="s">
        <v>182</v>
      </c>
      <c r="AG44">
        <v>35</v>
      </c>
      <c r="AH44">
        <v>8</v>
      </c>
      <c r="AI44">
        <v>8</v>
      </c>
      <c r="AJ44">
        <v>0</v>
      </c>
      <c r="AK44">
        <v>2</v>
      </c>
      <c r="AL44" t="s">
        <v>489</v>
      </c>
      <c r="AM44" t="s">
        <v>261</v>
      </c>
      <c r="AN44" t="s">
        <v>490</v>
      </c>
      <c r="AO44" t="s">
        <v>1261</v>
      </c>
      <c r="AP44" t="s">
        <v>1262</v>
      </c>
      <c r="AQ44" t="s">
        <v>182</v>
      </c>
      <c r="AR44" t="s">
        <v>1263</v>
      </c>
      <c r="AS44" t="s">
        <v>1264</v>
      </c>
      <c r="AT44" t="s">
        <v>1207</v>
      </c>
      <c r="AU44">
        <v>2021</v>
      </c>
      <c r="AV44">
        <v>30</v>
      </c>
      <c r="AW44" t="s">
        <v>1265</v>
      </c>
      <c r="AX44" t="s">
        <v>182</v>
      </c>
      <c r="AY44" t="s">
        <v>182</v>
      </c>
      <c r="AZ44" t="s">
        <v>182</v>
      </c>
      <c r="BA44" t="s">
        <v>182</v>
      </c>
      <c r="BB44">
        <v>294</v>
      </c>
      <c r="BC44">
        <v>304</v>
      </c>
      <c r="BD44" t="s">
        <v>182</v>
      </c>
      <c r="BE44" t="s">
        <v>14</v>
      </c>
      <c r="BF44" s="1" t="str">
        <f>HYPERLINK("http://dx.doi.org/10.1093/hmg/ddab049","http://dx.doi.org/10.1093/hmg/ddab049")</f>
        <v>http://dx.doi.org/10.1093/hmg/ddab049</v>
      </c>
      <c r="BG44" t="s">
        <v>182</v>
      </c>
      <c r="BH44" t="s">
        <v>1226</v>
      </c>
      <c r="BI44">
        <v>11</v>
      </c>
      <c r="BJ44" t="s">
        <v>1266</v>
      </c>
      <c r="BK44" t="s">
        <v>208</v>
      </c>
      <c r="BL44" t="s">
        <v>1266</v>
      </c>
      <c r="BM44" t="s">
        <v>1267</v>
      </c>
      <c r="BN44" s="1">
        <v>33577681</v>
      </c>
      <c r="BO44" t="s">
        <v>591</v>
      </c>
      <c r="BP44" t="s">
        <v>182</v>
      </c>
      <c r="BQ44" t="s">
        <v>182</v>
      </c>
      <c r="BR44" t="s">
        <v>212</v>
      </c>
      <c r="BS44" t="s">
        <v>1268</v>
      </c>
      <c r="BT44" t="str">
        <f>HYPERLINK("https%3A%2F%2Fwww.webofscience.com%2Fwos%2Fwoscc%2Ffull-record%2FWOS:000654750200013","View Full Record in Web of Science")</f>
        <v>View Full Record in Web of Science</v>
      </c>
      <c r="BU44" t="str">
        <f t="shared" si="0"/>
        <v/>
      </c>
      <c r="BV44" t="s">
        <v>4377</v>
      </c>
    </row>
    <row r="45" spans="1:86" x14ac:dyDescent="0.2">
      <c r="A45" t="s">
        <v>180</v>
      </c>
      <c r="B45" t="s">
        <v>1269</v>
      </c>
      <c r="C45" t="s">
        <v>182</v>
      </c>
      <c r="D45" t="s">
        <v>182</v>
      </c>
      <c r="E45" t="s">
        <v>182</v>
      </c>
      <c r="F45" t="s">
        <v>1270</v>
      </c>
      <c r="G45" t="s">
        <v>182</v>
      </c>
      <c r="H45" t="s">
        <v>182</v>
      </c>
      <c r="I45" t="s">
        <v>1271</v>
      </c>
      <c r="J45" t="s">
        <v>1120</v>
      </c>
      <c r="K45" t="s">
        <v>182</v>
      </c>
      <c r="L45" t="s">
        <v>182</v>
      </c>
      <c r="M45" t="s">
        <v>186</v>
      </c>
      <c r="N45" t="s">
        <v>187</v>
      </c>
      <c r="O45" t="s">
        <v>182</v>
      </c>
      <c r="P45" t="s">
        <v>182</v>
      </c>
      <c r="Q45" t="s">
        <v>182</v>
      </c>
      <c r="R45" t="s">
        <v>182</v>
      </c>
      <c r="S45" t="s">
        <v>182</v>
      </c>
      <c r="T45" t="s">
        <v>1272</v>
      </c>
      <c r="U45" t="s">
        <v>1273</v>
      </c>
      <c r="V45" t="s">
        <v>1274</v>
      </c>
      <c r="W45" t="s">
        <v>1275</v>
      </c>
      <c r="X45" t="s">
        <v>1276</v>
      </c>
      <c r="Y45" t="s">
        <v>1277</v>
      </c>
      <c r="Z45" t="s">
        <v>578</v>
      </c>
      <c r="AA45" t="s">
        <v>1278</v>
      </c>
      <c r="AB45" t="s">
        <v>1279</v>
      </c>
      <c r="AC45" t="s">
        <v>1280</v>
      </c>
      <c r="AD45" t="s">
        <v>1281</v>
      </c>
      <c r="AE45" t="s">
        <v>1282</v>
      </c>
      <c r="AF45" t="s">
        <v>182</v>
      </c>
      <c r="AG45">
        <v>45</v>
      </c>
      <c r="AH45">
        <v>50</v>
      </c>
      <c r="AI45">
        <v>51</v>
      </c>
      <c r="AJ45">
        <v>11</v>
      </c>
      <c r="AK45">
        <v>42</v>
      </c>
      <c r="AL45" t="s">
        <v>369</v>
      </c>
      <c r="AM45" t="s">
        <v>1133</v>
      </c>
      <c r="AN45" t="s">
        <v>1134</v>
      </c>
      <c r="AO45" t="s">
        <v>1135</v>
      </c>
      <c r="AP45" t="s">
        <v>1136</v>
      </c>
      <c r="AQ45" t="s">
        <v>182</v>
      </c>
      <c r="AR45" t="s">
        <v>1137</v>
      </c>
      <c r="AS45" t="s">
        <v>1138</v>
      </c>
      <c r="AT45" t="s">
        <v>1139</v>
      </c>
      <c r="AU45">
        <v>2021</v>
      </c>
      <c r="AV45">
        <v>36</v>
      </c>
      <c r="AW45">
        <v>3</v>
      </c>
      <c r="AX45" t="s">
        <v>182</v>
      </c>
      <c r="AY45" t="s">
        <v>182</v>
      </c>
      <c r="AZ45" t="s">
        <v>182</v>
      </c>
      <c r="BA45" t="s">
        <v>182</v>
      </c>
      <c r="BB45">
        <v>299</v>
      </c>
      <c r="BC45">
        <v>309</v>
      </c>
      <c r="BD45" t="s">
        <v>182</v>
      </c>
      <c r="BE45" t="s">
        <v>1283</v>
      </c>
      <c r="BF45" s="1" t="str">
        <f>HYPERLINK("http://dx.doi.org/10.1007/s10654-021-00722-y","http://dx.doi.org/10.1007/s10654-021-00722-y")</f>
        <v>http://dx.doi.org/10.1007/s10654-021-00722-y</v>
      </c>
      <c r="BG45" t="s">
        <v>182</v>
      </c>
      <c r="BH45" t="s">
        <v>1226</v>
      </c>
      <c r="BI45">
        <v>11</v>
      </c>
      <c r="BJ45" t="s">
        <v>320</v>
      </c>
      <c r="BK45" t="s">
        <v>208</v>
      </c>
      <c r="BL45" t="s">
        <v>320</v>
      </c>
      <c r="BM45" t="s">
        <v>1140</v>
      </c>
      <c r="BN45" s="1">
        <v>33587202</v>
      </c>
      <c r="BO45" t="s">
        <v>591</v>
      </c>
      <c r="BP45" t="s">
        <v>243</v>
      </c>
      <c r="BQ45" t="s">
        <v>244</v>
      </c>
      <c r="BR45" t="s">
        <v>212</v>
      </c>
      <c r="BS45" t="s">
        <v>1284</v>
      </c>
      <c r="BT45" t="str">
        <f>HYPERLINK("https%3A%2F%2Fwww.webofscience.com%2Fwos%2Fwoscc%2Ffull-record%2FWOS:000618137600001","View Full Record in Web of Science")</f>
        <v>View Full Record in Web of Science</v>
      </c>
      <c r="BU45">
        <f t="shared" si="0"/>
        <v>1</v>
      </c>
      <c r="CA45" t="s">
        <v>4317</v>
      </c>
      <c r="CB45" t="s">
        <v>4317</v>
      </c>
      <c r="CC45" t="s">
        <v>4317</v>
      </c>
      <c r="CD45" t="s">
        <v>4317</v>
      </c>
      <c r="CE45" t="s">
        <v>4317</v>
      </c>
      <c r="CF45" t="s">
        <v>4332</v>
      </c>
      <c r="CG45" t="s">
        <v>4398</v>
      </c>
      <c r="CH45" t="s">
        <v>4378</v>
      </c>
    </row>
    <row r="46" spans="1:86" x14ac:dyDescent="0.2">
      <c r="A46" t="s">
        <v>180</v>
      </c>
      <c r="B46" t="s">
        <v>1285</v>
      </c>
      <c r="C46" t="s">
        <v>182</v>
      </c>
      <c r="D46" t="s">
        <v>182</v>
      </c>
      <c r="E46" t="s">
        <v>182</v>
      </c>
      <c r="F46" t="s">
        <v>1286</v>
      </c>
      <c r="G46" t="s">
        <v>182</v>
      </c>
      <c r="H46" t="s">
        <v>182</v>
      </c>
      <c r="I46" t="s">
        <v>1287</v>
      </c>
      <c r="J46" t="s">
        <v>406</v>
      </c>
      <c r="K46" t="s">
        <v>182</v>
      </c>
      <c r="L46" t="s">
        <v>182</v>
      </c>
      <c r="M46" t="s">
        <v>186</v>
      </c>
      <c r="N46" t="s">
        <v>187</v>
      </c>
      <c r="O46" t="s">
        <v>182</v>
      </c>
      <c r="P46" t="s">
        <v>182</v>
      </c>
      <c r="Q46" t="s">
        <v>182</v>
      </c>
      <c r="R46" t="s">
        <v>182</v>
      </c>
      <c r="S46" t="s">
        <v>182</v>
      </c>
      <c r="T46" t="s">
        <v>182</v>
      </c>
      <c r="U46" t="s">
        <v>1288</v>
      </c>
      <c r="V46" t="s">
        <v>1289</v>
      </c>
      <c r="W46" t="s">
        <v>1290</v>
      </c>
      <c r="X46" t="s">
        <v>182</v>
      </c>
      <c r="Y46" t="s">
        <v>1291</v>
      </c>
      <c r="Z46" t="s">
        <v>1292</v>
      </c>
      <c r="AA46" t="s">
        <v>182</v>
      </c>
      <c r="AB46" t="s">
        <v>1293</v>
      </c>
      <c r="AC46" t="s">
        <v>182</v>
      </c>
      <c r="AD46" t="s">
        <v>182</v>
      </c>
      <c r="AE46" t="s">
        <v>182</v>
      </c>
      <c r="AF46" t="s">
        <v>182</v>
      </c>
      <c r="AG46">
        <v>22</v>
      </c>
      <c r="AH46">
        <v>16</v>
      </c>
      <c r="AI46">
        <v>17</v>
      </c>
      <c r="AJ46">
        <v>0</v>
      </c>
      <c r="AK46">
        <v>0</v>
      </c>
      <c r="AL46" t="s">
        <v>415</v>
      </c>
      <c r="AM46" t="s">
        <v>416</v>
      </c>
      <c r="AN46" t="s">
        <v>417</v>
      </c>
      <c r="AO46" t="s">
        <v>418</v>
      </c>
      <c r="AP46" t="s">
        <v>182</v>
      </c>
      <c r="AQ46" t="s">
        <v>182</v>
      </c>
      <c r="AR46" t="s">
        <v>406</v>
      </c>
      <c r="AS46" t="s">
        <v>419</v>
      </c>
      <c r="AT46" t="s">
        <v>1294</v>
      </c>
      <c r="AU46">
        <v>2021</v>
      </c>
      <c r="AV46">
        <v>16</v>
      </c>
      <c r="AW46">
        <v>2</v>
      </c>
      <c r="AX46" t="s">
        <v>182</v>
      </c>
      <c r="AY46" t="s">
        <v>182</v>
      </c>
      <c r="AZ46" t="s">
        <v>182</v>
      </c>
      <c r="BA46" t="s">
        <v>182</v>
      </c>
      <c r="BB46" t="s">
        <v>182</v>
      </c>
      <c r="BC46" t="s">
        <v>182</v>
      </c>
      <c r="BD46" t="s">
        <v>1295</v>
      </c>
      <c r="BE46" t="s">
        <v>15</v>
      </c>
      <c r="BF46" s="1" t="str">
        <f>HYPERLINK("http://dx.doi.org/10.1371/journal.pone.0247205","http://dx.doi.org/10.1371/journal.pone.0247205")</f>
        <v>http://dx.doi.org/10.1371/journal.pone.0247205</v>
      </c>
      <c r="BG46" t="s">
        <v>182</v>
      </c>
      <c r="BH46" t="s">
        <v>182</v>
      </c>
      <c r="BI46">
        <v>12</v>
      </c>
      <c r="BJ46" t="s">
        <v>423</v>
      </c>
      <c r="BK46" t="s">
        <v>208</v>
      </c>
      <c r="BL46" t="s">
        <v>424</v>
      </c>
      <c r="BM46" t="s">
        <v>1296</v>
      </c>
      <c r="BN46" s="1">
        <v>33592063</v>
      </c>
      <c r="BO46" t="s">
        <v>881</v>
      </c>
      <c r="BP46" t="s">
        <v>182</v>
      </c>
      <c r="BQ46" t="s">
        <v>182</v>
      </c>
      <c r="BR46" t="s">
        <v>212</v>
      </c>
      <c r="BS46" t="s">
        <v>1297</v>
      </c>
      <c r="BT46" t="str">
        <f>HYPERLINK("https%3A%2F%2Fwww.webofscience.com%2Fwos%2Fwoscc%2Ffull-record%2FWOS:000620632800026","View Full Record in Web of Science")</f>
        <v>View Full Record in Web of Science</v>
      </c>
      <c r="BU46">
        <f t="shared" si="0"/>
        <v>1</v>
      </c>
      <c r="CA46" t="s">
        <v>4317</v>
      </c>
      <c r="CB46" t="s">
        <v>4317</v>
      </c>
      <c r="CF46" t="s">
        <v>4324</v>
      </c>
      <c r="CH46" t="s">
        <v>4379</v>
      </c>
    </row>
    <row r="47" spans="1:86" x14ac:dyDescent="0.2">
      <c r="A47" t="s">
        <v>180</v>
      </c>
      <c r="B47" t="s">
        <v>883</v>
      </c>
      <c r="C47" t="s">
        <v>182</v>
      </c>
      <c r="D47" t="s">
        <v>182</v>
      </c>
      <c r="E47" t="s">
        <v>182</v>
      </c>
      <c r="F47" t="s">
        <v>884</v>
      </c>
      <c r="G47" t="s">
        <v>182</v>
      </c>
      <c r="H47" t="s">
        <v>182</v>
      </c>
      <c r="I47" t="s">
        <v>885</v>
      </c>
      <c r="J47" t="s">
        <v>886</v>
      </c>
      <c r="K47" t="s">
        <v>182</v>
      </c>
      <c r="L47" t="s">
        <v>182</v>
      </c>
      <c r="M47" t="s">
        <v>186</v>
      </c>
      <c r="N47" t="s">
        <v>187</v>
      </c>
      <c r="O47" t="s">
        <v>182</v>
      </c>
      <c r="P47" t="s">
        <v>182</v>
      </c>
      <c r="Q47" t="s">
        <v>182</v>
      </c>
      <c r="R47" t="s">
        <v>182</v>
      </c>
      <c r="S47" t="s">
        <v>182</v>
      </c>
      <c r="T47" t="s">
        <v>887</v>
      </c>
      <c r="U47" t="s">
        <v>888</v>
      </c>
      <c r="V47" t="s">
        <v>889</v>
      </c>
      <c r="W47" t="s">
        <v>890</v>
      </c>
      <c r="X47" t="s">
        <v>891</v>
      </c>
      <c r="Y47" t="s">
        <v>892</v>
      </c>
      <c r="Z47" t="s">
        <v>893</v>
      </c>
      <c r="AA47" t="s">
        <v>894</v>
      </c>
      <c r="AB47" t="s">
        <v>895</v>
      </c>
      <c r="AC47" t="s">
        <v>896</v>
      </c>
      <c r="AD47" t="s">
        <v>897</v>
      </c>
      <c r="AE47" t="s">
        <v>898</v>
      </c>
      <c r="AF47" t="s">
        <v>182</v>
      </c>
      <c r="AG47">
        <v>25</v>
      </c>
      <c r="AH47">
        <v>5</v>
      </c>
      <c r="AI47">
        <v>5</v>
      </c>
      <c r="AJ47">
        <v>0</v>
      </c>
      <c r="AK47">
        <v>2</v>
      </c>
      <c r="AL47" t="s">
        <v>489</v>
      </c>
      <c r="AM47" t="s">
        <v>261</v>
      </c>
      <c r="AN47" t="s">
        <v>490</v>
      </c>
      <c r="AO47" t="s">
        <v>182</v>
      </c>
      <c r="AP47" t="s">
        <v>899</v>
      </c>
      <c r="AQ47" t="s">
        <v>182</v>
      </c>
      <c r="AR47" t="s">
        <v>886</v>
      </c>
      <c r="AS47" t="s">
        <v>900</v>
      </c>
      <c r="AT47" t="s">
        <v>901</v>
      </c>
      <c r="AU47">
        <v>2020</v>
      </c>
      <c r="AV47">
        <v>3</v>
      </c>
      <c r="AW47">
        <v>4</v>
      </c>
      <c r="AX47" t="s">
        <v>182</v>
      </c>
      <c r="AY47" t="s">
        <v>182</v>
      </c>
      <c r="AZ47" t="s">
        <v>182</v>
      </c>
      <c r="BA47" t="s">
        <v>182</v>
      </c>
      <c r="BB47">
        <v>545</v>
      </c>
      <c r="BC47">
        <v>556</v>
      </c>
      <c r="BD47" t="s">
        <v>182</v>
      </c>
      <c r="BE47" t="s">
        <v>16</v>
      </c>
      <c r="BF47" s="1" t="str">
        <f>HYPERLINK("http://dx.doi.org/10.1093/jamiaopen/ooaa047","http://dx.doi.org/10.1093/jamiaopen/ooaa047")</f>
        <v>http://dx.doi.org/10.1093/jamiaopen/ooaa047</v>
      </c>
      <c r="BG47" t="s">
        <v>182</v>
      </c>
      <c r="BH47" t="s">
        <v>182</v>
      </c>
      <c r="BI47">
        <v>12</v>
      </c>
      <c r="BJ47" t="s">
        <v>902</v>
      </c>
      <c r="BK47" t="s">
        <v>269</v>
      </c>
      <c r="BL47" t="s">
        <v>902</v>
      </c>
      <c r="BM47" t="s">
        <v>903</v>
      </c>
      <c r="BN47" s="1">
        <v>33619467</v>
      </c>
      <c r="BO47" t="s">
        <v>351</v>
      </c>
      <c r="BP47" t="s">
        <v>182</v>
      </c>
      <c r="BQ47" t="s">
        <v>182</v>
      </c>
      <c r="BR47" t="s">
        <v>212</v>
      </c>
      <c r="BS47" t="s">
        <v>904</v>
      </c>
      <c r="BT47" t="str">
        <f>HYPERLINK("https%3A%2F%2Fwww.webofscience.com%2Fwos%2Fwoscc%2Ffull-record%2FWOS:000645440800012","View Full Record in Web of Science")</f>
        <v>View Full Record in Web of Science</v>
      </c>
      <c r="BU47" t="str">
        <f t="shared" si="0"/>
        <v/>
      </c>
      <c r="BV47" t="s">
        <v>4380</v>
      </c>
    </row>
    <row r="48" spans="1:86" x14ac:dyDescent="0.2">
      <c r="A48" t="s">
        <v>180</v>
      </c>
      <c r="B48" t="s">
        <v>1322</v>
      </c>
      <c r="C48" t="s">
        <v>182</v>
      </c>
      <c r="D48" t="s">
        <v>182</v>
      </c>
      <c r="E48" t="s">
        <v>182</v>
      </c>
      <c r="F48" t="s">
        <v>1323</v>
      </c>
      <c r="G48" t="s">
        <v>182</v>
      </c>
      <c r="H48" t="s">
        <v>182</v>
      </c>
      <c r="I48" t="s">
        <v>1324</v>
      </c>
      <c r="J48" t="s">
        <v>1325</v>
      </c>
      <c r="K48" t="s">
        <v>182</v>
      </c>
      <c r="L48" t="s">
        <v>182</v>
      </c>
      <c r="M48" t="s">
        <v>186</v>
      </c>
      <c r="N48" t="s">
        <v>187</v>
      </c>
      <c r="O48" t="s">
        <v>182</v>
      </c>
      <c r="P48" t="s">
        <v>182</v>
      </c>
      <c r="Q48" t="s">
        <v>182</v>
      </c>
      <c r="R48" t="s">
        <v>182</v>
      </c>
      <c r="S48" t="s">
        <v>182</v>
      </c>
      <c r="T48" t="s">
        <v>1326</v>
      </c>
      <c r="U48" t="s">
        <v>182</v>
      </c>
      <c r="V48" t="s">
        <v>1327</v>
      </c>
      <c r="W48" t="s">
        <v>1328</v>
      </c>
      <c r="X48" t="s">
        <v>1329</v>
      </c>
      <c r="Y48" t="s">
        <v>1330</v>
      </c>
      <c r="Z48" t="s">
        <v>1331</v>
      </c>
      <c r="AA48" t="s">
        <v>182</v>
      </c>
      <c r="AB48" t="s">
        <v>1332</v>
      </c>
      <c r="AC48" t="s">
        <v>1333</v>
      </c>
      <c r="AD48" t="s">
        <v>1334</v>
      </c>
      <c r="AE48" t="s">
        <v>1335</v>
      </c>
      <c r="AF48" t="s">
        <v>182</v>
      </c>
      <c r="AG48">
        <v>15</v>
      </c>
      <c r="AH48">
        <v>9</v>
      </c>
      <c r="AI48">
        <v>9</v>
      </c>
      <c r="AJ48">
        <v>0</v>
      </c>
      <c r="AK48">
        <v>4</v>
      </c>
      <c r="AL48" t="s">
        <v>1336</v>
      </c>
      <c r="AM48" t="s">
        <v>1337</v>
      </c>
      <c r="AN48" t="s">
        <v>1338</v>
      </c>
      <c r="AO48" t="s">
        <v>1339</v>
      </c>
      <c r="AP48" t="s">
        <v>1340</v>
      </c>
      <c r="AQ48" t="s">
        <v>182</v>
      </c>
      <c r="AR48" t="s">
        <v>1325</v>
      </c>
      <c r="AS48" t="s">
        <v>1341</v>
      </c>
      <c r="AT48" t="s">
        <v>1342</v>
      </c>
      <c r="AU48">
        <v>2021</v>
      </c>
      <c r="AV48">
        <v>35</v>
      </c>
      <c r="AW48">
        <v>2</v>
      </c>
      <c r="AX48" t="s">
        <v>182</v>
      </c>
      <c r="AY48" t="s">
        <v>182</v>
      </c>
      <c r="AZ48" t="s">
        <v>182</v>
      </c>
      <c r="BA48" t="s">
        <v>182</v>
      </c>
      <c r="BB48">
        <v>965</v>
      </c>
      <c r="BC48">
        <v>968</v>
      </c>
      <c r="BD48" t="s">
        <v>182</v>
      </c>
      <c r="BE48" t="s">
        <v>1343</v>
      </c>
      <c r="BF48" s="1" t="str">
        <f>HYPERLINK("http://dx.doi.org/10.21873/invivo.12338","http://dx.doi.org/10.21873/invivo.12338")</f>
        <v>http://dx.doi.org/10.21873/invivo.12338</v>
      </c>
      <c r="BG48" t="s">
        <v>182</v>
      </c>
      <c r="BH48" t="s">
        <v>182</v>
      </c>
      <c r="BI48">
        <v>4</v>
      </c>
      <c r="BJ48" t="s">
        <v>1344</v>
      </c>
      <c r="BK48" t="s">
        <v>208</v>
      </c>
      <c r="BL48" t="s">
        <v>1345</v>
      </c>
      <c r="BM48" t="s">
        <v>1346</v>
      </c>
      <c r="BN48" s="1">
        <v>33622890</v>
      </c>
      <c r="BO48" t="s">
        <v>471</v>
      </c>
      <c r="BP48" t="s">
        <v>182</v>
      </c>
      <c r="BQ48" t="s">
        <v>182</v>
      </c>
      <c r="BR48" t="s">
        <v>212</v>
      </c>
      <c r="BS48" t="s">
        <v>1347</v>
      </c>
      <c r="BT48" t="str">
        <f>HYPERLINK("https%3A%2F%2Fwww.webofscience.com%2Fwos%2Fwoscc%2Ffull-record%2FWOS:000648906100004","View Full Record in Web of Science")</f>
        <v>View Full Record in Web of Science</v>
      </c>
      <c r="BU48" t="str">
        <f t="shared" si="0"/>
        <v/>
      </c>
      <c r="BV48" t="s">
        <v>4381</v>
      </c>
    </row>
    <row r="49" spans="1:86" x14ac:dyDescent="0.2">
      <c r="A49" t="s">
        <v>180</v>
      </c>
      <c r="B49" t="s">
        <v>1371</v>
      </c>
      <c r="C49" t="s">
        <v>182</v>
      </c>
      <c r="D49" t="s">
        <v>182</v>
      </c>
      <c r="E49" t="s">
        <v>182</v>
      </c>
      <c r="F49" t="s">
        <v>1372</v>
      </c>
      <c r="G49" t="s">
        <v>182</v>
      </c>
      <c r="H49" t="s">
        <v>182</v>
      </c>
      <c r="I49" t="s">
        <v>1373</v>
      </c>
      <c r="J49" t="s">
        <v>662</v>
      </c>
      <c r="K49" t="s">
        <v>182</v>
      </c>
      <c r="L49" t="s">
        <v>182</v>
      </c>
      <c r="M49" t="s">
        <v>186</v>
      </c>
      <c r="N49" t="s">
        <v>187</v>
      </c>
      <c r="O49" t="s">
        <v>182</v>
      </c>
      <c r="P49" t="s">
        <v>182</v>
      </c>
      <c r="Q49" t="s">
        <v>182</v>
      </c>
      <c r="R49" t="s">
        <v>182</v>
      </c>
      <c r="S49" t="s">
        <v>182</v>
      </c>
      <c r="T49" t="s">
        <v>1374</v>
      </c>
      <c r="U49" t="s">
        <v>1375</v>
      </c>
      <c r="V49" t="s">
        <v>1376</v>
      </c>
      <c r="W49" t="s">
        <v>1377</v>
      </c>
      <c r="X49" t="s">
        <v>1378</v>
      </c>
      <c r="Y49" t="s">
        <v>1379</v>
      </c>
      <c r="Z49" t="s">
        <v>1380</v>
      </c>
      <c r="AA49" t="s">
        <v>1381</v>
      </c>
      <c r="AB49" t="s">
        <v>1382</v>
      </c>
      <c r="AC49" t="s">
        <v>182</v>
      </c>
      <c r="AD49" t="s">
        <v>182</v>
      </c>
      <c r="AE49" t="s">
        <v>182</v>
      </c>
      <c r="AF49" t="s">
        <v>182</v>
      </c>
      <c r="AG49">
        <v>44</v>
      </c>
      <c r="AH49">
        <v>41</v>
      </c>
      <c r="AI49">
        <v>41</v>
      </c>
      <c r="AJ49">
        <v>2</v>
      </c>
      <c r="AK49">
        <v>8</v>
      </c>
      <c r="AL49" t="s">
        <v>672</v>
      </c>
      <c r="AM49" t="s">
        <v>673</v>
      </c>
      <c r="AN49" t="s">
        <v>674</v>
      </c>
      <c r="AO49" t="s">
        <v>675</v>
      </c>
      <c r="AP49" t="s">
        <v>676</v>
      </c>
      <c r="AQ49" t="s">
        <v>182</v>
      </c>
      <c r="AR49" t="s">
        <v>677</v>
      </c>
      <c r="AS49" t="s">
        <v>678</v>
      </c>
      <c r="AT49" t="s">
        <v>1183</v>
      </c>
      <c r="AU49">
        <v>2021</v>
      </c>
      <c r="AV49">
        <v>118</v>
      </c>
      <c r="AW49" t="s">
        <v>182</v>
      </c>
      <c r="AX49" t="s">
        <v>182</v>
      </c>
      <c r="AY49" t="s">
        <v>182</v>
      </c>
      <c r="AZ49" t="s">
        <v>182</v>
      </c>
      <c r="BA49" t="s">
        <v>182</v>
      </c>
      <c r="BB49" t="s">
        <v>182</v>
      </c>
      <c r="BC49" t="s">
        <v>182</v>
      </c>
      <c r="BD49">
        <v>154732</v>
      </c>
      <c r="BE49" t="s">
        <v>1383</v>
      </c>
      <c r="BF49" s="1" t="str">
        <f>HYPERLINK("http://dx.doi.org/10.1016/j.metabol.2021.154732","http://dx.doi.org/10.1016/j.metabol.2021.154732")</f>
        <v>http://dx.doi.org/10.1016/j.metabol.2021.154732</v>
      </c>
      <c r="BG49" t="s">
        <v>182</v>
      </c>
      <c r="BH49" t="s">
        <v>1384</v>
      </c>
      <c r="BI49">
        <v>8</v>
      </c>
      <c r="BJ49" t="s">
        <v>268</v>
      </c>
      <c r="BK49" t="s">
        <v>208</v>
      </c>
      <c r="BL49" t="s">
        <v>268</v>
      </c>
      <c r="BM49" t="s">
        <v>1385</v>
      </c>
      <c r="BN49" s="1">
        <v>33631142</v>
      </c>
      <c r="BO49" t="s">
        <v>1386</v>
      </c>
      <c r="BP49" t="s">
        <v>182</v>
      </c>
      <c r="BQ49" t="s">
        <v>182</v>
      </c>
      <c r="BR49" t="s">
        <v>212</v>
      </c>
      <c r="BS49" t="s">
        <v>1387</v>
      </c>
      <c r="BT49" t="str">
        <f>HYPERLINK("https%3A%2F%2Fwww.webofscience.com%2Fwos%2Fwoscc%2Ffull-record%2FWOS:000649271300003","View Full Record in Web of Science")</f>
        <v>View Full Record in Web of Science</v>
      </c>
      <c r="BU49" t="str">
        <f t="shared" si="0"/>
        <v/>
      </c>
      <c r="BV49" t="s">
        <v>4385</v>
      </c>
      <c r="BW49" t="s">
        <v>4385</v>
      </c>
      <c r="BZ49" t="s">
        <v>4317</v>
      </c>
      <c r="CA49" t="s">
        <v>4317</v>
      </c>
      <c r="CB49" t="s">
        <v>4359</v>
      </c>
      <c r="CC49" t="s">
        <v>4317</v>
      </c>
      <c r="CD49" t="s">
        <v>4317</v>
      </c>
      <c r="CE49" t="s">
        <v>4317</v>
      </c>
      <c r="CF49" t="s">
        <v>4373</v>
      </c>
      <c r="CG49" t="s">
        <v>4397</v>
      </c>
      <c r="CH49" t="s">
        <v>4382</v>
      </c>
    </row>
    <row r="50" spans="1:86" x14ac:dyDescent="0.2">
      <c r="A50" t="s">
        <v>180</v>
      </c>
      <c r="B50" t="s">
        <v>1298</v>
      </c>
      <c r="C50" t="s">
        <v>182</v>
      </c>
      <c r="D50" t="s">
        <v>182</v>
      </c>
      <c r="E50" t="s">
        <v>182</v>
      </c>
      <c r="F50" t="s">
        <v>1299</v>
      </c>
      <c r="G50" t="s">
        <v>182</v>
      </c>
      <c r="H50" t="s">
        <v>182</v>
      </c>
      <c r="I50" t="s">
        <v>1300</v>
      </c>
      <c r="J50" t="s">
        <v>1301</v>
      </c>
      <c r="K50" t="s">
        <v>182</v>
      </c>
      <c r="L50" t="s">
        <v>182</v>
      </c>
      <c r="M50" t="s">
        <v>186</v>
      </c>
      <c r="N50" t="s">
        <v>187</v>
      </c>
      <c r="O50" t="s">
        <v>182</v>
      </c>
      <c r="P50" t="s">
        <v>182</v>
      </c>
      <c r="Q50" t="s">
        <v>182</v>
      </c>
      <c r="R50" t="s">
        <v>182</v>
      </c>
      <c r="S50" t="s">
        <v>182</v>
      </c>
      <c r="T50" t="s">
        <v>182</v>
      </c>
      <c r="U50" t="s">
        <v>182</v>
      </c>
      <c r="V50" t="s">
        <v>1302</v>
      </c>
      <c r="W50" t="s">
        <v>1303</v>
      </c>
      <c r="X50" t="s">
        <v>1304</v>
      </c>
      <c r="Y50" t="s">
        <v>1305</v>
      </c>
      <c r="Z50" t="s">
        <v>1306</v>
      </c>
      <c r="AA50" t="s">
        <v>1307</v>
      </c>
      <c r="AB50" t="s">
        <v>1308</v>
      </c>
      <c r="AC50" t="s">
        <v>1309</v>
      </c>
      <c r="AD50" t="s">
        <v>1310</v>
      </c>
      <c r="AE50" t="s">
        <v>1311</v>
      </c>
      <c r="AF50" t="s">
        <v>182</v>
      </c>
      <c r="AG50">
        <v>19</v>
      </c>
      <c r="AH50">
        <v>35</v>
      </c>
      <c r="AI50">
        <v>35</v>
      </c>
      <c r="AJ50">
        <v>0</v>
      </c>
      <c r="AK50">
        <v>8</v>
      </c>
      <c r="AL50" t="s">
        <v>1312</v>
      </c>
      <c r="AM50" t="s">
        <v>201</v>
      </c>
      <c r="AN50" t="s">
        <v>1313</v>
      </c>
      <c r="AO50" t="s">
        <v>1314</v>
      </c>
      <c r="AP50" t="s">
        <v>1315</v>
      </c>
      <c r="AQ50" t="s">
        <v>182</v>
      </c>
      <c r="AR50" t="s">
        <v>1316</v>
      </c>
      <c r="AS50" t="s">
        <v>1317</v>
      </c>
      <c r="AT50" t="s">
        <v>1183</v>
      </c>
      <c r="AU50">
        <v>2021</v>
      </c>
      <c r="AV50">
        <v>45</v>
      </c>
      <c r="AW50">
        <v>5</v>
      </c>
      <c r="AX50" t="s">
        <v>182</v>
      </c>
      <c r="AY50" t="s">
        <v>182</v>
      </c>
      <c r="AZ50" t="s">
        <v>182</v>
      </c>
      <c r="BA50" t="s">
        <v>182</v>
      </c>
      <c r="BB50">
        <v>1155</v>
      </c>
      <c r="BC50">
        <v>1159</v>
      </c>
      <c r="BD50" t="s">
        <v>182</v>
      </c>
      <c r="BE50" t="s">
        <v>1318</v>
      </c>
      <c r="BF50" s="1" t="str">
        <f>HYPERLINK("http://dx.doi.org/10.1038/s41366-021-00771-z","http://dx.doi.org/10.1038/s41366-021-00771-z")</f>
        <v>http://dx.doi.org/10.1038/s41366-021-00771-z</v>
      </c>
      <c r="BG50" t="s">
        <v>182</v>
      </c>
      <c r="BH50" t="s">
        <v>1226</v>
      </c>
      <c r="BI50">
        <v>5</v>
      </c>
      <c r="BJ50" t="s">
        <v>1319</v>
      </c>
      <c r="BK50" t="s">
        <v>208</v>
      </c>
      <c r="BL50" t="s">
        <v>1319</v>
      </c>
      <c r="BM50" t="s">
        <v>1320</v>
      </c>
      <c r="BN50" s="1">
        <v>33637952</v>
      </c>
      <c r="BO50" t="s">
        <v>682</v>
      </c>
      <c r="BP50" t="s">
        <v>182</v>
      </c>
      <c r="BQ50" t="s">
        <v>182</v>
      </c>
      <c r="BR50" t="s">
        <v>212</v>
      </c>
      <c r="BS50" t="s">
        <v>1321</v>
      </c>
      <c r="BT50" t="str">
        <f>HYPERLINK("https%3A%2F%2Fwww.webofscience.com%2Fwos%2Fwoscc%2Ffull-record%2FWOS:000622229200004","View Full Record in Web of Science")</f>
        <v>View Full Record in Web of Science</v>
      </c>
      <c r="BU50">
        <f t="shared" si="0"/>
        <v>1</v>
      </c>
      <c r="CA50" t="s">
        <v>4317</v>
      </c>
      <c r="CB50" t="s">
        <v>4317</v>
      </c>
      <c r="CD50" t="s">
        <v>4317</v>
      </c>
      <c r="CE50" t="s">
        <v>4317</v>
      </c>
      <c r="CF50" s="3" t="s">
        <v>4336</v>
      </c>
      <c r="CG50" s="3" t="s">
        <v>4396</v>
      </c>
      <c r="CH50" t="s">
        <v>4384</v>
      </c>
    </row>
    <row r="51" spans="1:86" x14ac:dyDescent="0.2">
      <c r="A51" t="s">
        <v>180</v>
      </c>
      <c r="B51" t="s">
        <v>1348</v>
      </c>
      <c r="C51" t="s">
        <v>182</v>
      </c>
      <c r="D51" t="s">
        <v>182</v>
      </c>
      <c r="E51" t="s">
        <v>182</v>
      </c>
      <c r="F51" t="s">
        <v>1349</v>
      </c>
      <c r="G51" t="s">
        <v>182</v>
      </c>
      <c r="H51" t="s">
        <v>182</v>
      </c>
      <c r="I51" t="s">
        <v>1350</v>
      </c>
      <c r="J51" t="s">
        <v>1351</v>
      </c>
      <c r="K51" t="s">
        <v>182</v>
      </c>
      <c r="L51" t="s">
        <v>182</v>
      </c>
      <c r="M51" t="s">
        <v>186</v>
      </c>
      <c r="N51" t="s">
        <v>187</v>
      </c>
      <c r="O51" t="s">
        <v>182</v>
      </c>
      <c r="P51" t="s">
        <v>182</v>
      </c>
      <c r="Q51" t="s">
        <v>182</v>
      </c>
      <c r="R51" t="s">
        <v>182</v>
      </c>
      <c r="S51" t="s">
        <v>182</v>
      </c>
      <c r="T51" t="s">
        <v>182</v>
      </c>
      <c r="U51" t="s">
        <v>1352</v>
      </c>
      <c r="V51" t="s">
        <v>1353</v>
      </c>
      <c r="W51" t="s">
        <v>1354</v>
      </c>
      <c r="X51" t="s">
        <v>1355</v>
      </c>
      <c r="Y51" t="s">
        <v>1356</v>
      </c>
      <c r="Z51" t="s">
        <v>1357</v>
      </c>
      <c r="AA51" t="s">
        <v>1358</v>
      </c>
      <c r="AB51" t="s">
        <v>1359</v>
      </c>
      <c r="AC51" t="s">
        <v>1360</v>
      </c>
      <c r="AD51" t="s">
        <v>1361</v>
      </c>
      <c r="AE51" t="s">
        <v>1362</v>
      </c>
      <c r="AF51" t="s">
        <v>182</v>
      </c>
      <c r="AG51">
        <v>74</v>
      </c>
      <c r="AH51">
        <v>64</v>
      </c>
      <c r="AI51">
        <v>64</v>
      </c>
      <c r="AJ51">
        <v>6</v>
      </c>
      <c r="AK51">
        <v>18</v>
      </c>
      <c r="AL51" t="s">
        <v>415</v>
      </c>
      <c r="AM51" t="s">
        <v>416</v>
      </c>
      <c r="AN51" t="s">
        <v>417</v>
      </c>
      <c r="AO51" t="s">
        <v>1363</v>
      </c>
      <c r="AP51" t="s">
        <v>1364</v>
      </c>
      <c r="AQ51" t="s">
        <v>182</v>
      </c>
      <c r="AR51" t="s">
        <v>1365</v>
      </c>
      <c r="AS51" t="s">
        <v>1366</v>
      </c>
      <c r="AT51" t="s">
        <v>1139</v>
      </c>
      <c r="AU51">
        <v>2021</v>
      </c>
      <c r="AV51">
        <v>18</v>
      </c>
      <c r="AW51">
        <v>3</v>
      </c>
      <c r="AX51" t="s">
        <v>182</v>
      </c>
      <c r="AY51" t="s">
        <v>182</v>
      </c>
      <c r="AZ51" t="s">
        <v>182</v>
      </c>
      <c r="BA51" t="s">
        <v>182</v>
      </c>
      <c r="BB51" t="s">
        <v>182</v>
      </c>
      <c r="BC51" t="s">
        <v>182</v>
      </c>
      <c r="BD51" t="s">
        <v>1367</v>
      </c>
      <c r="BE51" t="s">
        <v>17</v>
      </c>
      <c r="BF51" s="1" t="str">
        <f>HYPERLINK("http://dx.doi.org/10.1371/journal.pmed.1003553","http://dx.doi.org/10.1371/journal.pmed.1003553")</f>
        <v>http://dx.doi.org/10.1371/journal.pmed.1003553</v>
      </c>
      <c r="BG51" t="s">
        <v>182</v>
      </c>
      <c r="BH51" t="s">
        <v>182</v>
      </c>
      <c r="BI51">
        <v>17</v>
      </c>
      <c r="BJ51" t="s">
        <v>207</v>
      </c>
      <c r="BK51" t="s">
        <v>208</v>
      </c>
      <c r="BL51" t="s">
        <v>209</v>
      </c>
      <c r="BM51" t="s">
        <v>1368</v>
      </c>
      <c r="BN51" s="1">
        <v>33661905</v>
      </c>
      <c r="BO51" t="s">
        <v>1369</v>
      </c>
      <c r="BP51" t="s">
        <v>243</v>
      </c>
      <c r="BQ51" t="s">
        <v>244</v>
      </c>
      <c r="BR51" t="s">
        <v>212</v>
      </c>
      <c r="BS51" t="s">
        <v>1370</v>
      </c>
      <c r="BT51" t="str">
        <f>HYPERLINK("https%3A%2F%2Fwww.webofscience.com%2Fwos%2Fwoscc%2Ffull-record%2FWOS:000626602400001","View Full Record in Web of Science")</f>
        <v>View Full Record in Web of Science</v>
      </c>
      <c r="BU51" t="str">
        <f t="shared" si="0"/>
        <v/>
      </c>
      <c r="BV51" t="s">
        <v>4385</v>
      </c>
      <c r="BW51" t="s">
        <v>4385</v>
      </c>
      <c r="CB51" t="s">
        <v>4359</v>
      </c>
      <c r="CC51" t="s">
        <v>4317</v>
      </c>
      <c r="CD51" t="s">
        <v>4317</v>
      </c>
      <c r="CE51" t="s">
        <v>4317</v>
      </c>
      <c r="CF51" t="s">
        <v>4373</v>
      </c>
      <c r="CG51" t="s">
        <v>4395</v>
      </c>
      <c r="CH51" t="s">
        <v>4386</v>
      </c>
    </row>
    <row r="52" spans="1:86" x14ac:dyDescent="0.2">
      <c r="A52" t="s">
        <v>180</v>
      </c>
      <c r="B52" t="s">
        <v>2037</v>
      </c>
      <c r="C52" t="s">
        <v>182</v>
      </c>
      <c r="D52" t="s">
        <v>182</v>
      </c>
      <c r="E52" t="s">
        <v>182</v>
      </c>
      <c r="F52" t="s">
        <v>2038</v>
      </c>
      <c r="G52" t="s">
        <v>182</v>
      </c>
      <c r="H52" t="s">
        <v>182</v>
      </c>
      <c r="I52" t="s">
        <v>2039</v>
      </c>
      <c r="J52" t="s">
        <v>1474</v>
      </c>
      <c r="K52" t="s">
        <v>182</v>
      </c>
      <c r="L52" t="s">
        <v>182</v>
      </c>
      <c r="M52" t="s">
        <v>186</v>
      </c>
      <c r="N52" t="s">
        <v>187</v>
      </c>
      <c r="O52" t="s">
        <v>182</v>
      </c>
      <c r="P52" t="s">
        <v>182</v>
      </c>
      <c r="Q52" t="s">
        <v>182</v>
      </c>
      <c r="R52" t="s">
        <v>182</v>
      </c>
      <c r="S52" t="s">
        <v>182</v>
      </c>
      <c r="T52" t="s">
        <v>182</v>
      </c>
      <c r="U52" t="s">
        <v>2040</v>
      </c>
      <c r="V52" t="s">
        <v>2041</v>
      </c>
      <c r="W52" t="s">
        <v>2042</v>
      </c>
      <c r="X52" t="s">
        <v>2043</v>
      </c>
      <c r="Y52" t="s">
        <v>2044</v>
      </c>
      <c r="Z52" t="s">
        <v>2045</v>
      </c>
      <c r="AA52" t="s">
        <v>2046</v>
      </c>
      <c r="AB52" t="s">
        <v>2047</v>
      </c>
      <c r="AC52" t="s">
        <v>2048</v>
      </c>
      <c r="AD52" t="s">
        <v>2049</v>
      </c>
      <c r="AE52" t="s">
        <v>2050</v>
      </c>
      <c r="AF52" t="s">
        <v>182</v>
      </c>
      <c r="AG52">
        <v>26</v>
      </c>
      <c r="AH52">
        <v>13</v>
      </c>
      <c r="AI52">
        <v>13</v>
      </c>
      <c r="AJ52">
        <v>1</v>
      </c>
      <c r="AK52">
        <v>10</v>
      </c>
      <c r="AL52" t="s">
        <v>260</v>
      </c>
      <c r="AM52" t="s">
        <v>261</v>
      </c>
      <c r="AN52" t="s">
        <v>262</v>
      </c>
      <c r="AO52" t="s">
        <v>1485</v>
      </c>
      <c r="AP52" t="s">
        <v>1486</v>
      </c>
      <c r="AQ52" t="s">
        <v>182</v>
      </c>
      <c r="AR52" t="s">
        <v>1487</v>
      </c>
      <c r="AS52" t="s">
        <v>1488</v>
      </c>
      <c r="AT52" t="s">
        <v>398</v>
      </c>
      <c r="AU52">
        <v>2021</v>
      </c>
      <c r="AV52">
        <v>21</v>
      </c>
      <c r="AW52">
        <v>8</v>
      </c>
      <c r="AX52" t="s">
        <v>182</v>
      </c>
      <c r="AY52" t="s">
        <v>182</v>
      </c>
      <c r="AZ52" t="s">
        <v>182</v>
      </c>
      <c r="BA52" t="s">
        <v>182</v>
      </c>
      <c r="BB52">
        <v>1184</v>
      </c>
      <c r="BC52">
        <v>1191</v>
      </c>
      <c r="BD52" t="s">
        <v>182</v>
      </c>
      <c r="BE52" t="s">
        <v>18</v>
      </c>
      <c r="BF52" s="1" t="str">
        <f>HYPERLINK("http://dx.doi.org/10.1016/S1473-3099(20)30978-6","http://dx.doi.org/10.1016/S1473-3099(20)30978-6")</f>
        <v>http://dx.doi.org/10.1016/S1473-3099(20)30978-6</v>
      </c>
      <c r="BG52" t="s">
        <v>182</v>
      </c>
      <c r="BH52" t="s">
        <v>1970</v>
      </c>
      <c r="BI52">
        <v>8</v>
      </c>
      <c r="BJ52" t="s">
        <v>1489</v>
      </c>
      <c r="BK52" t="s">
        <v>208</v>
      </c>
      <c r="BL52" t="s">
        <v>1489</v>
      </c>
      <c r="BM52" t="s">
        <v>2051</v>
      </c>
      <c r="BN52" s="1">
        <v>33662324</v>
      </c>
      <c r="BO52" t="s">
        <v>591</v>
      </c>
      <c r="BP52" t="s">
        <v>182</v>
      </c>
      <c r="BQ52" t="s">
        <v>182</v>
      </c>
      <c r="BR52" t="s">
        <v>212</v>
      </c>
      <c r="BS52" t="s">
        <v>2052</v>
      </c>
      <c r="BT52" t="str">
        <f>HYPERLINK("https%3A%2F%2Fwww.webofscience.com%2Fwos%2Fwoscc%2Ffull-record%2FWOS:000680046200048","View Full Record in Web of Science")</f>
        <v>View Full Record in Web of Science</v>
      </c>
      <c r="BU52" t="str">
        <f t="shared" si="0"/>
        <v/>
      </c>
      <c r="BV52" t="s">
        <v>4387</v>
      </c>
    </row>
    <row r="53" spans="1:86" x14ac:dyDescent="0.2">
      <c r="A53" t="s">
        <v>180</v>
      </c>
      <c r="B53" t="s">
        <v>1533</v>
      </c>
      <c r="C53" t="s">
        <v>182</v>
      </c>
      <c r="D53" t="s">
        <v>182</v>
      </c>
      <c r="E53" t="s">
        <v>182</v>
      </c>
      <c r="F53" t="s">
        <v>1534</v>
      </c>
      <c r="G53" t="s">
        <v>182</v>
      </c>
      <c r="H53" t="s">
        <v>182</v>
      </c>
      <c r="I53" t="s">
        <v>1535</v>
      </c>
      <c r="J53" t="s">
        <v>1536</v>
      </c>
      <c r="K53" t="s">
        <v>182</v>
      </c>
      <c r="L53" t="s">
        <v>182</v>
      </c>
      <c r="M53" t="s">
        <v>186</v>
      </c>
      <c r="N53" t="s">
        <v>187</v>
      </c>
      <c r="O53" t="s">
        <v>182</v>
      </c>
      <c r="P53" t="s">
        <v>182</v>
      </c>
      <c r="Q53" t="s">
        <v>182</v>
      </c>
      <c r="R53" t="s">
        <v>182</v>
      </c>
      <c r="S53" t="s">
        <v>182</v>
      </c>
      <c r="T53" t="s">
        <v>1537</v>
      </c>
      <c r="U53" t="s">
        <v>1538</v>
      </c>
      <c r="V53" t="s">
        <v>1539</v>
      </c>
      <c r="W53" t="s">
        <v>1540</v>
      </c>
      <c r="X53" t="s">
        <v>1541</v>
      </c>
      <c r="Y53" t="s">
        <v>1542</v>
      </c>
      <c r="Z53" t="s">
        <v>1543</v>
      </c>
      <c r="AA53" t="s">
        <v>1544</v>
      </c>
      <c r="AB53" t="s">
        <v>1545</v>
      </c>
      <c r="AC53" t="s">
        <v>1546</v>
      </c>
      <c r="AD53" t="s">
        <v>1547</v>
      </c>
      <c r="AE53" t="s">
        <v>1548</v>
      </c>
      <c r="AF53" t="s">
        <v>182</v>
      </c>
      <c r="AG53">
        <v>57</v>
      </c>
      <c r="AH53">
        <v>32</v>
      </c>
      <c r="AI53">
        <v>33</v>
      </c>
      <c r="AJ53">
        <v>1</v>
      </c>
      <c r="AK53">
        <v>6</v>
      </c>
      <c r="AL53" t="s">
        <v>727</v>
      </c>
      <c r="AM53" t="s">
        <v>728</v>
      </c>
      <c r="AN53" t="s">
        <v>729</v>
      </c>
      <c r="AO53" t="s">
        <v>1549</v>
      </c>
      <c r="AP53" t="s">
        <v>1550</v>
      </c>
      <c r="AQ53" t="s">
        <v>182</v>
      </c>
      <c r="AR53" t="s">
        <v>1551</v>
      </c>
      <c r="AS53" t="s">
        <v>1552</v>
      </c>
      <c r="AT53" t="s">
        <v>182</v>
      </c>
      <c r="AU53">
        <v>2021</v>
      </c>
      <c r="AV53">
        <v>62</v>
      </c>
      <c r="AW53" t="s">
        <v>182</v>
      </c>
      <c r="AX53" t="s">
        <v>182</v>
      </c>
      <c r="AY53" t="s">
        <v>182</v>
      </c>
      <c r="AZ53" t="s">
        <v>182</v>
      </c>
      <c r="BA53" t="s">
        <v>182</v>
      </c>
      <c r="BB53" t="s">
        <v>182</v>
      </c>
      <c r="BC53" t="s">
        <v>182</v>
      </c>
      <c r="BD53">
        <v>100061</v>
      </c>
      <c r="BE53" t="s">
        <v>19</v>
      </c>
      <c r="BF53" s="1" t="str">
        <f>HYPERLINK("http://dx.doi.org/10.1016/j.jlr.2021.100061","http://dx.doi.org/10.1016/j.jlr.2021.100061")</f>
        <v>http://dx.doi.org/10.1016/j.jlr.2021.100061</v>
      </c>
      <c r="BG53" t="s">
        <v>182</v>
      </c>
      <c r="BH53" t="s">
        <v>1384</v>
      </c>
      <c r="BI53">
        <v>11</v>
      </c>
      <c r="BJ53" t="s">
        <v>1553</v>
      </c>
      <c r="BK53" t="s">
        <v>208</v>
      </c>
      <c r="BL53" t="s">
        <v>1553</v>
      </c>
      <c r="BM53" t="s">
        <v>1554</v>
      </c>
      <c r="BN53" s="1">
        <v>33667465</v>
      </c>
      <c r="BO53" t="s">
        <v>881</v>
      </c>
      <c r="BP53" t="s">
        <v>182</v>
      </c>
      <c r="BQ53" t="s">
        <v>182</v>
      </c>
      <c r="BR53" t="s">
        <v>212</v>
      </c>
      <c r="BS53" t="s">
        <v>1555</v>
      </c>
      <c r="BT53" t="str">
        <f>HYPERLINK("https%3A%2F%2Fwww.webofscience.com%2Fwos%2Fwoscc%2Ffull-record%2FWOS:000651434000001","View Full Record in Web of Science")</f>
        <v>View Full Record in Web of Science</v>
      </c>
      <c r="BU53">
        <f t="shared" si="0"/>
        <v>1</v>
      </c>
      <c r="BW53" t="s">
        <v>4357</v>
      </c>
      <c r="BZ53" t="s">
        <v>4363</v>
      </c>
      <c r="CA53" t="s">
        <v>4317</v>
      </c>
      <c r="CB53" t="s">
        <v>4317</v>
      </c>
      <c r="CE53" t="s">
        <v>4317</v>
      </c>
      <c r="CF53" t="s">
        <v>4336</v>
      </c>
      <c r="CG53" t="s">
        <v>4393</v>
      </c>
      <c r="CH53" t="s">
        <v>4388</v>
      </c>
    </row>
    <row r="54" spans="1:86" x14ac:dyDescent="0.2">
      <c r="A54" t="s">
        <v>180</v>
      </c>
      <c r="B54" t="s">
        <v>1406</v>
      </c>
      <c r="C54" t="s">
        <v>182</v>
      </c>
      <c r="D54" t="s">
        <v>182</v>
      </c>
      <c r="E54" t="s">
        <v>182</v>
      </c>
      <c r="F54" t="s">
        <v>1407</v>
      </c>
      <c r="G54" t="s">
        <v>182</v>
      </c>
      <c r="H54" t="s">
        <v>182</v>
      </c>
      <c r="I54" t="s">
        <v>1408</v>
      </c>
      <c r="J54" t="s">
        <v>356</v>
      </c>
      <c r="K54" t="s">
        <v>182</v>
      </c>
      <c r="L54" t="s">
        <v>182</v>
      </c>
      <c r="M54" t="s">
        <v>186</v>
      </c>
      <c r="N54" t="s">
        <v>187</v>
      </c>
      <c r="O54" t="s">
        <v>182</v>
      </c>
      <c r="P54" t="s">
        <v>182</v>
      </c>
      <c r="Q54" t="s">
        <v>182</v>
      </c>
      <c r="R54" t="s">
        <v>182</v>
      </c>
      <c r="S54" t="s">
        <v>182</v>
      </c>
      <c r="T54" t="s">
        <v>1409</v>
      </c>
      <c r="U54" t="s">
        <v>1410</v>
      </c>
      <c r="V54" t="s">
        <v>1411</v>
      </c>
      <c r="W54" t="s">
        <v>1412</v>
      </c>
      <c r="X54" t="s">
        <v>1413</v>
      </c>
      <c r="Y54" t="s">
        <v>1414</v>
      </c>
      <c r="Z54" t="s">
        <v>363</v>
      </c>
      <c r="AA54" t="s">
        <v>1415</v>
      </c>
      <c r="AB54" t="s">
        <v>1416</v>
      </c>
      <c r="AC54" t="s">
        <v>1417</v>
      </c>
      <c r="AD54" t="s">
        <v>1418</v>
      </c>
      <c r="AE54" t="s">
        <v>1419</v>
      </c>
      <c r="AF54" t="s">
        <v>182</v>
      </c>
      <c r="AG54">
        <v>42</v>
      </c>
      <c r="AH54">
        <v>15</v>
      </c>
      <c r="AI54">
        <v>15</v>
      </c>
      <c r="AJ54">
        <v>0</v>
      </c>
      <c r="AK54">
        <v>2</v>
      </c>
      <c r="AL54" t="s">
        <v>369</v>
      </c>
      <c r="AM54" t="s">
        <v>370</v>
      </c>
      <c r="AN54" t="s">
        <v>371</v>
      </c>
      <c r="AO54" t="s">
        <v>372</v>
      </c>
      <c r="AP54" t="s">
        <v>373</v>
      </c>
      <c r="AQ54" t="s">
        <v>182</v>
      </c>
      <c r="AR54" t="s">
        <v>374</v>
      </c>
      <c r="AS54" t="s">
        <v>375</v>
      </c>
      <c r="AT54" t="s">
        <v>1065</v>
      </c>
      <c r="AU54">
        <v>2021</v>
      </c>
      <c r="AV54">
        <v>33</v>
      </c>
      <c r="AW54">
        <v>4</v>
      </c>
      <c r="AX54" t="s">
        <v>182</v>
      </c>
      <c r="AY54" t="s">
        <v>182</v>
      </c>
      <c r="AZ54" t="s">
        <v>377</v>
      </c>
      <c r="BA54" t="s">
        <v>182</v>
      </c>
      <c r="BB54">
        <v>1133</v>
      </c>
      <c r="BC54">
        <v>1144</v>
      </c>
      <c r="BD54" t="s">
        <v>182</v>
      </c>
      <c r="BE54" t="s">
        <v>20</v>
      </c>
      <c r="BF54" s="1" t="str">
        <f>HYPERLINK("http://dx.doi.org/10.1007/s40520-021-01808-z","http://dx.doi.org/10.1007/s40520-021-01808-z")</f>
        <v>http://dx.doi.org/10.1007/s40520-021-01808-z</v>
      </c>
      <c r="BG54" t="s">
        <v>182</v>
      </c>
      <c r="BH54" t="s">
        <v>1384</v>
      </c>
      <c r="BI54">
        <v>12</v>
      </c>
      <c r="BJ54" t="s">
        <v>379</v>
      </c>
      <c r="BK54" t="s">
        <v>208</v>
      </c>
      <c r="BL54" t="s">
        <v>379</v>
      </c>
      <c r="BM54" t="s">
        <v>1420</v>
      </c>
      <c r="BN54" s="1">
        <v>33683678</v>
      </c>
      <c r="BO54" t="s">
        <v>401</v>
      </c>
      <c r="BP54" t="s">
        <v>182</v>
      </c>
      <c r="BQ54" t="s">
        <v>182</v>
      </c>
      <c r="BR54" t="s">
        <v>212</v>
      </c>
      <c r="BS54" t="s">
        <v>1421</v>
      </c>
      <c r="BT54" t="str">
        <f>HYPERLINK("https%3A%2F%2Fwww.webofscience.com%2Fwos%2Fwoscc%2Ffull-record%2FWOS:000626370700001","View Full Record in Web of Science")</f>
        <v>View Full Record in Web of Science</v>
      </c>
      <c r="BU54">
        <f t="shared" si="0"/>
        <v>1</v>
      </c>
      <c r="CA54" t="s">
        <v>4317</v>
      </c>
      <c r="CB54" t="s">
        <v>4317</v>
      </c>
      <c r="CF54" t="s">
        <v>4390</v>
      </c>
      <c r="CG54" t="s">
        <v>4393</v>
      </c>
      <c r="CH54" t="s">
        <v>4389</v>
      </c>
    </row>
    <row r="55" spans="1:86" x14ac:dyDescent="0.2">
      <c r="A55" t="s">
        <v>180</v>
      </c>
      <c r="B55" t="s">
        <v>1388</v>
      </c>
      <c r="C55" t="s">
        <v>182</v>
      </c>
      <c r="D55" t="s">
        <v>182</v>
      </c>
      <c r="E55" t="s">
        <v>182</v>
      </c>
      <c r="F55" t="s">
        <v>1389</v>
      </c>
      <c r="G55" t="s">
        <v>182</v>
      </c>
      <c r="H55" t="s">
        <v>182</v>
      </c>
      <c r="I55" t="s">
        <v>1390</v>
      </c>
      <c r="J55" t="s">
        <v>687</v>
      </c>
      <c r="K55" t="s">
        <v>182</v>
      </c>
      <c r="L55" t="s">
        <v>182</v>
      </c>
      <c r="M55" t="s">
        <v>186</v>
      </c>
      <c r="N55" t="s">
        <v>187</v>
      </c>
      <c r="O55" t="s">
        <v>182</v>
      </c>
      <c r="P55" t="s">
        <v>182</v>
      </c>
      <c r="Q55" t="s">
        <v>182</v>
      </c>
      <c r="R55" t="s">
        <v>182</v>
      </c>
      <c r="S55" t="s">
        <v>182</v>
      </c>
      <c r="T55" t="s">
        <v>1391</v>
      </c>
      <c r="U55" t="s">
        <v>1392</v>
      </c>
      <c r="V55" t="s">
        <v>1393</v>
      </c>
      <c r="W55" t="s">
        <v>1394</v>
      </c>
      <c r="X55" t="s">
        <v>1395</v>
      </c>
      <c r="Y55" t="s">
        <v>1396</v>
      </c>
      <c r="Z55" t="s">
        <v>1397</v>
      </c>
      <c r="AA55" t="s">
        <v>695</v>
      </c>
      <c r="AB55" t="s">
        <v>1398</v>
      </c>
      <c r="AC55" t="s">
        <v>1399</v>
      </c>
      <c r="AD55" t="s">
        <v>1400</v>
      </c>
      <c r="AE55" t="s">
        <v>1401</v>
      </c>
      <c r="AF55" t="s">
        <v>182</v>
      </c>
      <c r="AG55">
        <v>29</v>
      </c>
      <c r="AH55">
        <v>14</v>
      </c>
      <c r="AI55">
        <v>14</v>
      </c>
      <c r="AJ55">
        <v>1</v>
      </c>
      <c r="AK55">
        <v>5</v>
      </c>
      <c r="AL55" t="s">
        <v>700</v>
      </c>
      <c r="AM55" t="s">
        <v>701</v>
      </c>
      <c r="AN55" t="s">
        <v>702</v>
      </c>
      <c r="AO55" t="s">
        <v>703</v>
      </c>
      <c r="AP55" t="s">
        <v>704</v>
      </c>
      <c r="AQ55" t="s">
        <v>182</v>
      </c>
      <c r="AR55" t="s">
        <v>705</v>
      </c>
      <c r="AS55" t="s">
        <v>706</v>
      </c>
      <c r="AT55" t="s">
        <v>398</v>
      </c>
      <c r="AU55">
        <v>2021</v>
      </c>
      <c r="AV55">
        <v>76</v>
      </c>
      <c r="AW55">
        <v>8</v>
      </c>
      <c r="AX55" t="s">
        <v>182</v>
      </c>
      <c r="AY55" t="s">
        <v>182</v>
      </c>
      <c r="AZ55" t="s">
        <v>182</v>
      </c>
      <c r="BA55" t="s">
        <v>182</v>
      </c>
      <c r="BB55" t="s">
        <v>1402</v>
      </c>
      <c r="BC55" t="s">
        <v>1403</v>
      </c>
      <c r="BD55" t="s">
        <v>182</v>
      </c>
      <c r="BE55" t="s">
        <v>1404</v>
      </c>
      <c r="BF55" s="1" t="str">
        <f>HYPERLINK("http://dx.doi.org/10.1093/gerona/glab060","http://dx.doi.org/10.1093/gerona/glab060")</f>
        <v>http://dx.doi.org/10.1093/gerona/glab060</v>
      </c>
      <c r="BG55" t="s">
        <v>182</v>
      </c>
      <c r="BH55" t="s">
        <v>1384</v>
      </c>
      <c r="BI55">
        <v>9</v>
      </c>
      <c r="BJ55" t="s">
        <v>708</v>
      </c>
      <c r="BK55" t="s">
        <v>380</v>
      </c>
      <c r="BL55" t="s">
        <v>379</v>
      </c>
      <c r="BM55" t="s">
        <v>1227</v>
      </c>
      <c r="BN55" s="1">
        <v>33684206</v>
      </c>
      <c r="BO55" t="s">
        <v>1166</v>
      </c>
      <c r="BP55" t="s">
        <v>182</v>
      </c>
      <c r="BQ55" t="s">
        <v>182</v>
      </c>
      <c r="BR55" t="s">
        <v>212</v>
      </c>
      <c r="BS55" t="s">
        <v>1405</v>
      </c>
      <c r="BT55" t="str">
        <f>HYPERLINK("https%3A%2F%2Fwww.webofscience.com%2Fwos%2Fwoscc%2Ffull-record%2FWOS:000697988000007","View Full Record in Web of Science")</f>
        <v>View Full Record in Web of Science</v>
      </c>
      <c r="BU55">
        <f t="shared" si="0"/>
        <v>1</v>
      </c>
      <c r="CA55" t="s">
        <v>4317</v>
      </c>
      <c r="CB55" t="s">
        <v>4317</v>
      </c>
      <c r="CC55" t="s">
        <v>4317</v>
      </c>
      <c r="CD55" t="s">
        <v>4317</v>
      </c>
      <c r="CE55" t="s">
        <v>4317</v>
      </c>
      <c r="CF55" t="s">
        <v>4336</v>
      </c>
      <c r="CG55" t="s">
        <v>4392</v>
      </c>
      <c r="CH55" t="s">
        <v>4394</v>
      </c>
    </row>
    <row r="56" spans="1:86" x14ac:dyDescent="0.2">
      <c r="A56" t="s">
        <v>180</v>
      </c>
      <c r="B56" t="s">
        <v>1422</v>
      </c>
      <c r="C56" t="s">
        <v>182</v>
      </c>
      <c r="D56" t="s">
        <v>182</v>
      </c>
      <c r="E56" t="s">
        <v>182</v>
      </c>
      <c r="F56" t="s">
        <v>1423</v>
      </c>
      <c r="G56" t="s">
        <v>182</v>
      </c>
      <c r="H56" t="s">
        <v>182</v>
      </c>
      <c r="I56" t="s">
        <v>1424</v>
      </c>
      <c r="J56" t="s">
        <v>1425</v>
      </c>
      <c r="K56" t="s">
        <v>182</v>
      </c>
      <c r="L56" t="s">
        <v>182</v>
      </c>
      <c r="M56" t="s">
        <v>186</v>
      </c>
      <c r="N56" t="s">
        <v>187</v>
      </c>
      <c r="O56" t="s">
        <v>182</v>
      </c>
      <c r="P56" t="s">
        <v>182</v>
      </c>
      <c r="Q56" t="s">
        <v>182</v>
      </c>
      <c r="R56" t="s">
        <v>182</v>
      </c>
      <c r="S56" t="s">
        <v>182</v>
      </c>
      <c r="T56" t="s">
        <v>1426</v>
      </c>
      <c r="U56" t="s">
        <v>1427</v>
      </c>
      <c r="V56" t="s">
        <v>1428</v>
      </c>
      <c r="W56" t="s">
        <v>1429</v>
      </c>
      <c r="X56" t="s">
        <v>1430</v>
      </c>
      <c r="Y56" t="s">
        <v>1431</v>
      </c>
      <c r="Z56" t="s">
        <v>1432</v>
      </c>
      <c r="AA56" t="s">
        <v>1433</v>
      </c>
      <c r="AB56" t="s">
        <v>1434</v>
      </c>
      <c r="AC56" t="s">
        <v>182</v>
      </c>
      <c r="AD56" t="s">
        <v>182</v>
      </c>
      <c r="AE56" t="s">
        <v>182</v>
      </c>
      <c r="AF56" t="s">
        <v>182</v>
      </c>
      <c r="AG56">
        <v>34</v>
      </c>
      <c r="AH56">
        <v>26</v>
      </c>
      <c r="AI56">
        <v>26</v>
      </c>
      <c r="AJ56">
        <v>1</v>
      </c>
      <c r="AK56">
        <v>5</v>
      </c>
      <c r="AL56" t="s">
        <v>647</v>
      </c>
      <c r="AM56" t="s">
        <v>648</v>
      </c>
      <c r="AN56" t="s">
        <v>649</v>
      </c>
      <c r="AO56" t="s">
        <v>1435</v>
      </c>
      <c r="AP56" t="s">
        <v>1436</v>
      </c>
      <c r="AQ56" t="s">
        <v>182</v>
      </c>
      <c r="AR56" t="s">
        <v>1437</v>
      </c>
      <c r="AS56" t="s">
        <v>1438</v>
      </c>
      <c r="AT56" t="s">
        <v>588</v>
      </c>
      <c r="AU56">
        <v>2021</v>
      </c>
      <c r="AV56">
        <v>30</v>
      </c>
      <c r="AW56">
        <v>5</v>
      </c>
      <c r="AX56" t="s">
        <v>182</v>
      </c>
      <c r="AY56" t="s">
        <v>182</v>
      </c>
      <c r="AZ56" t="s">
        <v>182</v>
      </c>
      <c r="BA56" t="s">
        <v>182</v>
      </c>
      <c r="BB56" t="s">
        <v>182</v>
      </c>
      <c r="BC56" t="s">
        <v>182</v>
      </c>
      <c r="BD56" t="s">
        <v>1439</v>
      </c>
      <c r="BE56" t="s">
        <v>1440</v>
      </c>
      <c r="BF56" s="1" t="str">
        <f>HYPERLINK("http://dx.doi.org/10.1111/jsr.13326","http://dx.doi.org/10.1111/jsr.13326")</f>
        <v>http://dx.doi.org/10.1111/jsr.13326</v>
      </c>
      <c r="BG56" t="s">
        <v>182</v>
      </c>
      <c r="BH56" t="s">
        <v>1384</v>
      </c>
      <c r="BI56">
        <v>11</v>
      </c>
      <c r="BJ56" t="s">
        <v>1441</v>
      </c>
      <c r="BK56" t="s">
        <v>208</v>
      </c>
      <c r="BL56" t="s">
        <v>1442</v>
      </c>
      <c r="BM56" t="s">
        <v>1443</v>
      </c>
      <c r="BN56" s="1">
        <v>33686714</v>
      </c>
      <c r="BO56" t="s">
        <v>1166</v>
      </c>
      <c r="BP56" t="s">
        <v>182</v>
      </c>
      <c r="BQ56" t="s">
        <v>182</v>
      </c>
      <c r="BR56" t="s">
        <v>212</v>
      </c>
      <c r="BS56" t="s">
        <v>1444</v>
      </c>
      <c r="BT56" t="str">
        <f>HYPERLINK("https%3A%2F%2Fwww.webofscience.com%2Fwos%2Fwoscc%2Ffull-record%2FWOS:000626546200001","View Full Record in Web of Science")</f>
        <v>View Full Record in Web of Science</v>
      </c>
      <c r="BU56">
        <f t="shared" si="0"/>
        <v>1</v>
      </c>
      <c r="CA56" t="s">
        <v>4317</v>
      </c>
      <c r="CB56" t="s">
        <v>4317</v>
      </c>
      <c r="CD56" t="s">
        <v>4317</v>
      </c>
      <c r="CE56" t="s">
        <v>4317</v>
      </c>
      <c r="CF56" t="s">
        <v>4322</v>
      </c>
      <c r="CG56" t="s">
        <v>4433</v>
      </c>
      <c r="CH56" t="s">
        <v>4434</v>
      </c>
    </row>
    <row r="57" spans="1:86" x14ac:dyDescent="0.2">
      <c r="A57" t="s">
        <v>180</v>
      </c>
      <c r="B57" t="s">
        <v>1795</v>
      </c>
      <c r="C57" t="s">
        <v>182</v>
      </c>
      <c r="D57" t="s">
        <v>182</v>
      </c>
      <c r="E57" t="s">
        <v>182</v>
      </c>
      <c r="F57" t="s">
        <v>1796</v>
      </c>
      <c r="G57" t="s">
        <v>182</v>
      </c>
      <c r="H57" t="s">
        <v>182</v>
      </c>
      <c r="I57" t="s">
        <v>1797</v>
      </c>
      <c r="J57" t="s">
        <v>1798</v>
      </c>
      <c r="K57" t="s">
        <v>182</v>
      </c>
      <c r="L57" t="s">
        <v>182</v>
      </c>
      <c r="M57" t="s">
        <v>186</v>
      </c>
      <c r="N57" t="s">
        <v>187</v>
      </c>
      <c r="O57" t="s">
        <v>182</v>
      </c>
      <c r="P57" t="s">
        <v>182</v>
      </c>
      <c r="Q57" t="s">
        <v>182</v>
      </c>
      <c r="R57" t="s">
        <v>182</v>
      </c>
      <c r="S57" t="s">
        <v>182</v>
      </c>
      <c r="T57" t="s">
        <v>182</v>
      </c>
      <c r="U57" t="s">
        <v>1799</v>
      </c>
      <c r="V57" t="s">
        <v>1800</v>
      </c>
      <c r="W57" t="s">
        <v>1801</v>
      </c>
      <c r="X57" t="s">
        <v>1802</v>
      </c>
      <c r="Y57" t="s">
        <v>1803</v>
      </c>
      <c r="Z57" t="s">
        <v>1306</v>
      </c>
      <c r="AA57" t="s">
        <v>1804</v>
      </c>
      <c r="AB57" t="s">
        <v>1805</v>
      </c>
      <c r="AC57" t="s">
        <v>1806</v>
      </c>
      <c r="AD57" t="s">
        <v>1807</v>
      </c>
      <c r="AE57" t="s">
        <v>1808</v>
      </c>
      <c r="AF57" t="s">
        <v>182</v>
      </c>
      <c r="AG57">
        <v>25</v>
      </c>
      <c r="AH57">
        <v>14</v>
      </c>
      <c r="AI57">
        <v>14</v>
      </c>
      <c r="AJ57">
        <v>0</v>
      </c>
      <c r="AK57">
        <v>0</v>
      </c>
      <c r="AL57" t="s">
        <v>489</v>
      </c>
      <c r="AM57" t="s">
        <v>261</v>
      </c>
      <c r="AN57" t="s">
        <v>490</v>
      </c>
      <c r="AO57" t="s">
        <v>1809</v>
      </c>
      <c r="AP57" t="s">
        <v>1810</v>
      </c>
      <c r="AQ57" t="s">
        <v>182</v>
      </c>
      <c r="AR57" t="s">
        <v>1811</v>
      </c>
      <c r="AS57" t="s">
        <v>1812</v>
      </c>
      <c r="AT57" t="s">
        <v>1813</v>
      </c>
      <c r="AU57">
        <v>2021</v>
      </c>
      <c r="AV57">
        <v>31</v>
      </c>
      <c r="AW57">
        <v>3</v>
      </c>
      <c r="AX57" t="s">
        <v>182</v>
      </c>
      <c r="AY57" t="s">
        <v>182</v>
      </c>
      <c r="AZ57" t="s">
        <v>182</v>
      </c>
      <c r="BA57" t="s">
        <v>182</v>
      </c>
      <c r="BB57">
        <v>639</v>
      </c>
      <c r="BC57" t="s">
        <v>1814</v>
      </c>
      <c r="BD57" t="s">
        <v>182</v>
      </c>
      <c r="BE57" t="s">
        <v>1815</v>
      </c>
      <c r="BF57" s="1" t="str">
        <f>HYPERLINK("http://dx.doi.org/10.1093/eurpub/ckab041","http://dx.doi.org/10.1093/eurpub/ckab041")</f>
        <v>http://dx.doi.org/10.1093/eurpub/ckab041</v>
      </c>
      <c r="BG57" t="s">
        <v>182</v>
      </c>
      <c r="BH57" t="s">
        <v>182</v>
      </c>
      <c r="BI57">
        <v>5</v>
      </c>
      <c r="BJ57" t="s">
        <v>320</v>
      </c>
      <c r="BK57" t="s">
        <v>380</v>
      </c>
      <c r="BL57" t="s">
        <v>320</v>
      </c>
      <c r="BM57" t="s">
        <v>1816</v>
      </c>
      <c r="BN57" s="1">
        <v>33744940</v>
      </c>
      <c r="BO57" t="s">
        <v>1817</v>
      </c>
      <c r="BP57" t="s">
        <v>182</v>
      </c>
      <c r="BQ57" t="s">
        <v>182</v>
      </c>
      <c r="BR57" t="s">
        <v>212</v>
      </c>
      <c r="BS57" t="s">
        <v>1818</v>
      </c>
      <c r="BT57" t="str">
        <f>HYPERLINK("https%3A%2F%2Fwww.webofscience.com%2Fwos%2Fwoscc%2Ffull-record%2FWOS:000750870100035","View Full Record in Web of Science")</f>
        <v>View Full Record in Web of Science</v>
      </c>
      <c r="BU57">
        <f t="shared" si="0"/>
        <v>1</v>
      </c>
      <c r="BZ57" t="s">
        <v>4436</v>
      </c>
      <c r="CA57" t="s">
        <v>4317</v>
      </c>
      <c r="CB57" t="s">
        <v>4317</v>
      </c>
      <c r="CD57" t="s">
        <v>4317</v>
      </c>
      <c r="CE57" t="s">
        <v>4317</v>
      </c>
      <c r="CF57" t="s">
        <v>4390</v>
      </c>
      <c r="CG57" t="s">
        <v>4430</v>
      </c>
      <c r="CH57" t="s">
        <v>4435</v>
      </c>
    </row>
    <row r="58" spans="1:86" x14ac:dyDescent="0.2">
      <c r="A58" t="s">
        <v>180</v>
      </c>
      <c r="B58" t="s">
        <v>1445</v>
      </c>
      <c r="C58" t="s">
        <v>182</v>
      </c>
      <c r="D58" t="s">
        <v>182</v>
      </c>
      <c r="E58" t="s">
        <v>182</v>
      </c>
      <c r="F58" t="s">
        <v>1446</v>
      </c>
      <c r="G58" t="s">
        <v>182</v>
      </c>
      <c r="H58" t="s">
        <v>182</v>
      </c>
      <c r="I58" t="s">
        <v>1447</v>
      </c>
      <c r="J58" t="s">
        <v>1448</v>
      </c>
      <c r="K58" t="s">
        <v>182</v>
      </c>
      <c r="L58" t="s">
        <v>182</v>
      </c>
      <c r="M58" t="s">
        <v>186</v>
      </c>
      <c r="N58" t="s">
        <v>187</v>
      </c>
      <c r="O58" t="s">
        <v>182</v>
      </c>
      <c r="P58" t="s">
        <v>182</v>
      </c>
      <c r="Q58" t="s">
        <v>182</v>
      </c>
      <c r="R58" t="s">
        <v>182</v>
      </c>
      <c r="S58" t="s">
        <v>182</v>
      </c>
      <c r="T58" t="s">
        <v>1449</v>
      </c>
      <c r="U58" t="s">
        <v>1450</v>
      </c>
      <c r="V58" t="s">
        <v>1451</v>
      </c>
      <c r="W58" t="s">
        <v>1452</v>
      </c>
      <c r="X58" t="s">
        <v>1453</v>
      </c>
      <c r="Y58" t="s">
        <v>1454</v>
      </c>
      <c r="Z58" t="s">
        <v>1455</v>
      </c>
      <c r="AA58" t="s">
        <v>1456</v>
      </c>
      <c r="AB58" t="s">
        <v>1457</v>
      </c>
      <c r="AC58" t="s">
        <v>1458</v>
      </c>
      <c r="AD58" t="s">
        <v>1459</v>
      </c>
      <c r="AE58" t="s">
        <v>1460</v>
      </c>
      <c r="AF58" t="s">
        <v>182</v>
      </c>
      <c r="AG58">
        <v>15</v>
      </c>
      <c r="AH58">
        <v>3</v>
      </c>
      <c r="AI58">
        <v>3</v>
      </c>
      <c r="AJ58">
        <v>0</v>
      </c>
      <c r="AK58">
        <v>1</v>
      </c>
      <c r="AL58" t="s">
        <v>1461</v>
      </c>
      <c r="AM58" t="s">
        <v>1462</v>
      </c>
      <c r="AN58" t="s">
        <v>1463</v>
      </c>
      <c r="AO58" t="s">
        <v>1464</v>
      </c>
      <c r="AP58" t="s">
        <v>1465</v>
      </c>
      <c r="AQ58" t="s">
        <v>182</v>
      </c>
      <c r="AR58" t="s">
        <v>1466</v>
      </c>
      <c r="AS58" t="s">
        <v>1467</v>
      </c>
      <c r="AT58" t="s">
        <v>1183</v>
      </c>
      <c r="AU58">
        <v>2021</v>
      </c>
      <c r="AV58">
        <v>85</v>
      </c>
      <c r="AW58">
        <v>2</v>
      </c>
      <c r="AX58" t="s">
        <v>182</v>
      </c>
      <c r="AY58" t="s">
        <v>182</v>
      </c>
      <c r="AZ58" t="s">
        <v>182</v>
      </c>
      <c r="BA58" t="s">
        <v>182</v>
      </c>
      <c r="BB58">
        <v>66</v>
      </c>
      <c r="BC58">
        <v>68</v>
      </c>
      <c r="BD58" t="s">
        <v>182</v>
      </c>
      <c r="BE58" t="s">
        <v>21</v>
      </c>
      <c r="BF58" s="1" t="str">
        <f>HYPERLINK("http://dx.doi.org/10.1159/000515200","http://dx.doi.org/10.1159/000515200")</f>
        <v>http://dx.doi.org/10.1159/000515200</v>
      </c>
      <c r="BG58" t="s">
        <v>182</v>
      </c>
      <c r="BH58" t="s">
        <v>1384</v>
      </c>
      <c r="BI58">
        <v>3</v>
      </c>
      <c r="BJ58" t="s">
        <v>628</v>
      </c>
      <c r="BK58" t="s">
        <v>208</v>
      </c>
      <c r="BL58" t="s">
        <v>628</v>
      </c>
      <c r="BM58" t="s">
        <v>1468</v>
      </c>
      <c r="BN58" s="1">
        <v>33752217</v>
      </c>
      <c r="BO58" t="s">
        <v>382</v>
      </c>
      <c r="BP58" t="s">
        <v>182</v>
      </c>
      <c r="BQ58" t="s">
        <v>182</v>
      </c>
      <c r="BR58" t="s">
        <v>212</v>
      </c>
      <c r="BS58" t="s">
        <v>1469</v>
      </c>
      <c r="BT58" t="str">
        <f>HYPERLINK("https%3A%2F%2Fwww.webofscience.com%2Fwos%2Fwoscc%2Ffull-record%2FWOS:000632530600001","View Full Record in Web of Science")</f>
        <v>View Full Record in Web of Science</v>
      </c>
      <c r="BU58" t="str">
        <f t="shared" si="0"/>
        <v/>
      </c>
      <c r="BV58" t="s">
        <v>4381</v>
      </c>
    </row>
    <row r="59" spans="1:86" x14ac:dyDescent="0.2">
      <c r="A59" t="s">
        <v>180</v>
      </c>
      <c r="B59" t="s">
        <v>1581</v>
      </c>
      <c r="C59" t="s">
        <v>182</v>
      </c>
      <c r="D59" t="s">
        <v>182</v>
      </c>
      <c r="E59" t="s">
        <v>182</v>
      </c>
      <c r="F59" t="s">
        <v>1582</v>
      </c>
      <c r="G59" t="s">
        <v>182</v>
      </c>
      <c r="H59" t="s">
        <v>182</v>
      </c>
      <c r="I59" t="s">
        <v>1583</v>
      </c>
      <c r="J59" t="s">
        <v>406</v>
      </c>
      <c r="K59" t="s">
        <v>182</v>
      </c>
      <c r="L59" t="s">
        <v>182</v>
      </c>
      <c r="M59" t="s">
        <v>186</v>
      </c>
      <c r="N59" t="s">
        <v>187</v>
      </c>
      <c r="O59" t="s">
        <v>182</v>
      </c>
      <c r="P59" t="s">
        <v>182</v>
      </c>
      <c r="Q59" t="s">
        <v>182</v>
      </c>
      <c r="R59" t="s">
        <v>182</v>
      </c>
      <c r="S59" t="s">
        <v>182</v>
      </c>
      <c r="T59" t="s">
        <v>182</v>
      </c>
      <c r="U59" t="s">
        <v>182</v>
      </c>
      <c r="V59" t="s">
        <v>1584</v>
      </c>
      <c r="W59" t="s">
        <v>1585</v>
      </c>
      <c r="X59" t="s">
        <v>1586</v>
      </c>
      <c r="Y59" t="s">
        <v>1587</v>
      </c>
      <c r="Z59" t="s">
        <v>1588</v>
      </c>
      <c r="AA59" t="s">
        <v>182</v>
      </c>
      <c r="AB59" t="s">
        <v>1589</v>
      </c>
      <c r="AC59" t="s">
        <v>1590</v>
      </c>
      <c r="AD59" t="s">
        <v>1591</v>
      </c>
      <c r="AE59" t="s">
        <v>1592</v>
      </c>
      <c r="AF59" t="s">
        <v>182</v>
      </c>
      <c r="AG59">
        <v>23</v>
      </c>
      <c r="AH59">
        <v>20</v>
      </c>
      <c r="AI59">
        <v>20</v>
      </c>
      <c r="AJ59">
        <v>0</v>
      </c>
      <c r="AK59">
        <v>4</v>
      </c>
      <c r="AL59" t="s">
        <v>415</v>
      </c>
      <c r="AM59" t="s">
        <v>416</v>
      </c>
      <c r="AN59" t="s">
        <v>417</v>
      </c>
      <c r="AO59" t="s">
        <v>418</v>
      </c>
      <c r="AP59" t="s">
        <v>182</v>
      </c>
      <c r="AQ59" t="s">
        <v>182</v>
      </c>
      <c r="AR59" t="s">
        <v>406</v>
      </c>
      <c r="AS59" t="s">
        <v>419</v>
      </c>
      <c r="AT59" t="s">
        <v>1593</v>
      </c>
      <c r="AU59">
        <v>2021</v>
      </c>
      <c r="AV59">
        <v>16</v>
      </c>
      <c r="AW59">
        <v>4</v>
      </c>
      <c r="AX59" t="s">
        <v>182</v>
      </c>
      <c r="AY59" t="s">
        <v>182</v>
      </c>
      <c r="AZ59" t="s">
        <v>182</v>
      </c>
      <c r="BA59" t="s">
        <v>182</v>
      </c>
      <c r="BB59" t="s">
        <v>182</v>
      </c>
      <c r="BC59" t="s">
        <v>182</v>
      </c>
      <c r="BD59" t="s">
        <v>1594</v>
      </c>
      <c r="BE59" t="s">
        <v>105</v>
      </c>
      <c r="BF59" s="1" t="str">
        <f>HYPERLINK("http://dx.doi.org/10.1371/journal.pone.0248602","http://dx.doi.org/10.1371/journal.pone.0248602")</f>
        <v>http://dx.doi.org/10.1371/journal.pone.0248602</v>
      </c>
      <c r="BG59" t="s">
        <v>182</v>
      </c>
      <c r="BH59" t="s">
        <v>182</v>
      </c>
      <c r="BI59">
        <v>9</v>
      </c>
      <c r="BJ59" t="s">
        <v>423</v>
      </c>
      <c r="BK59" t="s">
        <v>208</v>
      </c>
      <c r="BL59" t="s">
        <v>424</v>
      </c>
      <c r="BM59" t="s">
        <v>1595</v>
      </c>
      <c r="BN59" s="1">
        <v>33793566</v>
      </c>
      <c r="BO59" t="s">
        <v>471</v>
      </c>
      <c r="BP59" t="s">
        <v>182</v>
      </c>
      <c r="BQ59" t="s">
        <v>182</v>
      </c>
      <c r="BR59" t="s">
        <v>212</v>
      </c>
      <c r="BS59" t="s">
        <v>1596</v>
      </c>
      <c r="BT59" t="str">
        <f>HYPERLINK("https%3A%2F%2Fwww.webofscience.com%2Fwos%2Fwoscc%2Ffull-record%2FWOS:000636467000012","View Full Record in Web of Science")</f>
        <v>View Full Record in Web of Science</v>
      </c>
      <c r="BU59">
        <f t="shared" si="0"/>
        <v>1</v>
      </c>
      <c r="CA59" t="s">
        <v>4317</v>
      </c>
      <c r="CB59" t="s">
        <v>4317</v>
      </c>
      <c r="CC59" t="s">
        <v>4317</v>
      </c>
      <c r="CF59" t="s">
        <v>4322</v>
      </c>
      <c r="CG59" t="s">
        <v>4437</v>
      </c>
      <c r="CH59" t="s">
        <v>4438</v>
      </c>
    </row>
    <row r="60" spans="1:86" x14ac:dyDescent="0.2">
      <c r="A60" t="s">
        <v>180</v>
      </c>
      <c r="B60" t="s">
        <v>1556</v>
      </c>
      <c r="C60" t="s">
        <v>182</v>
      </c>
      <c r="D60" t="s">
        <v>182</v>
      </c>
      <c r="E60" t="s">
        <v>182</v>
      </c>
      <c r="F60" t="s">
        <v>1557</v>
      </c>
      <c r="G60" t="s">
        <v>182</v>
      </c>
      <c r="H60" t="s">
        <v>182</v>
      </c>
      <c r="I60" t="s">
        <v>1558</v>
      </c>
      <c r="J60" t="s">
        <v>1559</v>
      </c>
      <c r="K60" t="s">
        <v>182</v>
      </c>
      <c r="L60" t="s">
        <v>182</v>
      </c>
      <c r="M60" t="s">
        <v>186</v>
      </c>
      <c r="N60" t="s">
        <v>187</v>
      </c>
      <c r="O60" t="s">
        <v>182</v>
      </c>
      <c r="P60" t="s">
        <v>182</v>
      </c>
      <c r="Q60" t="s">
        <v>182</v>
      </c>
      <c r="R60" t="s">
        <v>182</v>
      </c>
      <c r="S60" t="s">
        <v>182</v>
      </c>
      <c r="T60" t="s">
        <v>1560</v>
      </c>
      <c r="U60" t="s">
        <v>1561</v>
      </c>
      <c r="V60" t="s">
        <v>1562</v>
      </c>
      <c r="W60" t="s">
        <v>1563</v>
      </c>
      <c r="X60" t="s">
        <v>1564</v>
      </c>
      <c r="Y60" t="s">
        <v>1565</v>
      </c>
      <c r="Z60" t="s">
        <v>1566</v>
      </c>
      <c r="AA60" t="s">
        <v>1567</v>
      </c>
      <c r="AB60" t="s">
        <v>1568</v>
      </c>
      <c r="AC60" t="s">
        <v>1569</v>
      </c>
      <c r="AD60" t="s">
        <v>1570</v>
      </c>
      <c r="AE60" t="s">
        <v>1571</v>
      </c>
      <c r="AF60" t="s">
        <v>182</v>
      </c>
      <c r="AG60">
        <v>43</v>
      </c>
      <c r="AH60">
        <v>3</v>
      </c>
      <c r="AI60">
        <v>3</v>
      </c>
      <c r="AJ60">
        <v>0</v>
      </c>
      <c r="AK60">
        <v>5</v>
      </c>
      <c r="AL60" t="s">
        <v>1572</v>
      </c>
      <c r="AM60" t="s">
        <v>1462</v>
      </c>
      <c r="AN60" t="s">
        <v>1573</v>
      </c>
      <c r="AO60" t="s">
        <v>182</v>
      </c>
      <c r="AP60" t="s">
        <v>1574</v>
      </c>
      <c r="AQ60" t="s">
        <v>182</v>
      </c>
      <c r="AR60" t="s">
        <v>1559</v>
      </c>
      <c r="AS60" t="s">
        <v>1575</v>
      </c>
      <c r="AT60" t="s">
        <v>1065</v>
      </c>
      <c r="AU60">
        <v>2021</v>
      </c>
      <c r="AV60">
        <v>13</v>
      </c>
      <c r="AW60">
        <v>7</v>
      </c>
      <c r="AX60" t="s">
        <v>182</v>
      </c>
      <c r="AY60" t="s">
        <v>182</v>
      </c>
      <c r="AZ60" t="s">
        <v>182</v>
      </c>
      <c r="BA60" t="s">
        <v>182</v>
      </c>
      <c r="BB60" t="s">
        <v>182</v>
      </c>
      <c r="BC60" t="s">
        <v>182</v>
      </c>
      <c r="BD60">
        <v>1514</v>
      </c>
      <c r="BE60" t="s">
        <v>1576</v>
      </c>
      <c r="BF60" s="1" t="str">
        <f>HYPERLINK("http://dx.doi.org/10.3390/cancers13071514","http://dx.doi.org/10.3390/cancers13071514")</f>
        <v>http://dx.doi.org/10.3390/cancers13071514</v>
      </c>
      <c r="BG60" t="s">
        <v>182</v>
      </c>
      <c r="BH60" t="s">
        <v>182</v>
      </c>
      <c r="BI60">
        <v>14</v>
      </c>
      <c r="BJ60" t="s">
        <v>1577</v>
      </c>
      <c r="BK60" t="s">
        <v>208</v>
      </c>
      <c r="BL60" t="s">
        <v>1577</v>
      </c>
      <c r="BM60" t="s">
        <v>1578</v>
      </c>
      <c r="BN60" s="1">
        <v>33806016</v>
      </c>
      <c r="BO60" t="s">
        <v>1579</v>
      </c>
      <c r="BP60" t="s">
        <v>182</v>
      </c>
      <c r="BQ60" t="s">
        <v>182</v>
      </c>
      <c r="BR60" t="s">
        <v>212</v>
      </c>
      <c r="BS60" t="s">
        <v>1580</v>
      </c>
      <c r="BT60" t="str">
        <f>HYPERLINK("https%3A%2F%2Fwww.webofscience.com%2Fwos%2Fwoscc%2Ffull-record%2FWOS:000638314100001","View Full Record in Web of Science")</f>
        <v>View Full Record in Web of Science</v>
      </c>
      <c r="BU60">
        <f t="shared" si="0"/>
        <v>1</v>
      </c>
      <c r="CA60" t="s">
        <v>4317</v>
      </c>
      <c r="CB60" t="s">
        <v>4317</v>
      </c>
      <c r="CD60" t="s">
        <v>4317</v>
      </c>
      <c r="CE60" t="s">
        <v>4317</v>
      </c>
      <c r="CF60" t="s">
        <v>4322</v>
      </c>
      <c r="CG60" t="s">
        <v>4439</v>
      </c>
      <c r="CH60" t="s">
        <v>4440</v>
      </c>
    </row>
    <row r="61" spans="1:86" x14ac:dyDescent="0.2">
      <c r="A61" t="s">
        <v>180</v>
      </c>
      <c r="B61" t="s">
        <v>1493</v>
      </c>
      <c r="C61" t="s">
        <v>182</v>
      </c>
      <c r="D61" t="s">
        <v>182</v>
      </c>
      <c r="E61" t="s">
        <v>182</v>
      </c>
      <c r="F61" t="s">
        <v>1494</v>
      </c>
      <c r="G61" t="s">
        <v>182</v>
      </c>
      <c r="H61" t="s">
        <v>182</v>
      </c>
      <c r="I61" t="s">
        <v>1495</v>
      </c>
      <c r="J61" t="s">
        <v>1496</v>
      </c>
      <c r="K61" t="s">
        <v>182</v>
      </c>
      <c r="L61" t="s">
        <v>182</v>
      </c>
      <c r="M61" t="s">
        <v>186</v>
      </c>
      <c r="N61" t="s">
        <v>187</v>
      </c>
      <c r="O61" t="s">
        <v>182</v>
      </c>
      <c r="P61" t="s">
        <v>182</v>
      </c>
      <c r="Q61" t="s">
        <v>182</v>
      </c>
      <c r="R61" t="s">
        <v>182</v>
      </c>
      <c r="S61" t="s">
        <v>182</v>
      </c>
      <c r="T61" t="s">
        <v>1497</v>
      </c>
      <c r="U61" t="s">
        <v>1498</v>
      </c>
      <c r="V61" t="s">
        <v>1499</v>
      </c>
      <c r="W61" t="s">
        <v>1500</v>
      </c>
      <c r="X61" t="s">
        <v>1501</v>
      </c>
      <c r="Y61" t="s">
        <v>1502</v>
      </c>
      <c r="Z61" t="s">
        <v>1503</v>
      </c>
      <c r="AA61" t="s">
        <v>1504</v>
      </c>
      <c r="AB61" t="s">
        <v>1505</v>
      </c>
      <c r="AC61" t="s">
        <v>1506</v>
      </c>
      <c r="AD61" t="s">
        <v>1507</v>
      </c>
      <c r="AE61" t="s">
        <v>1508</v>
      </c>
      <c r="AF61" t="s">
        <v>182</v>
      </c>
      <c r="AG61">
        <v>44</v>
      </c>
      <c r="AH61">
        <v>13</v>
      </c>
      <c r="AI61">
        <v>13</v>
      </c>
      <c r="AJ61">
        <v>2</v>
      </c>
      <c r="AK61">
        <v>7</v>
      </c>
      <c r="AL61" t="s">
        <v>341</v>
      </c>
      <c r="AM61" t="s">
        <v>342</v>
      </c>
      <c r="AN61" t="s">
        <v>343</v>
      </c>
      <c r="AO61" t="s">
        <v>1509</v>
      </c>
      <c r="AP61" t="s">
        <v>182</v>
      </c>
      <c r="AQ61" t="s">
        <v>182</v>
      </c>
      <c r="AR61" t="s">
        <v>1510</v>
      </c>
      <c r="AS61" t="s">
        <v>1511</v>
      </c>
      <c r="AT61" t="s">
        <v>1512</v>
      </c>
      <c r="AU61">
        <v>2021</v>
      </c>
      <c r="AV61">
        <v>12</v>
      </c>
      <c r="AW61" t="s">
        <v>182</v>
      </c>
      <c r="AX61" t="s">
        <v>182</v>
      </c>
      <c r="AY61" t="s">
        <v>182</v>
      </c>
      <c r="AZ61" t="s">
        <v>182</v>
      </c>
      <c r="BA61" t="s">
        <v>182</v>
      </c>
      <c r="BB61" t="s">
        <v>182</v>
      </c>
      <c r="BC61" t="s">
        <v>182</v>
      </c>
      <c r="BD61">
        <v>652765</v>
      </c>
      <c r="BE61" t="s">
        <v>22</v>
      </c>
      <c r="BF61" s="1" t="str">
        <f>HYPERLINK("http://dx.doi.org/10.3389/fendo.2021.652765","http://dx.doi.org/10.3389/fendo.2021.652765")</f>
        <v>http://dx.doi.org/10.3389/fendo.2021.652765</v>
      </c>
      <c r="BG61" t="s">
        <v>182</v>
      </c>
      <c r="BH61" t="s">
        <v>182</v>
      </c>
      <c r="BI61">
        <v>7</v>
      </c>
      <c r="BJ61" t="s">
        <v>268</v>
      </c>
      <c r="BK61" t="s">
        <v>208</v>
      </c>
      <c r="BL61" t="s">
        <v>268</v>
      </c>
      <c r="BM61" t="s">
        <v>1513</v>
      </c>
      <c r="BN61" s="1">
        <v>33841339</v>
      </c>
      <c r="BO61" t="s">
        <v>471</v>
      </c>
      <c r="BP61" t="s">
        <v>182</v>
      </c>
      <c r="BQ61" t="s">
        <v>182</v>
      </c>
      <c r="BR61" t="s">
        <v>212</v>
      </c>
      <c r="BS61" t="s">
        <v>1514</v>
      </c>
      <c r="BT61" t="str">
        <f>HYPERLINK("https%3A%2F%2Fwww.webofscience.com%2Fwos%2Fwoscc%2Ffull-record%2FWOS:000637718000001","View Full Record in Web of Science")</f>
        <v>View Full Record in Web of Science</v>
      </c>
      <c r="BU61">
        <f t="shared" si="0"/>
        <v>1</v>
      </c>
      <c r="CA61" t="s">
        <v>4317</v>
      </c>
      <c r="CB61" t="s">
        <v>4317</v>
      </c>
      <c r="CE61" t="s">
        <v>4317</v>
      </c>
      <c r="CF61" t="s">
        <v>4335</v>
      </c>
      <c r="CG61" t="s">
        <v>4441</v>
      </c>
      <c r="CH61" t="s">
        <v>4643</v>
      </c>
    </row>
    <row r="62" spans="1:86" x14ac:dyDescent="0.2">
      <c r="A62" t="s">
        <v>180</v>
      </c>
      <c r="B62" t="s">
        <v>1515</v>
      </c>
      <c r="C62" t="s">
        <v>182</v>
      </c>
      <c r="D62" t="s">
        <v>182</v>
      </c>
      <c r="E62" t="s">
        <v>182</v>
      </c>
      <c r="F62" t="s">
        <v>1516</v>
      </c>
      <c r="G62" t="s">
        <v>182</v>
      </c>
      <c r="H62" t="s">
        <v>182</v>
      </c>
      <c r="I62" t="s">
        <v>1517</v>
      </c>
      <c r="J62" t="s">
        <v>862</v>
      </c>
      <c r="K62" t="s">
        <v>182</v>
      </c>
      <c r="L62" t="s">
        <v>182</v>
      </c>
      <c r="M62" t="s">
        <v>186</v>
      </c>
      <c r="N62" t="s">
        <v>187</v>
      </c>
      <c r="O62" t="s">
        <v>182</v>
      </c>
      <c r="P62" t="s">
        <v>182</v>
      </c>
      <c r="Q62" t="s">
        <v>182</v>
      </c>
      <c r="R62" t="s">
        <v>182</v>
      </c>
      <c r="S62" t="s">
        <v>182</v>
      </c>
      <c r="T62" t="s">
        <v>1518</v>
      </c>
      <c r="U62" t="s">
        <v>1519</v>
      </c>
      <c r="V62" t="s">
        <v>1520</v>
      </c>
      <c r="W62" t="s">
        <v>1521</v>
      </c>
      <c r="X62" t="s">
        <v>1522</v>
      </c>
      <c r="Y62" t="s">
        <v>1523</v>
      </c>
      <c r="Z62" t="s">
        <v>1524</v>
      </c>
      <c r="AA62" t="s">
        <v>182</v>
      </c>
      <c r="AB62" t="s">
        <v>1525</v>
      </c>
      <c r="AC62" t="s">
        <v>1526</v>
      </c>
      <c r="AD62" t="s">
        <v>1527</v>
      </c>
      <c r="AE62" t="s">
        <v>1528</v>
      </c>
      <c r="AF62" t="s">
        <v>182</v>
      </c>
      <c r="AG62">
        <v>26</v>
      </c>
      <c r="AH62">
        <v>14</v>
      </c>
      <c r="AI62">
        <v>16</v>
      </c>
      <c r="AJ62">
        <v>0</v>
      </c>
      <c r="AK62">
        <v>4</v>
      </c>
      <c r="AL62" t="s">
        <v>341</v>
      </c>
      <c r="AM62" t="s">
        <v>342</v>
      </c>
      <c r="AN62" t="s">
        <v>343</v>
      </c>
      <c r="AO62" t="s">
        <v>182</v>
      </c>
      <c r="AP62" t="s">
        <v>875</v>
      </c>
      <c r="AQ62" t="s">
        <v>182</v>
      </c>
      <c r="AR62" t="s">
        <v>876</v>
      </c>
      <c r="AS62" t="s">
        <v>877</v>
      </c>
      <c r="AT62" t="s">
        <v>1529</v>
      </c>
      <c r="AU62">
        <v>2021</v>
      </c>
      <c r="AV62">
        <v>8</v>
      </c>
      <c r="AW62" t="s">
        <v>182</v>
      </c>
      <c r="AX62" t="s">
        <v>182</v>
      </c>
      <c r="AY62" t="s">
        <v>182</v>
      </c>
      <c r="AZ62" t="s">
        <v>182</v>
      </c>
      <c r="BA62" t="s">
        <v>182</v>
      </c>
      <c r="BB62" t="s">
        <v>182</v>
      </c>
      <c r="BC62" t="s">
        <v>182</v>
      </c>
      <c r="BD62">
        <v>636637</v>
      </c>
      <c r="BE62" t="s">
        <v>1530</v>
      </c>
      <c r="BF62" s="1" t="str">
        <f>HYPERLINK("http://dx.doi.org/10.3389/fmed.2021.636637","http://dx.doi.org/10.3389/fmed.2021.636637")</f>
        <v>http://dx.doi.org/10.3389/fmed.2021.636637</v>
      </c>
      <c r="BG62" t="s">
        <v>182</v>
      </c>
      <c r="BH62" t="s">
        <v>182</v>
      </c>
      <c r="BI62">
        <v>8</v>
      </c>
      <c r="BJ62" t="s">
        <v>207</v>
      </c>
      <c r="BK62" t="s">
        <v>208</v>
      </c>
      <c r="BL62" t="s">
        <v>209</v>
      </c>
      <c r="BM62" t="s">
        <v>1531</v>
      </c>
      <c r="BN62" s="1">
        <v>33855033</v>
      </c>
      <c r="BO62" t="s">
        <v>881</v>
      </c>
      <c r="BP62" t="s">
        <v>182</v>
      </c>
      <c r="BQ62" t="s">
        <v>182</v>
      </c>
      <c r="BR62" t="s">
        <v>212</v>
      </c>
      <c r="BS62" t="s">
        <v>1532</v>
      </c>
      <c r="BT62" t="str">
        <f>HYPERLINK("https%3A%2F%2Fwww.webofscience.com%2Fwos%2Fwoscc%2Ffull-record%2FWOS:000639011400001","View Full Record in Web of Science")</f>
        <v>View Full Record in Web of Science</v>
      </c>
      <c r="BU62">
        <f t="shared" si="0"/>
        <v>1</v>
      </c>
      <c r="CA62" t="s">
        <v>4317</v>
      </c>
      <c r="CB62" t="s">
        <v>4317</v>
      </c>
      <c r="CC62" t="s">
        <v>4317</v>
      </c>
      <c r="CE62" t="s">
        <v>4317</v>
      </c>
      <c r="CF62" t="s">
        <v>4373</v>
      </c>
      <c r="CG62" t="s">
        <v>4442</v>
      </c>
      <c r="CH62" t="s">
        <v>4443</v>
      </c>
    </row>
    <row r="63" spans="1:86" x14ac:dyDescent="0.2">
      <c r="A63" t="s">
        <v>180</v>
      </c>
      <c r="B63" t="s">
        <v>1693</v>
      </c>
      <c r="C63" t="s">
        <v>182</v>
      </c>
      <c r="D63" t="s">
        <v>182</v>
      </c>
      <c r="E63" t="s">
        <v>182</v>
      </c>
      <c r="F63" t="s">
        <v>1694</v>
      </c>
      <c r="G63" t="s">
        <v>182</v>
      </c>
      <c r="H63" t="s">
        <v>182</v>
      </c>
      <c r="I63" t="s">
        <v>1695</v>
      </c>
      <c r="J63" t="s">
        <v>1696</v>
      </c>
      <c r="K63" t="s">
        <v>182</v>
      </c>
      <c r="L63" t="s">
        <v>182</v>
      </c>
      <c r="M63" t="s">
        <v>186</v>
      </c>
      <c r="N63" t="s">
        <v>187</v>
      </c>
      <c r="O63" t="s">
        <v>182</v>
      </c>
      <c r="P63" t="s">
        <v>182</v>
      </c>
      <c r="Q63" t="s">
        <v>182</v>
      </c>
      <c r="R63" t="s">
        <v>182</v>
      </c>
      <c r="S63" t="s">
        <v>182</v>
      </c>
      <c r="T63" t="s">
        <v>182</v>
      </c>
      <c r="U63" t="s">
        <v>1697</v>
      </c>
      <c r="V63" t="s">
        <v>1698</v>
      </c>
      <c r="W63" t="s">
        <v>1699</v>
      </c>
      <c r="X63" t="s">
        <v>1700</v>
      </c>
      <c r="Y63" t="s">
        <v>1701</v>
      </c>
      <c r="Z63" t="s">
        <v>1702</v>
      </c>
      <c r="AA63" t="s">
        <v>1703</v>
      </c>
      <c r="AB63" t="s">
        <v>1704</v>
      </c>
      <c r="AC63" t="s">
        <v>182</v>
      </c>
      <c r="AD63" t="s">
        <v>182</v>
      </c>
      <c r="AE63" t="s">
        <v>182</v>
      </c>
      <c r="AF63" t="s">
        <v>182</v>
      </c>
      <c r="AG63">
        <v>31</v>
      </c>
      <c r="AH63">
        <v>24</v>
      </c>
      <c r="AI63">
        <v>24</v>
      </c>
      <c r="AJ63">
        <v>1</v>
      </c>
      <c r="AK63">
        <v>4</v>
      </c>
      <c r="AL63" t="s">
        <v>647</v>
      </c>
      <c r="AM63" t="s">
        <v>648</v>
      </c>
      <c r="AN63" t="s">
        <v>649</v>
      </c>
      <c r="AO63" t="s">
        <v>182</v>
      </c>
      <c r="AP63" t="s">
        <v>1705</v>
      </c>
      <c r="AQ63" t="s">
        <v>182</v>
      </c>
      <c r="AR63" t="s">
        <v>1706</v>
      </c>
      <c r="AS63" t="s">
        <v>1707</v>
      </c>
      <c r="AT63" t="s">
        <v>1183</v>
      </c>
      <c r="AU63">
        <v>2021</v>
      </c>
      <c r="AV63">
        <v>3</v>
      </c>
      <c r="AW63">
        <v>5</v>
      </c>
      <c r="AX63" t="s">
        <v>182</v>
      </c>
      <c r="AY63" t="s">
        <v>182</v>
      </c>
      <c r="AZ63" t="s">
        <v>182</v>
      </c>
      <c r="BA63" t="s">
        <v>182</v>
      </c>
      <c r="BB63">
        <v>333</v>
      </c>
      <c r="BC63">
        <v>340</v>
      </c>
      <c r="BD63" t="s">
        <v>182</v>
      </c>
      <c r="BE63" t="s">
        <v>23</v>
      </c>
      <c r="BF63" s="1" t="str">
        <f>HYPERLINK("http://dx.doi.org/10.1002/acr2.11252","http://dx.doi.org/10.1002/acr2.11252")</f>
        <v>http://dx.doi.org/10.1002/acr2.11252</v>
      </c>
      <c r="BG63" t="s">
        <v>182</v>
      </c>
      <c r="BH63" t="s">
        <v>182</v>
      </c>
      <c r="BI63">
        <v>8</v>
      </c>
      <c r="BJ63" t="s">
        <v>1708</v>
      </c>
      <c r="BK63" t="s">
        <v>269</v>
      </c>
      <c r="BL63" t="s">
        <v>1708</v>
      </c>
      <c r="BM63" t="s">
        <v>1709</v>
      </c>
      <c r="BN63" s="1">
        <v>33856739</v>
      </c>
      <c r="BO63" t="s">
        <v>471</v>
      </c>
      <c r="BP63" t="s">
        <v>182</v>
      </c>
      <c r="BQ63" t="s">
        <v>182</v>
      </c>
      <c r="BR63" t="s">
        <v>212</v>
      </c>
      <c r="BS63" t="s">
        <v>1710</v>
      </c>
      <c r="BT63" t="str">
        <f>HYPERLINK("https%3A%2F%2Fwww.webofscience.com%2Fwos%2Fwoscc%2Ffull-record%2FWOS:000653008700006","View Full Record in Web of Science")</f>
        <v>View Full Record in Web of Science</v>
      </c>
      <c r="BU63">
        <f t="shared" si="0"/>
        <v>1</v>
      </c>
      <c r="CA63" t="s">
        <v>4317</v>
      </c>
      <c r="CB63" t="s">
        <v>4317</v>
      </c>
      <c r="CD63" t="s">
        <v>4317</v>
      </c>
      <c r="CE63" t="s">
        <v>4317</v>
      </c>
      <c r="CF63" t="s">
        <v>4336</v>
      </c>
      <c r="CG63" t="s">
        <v>4444</v>
      </c>
      <c r="CH63" t="s">
        <v>4445</v>
      </c>
    </row>
    <row r="64" spans="1:86" x14ac:dyDescent="0.2">
      <c r="A64" t="s">
        <v>180</v>
      </c>
      <c r="B64" t="s">
        <v>1597</v>
      </c>
      <c r="C64" t="s">
        <v>182</v>
      </c>
      <c r="D64" t="s">
        <v>182</v>
      </c>
      <c r="E64" t="s">
        <v>182</v>
      </c>
      <c r="F64" t="s">
        <v>1598</v>
      </c>
      <c r="G64" t="s">
        <v>182</v>
      </c>
      <c r="H64" t="s">
        <v>182</v>
      </c>
      <c r="I64" t="s">
        <v>1599</v>
      </c>
      <c r="J64" t="s">
        <v>1600</v>
      </c>
      <c r="K64" t="s">
        <v>182</v>
      </c>
      <c r="L64" t="s">
        <v>182</v>
      </c>
      <c r="M64" t="s">
        <v>186</v>
      </c>
      <c r="N64" t="s">
        <v>187</v>
      </c>
      <c r="O64" t="s">
        <v>182</v>
      </c>
      <c r="P64" t="s">
        <v>182</v>
      </c>
      <c r="Q64" t="s">
        <v>182</v>
      </c>
      <c r="R64" t="s">
        <v>182</v>
      </c>
      <c r="S64" t="s">
        <v>182</v>
      </c>
      <c r="T64" t="s">
        <v>1601</v>
      </c>
      <c r="U64" t="s">
        <v>182</v>
      </c>
      <c r="V64" t="s">
        <v>1602</v>
      </c>
      <c r="W64" t="s">
        <v>1603</v>
      </c>
      <c r="X64" t="s">
        <v>1604</v>
      </c>
      <c r="Y64" t="s">
        <v>1605</v>
      </c>
      <c r="Z64" t="s">
        <v>1606</v>
      </c>
      <c r="AA64" t="s">
        <v>1607</v>
      </c>
      <c r="AB64" t="s">
        <v>1608</v>
      </c>
      <c r="AC64" t="s">
        <v>1609</v>
      </c>
      <c r="AD64" t="s">
        <v>1610</v>
      </c>
      <c r="AE64" t="s">
        <v>1611</v>
      </c>
      <c r="AF64" t="s">
        <v>182</v>
      </c>
      <c r="AG64">
        <v>27</v>
      </c>
      <c r="AH64">
        <v>51</v>
      </c>
      <c r="AI64">
        <v>51</v>
      </c>
      <c r="AJ64">
        <v>2</v>
      </c>
      <c r="AK64">
        <v>19</v>
      </c>
      <c r="AL64" t="s">
        <v>647</v>
      </c>
      <c r="AM64" t="s">
        <v>648</v>
      </c>
      <c r="AN64" t="s">
        <v>649</v>
      </c>
      <c r="AO64" t="s">
        <v>1612</v>
      </c>
      <c r="AP64" t="s">
        <v>1613</v>
      </c>
      <c r="AQ64" t="s">
        <v>182</v>
      </c>
      <c r="AR64" t="s">
        <v>1614</v>
      </c>
      <c r="AS64" t="s">
        <v>1615</v>
      </c>
      <c r="AT64" t="s">
        <v>679</v>
      </c>
      <c r="AU64">
        <v>2021</v>
      </c>
      <c r="AV64">
        <v>17</v>
      </c>
      <c r="AW64">
        <v>11</v>
      </c>
      <c r="AX64" t="s">
        <v>182</v>
      </c>
      <c r="AY64" t="s">
        <v>182</v>
      </c>
      <c r="AZ64" t="s">
        <v>182</v>
      </c>
      <c r="BA64" t="s">
        <v>182</v>
      </c>
      <c r="BB64">
        <v>1818</v>
      </c>
      <c r="BC64">
        <v>1831</v>
      </c>
      <c r="BD64" t="s">
        <v>182</v>
      </c>
      <c r="BE64" t="s">
        <v>24</v>
      </c>
      <c r="BF64" s="1" t="str">
        <f>HYPERLINK("http://dx.doi.org/10.1002/alz.12352","http://dx.doi.org/10.1002/alz.12352")</f>
        <v>http://dx.doi.org/10.1002/alz.12352</v>
      </c>
      <c r="BG64" t="s">
        <v>182</v>
      </c>
      <c r="BH64" t="s">
        <v>1616</v>
      </c>
      <c r="BI64">
        <v>14</v>
      </c>
      <c r="BJ64" t="s">
        <v>1617</v>
      </c>
      <c r="BK64" t="s">
        <v>208</v>
      </c>
      <c r="BL64" t="s">
        <v>1442</v>
      </c>
      <c r="BM64" t="s">
        <v>1618</v>
      </c>
      <c r="BN64" s="1">
        <v>33881211</v>
      </c>
      <c r="BO64" t="s">
        <v>1166</v>
      </c>
      <c r="BP64" t="s">
        <v>243</v>
      </c>
      <c r="BQ64" t="s">
        <v>244</v>
      </c>
      <c r="BR64" t="s">
        <v>212</v>
      </c>
      <c r="BS64" t="s">
        <v>1619</v>
      </c>
      <c r="BT64" t="str">
        <f>HYPERLINK("https%3A%2F%2Fwww.webofscience.com%2Fwos%2Fwoscc%2Ffull-record%2FWOS:000642239000001","View Full Record in Web of Science")</f>
        <v>View Full Record in Web of Science</v>
      </c>
      <c r="BU64">
        <f t="shared" si="0"/>
        <v>1</v>
      </c>
      <c r="CA64" t="s">
        <v>4317</v>
      </c>
      <c r="CB64" t="s">
        <v>4317</v>
      </c>
      <c r="CF64" t="s">
        <v>4336</v>
      </c>
      <c r="CG64" t="s">
        <v>4446</v>
      </c>
      <c r="CH64" t="s">
        <v>4447</v>
      </c>
    </row>
    <row r="65" spans="1:86" x14ac:dyDescent="0.2">
      <c r="A65" t="s">
        <v>180</v>
      </c>
      <c r="B65" t="s">
        <v>1635</v>
      </c>
      <c r="C65" t="s">
        <v>182</v>
      </c>
      <c r="D65" t="s">
        <v>182</v>
      </c>
      <c r="E65" t="s">
        <v>182</v>
      </c>
      <c r="F65" t="s">
        <v>1636</v>
      </c>
      <c r="G65" t="s">
        <v>182</v>
      </c>
      <c r="H65" t="s">
        <v>182</v>
      </c>
      <c r="I65" t="s">
        <v>1637</v>
      </c>
      <c r="J65" t="s">
        <v>1638</v>
      </c>
      <c r="K65" t="s">
        <v>182</v>
      </c>
      <c r="L65" t="s">
        <v>182</v>
      </c>
      <c r="M65" t="s">
        <v>186</v>
      </c>
      <c r="N65" t="s">
        <v>187</v>
      </c>
      <c r="O65" t="s">
        <v>182</v>
      </c>
      <c r="P65" t="s">
        <v>182</v>
      </c>
      <c r="Q65" t="s">
        <v>182</v>
      </c>
      <c r="R65" t="s">
        <v>182</v>
      </c>
      <c r="S65" t="s">
        <v>182</v>
      </c>
      <c r="T65" t="s">
        <v>1639</v>
      </c>
      <c r="U65" t="s">
        <v>1640</v>
      </c>
      <c r="V65" t="s">
        <v>1641</v>
      </c>
      <c r="W65" t="s">
        <v>1642</v>
      </c>
      <c r="X65" t="s">
        <v>1643</v>
      </c>
      <c r="Y65" t="s">
        <v>1644</v>
      </c>
      <c r="Z65" t="s">
        <v>1078</v>
      </c>
      <c r="AA65" t="s">
        <v>1645</v>
      </c>
      <c r="AB65" t="s">
        <v>1646</v>
      </c>
      <c r="AC65" t="s">
        <v>1647</v>
      </c>
      <c r="AD65" t="s">
        <v>1648</v>
      </c>
      <c r="AE65" t="s">
        <v>1649</v>
      </c>
      <c r="AF65" t="s">
        <v>182</v>
      </c>
      <c r="AG65">
        <v>33</v>
      </c>
      <c r="AH65">
        <v>16</v>
      </c>
      <c r="AI65">
        <v>16</v>
      </c>
      <c r="AJ65">
        <v>0</v>
      </c>
      <c r="AK65">
        <v>0</v>
      </c>
      <c r="AL65" t="s">
        <v>313</v>
      </c>
      <c r="AM65" t="s">
        <v>201</v>
      </c>
      <c r="AN65" t="s">
        <v>314</v>
      </c>
      <c r="AO65" t="s">
        <v>182</v>
      </c>
      <c r="AP65" t="s">
        <v>1650</v>
      </c>
      <c r="AQ65" t="s">
        <v>182</v>
      </c>
      <c r="AR65" t="s">
        <v>1638</v>
      </c>
      <c r="AS65" t="s">
        <v>1651</v>
      </c>
      <c r="AT65" t="s">
        <v>1652</v>
      </c>
      <c r="AU65">
        <v>2021</v>
      </c>
      <c r="AV65">
        <v>21</v>
      </c>
      <c r="AW65">
        <v>1</v>
      </c>
      <c r="AX65" t="s">
        <v>182</v>
      </c>
      <c r="AY65" t="s">
        <v>182</v>
      </c>
      <c r="AZ65" t="s">
        <v>182</v>
      </c>
      <c r="BA65" t="s">
        <v>182</v>
      </c>
      <c r="BB65" t="s">
        <v>182</v>
      </c>
      <c r="BC65" t="s">
        <v>182</v>
      </c>
      <c r="BD65">
        <v>773</v>
      </c>
      <c r="BE65" t="s">
        <v>25</v>
      </c>
      <c r="BF65" s="1" t="str">
        <f>HYPERLINK("http://dx.doi.org/10.1186/s12889-021-10839-0","http://dx.doi.org/10.1186/s12889-021-10839-0")</f>
        <v>http://dx.doi.org/10.1186/s12889-021-10839-0</v>
      </c>
      <c r="BG65" t="s">
        <v>182</v>
      </c>
      <c r="BH65" t="s">
        <v>182</v>
      </c>
      <c r="BI65">
        <v>7</v>
      </c>
      <c r="BJ65" t="s">
        <v>320</v>
      </c>
      <c r="BK65" t="s">
        <v>208</v>
      </c>
      <c r="BL65" t="s">
        <v>320</v>
      </c>
      <c r="BM65" t="s">
        <v>1653</v>
      </c>
      <c r="BN65" s="1">
        <v>33888095</v>
      </c>
      <c r="BO65" t="s">
        <v>471</v>
      </c>
      <c r="BP65" t="s">
        <v>182</v>
      </c>
      <c r="BQ65" t="s">
        <v>182</v>
      </c>
      <c r="BR65" t="s">
        <v>212</v>
      </c>
      <c r="BS65" t="s">
        <v>1654</v>
      </c>
      <c r="BT65" t="str">
        <f>HYPERLINK("https%3A%2F%2Fwww.webofscience.com%2Fwos%2Fwoscc%2Ffull-record%2FWOS:000644113300002","View Full Record in Web of Science")</f>
        <v>View Full Record in Web of Science</v>
      </c>
      <c r="BU65">
        <f t="shared" si="0"/>
        <v>1</v>
      </c>
      <c r="CA65" t="s">
        <v>4317</v>
      </c>
      <c r="CB65" t="s">
        <v>4317</v>
      </c>
      <c r="CD65" t="s">
        <v>4317</v>
      </c>
      <c r="CE65" t="s">
        <v>4317</v>
      </c>
      <c r="CF65" t="s">
        <v>4324</v>
      </c>
      <c r="CG65" t="s">
        <v>4448</v>
      </c>
      <c r="CH65" t="s">
        <v>4449</v>
      </c>
    </row>
    <row r="66" spans="1:86" x14ac:dyDescent="0.2">
      <c r="A66" t="s">
        <v>180</v>
      </c>
      <c r="B66" t="s">
        <v>1655</v>
      </c>
      <c r="C66" t="s">
        <v>182</v>
      </c>
      <c r="D66" t="s">
        <v>182</v>
      </c>
      <c r="E66" t="s">
        <v>182</v>
      </c>
      <c r="F66" t="s">
        <v>1656</v>
      </c>
      <c r="G66" t="s">
        <v>182</v>
      </c>
      <c r="H66" t="s">
        <v>182</v>
      </c>
      <c r="I66" t="s">
        <v>1657</v>
      </c>
      <c r="J66" t="s">
        <v>1120</v>
      </c>
      <c r="K66" t="s">
        <v>182</v>
      </c>
      <c r="L66" t="s">
        <v>182</v>
      </c>
      <c r="M66" t="s">
        <v>186</v>
      </c>
      <c r="N66" t="s">
        <v>187</v>
      </c>
      <c r="O66" t="s">
        <v>182</v>
      </c>
      <c r="P66" t="s">
        <v>182</v>
      </c>
      <c r="Q66" t="s">
        <v>182</v>
      </c>
      <c r="R66" t="s">
        <v>182</v>
      </c>
      <c r="S66" t="s">
        <v>182</v>
      </c>
      <c r="T66" t="s">
        <v>1658</v>
      </c>
      <c r="U66" t="s">
        <v>1659</v>
      </c>
      <c r="V66" t="s">
        <v>1660</v>
      </c>
      <c r="W66" t="s">
        <v>1661</v>
      </c>
      <c r="X66" t="s">
        <v>1662</v>
      </c>
      <c r="Y66" t="s">
        <v>601</v>
      </c>
      <c r="Z66" t="s">
        <v>1663</v>
      </c>
      <c r="AA66" t="s">
        <v>1664</v>
      </c>
      <c r="AB66" t="s">
        <v>1665</v>
      </c>
      <c r="AC66" t="s">
        <v>1666</v>
      </c>
      <c r="AD66" t="s">
        <v>1667</v>
      </c>
      <c r="AE66" t="s">
        <v>1668</v>
      </c>
      <c r="AF66" t="s">
        <v>182</v>
      </c>
      <c r="AG66">
        <v>16</v>
      </c>
      <c r="AH66">
        <v>7</v>
      </c>
      <c r="AI66">
        <v>7</v>
      </c>
      <c r="AJ66">
        <v>1</v>
      </c>
      <c r="AK66">
        <v>3</v>
      </c>
      <c r="AL66" t="s">
        <v>369</v>
      </c>
      <c r="AM66" t="s">
        <v>1133</v>
      </c>
      <c r="AN66" t="s">
        <v>1134</v>
      </c>
      <c r="AO66" t="s">
        <v>1135</v>
      </c>
      <c r="AP66" t="s">
        <v>1136</v>
      </c>
      <c r="AQ66" t="s">
        <v>182</v>
      </c>
      <c r="AR66" t="s">
        <v>1137</v>
      </c>
      <c r="AS66" t="s">
        <v>1138</v>
      </c>
      <c r="AT66" t="s">
        <v>1183</v>
      </c>
      <c r="AU66">
        <v>2021</v>
      </c>
      <c r="AV66">
        <v>36</v>
      </c>
      <c r="AW66">
        <v>5</v>
      </c>
      <c r="AX66" t="s">
        <v>182</v>
      </c>
      <c r="AY66" t="s">
        <v>182</v>
      </c>
      <c r="AZ66" t="s">
        <v>182</v>
      </c>
      <c r="BA66" t="s">
        <v>182</v>
      </c>
      <c r="BB66">
        <v>559</v>
      </c>
      <c r="BC66">
        <v>564</v>
      </c>
      <c r="BD66" t="s">
        <v>182</v>
      </c>
      <c r="BE66" t="s">
        <v>1669</v>
      </c>
      <c r="BF66" s="1" t="str">
        <f>HYPERLINK("http://dx.doi.org/10.1007/s10654-021-00743-7","http://dx.doi.org/10.1007/s10654-021-00743-7")</f>
        <v>http://dx.doi.org/10.1007/s10654-021-00743-7</v>
      </c>
      <c r="BG66" t="s">
        <v>182</v>
      </c>
      <c r="BH66" t="s">
        <v>1616</v>
      </c>
      <c r="BI66">
        <v>6</v>
      </c>
      <c r="BJ66" t="s">
        <v>320</v>
      </c>
      <c r="BK66" t="s">
        <v>208</v>
      </c>
      <c r="BL66" t="s">
        <v>320</v>
      </c>
      <c r="BM66" t="s">
        <v>1670</v>
      </c>
      <c r="BN66" s="1">
        <v>33893922</v>
      </c>
      <c r="BO66" t="s">
        <v>1017</v>
      </c>
      <c r="BP66" t="s">
        <v>182</v>
      </c>
      <c r="BQ66" t="s">
        <v>182</v>
      </c>
      <c r="BR66" t="s">
        <v>212</v>
      </c>
      <c r="BS66" t="s">
        <v>1671</v>
      </c>
      <c r="BT66" t="str">
        <f>HYPERLINK("https%3A%2F%2Fwww.webofscience.com%2Fwos%2Fwoscc%2Ffull-record%2FWOS:000643206000001","View Full Record in Web of Science")</f>
        <v>View Full Record in Web of Science</v>
      </c>
      <c r="BU66">
        <f t="shared" si="0"/>
        <v>1</v>
      </c>
      <c r="CA66" t="s">
        <v>4317</v>
      </c>
      <c r="CB66" t="s">
        <v>4317</v>
      </c>
      <c r="CD66" t="s">
        <v>4317</v>
      </c>
      <c r="CE66" t="s">
        <v>4317</v>
      </c>
      <c r="CF66" t="s">
        <v>4332</v>
      </c>
      <c r="CG66" t="s">
        <v>4450</v>
      </c>
      <c r="CH66" t="s">
        <v>4451</v>
      </c>
    </row>
    <row r="67" spans="1:86" x14ac:dyDescent="0.2">
      <c r="A67" t="s">
        <v>180</v>
      </c>
      <c r="B67" t="s">
        <v>1322</v>
      </c>
      <c r="C67" t="s">
        <v>182</v>
      </c>
      <c r="D67" t="s">
        <v>182</v>
      </c>
      <c r="E67" t="s">
        <v>182</v>
      </c>
      <c r="F67" t="s">
        <v>1323</v>
      </c>
      <c r="G67" t="s">
        <v>182</v>
      </c>
      <c r="H67" t="s">
        <v>182</v>
      </c>
      <c r="I67" t="s">
        <v>1620</v>
      </c>
      <c r="J67" t="s">
        <v>1621</v>
      </c>
      <c r="K67" t="s">
        <v>182</v>
      </c>
      <c r="L67" t="s">
        <v>182</v>
      </c>
      <c r="M67" t="s">
        <v>186</v>
      </c>
      <c r="N67" t="s">
        <v>187</v>
      </c>
      <c r="O67" t="s">
        <v>182</v>
      </c>
      <c r="P67" t="s">
        <v>182</v>
      </c>
      <c r="Q67" t="s">
        <v>182</v>
      </c>
      <c r="R67" t="s">
        <v>182</v>
      </c>
      <c r="S67" t="s">
        <v>182</v>
      </c>
      <c r="T67" t="s">
        <v>1622</v>
      </c>
      <c r="U67" t="s">
        <v>1623</v>
      </c>
      <c r="V67" t="s">
        <v>1624</v>
      </c>
      <c r="W67" t="s">
        <v>1328</v>
      </c>
      <c r="X67" t="s">
        <v>1329</v>
      </c>
      <c r="Y67" t="s">
        <v>1330</v>
      </c>
      <c r="Z67" t="s">
        <v>1331</v>
      </c>
      <c r="AA67" t="s">
        <v>182</v>
      </c>
      <c r="AB67" t="s">
        <v>1332</v>
      </c>
      <c r="AC67" t="s">
        <v>1333</v>
      </c>
      <c r="AD67" t="s">
        <v>1334</v>
      </c>
      <c r="AE67" t="s">
        <v>1625</v>
      </c>
      <c r="AF67" t="s">
        <v>182</v>
      </c>
      <c r="AG67">
        <v>17</v>
      </c>
      <c r="AH67">
        <v>15</v>
      </c>
      <c r="AI67">
        <v>16</v>
      </c>
      <c r="AJ67">
        <v>0</v>
      </c>
      <c r="AK67">
        <v>16</v>
      </c>
      <c r="AL67" t="s">
        <v>230</v>
      </c>
      <c r="AM67" t="s">
        <v>231</v>
      </c>
      <c r="AN67" t="s">
        <v>232</v>
      </c>
      <c r="AO67" t="s">
        <v>1626</v>
      </c>
      <c r="AP67" t="s">
        <v>1627</v>
      </c>
      <c r="AQ67" t="s">
        <v>182</v>
      </c>
      <c r="AR67" t="s">
        <v>1628</v>
      </c>
      <c r="AS67" t="s">
        <v>1629</v>
      </c>
      <c r="AT67" t="s">
        <v>237</v>
      </c>
      <c r="AU67">
        <v>2021</v>
      </c>
      <c r="AV67">
        <v>89</v>
      </c>
      <c r="AW67" t="s">
        <v>182</v>
      </c>
      <c r="AX67" t="s">
        <v>182</v>
      </c>
      <c r="AY67" t="s">
        <v>182</v>
      </c>
      <c r="AZ67" t="s">
        <v>182</v>
      </c>
      <c r="BA67" t="s">
        <v>182</v>
      </c>
      <c r="BB67" t="s">
        <v>182</v>
      </c>
      <c r="BC67" t="s">
        <v>182</v>
      </c>
      <c r="BD67">
        <v>102571</v>
      </c>
      <c r="BE67" t="s">
        <v>1630</v>
      </c>
      <c r="BF67" s="1" t="str">
        <f>HYPERLINK("http://dx.doi.org/10.1016/j.bcmd.2021.102571","http://dx.doi.org/10.1016/j.bcmd.2021.102571")</f>
        <v>http://dx.doi.org/10.1016/j.bcmd.2021.102571</v>
      </c>
      <c r="BG67" t="s">
        <v>182</v>
      </c>
      <c r="BH67" t="s">
        <v>1616</v>
      </c>
      <c r="BI67">
        <v>4</v>
      </c>
      <c r="BJ67" t="s">
        <v>1631</v>
      </c>
      <c r="BK67" t="s">
        <v>208</v>
      </c>
      <c r="BL67" t="s">
        <v>1631</v>
      </c>
      <c r="BM67" t="s">
        <v>1632</v>
      </c>
      <c r="BN67" s="1">
        <v>33894687</v>
      </c>
      <c r="BO67" t="s">
        <v>1633</v>
      </c>
      <c r="BP67" t="s">
        <v>182</v>
      </c>
      <c r="BQ67" t="s">
        <v>182</v>
      </c>
      <c r="BR67" t="s">
        <v>212</v>
      </c>
      <c r="BS67" t="s">
        <v>1634</v>
      </c>
      <c r="BT67" t="str">
        <f>HYPERLINK("https%3A%2F%2Fwww.webofscience.com%2Fwos%2Fwoscc%2Ffull-record%2FWOS:000656686300012","View Full Record in Web of Science")</f>
        <v>View Full Record in Web of Science</v>
      </c>
      <c r="BU67" t="str">
        <f t="shared" ref="BU67:BU130" si="1">IF(BV67="",1,"")</f>
        <v/>
      </c>
      <c r="BV67" t="s">
        <v>4452</v>
      </c>
    </row>
    <row r="68" spans="1:86" x14ac:dyDescent="0.2">
      <c r="A68" t="s">
        <v>180</v>
      </c>
      <c r="B68" t="s">
        <v>1819</v>
      </c>
      <c r="C68" t="s">
        <v>182</v>
      </c>
      <c r="D68" t="s">
        <v>182</v>
      </c>
      <c r="E68" t="s">
        <v>182</v>
      </c>
      <c r="F68" t="s">
        <v>1820</v>
      </c>
      <c r="G68" t="s">
        <v>182</v>
      </c>
      <c r="H68" t="s">
        <v>182</v>
      </c>
      <c r="I68" t="s">
        <v>1821</v>
      </c>
      <c r="J68" t="s">
        <v>1822</v>
      </c>
      <c r="K68" t="s">
        <v>182</v>
      </c>
      <c r="L68" t="s">
        <v>182</v>
      </c>
      <c r="M68" t="s">
        <v>186</v>
      </c>
      <c r="N68" t="s">
        <v>187</v>
      </c>
      <c r="O68" t="s">
        <v>182</v>
      </c>
      <c r="P68" t="s">
        <v>182</v>
      </c>
      <c r="Q68" t="s">
        <v>182</v>
      </c>
      <c r="R68" t="s">
        <v>182</v>
      </c>
      <c r="S68" t="s">
        <v>182</v>
      </c>
      <c r="T68" t="s">
        <v>1823</v>
      </c>
      <c r="U68" t="s">
        <v>1623</v>
      </c>
      <c r="V68" t="s">
        <v>1824</v>
      </c>
      <c r="W68" t="s">
        <v>1825</v>
      </c>
      <c r="X68" t="s">
        <v>1826</v>
      </c>
      <c r="Y68" t="s">
        <v>1827</v>
      </c>
      <c r="Z68" t="s">
        <v>1828</v>
      </c>
      <c r="AA68" t="s">
        <v>1829</v>
      </c>
      <c r="AB68" t="s">
        <v>1830</v>
      </c>
      <c r="AC68" t="s">
        <v>1831</v>
      </c>
      <c r="AD68" t="s">
        <v>1832</v>
      </c>
      <c r="AE68" t="s">
        <v>1833</v>
      </c>
      <c r="AF68" t="s">
        <v>182</v>
      </c>
      <c r="AG68">
        <v>28</v>
      </c>
      <c r="AH68">
        <v>32</v>
      </c>
      <c r="AI68">
        <v>32</v>
      </c>
      <c r="AJ68">
        <v>0</v>
      </c>
      <c r="AK68">
        <v>2</v>
      </c>
      <c r="AL68" t="s">
        <v>200</v>
      </c>
      <c r="AM68" t="s">
        <v>201</v>
      </c>
      <c r="AN68" t="s">
        <v>202</v>
      </c>
      <c r="AO68" t="s">
        <v>1834</v>
      </c>
      <c r="AP68" t="s">
        <v>1835</v>
      </c>
      <c r="AQ68" t="s">
        <v>182</v>
      </c>
      <c r="AR68" t="s">
        <v>1822</v>
      </c>
      <c r="AS68" t="s">
        <v>1836</v>
      </c>
      <c r="AT68" t="s">
        <v>1813</v>
      </c>
      <c r="AU68">
        <v>2021</v>
      </c>
      <c r="AV68">
        <v>76</v>
      </c>
      <c r="AW68">
        <v>6</v>
      </c>
      <c r="AX68" t="s">
        <v>182</v>
      </c>
      <c r="AY68" t="s">
        <v>182</v>
      </c>
      <c r="AZ68" t="s">
        <v>182</v>
      </c>
      <c r="BA68" t="s">
        <v>182</v>
      </c>
      <c r="BB68">
        <v>601</v>
      </c>
      <c r="BC68">
        <v>606</v>
      </c>
      <c r="BD68" t="s">
        <v>182</v>
      </c>
      <c r="BE68" t="s">
        <v>1837</v>
      </c>
      <c r="BF68" s="1" t="str">
        <f>HYPERLINK("http://dx.doi.org/10.1136/thoraxjnl-2020-216651","http://dx.doi.org/10.1136/thoraxjnl-2020-216651")</f>
        <v>http://dx.doi.org/10.1136/thoraxjnl-2020-216651</v>
      </c>
      <c r="BG68" t="s">
        <v>182</v>
      </c>
      <c r="BH68" t="s">
        <v>182</v>
      </c>
      <c r="BI68">
        <v>6</v>
      </c>
      <c r="BJ68" t="s">
        <v>1838</v>
      </c>
      <c r="BK68" t="s">
        <v>208</v>
      </c>
      <c r="BL68" t="s">
        <v>1838</v>
      </c>
      <c r="BM68" t="s">
        <v>1839</v>
      </c>
      <c r="BN68" s="1">
        <v>33903187</v>
      </c>
      <c r="BO68" t="s">
        <v>1017</v>
      </c>
      <c r="BP68" t="s">
        <v>182</v>
      </c>
      <c r="BQ68" t="s">
        <v>182</v>
      </c>
      <c r="BR68" t="s">
        <v>212</v>
      </c>
      <c r="BS68" t="s">
        <v>1840</v>
      </c>
      <c r="BT68" t="str">
        <f>HYPERLINK("https%3A%2F%2Fwww.webofscience.com%2Fwos%2Fwoscc%2Ffull-record%2FWOS:000667294300014","View Full Record in Web of Science")</f>
        <v>View Full Record in Web of Science</v>
      </c>
      <c r="BU68">
        <f t="shared" si="1"/>
        <v>1</v>
      </c>
      <c r="CA68" t="s">
        <v>4317</v>
      </c>
      <c r="CB68" t="s">
        <v>4317</v>
      </c>
      <c r="CD68" t="s">
        <v>4317</v>
      </c>
      <c r="CE68" t="s">
        <v>4317</v>
      </c>
      <c r="CF68" t="s">
        <v>4322</v>
      </c>
      <c r="CG68" t="s">
        <v>4433</v>
      </c>
      <c r="CH68" t="s">
        <v>4453</v>
      </c>
    </row>
    <row r="69" spans="1:86" x14ac:dyDescent="0.2">
      <c r="A69" t="s">
        <v>180</v>
      </c>
      <c r="B69" t="s">
        <v>2416</v>
      </c>
      <c r="C69" t="s">
        <v>182</v>
      </c>
      <c r="D69" t="s">
        <v>182</v>
      </c>
      <c r="E69" t="s">
        <v>182</v>
      </c>
      <c r="F69" t="s">
        <v>2417</v>
      </c>
      <c r="G69" t="s">
        <v>182</v>
      </c>
      <c r="H69" t="s">
        <v>182</v>
      </c>
      <c r="I69" t="s">
        <v>2418</v>
      </c>
      <c r="J69" t="s">
        <v>2419</v>
      </c>
      <c r="K69" t="s">
        <v>182</v>
      </c>
      <c r="L69" t="s">
        <v>182</v>
      </c>
      <c r="M69" t="s">
        <v>186</v>
      </c>
      <c r="N69" t="s">
        <v>187</v>
      </c>
      <c r="O69" t="s">
        <v>182</v>
      </c>
      <c r="P69" t="s">
        <v>182</v>
      </c>
      <c r="Q69" t="s">
        <v>182</v>
      </c>
      <c r="R69" t="s">
        <v>182</v>
      </c>
      <c r="S69" t="s">
        <v>182</v>
      </c>
      <c r="T69" t="s">
        <v>2420</v>
      </c>
      <c r="U69" t="s">
        <v>2421</v>
      </c>
      <c r="V69" t="s">
        <v>2422</v>
      </c>
      <c r="W69" t="s">
        <v>2423</v>
      </c>
      <c r="X69" t="s">
        <v>2424</v>
      </c>
      <c r="Y69" t="s">
        <v>2425</v>
      </c>
      <c r="Z69" t="s">
        <v>2426</v>
      </c>
      <c r="AA69" t="s">
        <v>2427</v>
      </c>
      <c r="AB69" t="s">
        <v>2428</v>
      </c>
      <c r="AC69" t="s">
        <v>2429</v>
      </c>
      <c r="AD69" t="s">
        <v>2430</v>
      </c>
      <c r="AE69" t="s">
        <v>2431</v>
      </c>
      <c r="AF69" t="s">
        <v>182</v>
      </c>
      <c r="AG69">
        <v>13</v>
      </c>
      <c r="AH69">
        <v>19</v>
      </c>
      <c r="AI69">
        <v>19</v>
      </c>
      <c r="AJ69">
        <v>0</v>
      </c>
      <c r="AK69">
        <v>3</v>
      </c>
      <c r="AL69" t="s">
        <v>200</v>
      </c>
      <c r="AM69" t="s">
        <v>201</v>
      </c>
      <c r="AN69" t="s">
        <v>202</v>
      </c>
      <c r="AO69" t="s">
        <v>2432</v>
      </c>
      <c r="AP69" t="s">
        <v>2433</v>
      </c>
      <c r="AQ69" t="s">
        <v>182</v>
      </c>
      <c r="AR69" t="s">
        <v>2434</v>
      </c>
      <c r="AS69" t="s">
        <v>2435</v>
      </c>
      <c r="AT69" t="s">
        <v>679</v>
      </c>
      <c r="AU69">
        <v>2021</v>
      </c>
      <c r="AV69">
        <v>75</v>
      </c>
      <c r="AW69">
        <v>11</v>
      </c>
      <c r="AX69" t="s">
        <v>182</v>
      </c>
      <c r="AY69" t="s">
        <v>182</v>
      </c>
      <c r="AZ69" t="s">
        <v>182</v>
      </c>
      <c r="BA69" t="s">
        <v>182</v>
      </c>
      <c r="BB69">
        <v>1050</v>
      </c>
      <c r="BC69">
        <v>1055</v>
      </c>
      <c r="BD69" t="s">
        <v>182</v>
      </c>
      <c r="BE69" t="s">
        <v>2436</v>
      </c>
      <c r="BF69" s="1" t="str">
        <f>HYPERLINK("http://dx.doi.org/10.1136/jech-2020-215810","http://dx.doi.org/10.1136/jech-2020-215810")</f>
        <v>http://dx.doi.org/10.1136/jech-2020-215810</v>
      </c>
      <c r="BG69" t="s">
        <v>182</v>
      </c>
      <c r="BH69" t="s">
        <v>182</v>
      </c>
      <c r="BI69">
        <v>6</v>
      </c>
      <c r="BJ69" t="s">
        <v>320</v>
      </c>
      <c r="BK69" t="s">
        <v>380</v>
      </c>
      <c r="BL69" t="s">
        <v>320</v>
      </c>
      <c r="BM69" t="s">
        <v>2437</v>
      </c>
      <c r="BN69" s="1">
        <v>33906905</v>
      </c>
      <c r="BO69" t="s">
        <v>591</v>
      </c>
      <c r="BP69" t="s">
        <v>182</v>
      </c>
      <c r="BQ69" t="s">
        <v>182</v>
      </c>
      <c r="BR69" t="s">
        <v>212</v>
      </c>
      <c r="BS69" t="s">
        <v>2438</v>
      </c>
      <c r="BT69" t="str">
        <f>HYPERLINK("https%3A%2F%2Fwww.webofscience.com%2Fwos%2Fwoscc%2Ffull-record%2FWOS:000708108300005","View Full Record in Web of Science")</f>
        <v>View Full Record in Web of Science</v>
      </c>
      <c r="BU69">
        <f t="shared" si="1"/>
        <v>1</v>
      </c>
      <c r="CA69" t="s">
        <v>4317</v>
      </c>
      <c r="CB69" t="s">
        <v>4317</v>
      </c>
      <c r="CD69" t="s">
        <v>4317</v>
      </c>
      <c r="CE69" t="s">
        <v>4317</v>
      </c>
      <c r="CF69" t="s">
        <v>4332</v>
      </c>
      <c r="CG69" t="s">
        <v>4439</v>
      </c>
      <c r="CH69" t="s">
        <v>4454</v>
      </c>
    </row>
    <row r="70" spans="1:86" x14ac:dyDescent="0.2">
      <c r="A70" t="s">
        <v>180</v>
      </c>
      <c r="B70" t="s">
        <v>1733</v>
      </c>
      <c r="C70" t="s">
        <v>182</v>
      </c>
      <c r="D70" t="s">
        <v>182</v>
      </c>
      <c r="E70" t="s">
        <v>182</v>
      </c>
      <c r="F70" t="s">
        <v>1734</v>
      </c>
      <c r="G70" t="s">
        <v>182</v>
      </c>
      <c r="H70" t="s">
        <v>1735</v>
      </c>
      <c r="I70" t="s">
        <v>1736</v>
      </c>
      <c r="J70" t="s">
        <v>1737</v>
      </c>
      <c r="K70" t="s">
        <v>182</v>
      </c>
      <c r="L70" t="s">
        <v>182</v>
      </c>
      <c r="M70" t="s">
        <v>186</v>
      </c>
      <c r="N70" t="s">
        <v>187</v>
      </c>
      <c r="O70" t="s">
        <v>182</v>
      </c>
      <c r="P70" t="s">
        <v>182</v>
      </c>
      <c r="Q70" t="s">
        <v>182</v>
      </c>
      <c r="R70" t="s">
        <v>182</v>
      </c>
      <c r="S70" t="s">
        <v>182</v>
      </c>
      <c r="T70" t="s">
        <v>182</v>
      </c>
      <c r="U70" t="s">
        <v>1738</v>
      </c>
      <c r="V70" t="s">
        <v>1739</v>
      </c>
      <c r="W70" t="s">
        <v>1740</v>
      </c>
      <c r="X70" t="s">
        <v>1741</v>
      </c>
      <c r="Y70" t="s">
        <v>1742</v>
      </c>
      <c r="Z70" t="s">
        <v>1743</v>
      </c>
      <c r="AA70" t="s">
        <v>182</v>
      </c>
      <c r="AB70" t="s">
        <v>1744</v>
      </c>
      <c r="AC70" t="s">
        <v>1745</v>
      </c>
      <c r="AD70" t="s">
        <v>1746</v>
      </c>
      <c r="AE70" t="s">
        <v>1747</v>
      </c>
      <c r="AF70" t="s">
        <v>182</v>
      </c>
      <c r="AG70">
        <v>25</v>
      </c>
      <c r="AH70">
        <v>57</v>
      </c>
      <c r="AI70">
        <v>56</v>
      </c>
      <c r="AJ70">
        <v>1</v>
      </c>
      <c r="AK70">
        <v>11</v>
      </c>
      <c r="AL70" t="s">
        <v>1748</v>
      </c>
      <c r="AM70" t="s">
        <v>531</v>
      </c>
      <c r="AN70" t="s">
        <v>1749</v>
      </c>
      <c r="AO70" t="s">
        <v>1750</v>
      </c>
      <c r="AP70" t="s">
        <v>182</v>
      </c>
      <c r="AQ70" t="s">
        <v>182</v>
      </c>
      <c r="AR70" t="s">
        <v>1737</v>
      </c>
      <c r="AS70" t="s">
        <v>1751</v>
      </c>
      <c r="AT70" t="s">
        <v>1752</v>
      </c>
      <c r="AU70">
        <v>2021</v>
      </c>
      <c r="AV70">
        <v>10</v>
      </c>
      <c r="AW70" t="s">
        <v>182</v>
      </c>
      <c r="AX70" t="s">
        <v>182</v>
      </c>
      <c r="AY70" t="s">
        <v>182</v>
      </c>
      <c r="AZ70" t="s">
        <v>182</v>
      </c>
      <c r="BA70" t="s">
        <v>182</v>
      </c>
      <c r="BB70" t="s">
        <v>182</v>
      </c>
      <c r="BC70" t="s">
        <v>182</v>
      </c>
      <c r="BD70" t="s">
        <v>1753</v>
      </c>
      <c r="BE70" t="s">
        <v>1754</v>
      </c>
      <c r="BF70" s="1" t="str">
        <f>HYPERLINK("http://dx.doi.org/10.7554/eLife.63033","http://dx.doi.org/10.7554/eLife.63033")</f>
        <v>http://dx.doi.org/10.7554/eLife.63033</v>
      </c>
      <c r="BG70" t="s">
        <v>182</v>
      </c>
      <c r="BH70" t="s">
        <v>182</v>
      </c>
      <c r="BI70">
        <v>20</v>
      </c>
      <c r="BJ70" t="s">
        <v>1755</v>
      </c>
      <c r="BK70" t="s">
        <v>208</v>
      </c>
      <c r="BL70" t="s">
        <v>1756</v>
      </c>
      <c r="BM70" t="s">
        <v>1757</v>
      </c>
      <c r="BN70" s="1">
        <v>33942721</v>
      </c>
      <c r="BO70" t="s">
        <v>630</v>
      </c>
      <c r="BP70" t="s">
        <v>182</v>
      </c>
      <c r="BQ70" t="s">
        <v>182</v>
      </c>
      <c r="BR70" t="s">
        <v>212</v>
      </c>
      <c r="BS70" t="s">
        <v>1758</v>
      </c>
      <c r="BT70" t="str">
        <f>HYPERLINK("https%3A%2F%2Fwww.webofscience.com%2Fwos%2Fwoscc%2Ffull-record%2FWOS:000659281200001","View Full Record in Web of Science")</f>
        <v>View Full Record in Web of Science</v>
      </c>
      <c r="BU70">
        <f t="shared" si="1"/>
        <v>1</v>
      </c>
      <c r="BX70" t="s">
        <v>4457</v>
      </c>
      <c r="CA70" t="s">
        <v>4317</v>
      </c>
      <c r="CB70" t="s">
        <v>4317</v>
      </c>
      <c r="CD70" t="s">
        <v>4317</v>
      </c>
      <c r="CE70" t="s">
        <v>4317</v>
      </c>
      <c r="CF70" t="s">
        <v>4324</v>
      </c>
      <c r="CG70" t="s">
        <v>4455</v>
      </c>
      <c r="CH70" t="s">
        <v>4456</v>
      </c>
    </row>
    <row r="71" spans="1:86" x14ac:dyDescent="0.2">
      <c r="A71" t="s">
        <v>180</v>
      </c>
      <c r="B71" t="s">
        <v>1781</v>
      </c>
      <c r="C71" t="s">
        <v>182</v>
      </c>
      <c r="D71" t="s">
        <v>182</v>
      </c>
      <c r="E71" t="s">
        <v>182</v>
      </c>
      <c r="F71" t="s">
        <v>1782</v>
      </c>
      <c r="G71" t="s">
        <v>182</v>
      </c>
      <c r="H71" t="s">
        <v>182</v>
      </c>
      <c r="I71" t="s">
        <v>1783</v>
      </c>
      <c r="J71" t="s">
        <v>406</v>
      </c>
      <c r="K71" t="s">
        <v>182</v>
      </c>
      <c r="L71" t="s">
        <v>182</v>
      </c>
      <c r="M71" t="s">
        <v>186</v>
      </c>
      <c r="N71" t="s">
        <v>187</v>
      </c>
      <c r="O71" t="s">
        <v>182</v>
      </c>
      <c r="P71" t="s">
        <v>182</v>
      </c>
      <c r="Q71" t="s">
        <v>182</v>
      </c>
      <c r="R71" t="s">
        <v>182</v>
      </c>
      <c r="S71" t="s">
        <v>182</v>
      </c>
      <c r="T71" t="s">
        <v>182</v>
      </c>
      <c r="U71" t="s">
        <v>182</v>
      </c>
      <c r="V71" t="s">
        <v>1784</v>
      </c>
      <c r="W71" t="s">
        <v>1785</v>
      </c>
      <c r="X71" t="s">
        <v>1786</v>
      </c>
      <c r="Y71" t="s">
        <v>1787</v>
      </c>
      <c r="Z71" t="s">
        <v>1788</v>
      </c>
      <c r="AA71" t="s">
        <v>182</v>
      </c>
      <c r="AB71" t="s">
        <v>1789</v>
      </c>
      <c r="AC71" t="s">
        <v>182</v>
      </c>
      <c r="AD71" t="s">
        <v>182</v>
      </c>
      <c r="AE71" t="s">
        <v>182</v>
      </c>
      <c r="AF71" t="s">
        <v>182</v>
      </c>
      <c r="AG71">
        <v>42</v>
      </c>
      <c r="AH71">
        <v>26</v>
      </c>
      <c r="AI71">
        <v>26</v>
      </c>
      <c r="AJ71">
        <v>0</v>
      </c>
      <c r="AK71">
        <v>0</v>
      </c>
      <c r="AL71" t="s">
        <v>415</v>
      </c>
      <c r="AM71" t="s">
        <v>416</v>
      </c>
      <c r="AN71" t="s">
        <v>417</v>
      </c>
      <c r="AO71" t="s">
        <v>418</v>
      </c>
      <c r="AP71" t="s">
        <v>182</v>
      </c>
      <c r="AQ71" t="s">
        <v>182</v>
      </c>
      <c r="AR71" t="s">
        <v>406</v>
      </c>
      <c r="AS71" t="s">
        <v>419</v>
      </c>
      <c r="AT71" t="s">
        <v>1790</v>
      </c>
      <c r="AU71">
        <v>2021</v>
      </c>
      <c r="AV71">
        <v>16</v>
      </c>
      <c r="AW71">
        <v>5</v>
      </c>
      <c r="AX71" t="s">
        <v>182</v>
      </c>
      <c r="AY71" t="s">
        <v>182</v>
      </c>
      <c r="AZ71" t="s">
        <v>182</v>
      </c>
      <c r="BA71" t="s">
        <v>182</v>
      </c>
      <c r="BB71" t="s">
        <v>182</v>
      </c>
      <c r="BC71" t="s">
        <v>182</v>
      </c>
      <c r="BD71" t="s">
        <v>1791</v>
      </c>
      <c r="BE71" t="s">
        <v>1792</v>
      </c>
      <c r="BF71" s="1" t="str">
        <f>HYPERLINK("http://dx.doi.org/10.1371/journal.pone.0250508","http://dx.doi.org/10.1371/journal.pone.0250508")</f>
        <v>http://dx.doi.org/10.1371/journal.pone.0250508</v>
      </c>
      <c r="BG71" t="s">
        <v>182</v>
      </c>
      <c r="BH71" t="s">
        <v>182</v>
      </c>
      <c r="BI71">
        <v>10</v>
      </c>
      <c r="BJ71" t="s">
        <v>423</v>
      </c>
      <c r="BK71" t="s">
        <v>208</v>
      </c>
      <c r="BL71" t="s">
        <v>424</v>
      </c>
      <c r="BM71" t="s">
        <v>1793</v>
      </c>
      <c r="BN71" s="1">
        <v>33951071</v>
      </c>
      <c r="BO71" t="s">
        <v>471</v>
      </c>
      <c r="BP71" t="s">
        <v>182</v>
      </c>
      <c r="BQ71" t="s">
        <v>182</v>
      </c>
      <c r="BR71" t="s">
        <v>212</v>
      </c>
      <c r="BS71" t="s">
        <v>1794</v>
      </c>
      <c r="BT71" t="str">
        <f>HYPERLINK("https%3A%2F%2Fwww.webofscience.com%2Fwos%2Fwoscc%2Ffull-record%2FWOS:000664610500028","View Full Record in Web of Science")</f>
        <v>View Full Record in Web of Science</v>
      </c>
      <c r="BU71">
        <f t="shared" si="1"/>
        <v>1</v>
      </c>
      <c r="CA71" t="s">
        <v>4317</v>
      </c>
      <c r="CB71" t="s">
        <v>4317</v>
      </c>
      <c r="CD71" t="s">
        <v>4317</v>
      </c>
      <c r="CE71" t="s">
        <v>4317</v>
      </c>
      <c r="CF71" t="s">
        <v>4335</v>
      </c>
      <c r="CG71" t="s">
        <v>4458</v>
      </c>
      <c r="CH71" t="s">
        <v>4459</v>
      </c>
    </row>
    <row r="72" spans="1:86" x14ac:dyDescent="0.2">
      <c r="A72" t="s">
        <v>180</v>
      </c>
      <c r="B72" t="s">
        <v>1759</v>
      </c>
      <c r="C72" t="s">
        <v>182</v>
      </c>
      <c r="D72" t="s">
        <v>182</v>
      </c>
      <c r="E72" t="s">
        <v>182</v>
      </c>
      <c r="F72" t="s">
        <v>1760</v>
      </c>
      <c r="G72" t="s">
        <v>182</v>
      </c>
      <c r="H72" t="s">
        <v>182</v>
      </c>
      <c r="I72" t="s">
        <v>1761</v>
      </c>
      <c r="J72" t="s">
        <v>1762</v>
      </c>
      <c r="K72" t="s">
        <v>182</v>
      </c>
      <c r="L72" t="s">
        <v>182</v>
      </c>
      <c r="M72" t="s">
        <v>186</v>
      </c>
      <c r="N72" t="s">
        <v>187</v>
      </c>
      <c r="O72" t="s">
        <v>182</v>
      </c>
      <c r="P72" t="s">
        <v>182</v>
      </c>
      <c r="Q72" t="s">
        <v>182</v>
      </c>
      <c r="R72" t="s">
        <v>182</v>
      </c>
      <c r="S72" t="s">
        <v>182</v>
      </c>
      <c r="T72" t="s">
        <v>1763</v>
      </c>
      <c r="U72" t="s">
        <v>1764</v>
      </c>
      <c r="V72" t="s">
        <v>1765</v>
      </c>
      <c r="W72" t="s">
        <v>1766</v>
      </c>
      <c r="X72" t="s">
        <v>1767</v>
      </c>
      <c r="Y72" t="s">
        <v>1768</v>
      </c>
      <c r="Z72" t="s">
        <v>1769</v>
      </c>
      <c r="AA72" t="s">
        <v>1770</v>
      </c>
      <c r="AB72" t="s">
        <v>1771</v>
      </c>
      <c r="AC72" t="s">
        <v>1772</v>
      </c>
      <c r="AD72" t="s">
        <v>1772</v>
      </c>
      <c r="AE72" t="s">
        <v>1773</v>
      </c>
      <c r="AF72" t="s">
        <v>182</v>
      </c>
      <c r="AG72">
        <v>23</v>
      </c>
      <c r="AH72">
        <v>0</v>
      </c>
      <c r="AI72">
        <v>0</v>
      </c>
      <c r="AJ72">
        <v>0</v>
      </c>
      <c r="AK72">
        <v>4</v>
      </c>
      <c r="AL72" t="s">
        <v>441</v>
      </c>
      <c r="AM72" t="s">
        <v>442</v>
      </c>
      <c r="AN72" t="s">
        <v>443</v>
      </c>
      <c r="AO72" t="s">
        <v>1774</v>
      </c>
      <c r="AP72" t="s">
        <v>1775</v>
      </c>
      <c r="AQ72" t="s">
        <v>182</v>
      </c>
      <c r="AR72" t="s">
        <v>1776</v>
      </c>
      <c r="AS72" t="s">
        <v>1777</v>
      </c>
      <c r="AT72" t="s">
        <v>588</v>
      </c>
      <c r="AU72">
        <v>2021</v>
      </c>
      <c r="AV72">
        <v>121</v>
      </c>
      <c r="AW72">
        <v>5</v>
      </c>
      <c r="AX72" t="s">
        <v>182</v>
      </c>
      <c r="AY72" t="s">
        <v>182</v>
      </c>
      <c r="AZ72" t="s">
        <v>182</v>
      </c>
      <c r="BA72" t="s">
        <v>182</v>
      </c>
      <c r="BB72">
        <v>1295</v>
      </c>
      <c r="BC72">
        <v>1303</v>
      </c>
      <c r="BD72" t="s">
        <v>182</v>
      </c>
      <c r="BE72" t="s">
        <v>26</v>
      </c>
      <c r="BF72" s="1" t="str">
        <f>HYPERLINK("http://dx.doi.org/10.1007/s13760-021-01693-3","http://dx.doi.org/10.1007/s13760-021-01693-3")</f>
        <v>http://dx.doi.org/10.1007/s13760-021-01693-3</v>
      </c>
      <c r="BG72" t="s">
        <v>182</v>
      </c>
      <c r="BH72" t="s">
        <v>1778</v>
      </c>
      <c r="BI72">
        <v>9</v>
      </c>
      <c r="BJ72" t="s">
        <v>1441</v>
      </c>
      <c r="BK72" t="s">
        <v>208</v>
      </c>
      <c r="BL72" t="s">
        <v>1442</v>
      </c>
      <c r="BM72" t="s">
        <v>1779</v>
      </c>
      <c r="BN72" s="1">
        <v>33954931</v>
      </c>
      <c r="BO72" t="s">
        <v>401</v>
      </c>
      <c r="BP72" t="s">
        <v>182</v>
      </c>
      <c r="BQ72" t="s">
        <v>182</v>
      </c>
      <c r="BR72" t="s">
        <v>212</v>
      </c>
      <c r="BS72" t="s">
        <v>1780</v>
      </c>
      <c r="BT72" t="str">
        <f>HYPERLINK("https%3A%2F%2Fwww.webofscience.com%2Fwos%2Fwoscc%2Ffull-record%2FWOS:000647979800001","View Full Record in Web of Science")</f>
        <v>View Full Record in Web of Science</v>
      </c>
      <c r="BU72">
        <f t="shared" si="1"/>
        <v>1</v>
      </c>
      <c r="CA72" t="s">
        <v>4317</v>
      </c>
      <c r="CB72" t="s">
        <v>4317</v>
      </c>
      <c r="CC72" t="s">
        <v>4317</v>
      </c>
      <c r="CD72" t="s">
        <v>4317</v>
      </c>
      <c r="CE72" t="s">
        <v>4317</v>
      </c>
      <c r="CF72" t="s">
        <v>4322</v>
      </c>
      <c r="CG72" t="s">
        <v>4460</v>
      </c>
      <c r="CH72" t="s">
        <v>4461</v>
      </c>
    </row>
    <row r="73" spans="1:86" x14ac:dyDescent="0.2">
      <c r="A73" t="s">
        <v>180</v>
      </c>
      <c r="B73" t="s">
        <v>930</v>
      </c>
      <c r="C73" t="s">
        <v>182</v>
      </c>
      <c r="D73" t="s">
        <v>182</v>
      </c>
      <c r="E73" t="s">
        <v>182</v>
      </c>
      <c r="F73" t="s">
        <v>931</v>
      </c>
      <c r="G73" t="s">
        <v>182</v>
      </c>
      <c r="H73" t="s">
        <v>182</v>
      </c>
      <c r="I73" t="s">
        <v>932</v>
      </c>
      <c r="J73" t="s">
        <v>933</v>
      </c>
      <c r="K73" t="s">
        <v>182</v>
      </c>
      <c r="L73" t="s">
        <v>182</v>
      </c>
      <c r="M73" t="s">
        <v>186</v>
      </c>
      <c r="N73" t="s">
        <v>187</v>
      </c>
      <c r="O73" t="s">
        <v>182</v>
      </c>
      <c r="P73" t="s">
        <v>182</v>
      </c>
      <c r="Q73" t="s">
        <v>182</v>
      </c>
      <c r="R73" t="s">
        <v>182</v>
      </c>
      <c r="S73" t="s">
        <v>182</v>
      </c>
      <c r="T73" t="s">
        <v>934</v>
      </c>
      <c r="U73" t="s">
        <v>935</v>
      </c>
      <c r="V73" t="s">
        <v>936</v>
      </c>
      <c r="W73" t="s">
        <v>937</v>
      </c>
      <c r="X73" t="s">
        <v>938</v>
      </c>
      <c r="Y73" t="s">
        <v>939</v>
      </c>
      <c r="Z73" t="s">
        <v>940</v>
      </c>
      <c r="AA73" t="s">
        <v>941</v>
      </c>
      <c r="AB73" t="s">
        <v>942</v>
      </c>
      <c r="AC73" t="s">
        <v>182</v>
      </c>
      <c r="AD73" t="s">
        <v>182</v>
      </c>
      <c r="AE73" t="s">
        <v>182</v>
      </c>
      <c r="AF73" t="s">
        <v>182</v>
      </c>
      <c r="AG73">
        <v>32</v>
      </c>
      <c r="AH73">
        <v>8</v>
      </c>
      <c r="AI73">
        <v>10</v>
      </c>
      <c r="AJ73">
        <v>0</v>
      </c>
      <c r="AK73">
        <v>0</v>
      </c>
      <c r="AL73" t="s">
        <v>200</v>
      </c>
      <c r="AM73" t="s">
        <v>201</v>
      </c>
      <c r="AN73" t="s">
        <v>202</v>
      </c>
      <c r="AO73" t="s">
        <v>182</v>
      </c>
      <c r="AP73" t="s">
        <v>943</v>
      </c>
      <c r="AQ73" t="s">
        <v>182</v>
      </c>
      <c r="AR73" t="s">
        <v>944</v>
      </c>
      <c r="AS73" t="s">
        <v>945</v>
      </c>
      <c r="AT73" t="s">
        <v>182</v>
      </c>
      <c r="AU73">
        <v>2021</v>
      </c>
      <c r="AV73">
        <v>28</v>
      </c>
      <c r="AW73">
        <v>1</v>
      </c>
      <c r="AX73" t="s">
        <v>182</v>
      </c>
      <c r="AY73" t="s">
        <v>182</v>
      </c>
      <c r="AZ73" t="s">
        <v>182</v>
      </c>
      <c r="BA73" t="s">
        <v>182</v>
      </c>
      <c r="BB73" t="s">
        <v>182</v>
      </c>
      <c r="BC73" t="s">
        <v>182</v>
      </c>
      <c r="BD73" t="s">
        <v>946</v>
      </c>
      <c r="BE73" t="s">
        <v>27</v>
      </c>
      <c r="BF73" s="1" t="str">
        <f>HYPERLINK("http://dx.doi.org/10.1136/bmjhci-2021-100341","http://dx.doi.org/10.1136/bmjhci-2021-100341")</f>
        <v>http://dx.doi.org/10.1136/bmjhci-2021-100341</v>
      </c>
      <c r="BG73" t="s">
        <v>182</v>
      </c>
      <c r="BH73" t="s">
        <v>182</v>
      </c>
      <c r="BI73">
        <v>5</v>
      </c>
      <c r="BJ73" t="s">
        <v>902</v>
      </c>
      <c r="BK73" t="s">
        <v>269</v>
      </c>
      <c r="BL73" t="s">
        <v>902</v>
      </c>
      <c r="BM73" t="s">
        <v>947</v>
      </c>
      <c r="BN73" s="1">
        <v>33980502</v>
      </c>
      <c r="BO73" t="s">
        <v>471</v>
      </c>
      <c r="BP73" t="s">
        <v>182</v>
      </c>
      <c r="BQ73" t="s">
        <v>182</v>
      </c>
      <c r="BR73" t="s">
        <v>212</v>
      </c>
      <c r="BS73" t="s">
        <v>948</v>
      </c>
      <c r="BT73" t="str">
        <f>HYPERLINK("https%3A%2F%2Fwww.webofscience.com%2Fwos%2Fwoscc%2Ffull-record%2FWOS:000764176600002","View Full Record in Web of Science")</f>
        <v>View Full Record in Web of Science</v>
      </c>
      <c r="BU73" t="str">
        <f t="shared" si="1"/>
        <v/>
      </c>
      <c r="BV73" t="s">
        <v>4462</v>
      </c>
    </row>
    <row r="74" spans="1:86" x14ac:dyDescent="0.2">
      <c r="A74" t="s">
        <v>180</v>
      </c>
      <c r="B74" t="s">
        <v>1873</v>
      </c>
      <c r="C74" t="s">
        <v>182</v>
      </c>
      <c r="D74" t="s">
        <v>182</v>
      </c>
      <c r="E74" t="s">
        <v>182</v>
      </c>
      <c r="F74" t="s">
        <v>1874</v>
      </c>
      <c r="G74" t="s">
        <v>182</v>
      </c>
      <c r="H74" t="s">
        <v>182</v>
      </c>
      <c r="I74" t="s">
        <v>1875</v>
      </c>
      <c r="J74" t="s">
        <v>1351</v>
      </c>
      <c r="K74" t="s">
        <v>182</v>
      </c>
      <c r="L74" t="s">
        <v>182</v>
      </c>
      <c r="M74" t="s">
        <v>186</v>
      </c>
      <c r="N74" t="s">
        <v>187</v>
      </c>
      <c r="O74" t="s">
        <v>182</v>
      </c>
      <c r="P74" t="s">
        <v>182</v>
      </c>
      <c r="Q74" t="s">
        <v>182</v>
      </c>
      <c r="R74" t="s">
        <v>182</v>
      </c>
      <c r="S74" t="s">
        <v>182</v>
      </c>
      <c r="T74" t="s">
        <v>182</v>
      </c>
      <c r="U74" t="s">
        <v>1876</v>
      </c>
      <c r="V74" t="s">
        <v>1877</v>
      </c>
      <c r="W74" t="s">
        <v>1878</v>
      </c>
      <c r="X74" t="s">
        <v>1879</v>
      </c>
      <c r="Y74" t="s">
        <v>1880</v>
      </c>
      <c r="Z74" t="s">
        <v>1881</v>
      </c>
      <c r="AA74" t="s">
        <v>1882</v>
      </c>
      <c r="AB74" t="s">
        <v>1883</v>
      </c>
      <c r="AC74" t="s">
        <v>1884</v>
      </c>
      <c r="AD74" t="s">
        <v>1885</v>
      </c>
      <c r="AE74" t="s">
        <v>1886</v>
      </c>
      <c r="AF74" t="s">
        <v>182</v>
      </c>
      <c r="AG74">
        <v>46</v>
      </c>
      <c r="AH74">
        <v>64</v>
      </c>
      <c r="AI74">
        <v>65</v>
      </c>
      <c r="AJ74">
        <v>5</v>
      </c>
      <c r="AK74">
        <v>28</v>
      </c>
      <c r="AL74" t="s">
        <v>415</v>
      </c>
      <c r="AM74" t="s">
        <v>416</v>
      </c>
      <c r="AN74" t="s">
        <v>417</v>
      </c>
      <c r="AO74" t="s">
        <v>1363</v>
      </c>
      <c r="AP74" t="s">
        <v>1364</v>
      </c>
      <c r="AQ74" t="s">
        <v>182</v>
      </c>
      <c r="AR74" t="s">
        <v>1365</v>
      </c>
      <c r="AS74" t="s">
        <v>1366</v>
      </c>
      <c r="AT74" t="s">
        <v>1813</v>
      </c>
      <c r="AU74">
        <v>2021</v>
      </c>
      <c r="AV74">
        <v>18</v>
      </c>
      <c r="AW74">
        <v>6</v>
      </c>
      <c r="AX74" t="s">
        <v>182</v>
      </c>
      <c r="AY74" t="s">
        <v>182</v>
      </c>
      <c r="AZ74" t="s">
        <v>182</v>
      </c>
      <c r="BA74" t="s">
        <v>182</v>
      </c>
      <c r="BB74" t="s">
        <v>182</v>
      </c>
      <c r="BC74" t="s">
        <v>182</v>
      </c>
      <c r="BD74" t="s">
        <v>1887</v>
      </c>
      <c r="BE74" t="s">
        <v>28</v>
      </c>
      <c r="BF74" s="1" t="str">
        <f>HYPERLINK("http://dx.doi.org/10.1371/journal.pmed.1003605","http://dx.doi.org/10.1371/journal.pmed.1003605")</f>
        <v>http://dx.doi.org/10.1371/journal.pmed.1003605</v>
      </c>
      <c r="BG74" t="s">
        <v>182</v>
      </c>
      <c r="BH74" t="s">
        <v>182</v>
      </c>
      <c r="BI74">
        <v>14</v>
      </c>
      <c r="BJ74" t="s">
        <v>207</v>
      </c>
      <c r="BK74" t="s">
        <v>208</v>
      </c>
      <c r="BL74" t="s">
        <v>209</v>
      </c>
      <c r="BM74" t="s">
        <v>1888</v>
      </c>
      <c r="BN74" s="1">
        <v>34061844</v>
      </c>
      <c r="BO74" t="s">
        <v>471</v>
      </c>
      <c r="BP74" t="s">
        <v>243</v>
      </c>
      <c r="BQ74" t="s">
        <v>244</v>
      </c>
      <c r="BR74" t="s">
        <v>212</v>
      </c>
      <c r="BS74" t="s">
        <v>1889</v>
      </c>
      <c r="BT74" t="str">
        <f>HYPERLINK("https%3A%2F%2Fwww.webofscience.com%2Fwos%2Fwoscc%2Ffull-record%2FWOS:000656744100010","View Full Record in Web of Science")</f>
        <v>View Full Record in Web of Science</v>
      </c>
      <c r="BU74" t="str">
        <f t="shared" si="1"/>
        <v/>
      </c>
      <c r="BV74" t="s">
        <v>4385</v>
      </c>
    </row>
    <row r="75" spans="1:86" x14ac:dyDescent="0.2">
      <c r="A75" t="s">
        <v>180</v>
      </c>
      <c r="B75" t="s">
        <v>1672</v>
      </c>
      <c r="C75" t="s">
        <v>182</v>
      </c>
      <c r="D75" t="s">
        <v>182</v>
      </c>
      <c r="E75" t="s">
        <v>182</v>
      </c>
      <c r="F75" t="s">
        <v>1673</v>
      </c>
      <c r="G75" t="s">
        <v>182</v>
      </c>
      <c r="H75" t="s">
        <v>182</v>
      </c>
      <c r="I75" t="s">
        <v>1674</v>
      </c>
      <c r="J75" t="s">
        <v>1675</v>
      </c>
      <c r="K75" t="s">
        <v>182</v>
      </c>
      <c r="L75" t="s">
        <v>182</v>
      </c>
      <c r="M75" t="s">
        <v>186</v>
      </c>
      <c r="N75" t="s">
        <v>187</v>
      </c>
      <c r="O75" t="s">
        <v>182</v>
      </c>
      <c r="P75" t="s">
        <v>182</v>
      </c>
      <c r="Q75" t="s">
        <v>182</v>
      </c>
      <c r="R75" t="s">
        <v>182</v>
      </c>
      <c r="S75" t="s">
        <v>182</v>
      </c>
      <c r="T75" t="s">
        <v>1676</v>
      </c>
      <c r="U75" t="s">
        <v>1677</v>
      </c>
      <c r="V75" t="s">
        <v>1678</v>
      </c>
      <c r="W75" t="s">
        <v>1679</v>
      </c>
      <c r="X75" t="s">
        <v>1680</v>
      </c>
      <c r="Y75" t="s">
        <v>1681</v>
      </c>
      <c r="Z75" t="s">
        <v>1682</v>
      </c>
      <c r="AA75" t="s">
        <v>1683</v>
      </c>
      <c r="AB75" t="s">
        <v>1684</v>
      </c>
      <c r="AC75" t="s">
        <v>1685</v>
      </c>
      <c r="AD75" t="s">
        <v>1686</v>
      </c>
      <c r="AE75" t="s">
        <v>1687</v>
      </c>
      <c r="AF75" t="s">
        <v>182</v>
      </c>
      <c r="AG75">
        <v>44</v>
      </c>
      <c r="AH75">
        <v>11</v>
      </c>
      <c r="AI75">
        <v>11</v>
      </c>
      <c r="AJ75">
        <v>0</v>
      </c>
      <c r="AK75">
        <v>7</v>
      </c>
      <c r="AL75" t="s">
        <v>1572</v>
      </c>
      <c r="AM75" t="s">
        <v>1462</v>
      </c>
      <c r="AN75" t="s">
        <v>1573</v>
      </c>
      <c r="AO75" t="s">
        <v>182</v>
      </c>
      <c r="AP75" t="s">
        <v>1688</v>
      </c>
      <c r="AQ75" t="s">
        <v>182</v>
      </c>
      <c r="AR75" t="s">
        <v>1675</v>
      </c>
      <c r="AS75" t="s">
        <v>1689</v>
      </c>
      <c r="AT75" t="s">
        <v>1183</v>
      </c>
      <c r="AU75">
        <v>2021</v>
      </c>
      <c r="AV75">
        <v>13</v>
      </c>
      <c r="AW75">
        <v>5</v>
      </c>
      <c r="AX75" t="s">
        <v>182</v>
      </c>
      <c r="AY75" t="s">
        <v>182</v>
      </c>
      <c r="AZ75" t="s">
        <v>182</v>
      </c>
      <c r="BA75" t="s">
        <v>182</v>
      </c>
      <c r="BB75" t="s">
        <v>182</v>
      </c>
      <c r="BC75" t="s">
        <v>182</v>
      </c>
      <c r="BD75">
        <v>1592</v>
      </c>
      <c r="BE75" t="s">
        <v>1690</v>
      </c>
      <c r="BF75" s="1" t="str">
        <f>HYPERLINK("http://dx.doi.org/10.3390/nu13051592","http://dx.doi.org/10.3390/nu13051592")</f>
        <v>http://dx.doi.org/10.3390/nu13051592</v>
      </c>
      <c r="BG75" t="s">
        <v>182</v>
      </c>
      <c r="BH75" t="s">
        <v>182</v>
      </c>
      <c r="BI75">
        <v>22</v>
      </c>
      <c r="BJ75" t="s">
        <v>451</v>
      </c>
      <c r="BK75" t="s">
        <v>208</v>
      </c>
      <c r="BL75" t="s">
        <v>451</v>
      </c>
      <c r="BM75" t="s">
        <v>1691</v>
      </c>
      <c r="BN75" s="1">
        <v>34068824</v>
      </c>
      <c r="BO75" t="s">
        <v>737</v>
      </c>
      <c r="BP75" t="s">
        <v>182</v>
      </c>
      <c r="BQ75" t="s">
        <v>182</v>
      </c>
      <c r="BR75" t="s">
        <v>212</v>
      </c>
      <c r="BS75" t="s">
        <v>1692</v>
      </c>
      <c r="BT75" t="str">
        <f>HYPERLINK("https%3A%2F%2Fwww.webofscience.com%2Fwos%2Fwoscc%2Ffull-record%2FWOS:000662419700001","View Full Record in Web of Science")</f>
        <v>View Full Record in Web of Science</v>
      </c>
      <c r="BU75">
        <f t="shared" si="1"/>
        <v>1</v>
      </c>
      <c r="BW75" t="s">
        <v>4357</v>
      </c>
      <c r="BZ75" t="s">
        <v>4363</v>
      </c>
      <c r="CA75" t="s">
        <v>4317</v>
      </c>
      <c r="CB75" t="s">
        <v>4359</v>
      </c>
      <c r="CC75" t="s">
        <v>4317</v>
      </c>
      <c r="CD75" t="s">
        <v>4317</v>
      </c>
      <c r="CE75" t="s">
        <v>4317</v>
      </c>
      <c r="CF75" t="s">
        <v>4335</v>
      </c>
      <c r="CG75" t="s">
        <v>4463</v>
      </c>
      <c r="CH75" t="s">
        <v>4464</v>
      </c>
    </row>
    <row r="76" spans="1:86" x14ac:dyDescent="0.2">
      <c r="A76" t="s">
        <v>180</v>
      </c>
      <c r="B76" t="s">
        <v>977</v>
      </c>
      <c r="C76" t="s">
        <v>182</v>
      </c>
      <c r="D76" t="s">
        <v>182</v>
      </c>
      <c r="E76" t="s">
        <v>182</v>
      </c>
      <c r="F76" t="s">
        <v>978</v>
      </c>
      <c r="G76" t="s">
        <v>182</v>
      </c>
      <c r="H76" t="s">
        <v>182</v>
      </c>
      <c r="I76" t="s">
        <v>979</v>
      </c>
      <c r="J76" t="s">
        <v>980</v>
      </c>
      <c r="K76" t="s">
        <v>182</v>
      </c>
      <c r="L76" t="s">
        <v>182</v>
      </c>
      <c r="M76" t="s">
        <v>186</v>
      </c>
      <c r="N76" t="s">
        <v>187</v>
      </c>
      <c r="O76" t="s">
        <v>182</v>
      </c>
      <c r="P76" t="s">
        <v>182</v>
      </c>
      <c r="Q76" t="s">
        <v>182</v>
      </c>
      <c r="R76" t="s">
        <v>182</v>
      </c>
      <c r="S76" t="s">
        <v>182</v>
      </c>
      <c r="T76" t="s">
        <v>981</v>
      </c>
      <c r="U76" t="s">
        <v>982</v>
      </c>
      <c r="V76" t="s">
        <v>983</v>
      </c>
      <c r="W76" t="s">
        <v>984</v>
      </c>
      <c r="X76" t="s">
        <v>985</v>
      </c>
      <c r="Y76" t="s">
        <v>986</v>
      </c>
      <c r="Z76" t="s">
        <v>987</v>
      </c>
      <c r="AA76" t="s">
        <v>988</v>
      </c>
      <c r="AB76" t="s">
        <v>989</v>
      </c>
      <c r="AC76" t="s">
        <v>990</v>
      </c>
      <c r="AD76" t="s">
        <v>991</v>
      </c>
      <c r="AE76" t="s">
        <v>992</v>
      </c>
      <c r="AF76" t="s">
        <v>182</v>
      </c>
      <c r="AG76">
        <v>20</v>
      </c>
      <c r="AH76">
        <v>9</v>
      </c>
      <c r="AI76">
        <v>9</v>
      </c>
      <c r="AJ76">
        <v>0</v>
      </c>
      <c r="AK76">
        <v>4</v>
      </c>
      <c r="AL76" t="s">
        <v>993</v>
      </c>
      <c r="AM76" t="s">
        <v>994</v>
      </c>
      <c r="AN76" t="s">
        <v>995</v>
      </c>
      <c r="AO76" t="s">
        <v>996</v>
      </c>
      <c r="AP76" t="s">
        <v>182</v>
      </c>
      <c r="AQ76" t="s">
        <v>182</v>
      </c>
      <c r="AR76" t="s">
        <v>997</v>
      </c>
      <c r="AS76" t="s">
        <v>998</v>
      </c>
      <c r="AT76" t="s">
        <v>182</v>
      </c>
      <c r="AU76">
        <v>2021</v>
      </c>
      <c r="AV76">
        <v>13</v>
      </c>
      <c r="AW76" t="s">
        <v>182</v>
      </c>
      <c r="AX76" t="s">
        <v>182</v>
      </c>
      <c r="AY76" t="s">
        <v>182</v>
      </c>
      <c r="AZ76" t="s">
        <v>182</v>
      </c>
      <c r="BA76" t="s">
        <v>182</v>
      </c>
      <c r="BB76">
        <v>357</v>
      </c>
      <c r="BC76">
        <v>365</v>
      </c>
      <c r="BD76" t="s">
        <v>182</v>
      </c>
      <c r="BE76" t="s">
        <v>999</v>
      </c>
      <c r="BF76" s="1" t="str">
        <f>HYPERLINK("http://dx.doi.org/10.2147/CLEP.S300597","http://dx.doi.org/10.2147/CLEP.S300597")</f>
        <v>http://dx.doi.org/10.2147/CLEP.S300597</v>
      </c>
      <c r="BG76" t="s">
        <v>182</v>
      </c>
      <c r="BH76" t="s">
        <v>182</v>
      </c>
      <c r="BI76">
        <v>9</v>
      </c>
      <c r="BJ76" t="s">
        <v>320</v>
      </c>
      <c r="BK76" t="s">
        <v>208</v>
      </c>
      <c r="BL76" t="s">
        <v>320</v>
      </c>
      <c r="BM76" t="s">
        <v>1000</v>
      </c>
      <c r="BN76" s="1">
        <v>34079378</v>
      </c>
      <c r="BO76" t="s">
        <v>881</v>
      </c>
      <c r="BP76" t="s">
        <v>182</v>
      </c>
      <c r="BQ76" t="s">
        <v>182</v>
      </c>
      <c r="BR76" t="s">
        <v>212</v>
      </c>
      <c r="BS76" t="s">
        <v>1001</v>
      </c>
      <c r="BT76" t="str">
        <f>HYPERLINK("https%3A%2F%2Fwww.webofscience.com%2Fwos%2Fwoscc%2Ffull-record%2FWOS:000659141400001","View Full Record in Web of Science")</f>
        <v>View Full Record in Web of Science</v>
      </c>
      <c r="BU76">
        <f t="shared" si="1"/>
        <v>1</v>
      </c>
      <c r="CA76" t="s">
        <v>4317</v>
      </c>
      <c r="CB76" t="s">
        <v>4317</v>
      </c>
      <c r="CD76" t="s">
        <v>4317</v>
      </c>
      <c r="CE76" t="s">
        <v>4317</v>
      </c>
      <c r="CF76" t="s">
        <v>4335</v>
      </c>
      <c r="CG76" t="s">
        <v>4465</v>
      </c>
      <c r="CH76" t="s">
        <v>4466</v>
      </c>
    </row>
    <row r="77" spans="1:86" x14ac:dyDescent="0.2">
      <c r="A77" t="s">
        <v>180</v>
      </c>
      <c r="B77" t="s">
        <v>1841</v>
      </c>
      <c r="C77" t="s">
        <v>182</v>
      </c>
      <c r="D77" t="s">
        <v>182</v>
      </c>
      <c r="E77" t="s">
        <v>182</v>
      </c>
      <c r="F77" t="s">
        <v>1842</v>
      </c>
      <c r="G77" t="s">
        <v>182</v>
      </c>
      <c r="H77" t="s">
        <v>182</v>
      </c>
      <c r="I77" t="s">
        <v>1843</v>
      </c>
      <c r="J77" t="s">
        <v>185</v>
      </c>
      <c r="K77" t="s">
        <v>182</v>
      </c>
      <c r="L77" t="s">
        <v>182</v>
      </c>
      <c r="M77" t="s">
        <v>186</v>
      </c>
      <c r="N77" t="s">
        <v>187</v>
      </c>
      <c r="O77" t="s">
        <v>182</v>
      </c>
      <c r="P77" t="s">
        <v>182</v>
      </c>
      <c r="Q77" t="s">
        <v>182</v>
      </c>
      <c r="R77" t="s">
        <v>182</v>
      </c>
      <c r="S77" t="s">
        <v>182</v>
      </c>
      <c r="T77" t="s">
        <v>1844</v>
      </c>
      <c r="U77" t="s">
        <v>1623</v>
      </c>
      <c r="V77" t="s">
        <v>1845</v>
      </c>
      <c r="W77" t="s">
        <v>1846</v>
      </c>
      <c r="X77" t="s">
        <v>1847</v>
      </c>
      <c r="Y77" t="s">
        <v>1848</v>
      </c>
      <c r="Z77" t="s">
        <v>721</v>
      </c>
      <c r="AA77" t="s">
        <v>182</v>
      </c>
      <c r="AB77" t="s">
        <v>1849</v>
      </c>
      <c r="AC77" t="s">
        <v>1850</v>
      </c>
      <c r="AD77" t="s">
        <v>1851</v>
      </c>
      <c r="AE77" t="s">
        <v>1852</v>
      </c>
      <c r="AF77" t="s">
        <v>182</v>
      </c>
      <c r="AG77">
        <v>31</v>
      </c>
      <c r="AH77">
        <v>3</v>
      </c>
      <c r="AI77">
        <v>3</v>
      </c>
      <c r="AJ77">
        <v>2</v>
      </c>
      <c r="AK77">
        <v>8</v>
      </c>
      <c r="AL77" t="s">
        <v>200</v>
      </c>
      <c r="AM77" t="s">
        <v>201</v>
      </c>
      <c r="AN77" t="s">
        <v>202</v>
      </c>
      <c r="AO77" t="s">
        <v>203</v>
      </c>
      <c r="AP77" t="s">
        <v>182</v>
      </c>
      <c r="AQ77" t="s">
        <v>182</v>
      </c>
      <c r="AR77" t="s">
        <v>185</v>
      </c>
      <c r="AS77" t="s">
        <v>204</v>
      </c>
      <c r="AT77" t="s">
        <v>1813</v>
      </c>
      <c r="AU77">
        <v>2021</v>
      </c>
      <c r="AV77">
        <v>11</v>
      </c>
      <c r="AW77">
        <v>6</v>
      </c>
      <c r="AX77" t="s">
        <v>182</v>
      </c>
      <c r="AY77" t="s">
        <v>182</v>
      </c>
      <c r="AZ77" t="s">
        <v>182</v>
      </c>
      <c r="BA77" t="s">
        <v>182</v>
      </c>
      <c r="BB77" t="s">
        <v>182</v>
      </c>
      <c r="BC77" t="s">
        <v>182</v>
      </c>
      <c r="BD77" t="s">
        <v>1853</v>
      </c>
      <c r="BE77" t="s">
        <v>29</v>
      </c>
      <c r="BF77" s="1" t="str">
        <f>HYPERLINK("http://dx.doi.org/10.1136/bmjopen-2020-046931","http://dx.doi.org/10.1136/bmjopen-2020-046931")</f>
        <v>http://dx.doi.org/10.1136/bmjopen-2020-046931</v>
      </c>
      <c r="BG77" t="s">
        <v>182</v>
      </c>
      <c r="BH77" t="s">
        <v>182</v>
      </c>
      <c r="BI77">
        <v>7</v>
      </c>
      <c r="BJ77" t="s">
        <v>207</v>
      </c>
      <c r="BK77" t="s">
        <v>208</v>
      </c>
      <c r="BL77" t="s">
        <v>209</v>
      </c>
      <c r="BM77" t="s">
        <v>1854</v>
      </c>
      <c r="BN77" s="1">
        <v>34088708</v>
      </c>
      <c r="BO77" t="s">
        <v>881</v>
      </c>
      <c r="BP77" t="s">
        <v>182</v>
      </c>
      <c r="BQ77" t="s">
        <v>182</v>
      </c>
      <c r="BR77" t="s">
        <v>212</v>
      </c>
      <c r="BS77" t="s">
        <v>1855</v>
      </c>
      <c r="BT77" t="str">
        <f>HYPERLINK("https%3A%2F%2Fwww.webofscience.com%2Fwos%2Fwoscc%2Ffull-record%2FWOS:000763692500019","View Full Record in Web of Science")</f>
        <v>View Full Record in Web of Science</v>
      </c>
      <c r="BU77" t="str">
        <f t="shared" si="1"/>
        <v/>
      </c>
      <c r="BV77" t="s">
        <v>4467</v>
      </c>
    </row>
    <row r="78" spans="1:86" x14ac:dyDescent="0.2">
      <c r="A78" t="s">
        <v>180</v>
      </c>
      <c r="B78" t="s">
        <v>1856</v>
      </c>
      <c r="C78" t="s">
        <v>182</v>
      </c>
      <c r="D78" t="s">
        <v>182</v>
      </c>
      <c r="E78" t="s">
        <v>182</v>
      </c>
      <c r="F78" t="s">
        <v>1857</v>
      </c>
      <c r="G78" t="s">
        <v>182</v>
      </c>
      <c r="H78" t="s">
        <v>182</v>
      </c>
      <c r="I78" t="s">
        <v>1858</v>
      </c>
      <c r="J78" t="s">
        <v>1675</v>
      </c>
      <c r="K78" t="s">
        <v>182</v>
      </c>
      <c r="L78" t="s">
        <v>182</v>
      </c>
      <c r="M78" t="s">
        <v>186</v>
      </c>
      <c r="N78" t="s">
        <v>187</v>
      </c>
      <c r="O78" t="s">
        <v>182</v>
      </c>
      <c r="P78" t="s">
        <v>182</v>
      </c>
      <c r="Q78" t="s">
        <v>182</v>
      </c>
      <c r="R78" t="s">
        <v>182</v>
      </c>
      <c r="S78" t="s">
        <v>182</v>
      </c>
      <c r="T78" t="s">
        <v>1859</v>
      </c>
      <c r="U78" t="s">
        <v>1860</v>
      </c>
      <c r="V78" t="s">
        <v>1861</v>
      </c>
      <c r="W78" t="s">
        <v>1862</v>
      </c>
      <c r="X78" t="s">
        <v>1863</v>
      </c>
      <c r="Y78" t="s">
        <v>1864</v>
      </c>
      <c r="Z78" t="s">
        <v>1865</v>
      </c>
      <c r="AA78" t="s">
        <v>1866</v>
      </c>
      <c r="AB78" t="s">
        <v>1867</v>
      </c>
      <c r="AC78" t="s">
        <v>1868</v>
      </c>
      <c r="AD78" t="s">
        <v>1869</v>
      </c>
      <c r="AE78" t="s">
        <v>1870</v>
      </c>
      <c r="AF78" t="s">
        <v>182</v>
      </c>
      <c r="AG78">
        <v>69</v>
      </c>
      <c r="AH78">
        <v>11</v>
      </c>
      <c r="AI78">
        <v>11</v>
      </c>
      <c r="AJ78">
        <v>2</v>
      </c>
      <c r="AK78">
        <v>20</v>
      </c>
      <c r="AL78" t="s">
        <v>1572</v>
      </c>
      <c r="AM78" t="s">
        <v>1462</v>
      </c>
      <c r="AN78" t="s">
        <v>1573</v>
      </c>
      <c r="AO78" t="s">
        <v>182</v>
      </c>
      <c r="AP78" t="s">
        <v>1688</v>
      </c>
      <c r="AQ78" t="s">
        <v>182</v>
      </c>
      <c r="AR78" t="s">
        <v>1675</v>
      </c>
      <c r="AS78" t="s">
        <v>1689</v>
      </c>
      <c r="AT78" t="s">
        <v>1813</v>
      </c>
      <c r="AU78">
        <v>2021</v>
      </c>
      <c r="AV78">
        <v>13</v>
      </c>
      <c r="AW78">
        <v>6</v>
      </c>
      <c r="AX78" t="s">
        <v>182</v>
      </c>
      <c r="AY78" t="s">
        <v>182</v>
      </c>
      <c r="AZ78" t="s">
        <v>182</v>
      </c>
      <c r="BA78" t="s">
        <v>182</v>
      </c>
      <c r="BB78" t="s">
        <v>182</v>
      </c>
      <c r="BC78" t="s">
        <v>182</v>
      </c>
      <c r="BD78">
        <v>2114</v>
      </c>
      <c r="BE78" t="s">
        <v>30</v>
      </c>
      <c r="BF78" s="1" t="str">
        <f>HYPERLINK("http://dx.doi.org/10.3390/nu13062114","http://dx.doi.org/10.3390/nu13062114")</f>
        <v>http://dx.doi.org/10.3390/nu13062114</v>
      </c>
      <c r="BG78" t="s">
        <v>182</v>
      </c>
      <c r="BH78" t="s">
        <v>182</v>
      </c>
      <c r="BI78">
        <v>12</v>
      </c>
      <c r="BJ78" t="s">
        <v>451</v>
      </c>
      <c r="BK78" t="s">
        <v>208</v>
      </c>
      <c r="BL78" t="s">
        <v>451</v>
      </c>
      <c r="BM78" t="s">
        <v>1871</v>
      </c>
      <c r="BN78" s="1">
        <v>34203027</v>
      </c>
      <c r="BO78" t="s">
        <v>471</v>
      </c>
      <c r="BP78" t="s">
        <v>182</v>
      </c>
      <c r="BQ78" t="s">
        <v>182</v>
      </c>
      <c r="BR78" t="s">
        <v>212</v>
      </c>
      <c r="BS78" t="s">
        <v>1872</v>
      </c>
      <c r="BT78" t="str">
        <f>HYPERLINK("https%3A%2F%2Fwww.webofscience.com%2Fwos%2Fwoscc%2Ffull-record%2FWOS:000666210800001","View Full Record in Web of Science")</f>
        <v>View Full Record in Web of Science</v>
      </c>
      <c r="BU78">
        <f t="shared" si="1"/>
        <v>1</v>
      </c>
      <c r="CA78" t="s">
        <v>4317</v>
      </c>
      <c r="CB78" t="s">
        <v>4317</v>
      </c>
      <c r="CD78" t="s">
        <v>4317</v>
      </c>
      <c r="CE78" t="s">
        <v>4317</v>
      </c>
      <c r="CF78" t="s">
        <v>4322</v>
      </c>
      <c r="CG78" t="s">
        <v>4468</v>
      </c>
      <c r="CH78" t="s">
        <v>4469</v>
      </c>
    </row>
    <row r="79" spans="1:86" x14ac:dyDescent="0.2">
      <c r="A79" t="s">
        <v>180</v>
      </c>
      <c r="B79" t="s">
        <v>1285</v>
      </c>
      <c r="C79" t="s">
        <v>182</v>
      </c>
      <c r="D79" t="s">
        <v>182</v>
      </c>
      <c r="E79" t="s">
        <v>182</v>
      </c>
      <c r="F79" t="s">
        <v>1286</v>
      </c>
      <c r="G79" t="s">
        <v>182</v>
      </c>
      <c r="H79" t="s">
        <v>182</v>
      </c>
      <c r="I79" t="s">
        <v>1913</v>
      </c>
      <c r="J79" t="s">
        <v>1914</v>
      </c>
      <c r="K79" t="s">
        <v>182</v>
      </c>
      <c r="L79" t="s">
        <v>182</v>
      </c>
      <c r="M79" t="s">
        <v>186</v>
      </c>
      <c r="N79" t="s">
        <v>187</v>
      </c>
      <c r="O79" t="s">
        <v>182</v>
      </c>
      <c r="P79" t="s">
        <v>182</v>
      </c>
      <c r="Q79" t="s">
        <v>182</v>
      </c>
      <c r="R79" t="s">
        <v>182</v>
      </c>
      <c r="S79" t="s">
        <v>182</v>
      </c>
      <c r="T79" t="s">
        <v>1915</v>
      </c>
      <c r="U79" t="s">
        <v>182</v>
      </c>
      <c r="V79" t="s">
        <v>1916</v>
      </c>
      <c r="W79" t="s">
        <v>1290</v>
      </c>
      <c r="X79" t="s">
        <v>182</v>
      </c>
      <c r="Y79" t="s">
        <v>1291</v>
      </c>
      <c r="Z79" t="s">
        <v>1292</v>
      </c>
      <c r="AA79" t="s">
        <v>1917</v>
      </c>
      <c r="AB79" t="s">
        <v>1918</v>
      </c>
      <c r="AC79" t="s">
        <v>182</v>
      </c>
      <c r="AD79" t="s">
        <v>182</v>
      </c>
      <c r="AE79" t="s">
        <v>182</v>
      </c>
      <c r="AF79" t="s">
        <v>182</v>
      </c>
      <c r="AG79">
        <v>27</v>
      </c>
      <c r="AH79">
        <v>12</v>
      </c>
      <c r="AI79">
        <v>12</v>
      </c>
      <c r="AJ79">
        <v>0</v>
      </c>
      <c r="AK79">
        <v>4</v>
      </c>
      <c r="AL79" t="s">
        <v>530</v>
      </c>
      <c r="AM79" t="s">
        <v>370</v>
      </c>
      <c r="AN79" t="s">
        <v>1919</v>
      </c>
      <c r="AO79" t="s">
        <v>1920</v>
      </c>
      <c r="AP79" t="s">
        <v>1921</v>
      </c>
      <c r="AQ79" t="s">
        <v>182</v>
      </c>
      <c r="AR79" t="s">
        <v>1922</v>
      </c>
      <c r="AS79" t="s">
        <v>1923</v>
      </c>
      <c r="AT79" t="s">
        <v>1924</v>
      </c>
      <c r="AU79">
        <v>2021</v>
      </c>
      <c r="AV79">
        <v>149</v>
      </c>
      <c r="AW79" t="s">
        <v>182</v>
      </c>
      <c r="AX79" t="s">
        <v>182</v>
      </c>
      <c r="AY79" t="s">
        <v>182</v>
      </c>
      <c r="AZ79" t="s">
        <v>182</v>
      </c>
      <c r="BA79" t="s">
        <v>182</v>
      </c>
      <c r="BB79" t="s">
        <v>182</v>
      </c>
      <c r="BC79" t="s">
        <v>182</v>
      </c>
      <c r="BD79" t="s">
        <v>1925</v>
      </c>
      <c r="BE79" t="s">
        <v>31</v>
      </c>
      <c r="BF79" s="1" t="str">
        <f>HYPERLINK("http://dx.doi.org/10.1017/S095026882100145X","http://dx.doi.org/10.1017/S095026882100145X")</f>
        <v>http://dx.doi.org/10.1017/S095026882100145X</v>
      </c>
      <c r="BG79" t="s">
        <v>182</v>
      </c>
      <c r="BH79" t="s">
        <v>182</v>
      </c>
      <c r="BI79">
        <v>11</v>
      </c>
      <c r="BJ79" t="s">
        <v>1926</v>
      </c>
      <c r="BK79" t="s">
        <v>208</v>
      </c>
      <c r="BL79" t="s">
        <v>1926</v>
      </c>
      <c r="BM79" t="s">
        <v>1927</v>
      </c>
      <c r="BN79" s="1">
        <v>34210368</v>
      </c>
      <c r="BO79" t="s">
        <v>323</v>
      </c>
      <c r="BP79" t="s">
        <v>182</v>
      </c>
      <c r="BQ79" t="s">
        <v>182</v>
      </c>
      <c r="BR79" t="s">
        <v>212</v>
      </c>
      <c r="BS79" t="s">
        <v>1928</v>
      </c>
      <c r="BT79" t="str">
        <f>HYPERLINK("https%3A%2F%2Fwww.webofscience.com%2Fwos%2Fwoscc%2Ffull-record%2FWOS:000671937300001","View Full Record in Web of Science")</f>
        <v>View Full Record in Web of Science</v>
      </c>
      <c r="BU79">
        <f t="shared" si="1"/>
        <v>1</v>
      </c>
      <c r="CA79" t="s">
        <v>4317</v>
      </c>
      <c r="CB79" t="s">
        <v>4317</v>
      </c>
      <c r="CD79" t="s">
        <v>4317</v>
      </c>
      <c r="CE79" t="s">
        <v>4317</v>
      </c>
      <c r="CF79" t="s">
        <v>4324</v>
      </c>
      <c r="CH79" t="s">
        <v>4470</v>
      </c>
    </row>
    <row r="80" spans="1:86" x14ac:dyDescent="0.2">
      <c r="A80" t="s">
        <v>180</v>
      </c>
      <c r="B80" t="s">
        <v>1929</v>
      </c>
      <c r="C80" t="s">
        <v>182</v>
      </c>
      <c r="D80" t="s">
        <v>182</v>
      </c>
      <c r="E80" t="s">
        <v>182</v>
      </c>
      <c r="F80" t="s">
        <v>1930</v>
      </c>
      <c r="G80" t="s">
        <v>182</v>
      </c>
      <c r="H80" t="s">
        <v>182</v>
      </c>
      <c r="I80" t="s">
        <v>1931</v>
      </c>
      <c r="J80" t="s">
        <v>1932</v>
      </c>
      <c r="K80" t="s">
        <v>182</v>
      </c>
      <c r="L80" t="s">
        <v>182</v>
      </c>
      <c r="M80" t="s">
        <v>186</v>
      </c>
      <c r="N80" t="s">
        <v>187</v>
      </c>
      <c r="O80" t="s">
        <v>182</v>
      </c>
      <c r="P80" t="s">
        <v>182</v>
      </c>
      <c r="Q80" t="s">
        <v>182</v>
      </c>
      <c r="R80" t="s">
        <v>182</v>
      </c>
      <c r="S80" t="s">
        <v>182</v>
      </c>
      <c r="T80" t="s">
        <v>1933</v>
      </c>
      <c r="U80" t="s">
        <v>1934</v>
      </c>
      <c r="V80" t="s">
        <v>1935</v>
      </c>
      <c r="W80" t="s">
        <v>1936</v>
      </c>
      <c r="X80" t="s">
        <v>1937</v>
      </c>
      <c r="Y80" t="s">
        <v>1938</v>
      </c>
      <c r="Z80" t="s">
        <v>1939</v>
      </c>
      <c r="AA80" t="s">
        <v>1940</v>
      </c>
      <c r="AB80" t="s">
        <v>1941</v>
      </c>
      <c r="AC80" t="s">
        <v>1942</v>
      </c>
      <c r="AD80" t="s">
        <v>1943</v>
      </c>
      <c r="AE80" t="s">
        <v>1944</v>
      </c>
      <c r="AF80" t="s">
        <v>182</v>
      </c>
      <c r="AG80">
        <v>26</v>
      </c>
      <c r="AH80">
        <v>5</v>
      </c>
      <c r="AI80">
        <v>5</v>
      </c>
      <c r="AJ80">
        <v>0</v>
      </c>
      <c r="AK80">
        <v>3</v>
      </c>
      <c r="AL80" t="s">
        <v>313</v>
      </c>
      <c r="AM80" t="s">
        <v>201</v>
      </c>
      <c r="AN80" t="s">
        <v>314</v>
      </c>
      <c r="AO80" t="s">
        <v>182</v>
      </c>
      <c r="AP80" t="s">
        <v>1945</v>
      </c>
      <c r="AQ80" t="s">
        <v>182</v>
      </c>
      <c r="AR80" t="s">
        <v>1946</v>
      </c>
      <c r="AS80" t="s">
        <v>1947</v>
      </c>
      <c r="AT80" t="s">
        <v>1948</v>
      </c>
      <c r="AU80">
        <v>2021</v>
      </c>
      <c r="AV80">
        <v>21</v>
      </c>
      <c r="AW80">
        <v>1</v>
      </c>
      <c r="AX80" t="s">
        <v>182</v>
      </c>
      <c r="AY80" t="s">
        <v>182</v>
      </c>
      <c r="AZ80" t="s">
        <v>182</v>
      </c>
      <c r="BA80" t="s">
        <v>182</v>
      </c>
      <c r="BB80" t="s">
        <v>182</v>
      </c>
      <c r="BC80" t="s">
        <v>182</v>
      </c>
      <c r="BD80">
        <v>144</v>
      </c>
      <c r="BE80" t="s">
        <v>1949</v>
      </c>
      <c r="BF80" s="1" t="str">
        <f>HYPERLINK("http://dx.doi.org/10.1186/s12902-021-00805-7","http://dx.doi.org/10.1186/s12902-021-00805-7")</f>
        <v>http://dx.doi.org/10.1186/s12902-021-00805-7</v>
      </c>
      <c r="BG80" t="s">
        <v>182</v>
      </c>
      <c r="BH80" t="s">
        <v>182</v>
      </c>
      <c r="BI80">
        <v>6</v>
      </c>
      <c r="BJ80" t="s">
        <v>268</v>
      </c>
      <c r="BK80" t="s">
        <v>208</v>
      </c>
      <c r="BL80" t="s">
        <v>268</v>
      </c>
      <c r="BM80" t="s">
        <v>1950</v>
      </c>
      <c r="BN80" s="1">
        <v>34217276</v>
      </c>
      <c r="BO80" t="s">
        <v>881</v>
      </c>
      <c r="BP80" t="s">
        <v>182</v>
      </c>
      <c r="BQ80" t="s">
        <v>182</v>
      </c>
      <c r="BR80" t="s">
        <v>212</v>
      </c>
      <c r="BS80" t="s">
        <v>1951</v>
      </c>
      <c r="BT80" t="str">
        <f>HYPERLINK("https%3A%2F%2Fwww.webofscience.com%2Fwos%2Fwoscc%2Ffull-record%2FWOS:000671718300004","View Full Record in Web of Science")</f>
        <v>View Full Record in Web of Science</v>
      </c>
      <c r="BU80">
        <f t="shared" si="1"/>
        <v>1</v>
      </c>
      <c r="CA80" t="s">
        <v>4317</v>
      </c>
      <c r="CB80" t="s">
        <v>4317</v>
      </c>
      <c r="CD80" t="s">
        <v>4317</v>
      </c>
      <c r="CE80" t="s">
        <v>4317</v>
      </c>
      <c r="CF80" t="s">
        <v>4332</v>
      </c>
      <c r="CG80" t="s">
        <v>4471</v>
      </c>
      <c r="CH80" t="s">
        <v>4472</v>
      </c>
    </row>
    <row r="81" spans="1:86" x14ac:dyDescent="0.2">
      <c r="A81" t="s">
        <v>180</v>
      </c>
      <c r="B81" t="s">
        <v>2555</v>
      </c>
      <c r="C81" t="s">
        <v>182</v>
      </c>
      <c r="D81" t="s">
        <v>182</v>
      </c>
      <c r="E81" t="s">
        <v>182</v>
      </c>
      <c r="F81" t="s">
        <v>2556</v>
      </c>
      <c r="G81" t="s">
        <v>182</v>
      </c>
      <c r="H81" t="s">
        <v>182</v>
      </c>
      <c r="I81" t="s">
        <v>2557</v>
      </c>
      <c r="J81" t="s">
        <v>2558</v>
      </c>
      <c r="K81" t="s">
        <v>182</v>
      </c>
      <c r="L81" t="s">
        <v>182</v>
      </c>
      <c r="M81" t="s">
        <v>186</v>
      </c>
      <c r="N81" t="s">
        <v>187</v>
      </c>
      <c r="O81" t="s">
        <v>182</v>
      </c>
      <c r="P81" t="s">
        <v>182</v>
      </c>
      <c r="Q81" t="s">
        <v>182</v>
      </c>
      <c r="R81" t="s">
        <v>182</v>
      </c>
      <c r="S81" t="s">
        <v>182</v>
      </c>
      <c r="T81" t="s">
        <v>2559</v>
      </c>
      <c r="U81" t="s">
        <v>2560</v>
      </c>
      <c r="V81" t="s">
        <v>2561</v>
      </c>
      <c r="W81" t="s">
        <v>2562</v>
      </c>
      <c r="X81" t="s">
        <v>2563</v>
      </c>
      <c r="Y81" t="s">
        <v>2564</v>
      </c>
      <c r="Z81" t="s">
        <v>2565</v>
      </c>
      <c r="AA81" t="s">
        <v>2566</v>
      </c>
      <c r="AB81" t="s">
        <v>2567</v>
      </c>
      <c r="AC81" t="s">
        <v>2568</v>
      </c>
      <c r="AD81" t="s">
        <v>2569</v>
      </c>
      <c r="AE81" t="s">
        <v>2570</v>
      </c>
      <c r="AF81" t="s">
        <v>182</v>
      </c>
      <c r="AG81">
        <v>48</v>
      </c>
      <c r="AH81">
        <v>6</v>
      </c>
      <c r="AI81">
        <v>6</v>
      </c>
      <c r="AJ81">
        <v>5</v>
      </c>
      <c r="AK81">
        <v>21</v>
      </c>
      <c r="AL81" t="s">
        <v>2571</v>
      </c>
      <c r="AM81" t="s">
        <v>370</v>
      </c>
      <c r="AN81" t="s">
        <v>2572</v>
      </c>
      <c r="AO81" t="s">
        <v>2573</v>
      </c>
      <c r="AP81" t="s">
        <v>2574</v>
      </c>
      <c r="AQ81" t="s">
        <v>182</v>
      </c>
      <c r="AR81" t="s">
        <v>2575</v>
      </c>
      <c r="AS81" t="s">
        <v>2576</v>
      </c>
      <c r="AT81" t="s">
        <v>654</v>
      </c>
      <c r="AU81">
        <v>2022</v>
      </c>
      <c r="AV81">
        <v>19</v>
      </c>
      <c r="AW81">
        <v>1</v>
      </c>
      <c r="AX81" t="s">
        <v>182</v>
      </c>
      <c r="AY81" t="s">
        <v>182</v>
      </c>
      <c r="AZ81" t="s">
        <v>182</v>
      </c>
      <c r="BA81" t="s">
        <v>182</v>
      </c>
      <c r="BB81">
        <v>58</v>
      </c>
      <c r="BC81">
        <v>65</v>
      </c>
      <c r="BD81" t="s">
        <v>182</v>
      </c>
      <c r="BE81" t="s">
        <v>2577</v>
      </c>
      <c r="BF81" s="1" t="str">
        <f>HYPERLINK("http://dx.doi.org/10.1513/AnnalsATS.202102-171OC","http://dx.doi.org/10.1513/AnnalsATS.202102-171OC")</f>
        <v>http://dx.doi.org/10.1513/AnnalsATS.202102-171OC</v>
      </c>
      <c r="BG81" t="s">
        <v>182</v>
      </c>
      <c r="BH81" t="s">
        <v>182</v>
      </c>
      <c r="BI81">
        <v>8</v>
      </c>
      <c r="BJ81" t="s">
        <v>1838</v>
      </c>
      <c r="BK81" t="s">
        <v>208</v>
      </c>
      <c r="BL81" t="s">
        <v>1838</v>
      </c>
      <c r="BM81" t="s">
        <v>2578</v>
      </c>
      <c r="BN81" s="1">
        <v>34242153</v>
      </c>
      <c r="BO81" t="s">
        <v>1491</v>
      </c>
      <c r="BP81" t="s">
        <v>182</v>
      </c>
      <c r="BQ81" t="s">
        <v>182</v>
      </c>
      <c r="BR81" t="s">
        <v>212</v>
      </c>
      <c r="BS81" t="s">
        <v>2579</v>
      </c>
      <c r="BT81" t="str">
        <f>HYPERLINK("https%3A%2F%2Fwww.webofscience.com%2Fwos%2Fwoscc%2Ffull-record%2FWOS:000739028500011","View Full Record in Web of Science")</f>
        <v>View Full Record in Web of Science</v>
      </c>
      <c r="BU81">
        <f t="shared" si="1"/>
        <v>1</v>
      </c>
      <c r="CA81" t="s">
        <v>4317</v>
      </c>
      <c r="CB81" t="s">
        <v>4317</v>
      </c>
      <c r="CC81" t="s">
        <v>4317</v>
      </c>
      <c r="CD81" t="s">
        <v>4317</v>
      </c>
      <c r="CE81" t="s">
        <v>4317</v>
      </c>
      <c r="CF81" t="s">
        <v>4336</v>
      </c>
      <c r="CG81" t="s">
        <v>4640</v>
      </c>
      <c r="CH81" t="s">
        <v>4639</v>
      </c>
    </row>
    <row r="82" spans="1:86" x14ac:dyDescent="0.2">
      <c r="A82" t="s">
        <v>180</v>
      </c>
      <c r="B82" t="s">
        <v>1974</v>
      </c>
      <c r="C82" t="s">
        <v>182</v>
      </c>
      <c r="D82" t="s">
        <v>182</v>
      </c>
      <c r="E82" t="s">
        <v>182</v>
      </c>
      <c r="F82" t="s">
        <v>1975</v>
      </c>
      <c r="G82" t="s">
        <v>182</v>
      </c>
      <c r="H82" t="s">
        <v>182</v>
      </c>
      <c r="I82" t="s">
        <v>1976</v>
      </c>
      <c r="J82" t="s">
        <v>1977</v>
      </c>
      <c r="K82" t="s">
        <v>182</v>
      </c>
      <c r="L82" t="s">
        <v>182</v>
      </c>
      <c r="M82" t="s">
        <v>186</v>
      </c>
      <c r="N82" t="s">
        <v>187</v>
      </c>
      <c r="O82" t="s">
        <v>182</v>
      </c>
      <c r="P82" t="s">
        <v>182</v>
      </c>
      <c r="Q82" t="s">
        <v>182</v>
      </c>
      <c r="R82" t="s">
        <v>182</v>
      </c>
      <c r="S82" t="s">
        <v>182</v>
      </c>
      <c r="T82" t="s">
        <v>1978</v>
      </c>
      <c r="U82" t="s">
        <v>182</v>
      </c>
      <c r="V82" t="s">
        <v>1979</v>
      </c>
      <c r="W82" t="s">
        <v>1980</v>
      </c>
      <c r="X82" t="s">
        <v>1981</v>
      </c>
      <c r="Y82" t="s">
        <v>1982</v>
      </c>
      <c r="Z82" t="s">
        <v>1983</v>
      </c>
      <c r="AA82" t="s">
        <v>1984</v>
      </c>
      <c r="AB82" t="s">
        <v>1985</v>
      </c>
      <c r="AC82" t="s">
        <v>1986</v>
      </c>
      <c r="AD82" t="s">
        <v>1987</v>
      </c>
      <c r="AE82" t="s">
        <v>1988</v>
      </c>
      <c r="AF82" t="s">
        <v>182</v>
      </c>
      <c r="AG82">
        <v>16</v>
      </c>
      <c r="AH82">
        <v>3</v>
      </c>
      <c r="AI82">
        <v>3</v>
      </c>
      <c r="AJ82">
        <v>0</v>
      </c>
      <c r="AK82">
        <v>2</v>
      </c>
      <c r="AL82" t="s">
        <v>647</v>
      </c>
      <c r="AM82" t="s">
        <v>648</v>
      </c>
      <c r="AN82" t="s">
        <v>649</v>
      </c>
      <c r="AO82" t="s">
        <v>1989</v>
      </c>
      <c r="AP82" t="s">
        <v>1990</v>
      </c>
      <c r="AQ82" t="s">
        <v>182</v>
      </c>
      <c r="AR82" t="s">
        <v>1991</v>
      </c>
      <c r="AS82" t="s">
        <v>1992</v>
      </c>
      <c r="AT82" t="s">
        <v>588</v>
      </c>
      <c r="AU82">
        <v>2021</v>
      </c>
      <c r="AV82">
        <v>19</v>
      </c>
      <c r="AW82">
        <v>10</v>
      </c>
      <c r="AX82" t="s">
        <v>182</v>
      </c>
      <c r="AY82" t="s">
        <v>182</v>
      </c>
      <c r="AZ82" t="s">
        <v>182</v>
      </c>
      <c r="BA82" t="s">
        <v>182</v>
      </c>
      <c r="BB82">
        <v>2533</v>
      </c>
      <c r="BC82">
        <v>2538</v>
      </c>
      <c r="BD82" t="s">
        <v>182</v>
      </c>
      <c r="BE82" t="s">
        <v>1993</v>
      </c>
      <c r="BF82" s="1" t="str">
        <f>HYPERLINK("http://dx.doi.org/10.1111/jth.15452","http://dx.doi.org/10.1111/jth.15452")</f>
        <v>http://dx.doi.org/10.1111/jth.15452</v>
      </c>
      <c r="BG82" t="s">
        <v>182</v>
      </c>
      <c r="BH82" t="s">
        <v>1970</v>
      </c>
      <c r="BI82">
        <v>6</v>
      </c>
      <c r="BJ82" t="s">
        <v>1994</v>
      </c>
      <c r="BK82" t="s">
        <v>208</v>
      </c>
      <c r="BL82" t="s">
        <v>1995</v>
      </c>
      <c r="BM82" t="s">
        <v>1996</v>
      </c>
      <c r="BN82" s="1">
        <v>34242477</v>
      </c>
      <c r="BO82" t="s">
        <v>401</v>
      </c>
      <c r="BP82" t="s">
        <v>182</v>
      </c>
      <c r="BQ82" t="s">
        <v>182</v>
      </c>
      <c r="BR82" t="s">
        <v>212</v>
      </c>
      <c r="BS82" t="s">
        <v>1997</v>
      </c>
      <c r="BT82" t="str">
        <f>HYPERLINK("https%3A%2F%2Fwww.webofscience.com%2Fwos%2Fwoscc%2Ffull-record%2FWOS:000674867800001","View Full Record in Web of Science")</f>
        <v>View Full Record in Web of Science</v>
      </c>
      <c r="BU82">
        <f t="shared" si="1"/>
        <v>1</v>
      </c>
      <c r="CA82" t="s">
        <v>4317</v>
      </c>
      <c r="CB82" t="s">
        <v>4317</v>
      </c>
      <c r="CC82" t="s">
        <v>4317</v>
      </c>
      <c r="CD82" t="s">
        <v>4317</v>
      </c>
      <c r="CE82" t="s">
        <v>4317</v>
      </c>
      <c r="CF82" t="s">
        <v>4324</v>
      </c>
      <c r="CG82" t="s">
        <v>4473</v>
      </c>
      <c r="CH82" t="s">
        <v>4474</v>
      </c>
    </row>
    <row r="83" spans="1:86" x14ac:dyDescent="0.2">
      <c r="A83" t="s">
        <v>180</v>
      </c>
      <c r="B83" t="s">
        <v>1952</v>
      </c>
      <c r="C83" t="s">
        <v>182</v>
      </c>
      <c r="D83" t="s">
        <v>182</v>
      </c>
      <c r="E83" t="s">
        <v>182</v>
      </c>
      <c r="F83" t="s">
        <v>1953</v>
      </c>
      <c r="G83" t="s">
        <v>182</v>
      </c>
      <c r="H83" t="s">
        <v>182</v>
      </c>
      <c r="I83" t="s">
        <v>1954</v>
      </c>
      <c r="J83" t="s">
        <v>1955</v>
      </c>
      <c r="K83" t="s">
        <v>182</v>
      </c>
      <c r="L83" t="s">
        <v>182</v>
      </c>
      <c r="M83" t="s">
        <v>186</v>
      </c>
      <c r="N83" t="s">
        <v>187</v>
      </c>
      <c r="O83" t="s">
        <v>182</v>
      </c>
      <c r="P83" t="s">
        <v>182</v>
      </c>
      <c r="Q83" t="s">
        <v>182</v>
      </c>
      <c r="R83" t="s">
        <v>182</v>
      </c>
      <c r="S83" t="s">
        <v>182</v>
      </c>
      <c r="T83" t="s">
        <v>1956</v>
      </c>
      <c r="U83" t="s">
        <v>1957</v>
      </c>
      <c r="V83" t="s">
        <v>1958</v>
      </c>
      <c r="W83" t="s">
        <v>1959</v>
      </c>
      <c r="X83" t="s">
        <v>867</v>
      </c>
      <c r="Y83" t="s">
        <v>1960</v>
      </c>
      <c r="Z83" t="s">
        <v>1961</v>
      </c>
      <c r="AA83" t="s">
        <v>870</v>
      </c>
      <c r="AB83" t="s">
        <v>1962</v>
      </c>
      <c r="AC83" t="s">
        <v>1963</v>
      </c>
      <c r="AD83" t="s">
        <v>1963</v>
      </c>
      <c r="AE83" t="s">
        <v>1964</v>
      </c>
      <c r="AF83" t="s">
        <v>182</v>
      </c>
      <c r="AG83">
        <v>32</v>
      </c>
      <c r="AH83">
        <v>16</v>
      </c>
      <c r="AI83">
        <v>16</v>
      </c>
      <c r="AJ83">
        <v>1</v>
      </c>
      <c r="AK83">
        <v>2</v>
      </c>
      <c r="AL83" t="s">
        <v>555</v>
      </c>
      <c r="AM83" t="s">
        <v>556</v>
      </c>
      <c r="AN83" t="s">
        <v>557</v>
      </c>
      <c r="AO83" t="s">
        <v>1965</v>
      </c>
      <c r="AP83" t="s">
        <v>1966</v>
      </c>
      <c r="AQ83" t="s">
        <v>182</v>
      </c>
      <c r="AR83" t="s">
        <v>1967</v>
      </c>
      <c r="AS83" t="s">
        <v>1968</v>
      </c>
      <c r="AT83" t="s">
        <v>588</v>
      </c>
      <c r="AU83">
        <v>2021</v>
      </c>
      <c r="AV83">
        <v>100</v>
      </c>
      <c r="AW83">
        <v>11</v>
      </c>
      <c r="AX83" t="s">
        <v>182</v>
      </c>
      <c r="AY83" t="s">
        <v>182</v>
      </c>
      <c r="AZ83" t="s">
        <v>182</v>
      </c>
      <c r="BA83" t="s">
        <v>182</v>
      </c>
      <c r="BB83">
        <v>1228</v>
      </c>
      <c r="BC83">
        <v>1235</v>
      </c>
      <c r="BD83">
        <v>220345211029638</v>
      </c>
      <c r="BE83" t="s">
        <v>1969</v>
      </c>
      <c r="BF83" s="1" t="str">
        <f>HYPERLINK("http://dx.doi.org/10.1177/00220345211029638","http://dx.doi.org/10.1177/00220345211029638")</f>
        <v>http://dx.doi.org/10.1177/00220345211029638</v>
      </c>
      <c r="BG83" t="s">
        <v>182</v>
      </c>
      <c r="BH83" t="s">
        <v>1970</v>
      </c>
      <c r="BI83">
        <v>8</v>
      </c>
      <c r="BJ83" t="s">
        <v>1971</v>
      </c>
      <c r="BK83" t="s">
        <v>208</v>
      </c>
      <c r="BL83" t="s">
        <v>1971</v>
      </c>
      <c r="BM83" t="s">
        <v>1972</v>
      </c>
      <c r="BN83" s="1">
        <v>34271846</v>
      </c>
      <c r="BO83" t="s">
        <v>1491</v>
      </c>
      <c r="BP83" t="s">
        <v>182</v>
      </c>
      <c r="BQ83" t="s">
        <v>182</v>
      </c>
      <c r="BR83" t="s">
        <v>212</v>
      </c>
      <c r="BS83" t="s">
        <v>1973</v>
      </c>
      <c r="BT83" t="str">
        <f>HYPERLINK("https%3A%2F%2Fwww.webofscience.com%2Fwos%2Fwoscc%2Ffull-record%2FWOS:000681129900001","View Full Record in Web of Science")</f>
        <v>View Full Record in Web of Science</v>
      </c>
      <c r="BU83">
        <f t="shared" si="1"/>
        <v>1</v>
      </c>
      <c r="CA83" t="s">
        <v>4317</v>
      </c>
      <c r="CB83" t="s">
        <v>4317</v>
      </c>
      <c r="CD83" t="s">
        <v>4317</v>
      </c>
      <c r="CE83" t="s">
        <v>4317</v>
      </c>
      <c r="CF83" t="s">
        <v>4324</v>
      </c>
      <c r="CG83" t="s">
        <v>4475</v>
      </c>
      <c r="CH83" t="s">
        <v>4476</v>
      </c>
    </row>
    <row r="84" spans="1:86" x14ac:dyDescent="0.2">
      <c r="A84" t="s">
        <v>180</v>
      </c>
      <c r="B84" t="s">
        <v>1998</v>
      </c>
      <c r="C84" t="s">
        <v>182</v>
      </c>
      <c r="D84" t="s">
        <v>182</v>
      </c>
      <c r="E84" t="s">
        <v>182</v>
      </c>
      <c r="F84" t="s">
        <v>1999</v>
      </c>
      <c r="G84" t="s">
        <v>182</v>
      </c>
      <c r="H84" t="s">
        <v>182</v>
      </c>
      <c r="I84" t="s">
        <v>2000</v>
      </c>
      <c r="J84" t="s">
        <v>2001</v>
      </c>
      <c r="K84" t="s">
        <v>182</v>
      </c>
      <c r="L84" t="s">
        <v>182</v>
      </c>
      <c r="M84" t="s">
        <v>186</v>
      </c>
      <c r="N84" t="s">
        <v>187</v>
      </c>
      <c r="O84" t="s">
        <v>182</v>
      </c>
      <c r="P84" t="s">
        <v>182</v>
      </c>
      <c r="Q84" t="s">
        <v>182</v>
      </c>
      <c r="R84" t="s">
        <v>182</v>
      </c>
      <c r="S84" t="s">
        <v>182</v>
      </c>
      <c r="T84" t="s">
        <v>182</v>
      </c>
      <c r="U84" t="s">
        <v>2002</v>
      </c>
      <c r="V84" t="s">
        <v>2003</v>
      </c>
      <c r="W84" t="s">
        <v>2004</v>
      </c>
      <c r="X84" t="s">
        <v>2005</v>
      </c>
      <c r="Y84" t="s">
        <v>2006</v>
      </c>
      <c r="Z84" t="s">
        <v>2007</v>
      </c>
      <c r="AA84" t="s">
        <v>2008</v>
      </c>
      <c r="AB84" t="s">
        <v>2009</v>
      </c>
      <c r="AC84" t="s">
        <v>2010</v>
      </c>
      <c r="AD84" t="s">
        <v>2011</v>
      </c>
      <c r="AE84" t="s">
        <v>2012</v>
      </c>
      <c r="AF84" t="s">
        <v>182</v>
      </c>
      <c r="AG84">
        <v>31</v>
      </c>
      <c r="AH84">
        <v>29</v>
      </c>
      <c r="AI84">
        <v>29</v>
      </c>
      <c r="AJ84">
        <v>1</v>
      </c>
      <c r="AK84">
        <v>4</v>
      </c>
      <c r="AL84" t="s">
        <v>727</v>
      </c>
      <c r="AM84" t="s">
        <v>728</v>
      </c>
      <c r="AN84" t="s">
        <v>729</v>
      </c>
      <c r="AO84" t="s">
        <v>2013</v>
      </c>
      <c r="AP84" t="s">
        <v>182</v>
      </c>
      <c r="AQ84" t="s">
        <v>182</v>
      </c>
      <c r="AR84" t="s">
        <v>2001</v>
      </c>
      <c r="AS84" t="s">
        <v>2014</v>
      </c>
      <c r="AT84" t="s">
        <v>398</v>
      </c>
      <c r="AU84">
        <v>2021</v>
      </c>
      <c r="AV84">
        <v>70</v>
      </c>
      <c r="AW84" t="s">
        <v>182</v>
      </c>
      <c r="AX84" t="s">
        <v>182</v>
      </c>
      <c r="AY84" t="s">
        <v>182</v>
      </c>
      <c r="AZ84" t="s">
        <v>182</v>
      </c>
      <c r="BA84" t="s">
        <v>182</v>
      </c>
      <c r="BB84" t="s">
        <v>182</v>
      </c>
      <c r="BC84" t="s">
        <v>182</v>
      </c>
      <c r="BD84">
        <v>103485</v>
      </c>
      <c r="BE84" t="s">
        <v>32</v>
      </c>
      <c r="BF84" s="1" t="str">
        <f>HYPERLINK("http://dx.doi.org/10.1016/j.ebiom.2021.103485","http://dx.doi.org/10.1016/j.ebiom.2021.103485")</f>
        <v>http://dx.doi.org/10.1016/j.ebiom.2021.103485</v>
      </c>
      <c r="BG84" t="s">
        <v>182</v>
      </c>
      <c r="BH84" t="s">
        <v>1970</v>
      </c>
      <c r="BI84">
        <v>5</v>
      </c>
      <c r="BJ84" t="s">
        <v>2015</v>
      </c>
      <c r="BK84" t="s">
        <v>208</v>
      </c>
      <c r="BL84" t="s">
        <v>2016</v>
      </c>
      <c r="BM84" t="s">
        <v>2017</v>
      </c>
      <c r="BN84" s="1">
        <v>34304048</v>
      </c>
      <c r="BO84" t="s">
        <v>2018</v>
      </c>
      <c r="BP84" t="s">
        <v>182</v>
      </c>
      <c r="BQ84" t="s">
        <v>182</v>
      </c>
      <c r="BR84" t="s">
        <v>212</v>
      </c>
      <c r="BS84" t="s">
        <v>2019</v>
      </c>
      <c r="BT84" t="str">
        <f>HYPERLINK("https%3A%2F%2Fwww.webofscience.com%2Fwos%2Fwoscc%2Ffull-record%2FWOS:000689246500013","View Full Record in Web of Science")</f>
        <v>View Full Record in Web of Science</v>
      </c>
      <c r="BU84">
        <f t="shared" si="1"/>
        <v>1</v>
      </c>
      <c r="BW84" t="s">
        <v>4357</v>
      </c>
      <c r="BZ84" t="s">
        <v>4363</v>
      </c>
      <c r="CA84" t="s">
        <v>4317</v>
      </c>
      <c r="CB84" t="s">
        <v>4317</v>
      </c>
      <c r="CC84" t="s">
        <v>4317</v>
      </c>
      <c r="CD84" t="s">
        <v>4317</v>
      </c>
      <c r="CE84" t="s">
        <v>4317</v>
      </c>
      <c r="CF84" t="s">
        <v>4390</v>
      </c>
      <c r="CG84" t="s">
        <v>4477</v>
      </c>
      <c r="CH84" t="s">
        <v>4478</v>
      </c>
    </row>
    <row r="85" spans="1:86" x14ac:dyDescent="0.2">
      <c r="A85" t="s">
        <v>180</v>
      </c>
      <c r="B85" t="s">
        <v>2020</v>
      </c>
      <c r="C85" t="s">
        <v>182</v>
      </c>
      <c r="D85" t="s">
        <v>182</v>
      </c>
      <c r="E85" t="s">
        <v>182</v>
      </c>
      <c r="F85" t="s">
        <v>2021</v>
      </c>
      <c r="G85" t="s">
        <v>182</v>
      </c>
      <c r="H85" t="s">
        <v>182</v>
      </c>
      <c r="I85" t="s">
        <v>2022</v>
      </c>
      <c r="J85" t="s">
        <v>820</v>
      </c>
      <c r="K85" t="s">
        <v>182</v>
      </c>
      <c r="L85" t="s">
        <v>182</v>
      </c>
      <c r="M85" t="s">
        <v>186</v>
      </c>
      <c r="N85" t="s">
        <v>187</v>
      </c>
      <c r="O85" t="s">
        <v>182</v>
      </c>
      <c r="P85" t="s">
        <v>182</v>
      </c>
      <c r="Q85" t="s">
        <v>182</v>
      </c>
      <c r="R85" t="s">
        <v>182</v>
      </c>
      <c r="S85" t="s">
        <v>182</v>
      </c>
      <c r="T85" t="s">
        <v>182</v>
      </c>
      <c r="U85" t="s">
        <v>2023</v>
      </c>
      <c r="V85" t="s">
        <v>2024</v>
      </c>
      <c r="W85" t="s">
        <v>2025</v>
      </c>
      <c r="X85" t="s">
        <v>2026</v>
      </c>
      <c r="Y85" t="s">
        <v>2027</v>
      </c>
      <c r="Z85" t="s">
        <v>2028</v>
      </c>
      <c r="AA85" t="s">
        <v>2029</v>
      </c>
      <c r="AB85" t="s">
        <v>2030</v>
      </c>
      <c r="AC85" t="s">
        <v>2031</v>
      </c>
      <c r="AD85" t="s">
        <v>2032</v>
      </c>
      <c r="AE85" t="s">
        <v>2033</v>
      </c>
      <c r="AF85" t="s">
        <v>182</v>
      </c>
      <c r="AG85">
        <v>73</v>
      </c>
      <c r="AH85">
        <v>30</v>
      </c>
      <c r="AI85">
        <v>31</v>
      </c>
      <c r="AJ85">
        <v>1</v>
      </c>
      <c r="AK85">
        <v>11</v>
      </c>
      <c r="AL85" t="s">
        <v>832</v>
      </c>
      <c r="AM85" t="s">
        <v>833</v>
      </c>
      <c r="AN85" t="s">
        <v>834</v>
      </c>
      <c r="AO85" t="s">
        <v>182</v>
      </c>
      <c r="AP85" t="s">
        <v>835</v>
      </c>
      <c r="AQ85" t="s">
        <v>182</v>
      </c>
      <c r="AR85" t="s">
        <v>836</v>
      </c>
      <c r="AS85" t="s">
        <v>837</v>
      </c>
      <c r="AT85" t="s">
        <v>2034</v>
      </c>
      <c r="AU85">
        <v>2021</v>
      </c>
      <c r="AV85">
        <v>12</v>
      </c>
      <c r="AW85">
        <v>1</v>
      </c>
      <c r="AX85" t="s">
        <v>182</v>
      </c>
      <c r="AY85" t="s">
        <v>182</v>
      </c>
      <c r="AZ85" t="s">
        <v>182</v>
      </c>
      <c r="BA85" t="s">
        <v>182</v>
      </c>
      <c r="BB85" t="s">
        <v>182</v>
      </c>
      <c r="BC85" t="s">
        <v>182</v>
      </c>
      <c r="BD85">
        <v>4569</v>
      </c>
      <c r="BE85" t="s">
        <v>104</v>
      </c>
      <c r="BF85" s="1" t="str">
        <f>HYPERLINK("http://dx.doi.org/10.1038/s41467-021-24824-z","http://dx.doi.org/10.1038/s41467-021-24824-z")</f>
        <v>http://dx.doi.org/10.1038/s41467-021-24824-z</v>
      </c>
      <c r="BG85" t="s">
        <v>182</v>
      </c>
      <c r="BH85" t="s">
        <v>182</v>
      </c>
      <c r="BI85">
        <v>11</v>
      </c>
      <c r="BJ85" t="s">
        <v>423</v>
      </c>
      <c r="BK85" t="s">
        <v>208</v>
      </c>
      <c r="BL85" t="s">
        <v>424</v>
      </c>
      <c r="BM85" t="s">
        <v>2035</v>
      </c>
      <c r="BN85" s="1">
        <v>34315903</v>
      </c>
      <c r="BO85" t="s">
        <v>630</v>
      </c>
      <c r="BP85" t="s">
        <v>182</v>
      </c>
      <c r="BQ85" t="s">
        <v>182</v>
      </c>
      <c r="BR85" t="s">
        <v>212</v>
      </c>
      <c r="BS85" t="s">
        <v>2036</v>
      </c>
      <c r="BT85" t="str">
        <f>HYPERLINK("https%3A%2F%2Fwww.webofscience.com%2Fwos%2Fwoscc%2Ffull-record%2FWOS:000683367300032","View Full Record in Web of Science")</f>
        <v>View Full Record in Web of Science</v>
      </c>
      <c r="BU85" t="str">
        <f t="shared" si="1"/>
        <v/>
      </c>
      <c r="BV85" t="s">
        <v>4479</v>
      </c>
    </row>
    <row r="86" spans="1:86" x14ac:dyDescent="0.2">
      <c r="A86" t="s">
        <v>180</v>
      </c>
      <c r="B86" t="s">
        <v>2075</v>
      </c>
      <c r="C86" t="s">
        <v>182</v>
      </c>
      <c r="D86" t="s">
        <v>182</v>
      </c>
      <c r="E86" t="s">
        <v>182</v>
      </c>
      <c r="F86" t="s">
        <v>2076</v>
      </c>
      <c r="G86" t="s">
        <v>182</v>
      </c>
      <c r="H86" t="s">
        <v>182</v>
      </c>
      <c r="I86" t="s">
        <v>2077</v>
      </c>
      <c r="J86" t="s">
        <v>2078</v>
      </c>
      <c r="K86" t="s">
        <v>182</v>
      </c>
      <c r="L86" t="s">
        <v>182</v>
      </c>
      <c r="M86" t="s">
        <v>186</v>
      </c>
      <c r="N86" t="s">
        <v>187</v>
      </c>
      <c r="O86" t="s">
        <v>182</v>
      </c>
      <c r="P86" t="s">
        <v>182</v>
      </c>
      <c r="Q86" t="s">
        <v>182</v>
      </c>
      <c r="R86" t="s">
        <v>182</v>
      </c>
      <c r="S86" t="s">
        <v>182</v>
      </c>
      <c r="T86" t="s">
        <v>182</v>
      </c>
      <c r="U86" t="s">
        <v>2079</v>
      </c>
      <c r="V86" t="s">
        <v>2080</v>
      </c>
      <c r="W86" t="s">
        <v>2081</v>
      </c>
      <c r="X86" t="s">
        <v>2082</v>
      </c>
      <c r="Y86" t="s">
        <v>1152</v>
      </c>
      <c r="Z86" t="s">
        <v>1153</v>
      </c>
      <c r="AA86" t="s">
        <v>2083</v>
      </c>
      <c r="AB86" t="s">
        <v>182</v>
      </c>
      <c r="AC86" t="s">
        <v>2084</v>
      </c>
      <c r="AD86" t="s">
        <v>725</v>
      </c>
      <c r="AE86" t="s">
        <v>2085</v>
      </c>
      <c r="AF86" t="s">
        <v>182</v>
      </c>
      <c r="AG86">
        <v>41</v>
      </c>
      <c r="AH86">
        <v>6</v>
      </c>
      <c r="AI86">
        <v>6</v>
      </c>
      <c r="AJ86">
        <v>0</v>
      </c>
      <c r="AK86">
        <v>2</v>
      </c>
      <c r="AL86" t="s">
        <v>2086</v>
      </c>
      <c r="AM86" t="s">
        <v>2087</v>
      </c>
      <c r="AN86" t="s">
        <v>2088</v>
      </c>
      <c r="AO86" t="s">
        <v>2089</v>
      </c>
      <c r="AP86" t="s">
        <v>2090</v>
      </c>
      <c r="AQ86" t="s">
        <v>182</v>
      </c>
      <c r="AR86" t="s">
        <v>2091</v>
      </c>
      <c r="AS86" t="s">
        <v>2092</v>
      </c>
      <c r="AT86" t="s">
        <v>588</v>
      </c>
      <c r="AU86">
        <v>2021</v>
      </c>
      <c r="AV86">
        <v>38</v>
      </c>
      <c r="AW86">
        <v>10</v>
      </c>
      <c r="AX86" t="s">
        <v>182</v>
      </c>
      <c r="AY86" t="s">
        <v>182</v>
      </c>
      <c r="AZ86" t="s">
        <v>182</v>
      </c>
      <c r="BA86" t="s">
        <v>182</v>
      </c>
      <c r="BB86">
        <v>921</v>
      </c>
      <c r="BC86">
        <v>930</v>
      </c>
      <c r="BD86" t="s">
        <v>182</v>
      </c>
      <c r="BE86" t="s">
        <v>2093</v>
      </c>
      <c r="BF86" s="1" t="str">
        <f>HYPERLINK("http://dx.doi.org/10.1007/s40266-021-00886-y","http://dx.doi.org/10.1007/s40266-021-00886-y")</f>
        <v>http://dx.doi.org/10.1007/s40266-021-00886-y</v>
      </c>
      <c r="BG86" t="s">
        <v>182</v>
      </c>
      <c r="BH86" t="s">
        <v>2094</v>
      </c>
      <c r="BI86">
        <v>10</v>
      </c>
      <c r="BJ86" t="s">
        <v>2095</v>
      </c>
      <c r="BK86" t="s">
        <v>208</v>
      </c>
      <c r="BL86" t="s">
        <v>2095</v>
      </c>
      <c r="BM86" t="s">
        <v>2096</v>
      </c>
      <c r="BN86" s="1">
        <v>34405381</v>
      </c>
      <c r="BO86" t="s">
        <v>1633</v>
      </c>
      <c r="BP86" t="s">
        <v>182</v>
      </c>
      <c r="BQ86" t="s">
        <v>182</v>
      </c>
      <c r="BR86" t="s">
        <v>212</v>
      </c>
      <c r="BS86" t="s">
        <v>2097</v>
      </c>
      <c r="BT86" t="str">
        <f>HYPERLINK("https%3A%2F%2Fwww.webofscience.com%2Fwos%2Fwoscc%2Ffull-record%2FWOS:000685586100001","View Full Record in Web of Science")</f>
        <v>View Full Record in Web of Science</v>
      </c>
      <c r="BU86">
        <f t="shared" si="1"/>
        <v>1</v>
      </c>
      <c r="CA86" t="s">
        <v>4317</v>
      </c>
      <c r="CB86" t="s">
        <v>4317</v>
      </c>
      <c r="CD86" t="s">
        <v>4317</v>
      </c>
      <c r="CE86" t="s">
        <v>4317</v>
      </c>
      <c r="CF86" t="s">
        <v>4390</v>
      </c>
      <c r="CG86" t="s">
        <v>4480</v>
      </c>
      <c r="CH86" t="s">
        <v>4481</v>
      </c>
    </row>
    <row r="87" spans="1:86" x14ac:dyDescent="0.2">
      <c r="A87" t="s">
        <v>180</v>
      </c>
      <c r="B87" t="s">
        <v>2098</v>
      </c>
      <c r="C87" t="s">
        <v>182</v>
      </c>
      <c r="D87" t="s">
        <v>182</v>
      </c>
      <c r="E87" t="s">
        <v>182</v>
      </c>
      <c r="F87" t="s">
        <v>2099</v>
      </c>
      <c r="G87" t="s">
        <v>182</v>
      </c>
      <c r="H87" t="s">
        <v>182</v>
      </c>
      <c r="I87" t="s">
        <v>2100</v>
      </c>
      <c r="J87" t="s">
        <v>2101</v>
      </c>
      <c r="K87" t="s">
        <v>182</v>
      </c>
      <c r="L87" t="s">
        <v>182</v>
      </c>
      <c r="M87" t="s">
        <v>186</v>
      </c>
      <c r="N87" t="s">
        <v>187</v>
      </c>
      <c r="O87" t="s">
        <v>182</v>
      </c>
      <c r="P87" t="s">
        <v>182</v>
      </c>
      <c r="Q87" t="s">
        <v>182</v>
      </c>
      <c r="R87" t="s">
        <v>182</v>
      </c>
      <c r="S87" t="s">
        <v>182</v>
      </c>
      <c r="T87" t="s">
        <v>182</v>
      </c>
      <c r="U87" t="s">
        <v>2102</v>
      </c>
      <c r="V87" t="s">
        <v>2103</v>
      </c>
      <c r="W87" t="s">
        <v>2104</v>
      </c>
      <c r="X87" t="s">
        <v>2105</v>
      </c>
      <c r="Y87" t="s">
        <v>2106</v>
      </c>
      <c r="Z87" t="s">
        <v>2107</v>
      </c>
      <c r="AA87" t="s">
        <v>2108</v>
      </c>
      <c r="AB87" t="s">
        <v>2109</v>
      </c>
      <c r="AC87" t="s">
        <v>2110</v>
      </c>
      <c r="AD87" t="s">
        <v>2110</v>
      </c>
      <c r="AE87" t="s">
        <v>2111</v>
      </c>
      <c r="AF87" t="s">
        <v>182</v>
      </c>
      <c r="AG87">
        <v>60</v>
      </c>
      <c r="AH87">
        <v>11</v>
      </c>
      <c r="AI87">
        <v>11</v>
      </c>
      <c r="AJ87">
        <v>2</v>
      </c>
      <c r="AK87">
        <v>7</v>
      </c>
      <c r="AL87" t="s">
        <v>832</v>
      </c>
      <c r="AM87" t="s">
        <v>833</v>
      </c>
      <c r="AN87" t="s">
        <v>834</v>
      </c>
      <c r="AO87" t="s">
        <v>2112</v>
      </c>
      <c r="AP87" t="s">
        <v>182</v>
      </c>
      <c r="AQ87" t="s">
        <v>182</v>
      </c>
      <c r="AR87" t="s">
        <v>2113</v>
      </c>
      <c r="AS87" t="s">
        <v>2114</v>
      </c>
      <c r="AT87" t="s">
        <v>2115</v>
      </c>
      <c r="AU87">
        <v>2021</v>
      </c>
      <c r="AV87">
        <v>11</v>
      </c>
      <c r="AW87">
        <v>1</v>
      </c>
      <c r="AX87" t="s">
        <v>182</v>
      </c>
      <c r="AY87" t="s">
        <v>182</v>
      </c>
      <c r="AZ87" t="s">
        <v>182</v>
      </c>
      <c r="BA87" t="s">
        <v>182</v>
      </c>
      <c r="BB87" t="s">
        <v>182</v>
      </c>
      <c r="BC87" t="s">
        <v>182</v>
      </c>
      <c r="BD87">
        <v>16936</v>
      </c>
      <c r="BE87" t="s">
        <v>2116</v>
      </c>
      <c r="BF87" s="1" t="str">
        <f>HYPERLINK("http://dx.doi.org/10.1038/s41598-021-95136-x","http://dx.doi.org/10.1038/s41598-021-95136-x")</f>
        <v>http://dx.doi.org/10.1038/s41598-021-95136-x</v>
      </c>
      <c r="BG87" t="s">
        <v>182</v>
      </c>
      <c r="BH87" t="s">
        <v>182</v>
      </c>
      <c r="BI87">
        <v>12</v>
      </c>
      <c r="BJ87" t="s">
        <v>423</v>
      </c>
      <c r="BK87" t="s">
        <v>208</v>
      </c>
      <c r="BL87" t="s">
        <v>424</v>
      </c>
      <c r="BM87" t="s">
        <v>2117</v>
      </c>
      <c r="BN87" s="1">
        <v>34413324</v>
      </c>
      <c r="BO87" t="s">
        <v>351</v>
      </c>
      <c r="BP87" t="s">
        <v>182</v>
      </c>
      <c r="BQ87" t="s">
        <v>182</v>
      </c>
      <c r="BR87" t="s">
        <v>212</v>
      </c>
      <c r="BS87" t="s">
        <v>2118</v>
      </c>
      <c r="BT87" t="str">
        <f>HYPERLINK("https%3A%2F%2Fwww.webofscience.com%2Fwos%2Fwoscc%2Ffull-record%2FWOS:000686768700075","View Full Record in Web of Science")</f>
        <v>View Full Record in Web of Science</v>
      </c>
      <c r="BU87">
        <f t="shared" si="1"/>
        <v>1</v>
      </c>
      <c r="BX87" t="s">
        <v>4482</v>
      </c>
      <c r="CA87" t="s">
        <v>4317</v>
      </c>
      <c r="CB87" t="s">
        <v>4494</v>
      </c>
      <c r="CF87" t="s">
        <v>4332</v>
      </c>
      <c r="CG87" t="s">
        <v>4483</v>
      </c>
      <c r="CH87" t="s">
        <v>4484</v>
      </c>
    </row>
    <row r="88" spans="1:86" x14ac:dyDescent="0.2">
      <c r="A88" t="s">
        <v>180</v>
      </c>
      <c r="B88" t="s">
        <v>2053</v>
      </c>
      <c r="C88" t="s">
        <v>182</v>
      </c>
      <c r="D88" t="s">
        <v>182</v>
      </c>
      <c r="E88" t="s">
        <v>182</v>
      </c>
      <c r="F88" t="s">
        <v>2054</v>
      </c>
      <c r="G88" t="s">
        <v>182</v>
      </c>
      <c r="H88" t="s">
        <v>182</v>
      </c>
      <c r="I88" t="s">
        <v>2055</v>
      </c>
      <c r="J88" t="s">
        <v>2056</v>
      </c>
      <c r="K88" t="s">
        <v>182</v>
      </c>
      <c r="L88" t="s">
        <v>182</v>
      </c>
      <c r="M88" t="s">
        <v>186</v>
      </c>
      <c r="N88" t="s">
        <v>187</v>
      </c>
      <c r="O88" t="s">
        <v>182</v>
      </c>
      <c r="P88" t="s">
        <v>182</v>
      </c>
      <c r="Q88" t="s">
        <v>182</v>
      </c>
      <c r="R88" t="s">
        <v>182</v>
      </c>
      <c r="S88" t="s">
        <v>182</v>
      </c>
      <c r="T88" t="s">
        <v>2057</v>
      </c>
      <c r="U88" t="s">
        <v>182</v>
      </c>
      <c r="V88" t="s">
        <v>2058</v>
      </c>
      <c r="W88" t="s">
        <v>2059</v>
      </c>
      <c r="X88" t="s">
        <v>2060</v>
      </c>
      <c r="Y88" t="s">
        <v>2061</v>
      </c>
      <c r="Z88" t="s">
        <v>2062</v>
      </c>
      <c r="AA88" t="s">
        <v>2063</v>
      </c>
      <c r="AB88" t="s">
        <v>2064</v>
      </c>
      <c r="AC88" t="s">
        <v>2065</v>
      </c>
      <c r="AD88" t="s">
        <v>2066</v>
      </c>
      <c r="AE88" t="s">
        <v>2067</v>
      </c>
      <c r="AF88" t="s">
        <v>182</v>
      </c>
      <c r="AG88">
        <v>28</v>
      </c>
      <c r="AH88">
        <v>24</v>
      </c>
      <c r="AI88">
        <v>24</v>
      </c>
      <c r="AJ88">
        <v>2</v>
      </c>
      <c r="AK88">
        <v>13</v>
      </c>
      <c r="AL88" t="s">
        <v>341</v>
      </c>
      <c r="AM88" t="s">
        <v>342</v>
      </c>
      <c r="AN88" t="s">
        <v>343</v>
      </c>
      <c r="AO88" t="s">
        <v>182</v>
      </c>
      <c r="AP88" t="s">
        <v>2068</v>
      </c>
      <c r="AQ88" t="s">
        <v>182</v>
      </c>
      <c r="AR88" t="s">
        <v>2069</v>
      </c>
      <c r="AS88" t="s">
        <v>2070</v>
      </c>
      <c r="AT88" t="s">
        <v>2071</v>
      </c>
      <c r="AU88">
        <v>2021</v>
      </c>
      <c r="AV88">
        <v>9</v>
      </c>
      <c r="AW88" t="s">
        <v>182</v>
      </c>
      <c r="AX88" t="s">
        <v>182</v>
      </c>
      <c r="AY88" t="s">
        <v>182</v>
      </c>
      <c r="AZ88" t="s">
        <v>182</v>
      </c>
      <c r="BA88" t="s">
        <v>182</v>
      </c>
      <c r="BB88" t="s">
        <v>182</v>
      </c>
      <c r="BC88" t="s">
        <v>182</v>
      </c>
      <c r="BD88">
        <v>684112</v>
      </c>
      <c r="BE88" t="s">
        <v>2072</v>
      </c>
      <c r="BF88" s="1" t="str">
        <f>HYPERLINK("http://dx.doi.org/10.3389/fpubh.2021.684112","http://dx.doi.org/10.3389/fpubh.2021.684112")</f>
        <v>http://dx.doi.org/10.3389/fpubh.2021.684112</v>
      </c>
      <c r="BG88" t="s">
        <v>182</v>
      </c>
      <c r="BH88" t="s">
        <v>182</v>
      </c>
      <c r="BI88">
        <v>8</v>
      </c>
      <c r="BJ88" t="s">
        <v>320</v>
      </c>
      <c r="BK88" t="s">
        <v>380</v>
      </c>
      <c r="BL88" t="s">
        <v>320</v>
      </c>
      <c r="BM88" t="s">
        <v>2073</v>
      </c>
      <c r="BN88" s="1">
        <v>34434913</v>
      </c>
      <c r="BO88" t="s">
        <v>471</v>
      </c>
      <c r="BP88" t="s">
        <v>182</v>
      </c>
      <c r="BQ88" t="s">
        <v>182</v>
      </c>
      <c r="BR88" t="s">
        <v>212</v>
      </c>
      <c r="BS88" t="s">
        <v>2074</v>
      </c>
      <c r="BT88" t="str">
        <f>HYPERLINK("https%3A%2F%2Fwww.webofscience.com%2Fwos%2Fwoscc%2Ffull-record%2FWOS:000687976000001","View Full Record in Web of Science")</f>
        <v>View Full Record in Web of Science</v>
      </c>
      <c r="BU88">
        <f t="shared" si="1"/>
        <v>1</v>
      </c>
      <c r="CA88" t="s">
        <v>4317</v>
      </c>
      <c r="CB88" t="s">
        <v>4317</v>
      </c>
      <c r="CE88" t="s">
        <v>4317</v>
      </c>
      <c r="CF88" t="s">
        <v>4335</v>
      </c>
      <c r="CG88" t="s">
        <v>4485</v>
      </c>
      <c r="CH88" t="s">
        <v>4486</v>
      </c>
    </row>
    <row r="89" spans="1:86" x14ac:dyDescent="0.2">
      <c r="A89" t="s">
        <v>180</v>
      </c>
      <c r="B89" t="s">
        <v>2119</v>
      </c>
      <c r="C89" t="s">
        <v>182</v>
      </c>
      <c r="D89" t="s">
        <v>182</v>
      </c>
      <c r="E89" t="s">
        <v>182</v>
      </c>
      <c r="F89" t="s">
        <v>2120</v>
      </c>
      <c r="G89" t="s">
        <v>182</v>
      </c>
      <c r="H89" t="s">
        <v>182</v>
      </c>
      <c r="I89" t="s">
        <v>2121</v>
      </c>
      <c r="J89" t="s">
        <v>2122</v>
      </c>
      <c r="K89" t="s">
        <v>182</v>
      </c>
      <c r="L89" t="s">
        <v>182</v>
      </c>
      <c r="M89" t="s">
        <v>186</v>
      </c>
      <c r="N89" t="s">
        <v>187</v>
      </c>
      <c r="O89" t="s">
        <v>182</v>
      </c>
      <c r="P89" t="s">
        <v>182</v>
      </c>
      <c r="Q89" t="s">
        <v>182</v>
      </c>
      <c r="R89" t="s">
        <v>182</v>
      </c>
      <c r="S89" t="s">
        <v>182</v>
      </c>
      <c r="T89" t="s">
        <v>182</v>
      </c>
      <c r="U89" t="s">
        <v>2123</v>
      </c>
      <c r="V89" t="s">
        <v>2124</v>
      </c>
      <c r="W89" t="s">
        <v>2125</v>
      </c>
      <c r="X89" t="s">
        <v>2126</v>
      </c>
      <c r="Y89" t="s">
        <v>2127</v>
      </c>
      <c r="Z89" t="s">
        <v>2128</v>
      </c>
      <c r="AA89" t="s">
        <v>2129</v>
      </c>
      <c r="AB89" t="s">
        <v>2130</v>
      </c>
      <c r="AC89" t="s">
        <v>182</v>
      </c>
      <c r="AD89" t="s">
        <v>182</v>
      </c>
      <c r="AE89" t="s">
        <v>182</v>
      </c>
      <c r="AF89" t="s">
        <v>182</v>
      </c>
      <c r="AG89">
        <v>33</v>
      </c>
      <c r="AH89">
        <v>12</v>
      </c>
      <c r="AI89">
        <v>12</v>
      </c>
      <c r="AJ89">
        <v>4</v>
      </c>
      <c r="AK89">
        <v>16</v>
      </c>
      <c r="AL89" t="s">
        <v>1312</v>
      </c>
      <c r="AM89" t="s">
        <v>201</v>
      </c>
      <c r="AN89" t="s">
        <v>1313</v>
      </c>
      <c r="AO89" t="s">
        <v>2131</v>
      </c>
      <c r="AP89" t="s">
        <v>2132</v>
      </c>
      <c r="AQ89" t="s">
        <v>182</v>
      </c>
      <c r="AR89" t="s">
        <v>2133</v>
      </c>
      <c r="AS89" t="s">
        <v>2134</v>
      </c>
      <c r="AT89" t="s">
        <v>1065</v>
      </c>
      <c r="AU89">
        <v>2022</v>
      </c>
      <c r="AV89">
        <v>76</v>
      </c>
      <c r="AW89">
        <v>4</v>
      </c>
      <c r="AX89" t="s">
        <v>182</v>
      </c>
      <c r="AY89" t="s">
        <v>182</v>
      </c>
      <c r="AZ89" t="s">
        <v>182</v>
      </c>
      <c r="BA89" t="s">
        <v>182</v>
      </c>
      <c r="BB89">
        <v>588</v>
      </c>
      <c r="BC89">
        <v>591</v>
      </c>
      <c r="BD89" t="s">
        <v>182</v>
      </c>
      <c r="BE89" t="s">
        <v>2135</v>
      </c>
      <c r="BF89" s="1" t="str">
        <f>HYPERLINK("http://dx.doi.org/10.1038/s41430-021-00993-4","http://dx.doi.org/10.1038/s41430-021-00993-4")</f>
        <v>http://dx.doi.org/10.1038/s41430-021-00993-4</v>
      </c>
      <c r="BG89" t="s">
        <v>182</v>
      </c>
      <c r="BH89" t="s">
        <v>2094</v>
      </c>
      <c r="BI89">
        <v>4</v>
      </c>
      <c r="BJ89" t="s">
        <v>451</v>
      </c>
      <c r="BK89" t="s">
        <v>208</v>
      </c>
      <c r="BL89" t="s">
        <v>451</v>
      </c>
      <c r="BM89" t="s">
        <v>2136</v>
      </c>
      <c r="BN89" s="1">
        <v>34462559</v>
      </c>
      <c r="BO89" t="s">
        <v>1166</v>
      </c>
      <c r="BP89" t="s">
        <v>182</v>
      </c>
      <c r="BQ89" t="s">
        <v>182</v>
      </c>
      <c r="BR89" t="s">
        <v>212</v>
      </c>
      <c r="BS89" t="s">
        <v>2137</v>
      </c>
      <c r="BT89" t="str">
        <f>HYPERLINK("https%3A%2F%2Fwww.webofscience.com%2Fwos%2Fwoscc%2Ffull-record%2FWOS:000691190200004","View Full Record in Web of Science")</f>
        <v>View Full Record in Web of Science</v>
      </c>
      <c r="BU89" t="str">
        <f t="shared" si="1"/>
        <v/>
      </c>
      <c r="BV89" t="s">
        <v>4385</v>
      </c>
    </row>
    <row r="90" spans="1:86" x14ac:dyDescent="0.2">
      <c r="A90" t="s">
        <v>180</v>
      </c>
      <c r="B90" t="s">
        <v>2184</v>
      </c>
      <c r="C90" t="s">
        <v>182</v>
      </c>
      <c r="D90" t="s">
        <v>182</v>
      </c>
      <c r="E90" t="s">
        <v>182</v>
      </c>
      <c r="F90" t="s">
        <v>2185</v>
      </c>
      <c r="G90" t="s">
        <v>182</v>
      </c>
      <c r="H90" t="s">
        <v>182</v>
      </c>
      <c r="I90" t="s">
        <v>2186</v>
      </c>
      <c r="J90" t="s">
        <v>406</v>
      </c>
      <c r="K90" t="s">
        <v>182</v>
      </c>
      <c r="L90" t="s">
        <v>182</v>
      </c>
      <c r="M90" t="s">
        <v>186</v>
      </c>
      <c r="N90" t="s">
        <v>187</v>
      </c>
      <c r="O90" t="s">
        <v>182</v>
      </c>
      <c r="P90" t="s">
        <v>182</v>
      </c>
      <c r="Q90" t="s">
        <v>182</v>
      </c>
      <c r="R90" t="s">
        <v>182</v>
      </c>
      <c r="S90" t="s">
        <v>182</v>
      </c>
      <c r="T90" t="s">
        <v>182</v>
      </c>
      <c r="U90" t="s">
        <v>182</v>
      </c>
      <c r="V90" t="s">
        <v>2187</v>
      </c>
      <c r="W90" t="s">
        <v>2188</v>
      </c>
      <c r="X90" t="s">
        <v>2189</v>
      </c>
      <c r="Y90" t="s">
        <v>2190</v>
      </c>
      <c r="Z90" t="s">
        <v>2191</v>
      </c>
      <c r="AA90" t="s">
        <v>2192</v>
      </c>
      <c r="AB90" t="s">
        <v>2193</v>
      </c>
      <c r="AC90" t="s">
        <v>2194</v>
      </c>
      <c r="AD90" t="s">
        <v>2194</v>
      </c>
      <c r="AE90" t="s">
        <v>2195</v>
      </c>
      <c r="AF90" t="s">
        <v>182</v>
      </c>
      <c r="AG90">
        <v>51</v>
      </c>
      <c r="AH90">
        <v>8</v>
      </c>
      <c r="AI90">
        <v>8</v>
      </c>
      <c r="AJ90">
        <v>1</v>
      </c>
      <c r="AK90">
        <v>3</v>
      </c>
      <c r="AL90" t="s">
        <v>415</v>
      </c>
      <c r="AM90" t="s">
        <v>416</v>
      </c>
      <c r="AN90" t="s">
        <v>417</v>
      </c>
      <c r="AO90" t="s">
        <v>418</v>
      </c>
      <c r="AP90" t="s">
        <v>182</v>
      </c>
      <c r="AQ90" t="s">
        <v>182</v>
      </c>
      <c r="AR90" t="s">
        <v>406</v>
      </c>
      <c r="AS90" t="s">
        <v>419</v>
      </c>
      <c r="AT90" t="s">
        <v>2196</v>
      </c>
      <c r="AU90">
        <v>2021</v>
      </c>
      <c r="AV90">
        <v>16</v>
      </c>
      <c r="AW90">
        <v>9</v>
      </c>
      <c r="AX90" t="s">
        <v>182</v>
      </c>
      <c r="AY90" t="s">
        <v>182</v>
      </c>
      <c r="AZ90" t="s">
        <v>182</v>
      </c>
      <c r="BA90" t="s">
        <v>182</v>
      </c>
      <c r="BB90" t="s">
        <v>182</v>
      </c>
      <c r="BC90" t="s">
        <v>182</v>
      </c>
      <c r="BD90" t="s">
        <v>2197</v>
      </c>
      <c r="BE90" t="s">
        <v>2198</v>
      </c>
      <c r="BF90" s="1" t="str">
        <f>HYPERLINK("http://dx.doi.org/10.1371/journal.pone.0256988","http://dx.doi.org/10.1371/journal.pone.0256988")</f>
        <v>http://dx.doi.org/10.1371/journal.pone.0256988</v>
      </c>
      <c r="BG90" t="s">
        <v>182</v>
      </c>
      <c r="BH90" t="s">
        <v>182</v>
      </c>
      <c r="BI90">
        <v>12</v>
      </c>
      <c r="BJ90" t="s">
        <v>423</v>
      </c>
      <c r="BK90" t="s">
        <v>208</v>
      </c>
      <c r="BL90" t="s">
        <v>424</v>
      </c>
      <c r="BM90" t="s">
        <v>2199</v>
      </c>
      <c r="BN90" s="1">
        <v>34478452</v>
      </c>
      <c r="BO90" t="s">
        <v>323</v>
      </c>
      <c r="BP90" t="s">
        <v>182</v>
      </c>
      <c r="BQ90" t="s">
        <v>182</v>
      </c>
      <c r="BR90" t="s">
        <v>212</v>
      </c>
      <c r="BS90" t="s">
        <v>2200</v>
      </c>
      <c r="BT90" t="str">
        <f>HYPERLINK("https%3A%2F%2Fwww.webofscience.com%2Fwos%2Fwoscc%2Ffull-record%2FWOS:000707051200020","View Full Record in Web of Science")</f>
        <v>View Full Record in Web of Science</v>
      </c>
      <c r="BU90" t="str">
        <f t="shared" si="1"/>
        <v/>
      </c>
      <c r="BV90" t="s">
        <v>4487</v>
      </c>
    </row>
    <row r="91" spans="1:86" x14ac:dyDescent="0.2">
      <c r="A91" t="s">
        <v>180</v>
      </c>
      <c r="B91" t="s">
        <v>2201</v>
      </c>
      <c r="C91" t="s">
        <v>182</v>
      </c>
      <c r="D91" t="s">
        <v>182</v>
      </c>
      <c r="E91" t="s">
        <v>182</v>
      </c>
      <c r="F91" t="s">
        <v>2202</v>
      </c>
      <c r="G91" t="s">
        <v>182</v>
      </c>
      <c r="H91" t="s">
        <v>182</v>
      </c>
      <c r="I91" t="s">
        <v>2203</v>
      </c>
      <c r="J91" t="s">
        <v>2204</v>
      </c>
      <c r="K91" t="s">
        <v>182</v>
      </c>
      <c r="L91" t="s">
        <v>182</v>
      </c>
      <c r="M91" t="s">
        <v>186</v>
      </c>
      <c r="N91" t="s">
        <v>187</v>
      </c>
      <c r="O91" t="s">
        <v>182</v>
      </c>
      <c r="P91" t="s">
        <v>182</v>
      </c>
      <c r="Q91" t="s">
        <v>182</v>
      </c>
      <c r="R91" t="s">
        <v>182</v>
      </c>
      <c r="S91" t="s">
        <v>182</v>
      </c>
      <c r="T91" t="s">
        <v>2205</v>
      </c>
      <c r="U91" t="s">
        <v>2206</v>
      </c>
      <c r="V91" t="s">
        <v>2207</v>
      </c>
      <c r="W91" t="s">
        <v>2208</v>
      </c>
      <c r="X91" t="s">
        <v>2209</v>
      </c>
      <c r="Y91" t="s">
        <v>2210</v>
      </c>
      <c r="Z91" t="s">
        <v>2211</v>
      </c>
      <c r="AA91" t="s">
        <v>2212</v>
      </c>
      <c r="AB91" t="s">
        <v>2213</v>
      </c>
      <c r="AC91" t="s">
        <v>2214</v>
      </c>
      <c r="AD91" t="s">
        <v>2215</v>
      </c>
      <c r="AE91" t="s">
        <v>2216</v>
      </c>
      <c r="AF91" t="s">
        <v>182</v>
      </c>
      <c r="AG91">
        <v>38</v>
      </c>
      <c r="AH91">
        <v>22</v>
      </c>
      <c r="AI91">
        <v>22</v>
      </c>
      <c r="AJ91">
        <v>1</v>
      </c>
      <c r="AK91">
        <v>12</v>
      </c>
      <c r="AL91" t="s">
        <v>313</v>
      </c>
      <c r="AM91" t="s">
        <v>201</v>
      </c>
      <c r="AN91" t="s">
        <v>314</v>
      </c>
      <c r="AO91" t="s">
        <v>182</v>
      </c>
      <c r="AP91" t="s">
        <v>2217</v>
      </c>
      <c r="AQ91" t="s">
        <v>182</v>
      </c>
      <c r="AR91" t="s">
        <v>2218</v>
      </c>
      <c r="AS91" t="s">
        <v>2219</v>
      </c>
      <c r="AT91" t="s">
        <v>2220</v>
      </c>
      <c r="AU91">
        <v>2021</v>
      </c>
      <c r="AV91">
        <v>21</v>
      </c>
      <c r="AW91">
        <v>1</v>
      </c>
      <c r="AX91" t="s">
        <v>182</v>
      </c>
      <c r="AY91" t="s">
        <v>182</v>
      </c>
      <c r="AZ91" t="s">
        <v>182</v>
      </c>
      <c r="BA91" t="s">
        <v>182</v>
      </c>
      <c r="BB91" t="s">
        <v>182</v>
      </c>
      <c r="BC91" t="s">
        <v>182</v>
      </c>
      <c r="BD91">
        <v>908</v>
      </c>
      <c r="BE91" t="s">
        <v>33</v>
      </c>
      <c r="BF91" s="1" t="str">
        <f>HYPERLINK("http://dx.doi.org/10.1186/s12879-021-06600-y","http://dx.doi.org/10.1186/s12879-021-06600-y")</f>
        <v>http://dx.doi.org/10.1186/s12879-021-06600-y</v>
      </c>
      <c r="BG91" t="s">
        <v>182</v>
      </c>
      <c r="BH91" t="s">
        <v>182</v>
      </c>
      <c r="BI91">
        <v>12</v>
      </c>
      <c r="BJ91" t="s">
        <v>1489</v>
      </c>
      <c r="BK91" t="s">
        <v>208</v>
      </c>
      <c r="BL91" t="s">
        <v>1489</v>
      </c>
      <c r="BM91" t="s">
        <v>2221</v>
      </c>
      <c r="BN91" s="1">
        <v>34481456</v>
      </c>
      <c r="BO91" t="s">
        <v>2222</v>
      </c>
      <c r="BP91" t="s">
        <v>182</v>
      </c>
      <c r="BQ91" t="s">
        <v>182</v>
      </c>
      <c r="BR91" t="s">
        <v>212</v>
      </c>
      <c r="BS91" t="s">
        <v>2223</v>
      </c>
      <c r="BT91" t="str">
        <f>HYPERLINK("https%3A%2F%2Fwww.webofscience.com%2Fwos%2Fwoscc%2Ffull-record%2FWOS:000693040600002","View Full Record in Web of Science")</f>
        <v>View Full Record in Web of Science</v>
      </c>
      <c r="BU91">
        <f t="shared" si="1"/>
        <v>1</v>
      </c>
      <c r="CA91" t="s">
        <v>4317</v>
      </c>
      <c r="CB91" t="s">
        <v>4317</v>
      </c>
      <c r="CD91" t="s">
        <v>4317</v>
      </c>
      <c r="CE91" t="s">
        <v>4317</v>
      </c>
      <c r="CF91" t="s">
        <v>4336</v>
      </c>
      <c r="CG91" t="s">
        <v>4488</v>
      </c>
      <c r="CH91" t="s">
        <v>4489</v>
      </c>
    </row>
    <row r="92" spans="1:86" x14ac:dyDescent="0.2">
      <c r="A92" t="s">
        <v>180</v>
      </c>
      <c r="B92" t="s">
        <v>2392</v>
      </c>
      <c r="C92" t="s">
        <v>182</v>
      </c>
      <c r="D92" t="s">
        <v>182</v>
      </c>
      <c r="E92" t="s">
        <v>182</v>
      </c>
      <c r="F92" t="s">
        <v>2393</v>
      </c>
      <c r="G92" t="s">
        <v>182</v>
      </c>
      <c r="H92" t="s">
        <v>182</v>
      </c>
      <c r="I92" t="s">
        <v>2394</v>
      </c>
      <c r="J92" t="s">
        <v>2395</v>
      </c>
      <c r="K92" t="s">
        <v>182</v>
      </c>
      <c r="L92" t="s">
        <v>182</v>
      </c>
      <c r="M92" t="s">
        <v>186</v>
      </c>
      <c r="N92" t="s">
        <v>187</v>
      </c>
      <c r="O92" t="s">
        <v>182</v>
      </c>
      <c r="P92" t="s">
        <v>182</v>
      </c>
      <c r="Q92" t="s">
        <v>182</v>
      </c>
      <c r="R92" t="s">
        <v>182</v>
      </c>
      <c r="S92" t="s">
        <v>182</v>
      </c>
      <c r="T92" t="s">
        <v>2396</v>
      </c>
      <c r="U92" t="s">
        <v>2397</v>
      </c>
      <c r="V92" t="s">
        <v>2398</v>
      </c>
      <c r="W92" t="s">
        <v>2399</v>
      </c>
      <c r="X92" t="s">
        <v>2400</v>
      </c>
      <c r="Y92" t="s">
        <v>2401</v>
      </c>
      <c r="Z92" t="s">
        <v>2402</v>
      </c>
      <c r="AA92" t="s">
        <v>2403</v>
      </c>
      <c r="AB92" t="s">
        <v>2404</v>
      </c>
      <c r="AC92" t="s">
        <v>2405</v>
      </c>
      <c r="AD92" t="s">
        <v>2406</v>
      </c>
      <c r="AE92" t="s">
        <v>2407</v>
      </c>
      <c r="AF92" t="s">
        <v>182</v>
      </c>
      <c r="AG92">
        <v>56</v>
      </c>
      <c r="AH92">
        <v>12</v>
      </c>
      <c r="AI92">
        <v>13</v>
      </c>
      <c r="AJ92">
        <v>3</v>
      </c>
      <c r="AK92">
        <v>21</v>
      </c>
      <c r="AL92" t="s">
        <v>2408</v>
      </c>
      <c r="AM92" t="s">
        <v>673</v>
      </c>
      <c r="AN92" t="s">
        <v>2409</v>
      </c>
      <c r="AO92" t="s">
        <v>2410</v>
      </c>
      <c r="AP92" t="s">
        <v>2411</v>
      </c>
      <c r="AQ92" t="s">
        <v>182</v>
      </c>
      <c r="AR92" t="s">
        <v>2412</v>
      </c>
      <c r="AS92" t="s">
        <v>2413</v>
      </c>
      <c r="AT92" t="s">
        <v>679</v>
      </c>
      <c r="AU92">
        <v>2021</v>
      </c>
      <c r="AV92">
        <v>41</v>
      </c>
      <c r="AW92">
        <v>11</v>
      </c>
      <c r="AX92" t="s">
        <v>182</v>
      </c>
      <c r="AY92" t="s">
        <v>182</v>
      </c>
      <c r="AZ92" t="s">
        <v>182</v>
      </c>
      <c r="BA92" t="s">
        <v>182</v>
      </c>
      <c r="BB92">
        <v>2802</v>
      </c>
      <c r="BC92">
        <v>2810</v>
      </c>
      <c r="BD92" t="s">
        <v>182</v>
      </c>
      <c r="BE92" t="s">
        <v>103</v>
      </c>
      <c r="BF92" s="1" t="str">
        <f>HYPERLINK("http://dx.doi.org/10.1161/ATVBAHA.121.316324","http://dx.doi.org/10.1161/ATVBAHA.121.316324")</f>
        <v>http://dx.doi.org/10.1161/ATVBAHA.121.316324</v>
      </c>
      <c r="BG92" t="s">
        <v>182</v>
      </c>
      <c r="BH92" t="s">
        <v>182</v>
      </c>
      <c r="BI92">
        <v>9</v>
      </c>
      <c r="BJ92" t="s">
        <v>1994</v>
      </c>
      <c r="BK92" t="s">
        <v>208</v>
      </c>
      <c r="BL92" t="s">
        <v>1995</v>
      </c>
      <c r="BM92" t="s">
        <v>2414</v>
      </c>
      <c r="BN92" s="1">
        <v>34496635</v>
      </c>
      <c r="BO92" t="s">
        <v>566</v>
      </c>
      <c r="BP92" t="s">
        <v>182</v>
      </c>
      <c r="BQ92" t="s">
        <v>182</v>
      </c>
      <c r="BR92" t="s">
        <v>212</v>
      </c>
      <c r="BS92" t="s">
        <v>2415</v>
      </c>
      <c r="BT92" t="str">
        <f>HYPERLINK("https%3A%2F%2Fwww.webofscience.com%2Fwos%2Fwoscc%2Ffull-record%2FWOS:000710623300017","View Full Record in Web of Science")</f>
        <v>View Full Record in Web of Science</v>
      </c>
      <c r="BU92" t="str">
        <f t="shared" si="1"/>
        <v/>
      </c>
      <c r="BV92" t="s">
        <v>4385</v>
      </c>
    </row>
    <row r="93" spans="1:86" x14ac:dyDescent="0.2">
      <c r="A93" t="s">
        <v>180</v>
      </c>
      <c r="B93" t="s">
        <v>2243</v>
      </c>
      <c r="C93" t="s">
        <v>182</v>
      </c>
      <c r="D93" t="s">
        <v>182</v>
      </c>
      <c r="E93" t="s">
        <v>182</v>
      </c>
      <c r="F93" t="s">
        <v>2244</v>
      </c>
      <c r="G93" t="s">
        <v>182</v>
      </c>
      <c r="H93" t="s">
        <v>182</v>
      </c>
      <c r="I93" t="s">
        <v>2245</v>
      </c>
      <c r="J93" t="s">
        <v>2101</v>
      </c>
      <c r="K93" t="s">
        <v>182</v>
      </c>
      <c r="L93" t="s">
        <v>182</v>
      </c>
      <c r="M93" t="s">
        <v>186</v>
      </c>
      <c r="N93" t="s">
        <v>187</v>
      </c>
      <c r="O93" t="s">
        <v>182</v>
      </c>
      <c r="P93" t="s">
        <v>182</v>
      </c>
      <c r="Q93" t="s">
        <v>182</v>
      </c>
      <c r="R93" t="s">
        <v>182</v>
      </c>
      <c r="S93" t="s">
        <v>182</v>
      </c>
      <c r="T93" t="s">
        <v>182</v>
      </c>
      <c r="U93" t="s">
        <v>2123</v>
      </c>
      <c r="V93" t="s">
        <v>2246</v>
      </c>
      <c r="W93" t="s">
        <v>2247</v>
      </c>
      <c r="X93" t="s">
        <v>2248</v>
      </c>
      <c r="Y93" t="s">
        <v>2249</v>
      </c>
      <c r="Z93" t="s">
        <v>2250</v>
      </c>
      <c r="AA93" t="s">
        <v>2251</v>
      </c>
      <c r="AB93" t="s">
        <v>2252</v>
      </c>
      <c r="AC93" t="s">
        <v>2253</v>
      </c>
      <c r="AD93" t="s">
        <v>2254</v>
      </c>
      <c r="AE93" t="s">
        <v>2255</v>
      </c>
      <c r="AF93" t="s">
        <v>182</v>
      </c>
      <c r="AG93">
        <v>26</v>
      </c>
      <c r="AH93">
        <v>11</v>
      </c>
      <c r="AI93">
        <v>11</v>
      </c>
      <c r="AJ93">
        <v>0</v>
      </c>
      <c r="AK93">
        <v>3</v>
      </c>
      <c r="AL93" t="s">
        <v>832</v>
      </c>
      <c r="AM93" t="s">
        <v>833</v>
      </c>
      <c r="AN93" t="s">
        <v>834</v>
      </c>
      <c r="AO93" t="s">
        <v>2112</v>
      </c>
      <c r="AP93" t="s">
        <v>182</v>
      </c>
      <c r="AQ93" t="s">
        <v>182</v>
      </c>
      <c r="AR93" t="s">
        <v>2113</v>
      </c>
      <c r="AS93" t="s">
        <v>2114</v>
      </c>
      <c r="AT93" t="s">
        <v>2256</v>
      </c>
      <c r="AU93">
        <v>2021</v>
      </c>
      <c r="AV93">
        <v>11</v>
      </c>
      <c r="AW93">
        <v>1</v>
      </c>
      <c r="AX93" t="s">
        <v>182</v>
      </c>
      <c r="AY93" t="s">
        <v>182</v>
      </c>
      <c r="AZ93" t="s">
        <v>182</v>
      </c>
      <c r="BA93" t="s">
        <v>182</v>
      </c>
      <c r="BB93" t="s">
        <v>182</v>
      </c>
      <c r="BC93" t="s">
        <v>182</v>
      </c>
      <c r="BD93">
        <v>18262</v>
      </c>
      <c r="BE93" t="s">
        <v>2257</v>
      </c>
      <c r="BF93" s="1" t="str">
        <f>HYPERLINK("http://dx.doi.org/10.1038/s41598-021-97679-5","http://dx.doi.org/10.1038/s41598-021-97679-5")</f>
        <v>http://dx.doi.org/10.1038/s41598-021-97679-5</v>
      </c>
      <c r="BG93" t="s">
        <v>182</v>
      </c>
      <c r="BH93" t="s">
        <v>182</v>
      </c>
      <c r="BI93">
        <v>8</v>
      </c>
      <c r="BJ93" t="s">
        <v>423</v>
      </c>
      <c r="BK93" t="s">
        <v>208</v>
      </c>
      <c r="BL93" t="s">
        <v>424</v>
      </c>
      <c r="BM93" t="s">
        <v>2258</v>
      </c>
      <c r="BN93" s="1">
        <v>34521884</v>
      </c>
      <c r="BO93" t="s">
        <v>2259</v>
      </c>
      <c r="BP93" t="s">
        <v>182</v>
      </c>
      <c r="BQ93" t="s">
        <v>182</v>
      </c>
      <c r="BR93" t="s">
        <v>212</v>
      </c>
      <c r="BS93" t="s">
        <v>2260</v>
      </c>
      <c r="BT93" t="str">
        <f>HYPERLINK("https%3A%2F%2Fwww.webofscience.com%2Fwos%2Fwoscc%2Ffull-record%2FWOS:000696645100097","View Full Record in Web of Science")</f>
        <v>View Full Record in Web of Science</v>
      </c>
      <c r="BU93">
        <f t="shared" si="1"/>
        <v>1</v>
      </c>
      <c r="BW93" t="s">
        <v>4357</v>
      </c>
      <c r="BZ93" t="s">
        <v>4363</v>
      </c>
      <c r="CA93" t="s">
        <v>4317</v>
      </c>
      <c r="CB93" t="s">
        <v>4317</v>
      </c>
      <c r="CC93" t="s">
        <v>4317</v>
      </c>
      <c r="CD93" t="s">
        <v>4317</v>
      </c>
      <c r="CE93" t="s">
        <v>4317</v>
      </c>
      <c r="CF93" t="s">
        <v>4390</v>
      </c>
      <c r="CG93" t="s">
        <v>4490</v>
      </c>
      <c r="CH93" t="s">
        <v>4491</v>
      </c>
    </row>
    <row r="94" spans="1:86" x14ac:dyDescent="0.2">
      <c r="A94" t="s">
        <v>180</v>
      </c>
      <c r="B94" t="s">
        <v>2163</v>
      </c>
      <c r="C94" t="s">
        <v>182</v>
      </c>
      <c r="D94" t="s">
        <v>182</v>
      </c>
      <c r="E94" t="s">
        <v>182</v>
      </c>
      <c r="F94" t="s">
        <v>2164</v>
      </c>
      <c r="G94" t="s">
        <v>182</v>
      </c>
      <c r="H94" t="s">
        <v>182</v>
      </c>
      <c r="I94" t="s">
        <v>2165</v>
      </c>
      <c r="J94" t="s">
        <v>2166</v>
      </c>
      <c r="K94" t="s">
        <v>182</v>
      </c>
      <c r="L94" t="s">
        <v>182</v>
      </c>
      <c r="M94" t="s">
        <v>186</v>
      </c>
      <c r="N94" t="s">
        <v>187</v>
      </c>
      <c r="O94" t="s">
        <v>182</v>
      </c>
      <c r="P94" t="s">
        <v>182</v>
      </c>
      <c r="Q94" t="s">
        <v>182</v>
      </c>
      <c r="R94" t="s">
        <v>182</v>
      </c>
      <c r="S94" t="s">
        <v>182</v>
      </c>
      <c r="T94" t="s">
        <v>2167</v>
      </c>
      <c r="U94" t="s">
        <v>2168</v>
      </c>
      <c r="V94" t="s">
        <v>2169</v>
      </c>
      <c r="W94" t="s">
        <v>2170</v>
      </c>
      <c r="X94" t="s">
        <v>2171</v>
      </c>
      <c r="Y94" t="s">
        <v>2172</v>
      </c>
      <c r="Z94" t="s">
        <v>2173</v>
      </c>
      <c r="AA94" t="s">
        <v>182</v>
      </c>
      <c r="AB94" t="s">
        <v>2174</v>
      </c>
      <c r="AC94" t="s">
        <v>2175</v>
      </c>
      <c r="AD94" t="s">
        <v>2176</v>
      </c>
      <c r="AE94" t="s">
        <v>2177</v>
      </c>
      <c r="AF94" t="s">
        <v>182</v>
      </c>
      <c r="AG94">
        <v>98</v>
      </c>
      <c r="AH94">
        <v>5</v>
      </c>
      <c r="AI94">
        <v>6</v>
      </c>
      <c r="AJ94">
        <v>2</v>
      </c>
      <c r="AK94">
        <v>5</v>
      </c>
      <c r="AL94" t="s">
        <v>1572</v>
      </c>
      <c r="AM94" t="s">
        <v>1462</v>
      </c>
      <c r="AN94" t="s">
        <v>1573</v>
      </c>
      <c r="AO94" t="s">
        <v>182</v>
      </c>
      <c r="AP94" t="s">
        <v>2178</v>
      </c>
      <c r="AQ94" t="s">
        <v>182</v>
      </c>
      <c r="AR94" t="s">
        <v>2166</v>
      </c>
      <c r="AS94" t="s">
        <v>2179</v>
      </c>
      <c r="AT94" t="s">
        <v>376</v>
      </c>
      <c r="AU94">
        <v>2021</v>
      </c>
      <c r="AV94">
        <v>13</v>
      </c>
      <c r="AW94">
        <v>9</v>
      </c>
      <c r="AX94" t="s">
        <v>182</v>
      </c>
      <c r="AY94" t="s">
        <v>182</v>
      </c>
      <c r="AZ94" t="s">
        <v>182</v>
      </c>
      <c r="BA94" t="s">
        <v>182</v>
      </c>
      <c r="BB94" t="s">
        <v>182</v>
      </c>
      <c r="BC94" t="s">
        <v>182</v>
      </c>
      <c r="BD94">
        <v>1514</v>
      </c>
      <c r="BE94" t="s">
        <v>2180</v>
      </c>
      <c r="BF94" s="1" t="str">
        <f>HYPERLINK("http://dx.doi.org/10.3390/pharmaceutics13091514","http://dx.doi.org/10.3390/pharmaceutics13091514")</f>
        <v>http://dx.doi.org/10.3390/pharmaceutics13091514</v>
      </c>
      <c r="BG94" t="s">
        <v>182</v>
      </c>
      <c r="BH94" t="s">
        <v>182</v>
      </c>
      <c r="BI94">
        <v>26</v>
      </c>
      <c r="BJ94" t="s">
        <v>2181</v>
      </c>
      <c r="BK94" t="s">
        <v>208</v>
      </c>
      <c r="BL94" t="s">
        <v>2181</v>
      </c>
      <c r="BM94" t="s">
        <v>2182</v>
      </c>
      <c r="BN94" s="1">
        <v>34575590</v>
      </c>
      <c r="BO94" t="s">
        <v>351</v>
      </c>
      <c r="BP94" t="s">
        <v>182</v>
      </c>
      <c r="BQ94" t="s">
        <v>182</v>
      </c>
      <c r="BR94" t="s">
        <v>212</v>
      </c>
      <c r="BS94" t="s">
        <v>2183</v>
      </c>
      <c r="BT94" t="str">
        <f>HYPERLINK("https%3A%2F%2Fwww.webofscience.com%2Fwos%2Fwoscc%2Ffull-record%2FWOS:000701442000001","View Full Record in Web of Science")</f>
        <v>View Full Record in Web of Science</v>
      </c>
      <c r="BU94">
        <f t="shared" si="1"/>
        <v>1</v>
      </c>
      <c r="BX94" t="s">
        <v>4348</v>
      </c>
      <c r="CA94" t="s">
        <v>4317</v>
      </c>
      <c r="CB94" t="s">
        <v>4495</v>
      </c>
      <c r="CF94" t="s">
        <v>4390</v>
      </c>
      <c r="CG94" t="s">
        <v>4496</v>
      </c>
      <c r="CH94" t="s">
        <v>4497</v>
      </c>
    </row>
    <row r="95" spans="1:86" x14ac:dyDescent="0.2">
      <c r="A95" t="s">
        <v>180</v>
      </c>
      <c r="B95" t="s">
        <v>2224</v>
      </c>
      <c r="C95" t="s">
        <v>182</v>
      </c>
      <c r="D95" t="s">
        <v>182</v>
      </c>
      <c r="E95" t="s">
        <v>182</v>
      </c>
      <c r="F95" t="s">
        <v>2225</v>
      </c>
      <c r="G95" t="s">
        <v>182</v>
      </c>
      <c r="H95" t="s">
        <v>182</v>
      </c>
      <c r="I95" t="s">
        <v>2226</v>
      </c>
      <c r="J95" t="s">
        <v>1822</v>
      </c>
      <c r="K95" t="s">
        <v>182</v>
      </c>
      <c r="L95" t="s">
        <v>182</v>
      </c>
      <c r="M95" t="s">
        <v>186</v>
      </c>
      <c r="N95" t="s">
        <v>187</v>
      </c>
      <c r="O95" t="s">
        <v>182</v>
      </c>
      <c r="P95" t="s">
        <v>182</v>
      </c>
      <c r="Q95" t="s">
        <v>182</v>
      </c>
      <c r="R95" t="s">
        <v>182</v>
      </c>
      <c r="S95" t="s">
        <v>182</v>
      </c>
      <c r="T95" t="s">
        <v>2227</v>
      </c>
      <c r="U95" t="s">
        <v>2228</v>
      </c>
      <c r="V95" t="s">
        <v>2229</v>
      </c>
      <c r="W95" t="s">
        <v>2230</v>
      </c>
      <c r="X95" t="s">
        <v>2231</v>
      </c>
      <c r="Y95" t="s">
        <v>2232</v>
      </c>
      <c r="Z95" t="s">
        <v>2233</v>
      </c>
      <c r="AA95" t="s">
        <v>2234</v>
      </c>
      <c r="AB95" t="s">
        <v>2235</v>
      </c>
      <c r="AC95" t="s">
        <v>2236</v>
      </c>
      <c r="AD95" t="s">
        <v>2237</v>
      </c>
      <c r="AE95" t="s">
        <v>2238</v>
      </c>
      <c r="AF95" t="s">
        <v>182</v>
      </c>
      <c r="AG95">
        <v>36</v>
      </c>
      <c r="AH95">
        <v>85</v>
      </c>
      <c r="AI95">
        <v>86</v>
      </c>
      <c r="AJ95">
        <v>4</v>
      </c>
      <c r="AK95">
        <v>13</v>
      </c>
      <c r="AL95" t="s">
        <v>200</v>
      </c>
      <c r="AM95" t="s">
        <v>201</v>
      </c>
      <c r="AN95" t="s">
        <v>202</v>
      </c>
      <c r="AO95" t="s">
        <v>1834</v>
      </c>
      <c r="AP95" t="s">
        <v>1835</v>
      </c>
      <c r="AQ95" t="s">
        <v>182</v>
      </c>
      <c r="AR95" t="s">
        <v>1822</v>
      </c>
      <c r="AS95" t="s">
        <v>1836</v>
      </c>
      <c r="AT95" t="s">
        <v>654</v>
      </c>
      <c r="AU95">
        <v>2022</v>
      </c>
      <c r="AV95">
        <v>77</v>
      </c>
      <c r="AW95">
        <v>1</v>
      </c>
      <c r="AX95" t="s">
        <v>182</v>
      </c>
      <c r="AY95" t="s">
        <v>182</v>
      </c>
      <c r="AZ95" t="s">
        <v>182</v>
      </c>
      <c r="BA95" t="s">
        <v>182</v>
      </c>
      <c r="BB95">
        <v>65</v>
      </c>
      <c r="BC95">
        <v>73</v>
      </c>
      <c r="BD95" t="s">
        <v>182</v>
      </c>
      <c r="BE95" t="s">
        <v>2239</v>
      </c>
      <c r="BF95" s="1" t="str">
        <f>HYPERLINK("http://dx.doi.org/10.1136/thoraxjnl-2021-217080","http://dx.doi.org/10.1136/thoraxjnl-2021-217080")</f>
        <v>http://dx.doi.org/10.1136/thoraxjnl-2021-217080</v>
      </c>
      <c r="BG95" t="s">
        <v>182</v>
      </c>
      <c r="BH95" t="s">
        <v>2240</v>
      </c>
      <c r="BI95">
        <v>9</v>
      </c>
      <c r="BJ95" t="s">
        <v>1838</v>
      </c>
      <c r="BK95" t="s">
        <v>208</v>
      </c>
      <c r="BL95" t="s">
        <v>1838</v>
      </c>
      <c r="BM95" t="s">
        <v>2241</v>
      </c>
      <c r="BN95" s="1">
        <v>34580193</v>
      </c>
      <c r="BO95" t="s">
        <v>591</v>
      </c>
      <c r="BP95" t="s">
        <v>243</v>
      </c>
      <c r="BQ95" t="s">
        <v>244</v>
      </c>
      <c r="BR95" t="s">
        <v>212</v>
      </c>
      <c r="BS95" t="s">
        <v>2242</v>
      </c>
      <c r="BT95" t="str">
        <f>HYPERLINK("https%3A%2F%2Fwww.webofscience.com%2Fwos%2Fwoscc%2Ffull-record%2FWOS:000727732100001","View Full Record in Web of Science")</f>
        <v>View Full Record in Web of Science</v>
      </c>
      <c r="BU95">
        <f t="shared" si="1"/>
        <v>1</v>
      </c>
      <c r="BW95" t="s">
        <v>4357</v>
      </c>
      <c r="BZ95" t="s">
        <v>4363</v>
      </c>
      <c r="CA95" t="s">
        <v>4317</v>
      </c>
      <c r="CB95" t="s">
        <v>4317</v>
      </c>
      <c r="CD95" t="s">
        <v>4317</v>
      </c>
      <c r="CE95" t="s">
        <v>4317</v>
      </c>
      <c r="CF95" t="s">
        <v>4390</v>
      </c>
      <c r="CG95" t="s">
        <v>4465</v>
      </c>
      <c r="CH95" t="s">
        <v>4498</v>
      </c>
    </row>
    <row r="96" spans="1:86" x14ac:dyDescent="0.2">
      <c r="A96" t="s">
        <v>180</v>
      </c>
      <c r="B96" t="s">
        <v>2701</v>
      </c>
      <c r="C96" t="s">
        <v>182</v>
      </c>
      <c r="D96" t="s">
        <v>182</v>
      </c>
      <c r="E96" t="s">
        <v>182</v>
      </c>
      <c r="F96" t="s">
        <v>2702</v>
      </c>
      <c r="G96" t="s">
        <v>182</v>
      </c>
      <c r="H96" t="s">
        <v>182</v>
      </c>
      <c r="I96" t="s">
        <v>2703</v>
      </c>
      <c r="J96" t="s">
        <v>2704</v>
      </c>
      <c r="K96" t="s">
        <v>182</v>
      </c>
      <c r="L96" t="s">
        <v>182</v>
      </c>
      <c r="M96" t="s">
        <v>186</v>
      </c>
      <c r="N96" t="s">
        <v>187</v>
      </c>
      <c r="O96" t="s">
        <v>182</v>
      </c>
      <c r="P96" t="s">
        <v>182</v>
      </c>
      <c r="Q96" t="s">
        <v>182</v>
      </c>
      <c r="R96" t="s">
        <v>182</v>
      </c>
      <c r="S96" t="s">
        <v>182</v>
      </c>
      <c r="T96" t="s">
        <v>2705</v>
      </c>
      <c r="U96" t="s">
        <v>2706</v>
      </c>
      <c r="V96" t="s">
        <v>2707</v>
      </c>
      <c r="W96" t="s">
        <v>2708</v>
      </c>
      <c r="X96" t="s">
        <v>2709</v>
      </c>
      <c r="Y96" t="s">
        <v>601</v>
      </c>
      <c r="Z96" t="s">
        <v>2710</v>
      </c>
      <c r="AA96" t="s">
        <v>2711</v>
      </c>
      <c r="AB96" t="s">
        <v>2712</v>
      </c>
      <c r="AC96" t="s">
        <v>2713</v>
      </c>
      <c r="AD96" t="s">
        <v>2714</v>
      </c>
      <c r="AE96" t="s">
        <v>2715</v>
      </c>
      <c r="AF96" t="s">
        <v>182</v>
      </c>
      <c r="AG96">
        <v>39</v>
      </c>
      <c r="AH96">
        <v>8</v>
      </c>
      <c r="AI96">
        <v>8</v>
      </c>
      <c r="AJ96">
        <v>2</v>
      </c>
      <c r="AK96">
        <v>5</v>
      </c>
      <c r="AL96" t="s">
        <v>700</v>
      </c>
      <c r="AM96" t="s">
        <v>701</v>
      </c>
      <c r="AN96" t="s">
        <v>702</v>
      </c>
      <c r="AO96" t="s">
        <v>2716</v>
      </c>
      <c r="AP96" t="s">
        <v>2717</v>
      </c>
      <c r="AQ96" t="s">
        <v>182</v>
      </c>
      <c r="AR96" t="s">
        <v>2718</v>
      </c>
      <c r="AS96" t="s">
        <v>2719</v>
      </c>
      <c r="AT96" t="s">
        <v>2720</v>
      </c>
      <c r="AU96">
        <v>2022</v>
      </c>
      <c r="AV96">
        <v>191</v>
      </c>
      <c r="AW96">
        <v>2</v>
      </c>
      <c r="AX96" t="s">
        <v>182</v>
      </c>
      <c r="AY96" t="s">
        <v>182</v>
      </c>
      <c r="AZ96" t="s">
        <v>182</v>
      </c>
      <c r="BA96" t="s">
        <v>182</v>
      </c>
      <c r="BB96">
        <v>275</v>
      </c>
      <c r="BC96">
        <v>281</v>
      </c>
      <c r="BD96" t="s">
        <v>182</v>
      </c>
      <c r="BE96" t="s">
        <v>2721</v>
      </c>
      <c r="BF96" s="1" t="str">
        <f>HYPERLINK("http://dx.doi.org/10.1093/aje/kwab237","http://dx.doi.org/10.1093/aje/kwab237")</f>
        <v>http://dx.doi.org/10.1093/aje/kwab237</v>
      </c>
      <c r="BG96" t="s">
        <v>182</v>
      </c>
      <c r="BH96" t="s">
        <v>182</v>
      </c>
      <c r="BI96">
        <v>7</v>
      </c>
      <c r="BJ96" t="s">
        <v>320</v>
      </c>
      <c r="BK96" t="s">
        <v>380</v>
      </c>
      <c r="BL96" t="s">
        <v>320</v>
      </c>
      <c r="BM96" t="s">
        <v>2722</v>
      </c>
      <c r="BN96" s="1">
        <v>34587623</v>
      </c>
      <c r="BO96" t="s">
        <v>591</v>
      </c>
      <c r="BP96" t="s">
        <v>182</v>
      </c>
      <c r="BQ96" t="s">
        <v>182</v>
      </c>
      <c r="BR96" t="s">
        <v>212</v>
      </c>
      <c r="BS96" t="s">
        <v>2723</v>
      </c>
      <c r="BT96" t="str">
        <f>HYPERLINK("https%3A%2F%2Fwww.webofscience.com%2Fwos%2Fwoscc%2Ffull-record%2FWOS:000761451100007","View Full Record in Web of Science")</f>
        <v>View Full Record in Web of Science</v>
      </c>
      <c r="BU96">
        <f t="shared" si="1"/>
        <v>1</v>
      </c>
      <c r="CA96" t="s">
        <v>4317</v>
      </c>
      <c r="CB96" t="s">
        <v>4317</v>
      </c>
      <c r="CD96" t="s">
        <v>4317</v>
      </c>
      <c r="CE96" t="s">
        <v>4317</v>
      </c>
      <c r="CF96" t="s">
        <v>4332</v>
      </c>
      <c r="CG96" t="s">
        <v>4430</v>
      </c>
      <c r="CH96" t="s">
        <v>4499</v>
      </c>
    </row>
    <row r="97" spans="1:86" x14ac:dyDescent="0.2">
      <c r="A97" t="s">
        <v>180</v>
      </c>
      <c r="B97" t="s">
        <v>2138</v>
      </c>
      <c r="C97" t="s">
        <v>182</v>
      </c>
      <c r="D97" t="s">
        <v>182</v>
      </c>
      <c r="E97" t="s">
        <v>182</v>
      </c>
      <c r="F97" t="s">
        <v>2139</v>
      </c>
      <c r="G97" t="s">
        <v>182</v>
      </c>
      <c r="H97" t="s">
        <v>182</v>
      </c>
      <c r="I97" t="s">
        <v>2140</v>
      </c>
      <c r="J97" t="s">
        <v>2141</v>
      </c>
      <c r="K97" t="s">
        <v>182</v>
      </c>
      <c r="L97" t="s">
        <v>182</v>
      </c>
      <c r="M97" t="s">
        <v>186</v>
      </c>
      <c r="N97" t="s">
        <v>187</v>
      </c>
      <c r="O97" t="s">
        <v>182</v>
      </c>
      <c r="P97" t="s">
        <v>182</v>
      </c>
      <c r="Q97" t="s">
        <v>182</v>
      </c>
      <c r="R97" t="s">
        <v>182</v>
      </c>
      <c r="S97" t="s">
        <v>182</v>
      </c>
      <c r="T97" t="s">
        <v>2142</v>
      </c>
      <c r="U97" t="s">
        <v>2143</v>
      </c>
      <c r="V97" t="s">
        <v>2144</v>
      </c>
      <c r="W97" t="s">
        <v>2145</v>
      </c>
      <c r="X97" t="s">
        <v>2146</v>
      </c>
      <c r="Y97" t="s">
        <v>2147</v>
      </c>
      <c r="Z97" t="s">
        <v>2148</v>
      </c>
      <c r="AA97" t="s">
        <v>182</v>
      </c>
      <c r="AB97" t="s">
        <v>2149</v>
      </c>
      <c r="AC97" t="s">
        <v>2150</v>
      </c>
      <c r="AD97" t="s">
        <v>2151</v>
      </c>
      <c r="AE97" t="s">
        <v>2152</v>
      </c>
      <c r="AF97" t="s">
        <v>182</v>
      </c>
      <c r="AG97">
        <v>80</v>
      </c>
      <c r="AH97">
        <v>9</v>
      </c>
      <c r="AI97">
        <v>9</v>
      </c>
      <c r="AJ97">
        <v>4</v>
      </c>
      <c r="AK97">
        <v>9</v>
      </c>
      <c r="AL97" t="s">
        <v>2153</v>
      </c>
      <c r="AM97" t="s">
        <v>2154</v>
      </c>
      <c r="AN97" t="s">
        <v>2155</v>
      </c>
      <c r="AO97" t="s">
        <v>2156</v>
      </c>
      <c r="AP97" t="s">
        <v>182</v>
      </c>
      <c r="AQ97" t="s">
        <v>182</v>
      </c>
      <c r="AR97" t="s">
        <v>2157</v>
      </c>
      <c r="AS97" t="s">
        <v>2158</v>
      </c>
      <c r="AT97" t="s">
        <v>376</v>
      </c>
      <c r="AU97">
        <v>2021</v>
      </c>
      <c r="AV97">
        <v>7</v>
      </c>
      <c r="AW97">
        <v>9</v>
      </c>
      <c r="AX97" t="s">
        <v>182</v>
      </c>
      <c r="AY97" t="s">
        <v>182</v>
      </c>
      <c r="AZ97" t="s">
        <v>182</v>
      </c>
      <c r="BA97" t="s">
        <v>182</v>
      </c>
      <c r="BB97" t="s">
        <v>182</v>
      </c>
      <c r="BC97" t="s">
        <v>182</v>
      </c>
      <c r="BD97" t="s">
        <v>2159</v>
      </c>
      <c r="BE97" t="s">
        <v>2160</v>
      </c>
      <c r="BF97" s="1" t="str">
        <f>HYPERLINK("http://dx.doi.org/10.2196/29544","http://dx.doi.org/10.2196/29544")</f>
        <v>http://dx.doi.org/10.2196/29544</v>
      </c>
      <c r="BG97" t="s">
        <v>182</v>
      </c>
      <c r="BH97" t="s">
        <v>182</v>
      </c>
      <c r="BI97">
        <v>27</v>
      </c>
      <c r="BJ97" t="s">
        <v>320</v>
      </c>
      <c r="BK97" t="s">
        <v>380</v>
      </c>
      <c r="BL97" t="s">
        <v>320</v>
      </c>
      <c r="BM97" t="s">
        <v>2161</v>
      </c>
      <c r="BN97" s="1">
        <v>34591027</v>
      </c>
      <c r="BO97" t="s">
        <v>881</v>
      </c>
      <c r="BP97" t="s">
        <v>182</v>
      </c>
      <c r="BQ97" t="s">
        <v>182</v>
      </c>
      <c r="BR97" t="s">
        <v>212</v>
      </c>
      <c r="BS97" t="s">
        <v>2162</v>
      </c>
      <c r="BT97" t="str">
        <f>HYPERLINK("https%3A%2F%2Fwww.webofscience.com%2Fwos%2Fwoscc%2Ffull-record%2FWOS:000739050500018","View Full Record in Web of Science")</f>
        <v>View Full Record in Web of Science</v>
      </c>
      <c r="BU97">
        <f t="shared" si="1"/>
        <v>1</v>
      </c>
      <c r="BX97" t="s">
        <v>4348</v>
      </c>
      <c r="CB97" t="s">
        <v>4500</v>
      </c>
      <c r="CD97" t="s">
        <v>4317</v>
      </c>
      <c r="CF97" t="s">
        <v>4336</v>
      </c>
      <c r="CG97" t="s">
        <v>4501</v>
      </c>
      <c r="CH97" t="s">
        <v>4549</v>
      </c>
    </row>
    <row r="98" spans="1:86" x14ac:dyDescent="0.2">
      <c r="A98" t="s">
        <v>180</v>
      </c>
      <c r="B98" t="s">
        <v>2330</v>
      </c>
      <c r="C98" t="s">
        <v>182</v>
      </c>
      <c r="D98" t="s">
        <v>182</v>
      </c>
      <c r="E98" t="s">
        <v>182</v>
      </c>
      <c r="F98" t="s">
        <v>2331</v>
      </c>
      <c r="G98" t="s">
        <v>182</v>
      </c>
      <c r="H98" t="s">
        <v>182</v>
      </c>
      <c r="I98" t="s">
        <v>2332</v>
      </c>
      <c r="J98" t="s">
        <v>2333</v>
      </c>
      <c r="K98" t="s">
        <v>182</v>
      </c>
      <c r="L98" t="s">
        <v>182</v>
      </c>
      <c r="M98" t="s">
        <v>186</v>
      </c>
      <c r="N98" t="s">
        <v>187</v>
      </c>
      <c r="O98" t="s">
        <v>182</v>
      </c>
      <c r="P98" t="s">
        <v>182</v>
      </c>
      <c r="Q98" t="s">
        <v>182</v>
      </c>
      <c r="R98" t="s">
        <v>182</v>
      </c>
      <c r="S98" t="s">
        <v>182</v>
      </c>
      <c r="T98" t="s">
        <v>2334</v>
      </c>
      <c r="U98" t="s">
        <v>2335</v>
      </c>
      <c r="V98" t="s">
        <v>2336</v>
      </c>
      <c r="W98" t="s">
        <v>2337</v>
      </c>
      <c r="X98" t="s">
        <v>2338</v>
      </c>
      <c r="Y98" t="s">
        <v>2339</v>
      </c>
      <c r="Z98" t="s">
        <v>2340</v>
      </c>
      <c r="AA98" t="s">
        <v>2341</v>
      </c>
      <c r="AB98" t="s">
        <v>2342</v>
      </c>
      <c r="AC98" t="s">
        <v>2343</v>
      </c>
      <c r="AD98" t="s">
        <v>2344</v>
      </c>
      <c r="AE98" t="s">
        <v>2345</v>
      </c>
      <c r="AF98" t="s">
        <v>182</v>
      </c>
      <c r="AG98">
        <v>63</v>
      </c>
      <c r="AH98">
        <v>2</v>
      </c>
      <c r="AI98">
        <v>2</v>
      </c>
      <c r="AJ98">
        <v>0</v>
      </c>
      <c r="AK98">
        <v>8</v>
      </c>
      <c r="AL98" t="s">
        <v>369</v>
      </c>
      <c r="AM98" t="s">
        <v>370</v>
      </c>
      <c r="AN98" t="s">
        <v>371</v>
      </c>
      <c r="AO98" t="s">
        <v>2346</v>
      </c>
      <c r="AP98" t="s">
        <v>182</v>
      </c>
      <c r="AQ98" t="s">
        <v>182</v>
      </c>
      <c r="AR98" t="s">
        <v>2347</v>
      </c>
      <c r="AS98" t="s">
        <v>2348</v>
      </c>
      <c r="AT98" t="s">
        <v>376</v>
      </c>
      <c r="AU98">
        <v>2022</v>
      </c>
      <c r="AV98">
        <v>11</v>
      </c>
      <c r="AW98">
        <v>3</v>
      </c>
      <c r="AX98" t="s">
        <v>182</v>
      </c>
      <c r="AY98" t="s">
        <v>182</v>
      </c>
      <c r="AZ98" t="s">
        <v>182</v>
      </c>
      <c r="BA98" t="s">
        <v>182</v>
      </c>
      <c r="BB98">
        <v>107</v>
      </c>
      <c r="BC98">
        <v>115</v>
      </c>
      <c r="BD98" t="s">
        <v>182</v>
      </c>
      <c r="BE98" t="s">
        <v>34</v>
      </c>
      <c r="BF98" s="1" t="str">
        <f>HYPERLINK("http://dx.doi.org/10.1007/s13679-021-00459-5","http://dx.doi.org/10.1007/s13679-021-00459-5")</f>
        <v>http://dx.doi.org/10.1007/s13679-021-00459-5</v>
      </c>
      <c r="BG98" t="s">
        <v>182</v>
      </c>
      <c r="BH98" t="s">
        <v>2349</v>
      </c>
      <c r="BI98">
        <v>9</v>
      </c>
      <c r="BJ98" t="s">
        <v>1319</v>
      </c>
      <c r="BK98" t="s">
        <v>208</v>
      </c>
      <c r="BL98" t="s">
        <v>1319</v>
      </c>
      <c r="BM98" t="s">
        <v>2350</v>
      </c>
      <c r="BN98" s="1">
        <v>34655051</v>
      </c>
      <c r="BO98" t="s">
        <v>2351</v>
      </c>
      <c r="BP98" t="s">
        <v>182</v>
      </c>
      <c r="BQ98" t="s">
        <v>182</v>
      </c>
      <c r="BR98" t="s">
        <v>212</v>
      </c>
      <c r="BS98" t="s">
        <v>2352</v>
      </c>
      <c r="BT98" t="str">
        <f>HYPERLINK("https%3A%2F%2Fwww.webofscience.com%2Fwos%2Fwoscc%2Ffull-record%2FWOS:000707555400001","View Full Record in Web of Science")</f>
        <v>View Full Record in Web of Science</v>
      </c>
      <c r="BU98" t="str">
        <f t="shared" si="1"/>
        <v/>
      </c>
      <c r="BV98" t="s">
        <v>4354</v>
      </c>
    </row>
    <row r="99" spans="1:86" x14ac:dyDescent="0.2">
      <c r="A99" t="s">
        <v>180</v>
      </c>
      <c r="B99" t="s">
        <v>2307</v>
      </c>
      <c r="C99" t="s">
        <v>182</v>
      </c>
      <c r="D99" t="s">
        <v>182</v>
      </c>
      <c r="E99" t="s">
        <v>182</v>
      </c>
      <c r="F99" t="s">
        <v>2308</v>
      </c>
      <c r="G99" t="s">
        <v>182</v>
      </c>
      <c r="H99" t="s">
        <v>182</v>
      </c>
      <c r="I99" t="s">
        <v>2309</v>
      </c>
      <c r="J99" t="s">
        <v>2310</v>
      </c>
      <c r="K99" t="s">
        <v>182</v>
      </c>
      <c r="L99" t="s">
        <v>182</v>
      </c>
      <c r="M99" t="s">
        <v>186</v>
      </c>
      <c r="N99" t="s">
        <v>187</v>
      </c>
      <c r="O99" t="s">
        <v>182</v>
      </c>
      <c r="P99" t="s">
        <v>182</v>
      </c>
      <c r="Q99" t="s">
        <v>182</v>
      </c>
      <c r="R99" t="s">
        <v>182</v>
      </c>
      <c r="S99" t="s">
        <v>182</v>
      </c>
      <c r="T99" t="s">
        <v>2311</v>
      </c>
      <c r="U99" t="s">
        <v>182</v>
      </c>
      <c r="V99" t="s">
        <v>2312</v>
      </c>
      <c r="W99" t="s">
        <v>2313</v>
      </c>
      <c r="X99" t="s">
        <v>2314</v>
      </c>
      <c r="Y99" t="s">
        <v>2315</v>
      </c>
      <c r="Z99" t="s">
        <v>2316</v>
      </c>
      <c r="AA99" t="s">
        <v>2317</v>
      </c>
      <c r="AB99" t="s">
        <v>2318</v>
      </c>
      <c r="AC99" t="s">
        <v>2319</v>
      </c>
      <c r="AD99" t="s">
        <v>2320</v>
      </c>
      <c r="AE99" t="s">
        <v>2321</v>
      </c>
      <c r="AF99" t="s">
        <v>182</v>
      </c>
      <c r="AG99">
        <v>29</v>
      </c>
      <c r="AH99">
        <v>3</v>
      </c>
      <c r="AI99">
        <v>3</v>
      </c>
      <c r="AJ99">
        <v>0</v>
      </c>
      <c r="AK99">
        <v>1</v>
      </c>
      <c r="AL99" t="s">
        <v>341</v>
      </c>
      <c r="AM99" t="s">
        <v>342</v>
      </c>
      <c r="AN99" t="s">
        <v>343</v>
      </c>
      <c r="AO99" t="s">
        <v>2322</v>
      </c>
      <c r="AP99" t="s">
        <v>182</v>
      </c>
      <c r="AQ99" t="s">
        <v>182</v>
      </c>
      <c r="AR99" t="s">
        <v>2323</v>
      </c>
      <c r="AS99" t="s">
        <v>2324</v>
      </c>
      <c r="AT99" t="s">
        <v>2325</v>
      </c>
      <c r="AU99">
        <v>2021</v>
      </c>
      <c r="AV99">
        <v>12</v>
      </c>
      <c r="AW99" t="s">
        <v>182</v>
      </c>
      <c r="AX99" t="s">
        <v>182</v>
      </c>
      <c r="AY99" t="s">
        <v>182</v>
      </c>
      <c r="AZ99" t="s">
        <v>182</v>
      </c>
      <c r="BA99" t="s">
        <v>182</v>
      </c>
      <c r="BB99" t="s">
        <v>182</v>
      </c>
      <c r="BC99" t="s">
        <v>182</v>
      </c>
      <c r="BD99">
        <v>749264</v>
      </c>
      <c r="BE99" t="s">
        <v>2326</v>
      </c>
      <c r="BF99" s="1" t="str">
        <f>HYPERLINK("http://dx.doi.org/10.3389/fimmu.2021.749264","http://dx.doi.org/10.3389/fimmu.2021.749264")</f>
        <v>http://dx.doi.org/10.3389/fimmu.2021.749264</v>
      </c>
      <c r="BG99" t="s">
        <v>182</v>
      </c>
      <c r="BH99" t="s">
        <v>182</v>
      </c>
      <c r="BI99">
        <v>7</v>
      </c>
      <c r="BJ99" t="s">
        <v>2327</v>
      </c>
      <c r="BK99" t="s">
        <v>208</v>
      </c>
      <c r="BL99" t="s">
        <v>2327</v>
      </c>
      <c r="BM99" t="s">
        <v>2328</v>
      </c>
      <c r="BN99" s="1">
        <v>34691063</v>
      </c>
      <c r="BO99" t="s">
        <v>881</v>
      </c>
      <c r="BP99" t="s">
        <v>182</v>
      </c>
      <c r="BQ99" t="s">
        <v>182</v>
      </c>
      <c r="BR99" t="s">
        <v>212</v>
      </c>
      <c r="BS99" t="s">
        <v>2329</v>
      </c>
      <c r="BT99" t="str">
        <f>HYPERLINK("https%3A%2F%2Fwww.webofscience.com%2Fwos%2Fwoscc%2Ffull-record%2FWOS:000710803700001","View Full Record in Web of Science")</f>
        <v>View Full Record in Web of Science</v>
      </c>
      <c r="BU99">
        <f t="shared" si="1"/>
        <v>1</v>
      </c>
      <c r="CA99" t="s">
        <v>4317</v>
      </c>
      <c r="CB99" t="s">
        <v>4317</v>
      </c>
      <c r="CC99" t="s">
        <v>4317</v>
      </c>
      <c r="CE99" t="s">
        <v>4317</v>
      </c>
      <c r="CF99" t="s">
        <v>4336</v>
      </c>
      <c r="CG99" t="s">
        <v>4502</v>
      </c>
      <c r="CH99" t="s">
        <v>4503</v>
      </c>
    </row>
    <row r="100" spans="1:86" x14ac:dyDescent="0.2">
      <c r="A100" t="s">
        <v>180</v>
      </c>
      <c r="B100" t="s">
        <v>2580</v>
      </c>
      <c r="C100" t="s">
        <v>182</v>
      </c>
      <c r="D100" t="s">
        <v>182</v>
      </c>
      <c r="E100" t="s">
        <v>182</v>
      </c>
      <c r="F100" t="s">
        <v>2581</v>
      </c>
      <c r="G100" t="s">
        <v>182</v>
      </c>
      <c r="H100" t="s">
        <v>182</v>
      </c>
      <c r="I100" t="s">
        <v>2582</v>
      </c>
      <c r="J100" t="s">
        <v>2583</v>
      </c>
      <c r="K100" t="s">
        <v>182</v>
      </c>
      <c r="L100" t="s">
        <v>182</v>
      </c>
      <c r="M100" t="s">
        <v>186</v>
      </c>
      <c r="N100" t="s">
        <v>187</v>
      </c>
      <c r="O100" t="s">
        <v>182</v>
      </c>
      <c r="P100" t="s">
        <v>182</v>
      </c>
      <c r="Q100" t="s">
        <v>182</v>
      </c>
      <c r="R100" t="s">
        <v>182</v>
      </c>
      <c r="S100" t="s">
        <v>182</v>
      </c>
      <c r="T100" t="s">
        <v>2584</v>
      </c>
      <c r="U100" t="s">
        <v>2585</v>
      </c>
      <c r="V100" t="s">
        <v>2586</v>
      </c>
      <c r="W100" t="s">
        <v>2587</v>
      </c>
      <c r="X100" t="s">
        <v>2588</v>
      </c>
      <c r="Y100" t="s">
        <v>2589</v>
      </c>
      <c r="Z100" t="s">
        <v>2590</v>
      </c>
      <c r="AA100" t="s">
        <v>2591</v>
      </c>
      <c r="AB100" t="s">
        <v>2592</v>
      </c>
      <c r="AC100" t="s">
        <v>182</v>
      </c>
      <c r="AD100" t="s">
        <v>182</v>
      </c>
      <c r="AE100" t="s">
        <v>182</v>
      </c>
      <c r="AF100" t="s">
        <v>182</v>
      </c>
      <c r="AG100">
        <v>39</v>
      </c>
      <c r="AH100">
        <v>25</v>
      </c>
      <c r="AI100">
        <v>27</v>
      </c>
      <c r="AJ100">
        <v>16</v>
      </c>
      <c r="AK100">
        <v>325</v>
      </c>
      <c r="AL100" t="s">
        <v>727</v>
      </c>
      <c r="AM100" t="s">
        <v>728</v>
      </c>
      <c r="AN100" t="s">
        <v>729</v>
      </c>
      <c r="AO100" t="s">
        <v>2593</v>
      </c>
      <c r="AP100" t="s">
        <v>2594</v>
      </c>
      <c r="AQ100" t="s">
        <v>182</v>
      </c>
      <c r="AR100" t="s">
        <v>2595</v>
      </c>
      <c r="AS100" t="s">
        <v>2596</v>
      </c>
      <c r="AT100" t="s">
        <v>654</v>
      </c>
      <c r="AU100">
        <v>2022</v>
      </c>
      <c r="AV100">
        <v>10</v>
      </c>
      <c r="AW100">
        <v>1</v>
      </c>
      <c r="AX100" t="s">
        <v>182</v>
      </c>
      <c r="AY100" t="s">
        <v>182</v>
      </c>
      <c r="AZ100" t="s">
        <v>182</v>
      </c>
      <c r="BA100" t="s">
        <v>182</v>
      </c>
      <c r="BB100">
        <v>124</v>
      </c>
      <c r="BC100">
        <v>133</v>
      </c>
      <c r="BD100" t="s">
        <v>182</v>
      </c>
      <c r="BE100" t="s">
        <v>2597</v>
      </c>
      <c r="BF100" s="1" t="str">
        <f>HYPERLINK("http://dx.doi.org/10.1016/j.jaip.2021.10.049","http://dx.doi.org/10.1016/j.jaip.2021.10.049")</f>
        <v>http://dx.doi.org/10.1016/j.jaip.2021.10.049</v>
      </c>
      <c r="BG100" t="s">
        <v>182</v>
      </c>
      <c r="BH100" t="s">
        <v>2598</v>
      </c>
      <c r="BI100">
        <v>10</v>
      </c>
      <c r="BJ100" t="s">
        <v>2599</v>
      </c>
      <c r="BK100" t="s">
        <v>208</v>
      </c>
      <c r="BL100" t="s">
        <v>2599</v>
      </c>
      <c r="BM100" t="s">
        <v>2600</v>
      </c>
      <c r="BN100" s="1">
        <v>34728408</v>
      </c>
      <c r="BO100" t="s">
        <v>1166</v>
      </c>
      <c r="BP100" t="s">
        <v>243</v>
      </c>
      <c r="BQ100" t="s">
        <v>244</v>
      </c>
      <c r="BR100" t="s">
        <v>212</v>
      </c>
      <c r="BS100" t="s">
        <v>2601</v>
      </c>
      <c r="BT100" t="str">
        <f>HYPERLINK("https%3A%2F%2Fwww.webofscience.com%2Fwos%2Fwoscc%2Ffull-record%2FWOS:000779016600015","View Full Record in Web of Science")</f>
        <v>View Full Record in Web of Science</v>
      </c>
      <c r="BU100">
        <f t="shared" si="1"/>
        <v>1</v>
      </c>
      <c r="CA100" t="s">
        <v>4317</v>
      </c>
      <c r="CC100" t="s">
        <v>4317</v>
      </c>
      <c r="CD100" t="s">
        <v>4317</v>
      </c>
      <c r="CE100" t="s">
        <v>4317</v>
      </c>
      <c r="CF100" t="s">
        <v>4390</v>
      </c>
      <c r="CG100" t="s">
        <v>4504</v>
      </c>
      <c r="CH100" t="s">
        <v>4505</v>
      </c>
    </row>
    <row r="101" spans="1:86" x14ac:dyDescent="0.2">
      <c r="A101" t="s">
        <v>180</v>
      </c>
      <c r="B101" t="s">
        <v>2375</v>
      </c>
      <c r="C101" t="s">
        <v>182</v>
      </c>
      <c r="D101" t="s">
        <v>182</v>
      </c>
      <c r="E101" t="s">
        <v>182</v>
      </c>
      <c r="F101" t="s">
        <v>2376</v>
      </c>
      <c r="G101" t="s">
        <v>182</v>
      </c>
      <c r="H101" t="s">
        <v>182</v>
      </c>
      <c r="I101" t="s">
        <v>2377</v>
      </c>
      <c r="J101" t="s">
        <v>185</v>
      </c>
      <c r="K101" t="s">
        <v>182</v>
      </c>
      <c r="L101" t="s">
        <v>182</v>
      </c>
      <c r="M101" t="s">
        <v>186</v>
      </c>
      <c r="N101" t="s">
        <v>187</v>
      </c>
      <c r="O101" t="s">
        <v>182</v>
      </c>
      <c r="P101" t="s">
        <v>182</v>
      </c>
      <c r="Q101" t="s">
        <v>182</v>
      </c>
      <c r="R101" t="s">
        <v>182</v>
      </c>
      <c r="S101" t="s">
        <v>182</v>
      </c>
      <c r="T101" t="s">
        <v>2378</v>
      </c>
      <c r="U101" t="s">
        <v>2379</v>
      </c>
      <c r="V101" t="s">
        <v>2380</v>
      </c>
      <c r="W101" t="s">
        <v>2381</v>
      </c>
      <c r="X101" t="s">
        <v>2382</v>
      </c>
      <c r="Y101" t="s">
        <v>2383</v>
      </c>
      <c r="Z101" t="s">
        <v>2384</v>
      </c>
      <c r="AA101" t="s">
        <v>2385</v>
      </c>
      <c r="AB101" t="s">
        <v>2386</v>
      </c>
      <c r="AC101" t="s">
        <v>2387</v>
      </c>
      <c r="AD101" t="s">
        <v>2387</v>
      </c>
      <c r="AE101" t="s">
        <v>2388</v>
      </c>
      <c r="AF101" t="s">
        <v>182</v>
      </c>
      <c r="AG101">
        <v>39</v>
      </c>
      <c r="AH101">
        <v>16</v>
      </c>
      <c r="AI101">
        <v>16</v>
      </c>
      <c r="AJ101">
        <v>3</v>
      </c>
      <c r="AK101">
        <v>5</v>
      </c>
      <c r="AL101" t="s">
        <v>200</v>
      </c>
      <c r="AM101" t="s">
        <v>201</v>
      </c>
      <c r="AN101" t="s">
        <v>202</v>
      </c>
      <c r="AO101" t="s">
        <v>203</v>
      </c>
      <c r="AP101" t="s">
        <v>182</v>
      </c>
      <c r="AQ101" t="s">
        <v>182</v>
      </c>
      <c r="AR101" t="s">
        <v>185</v>
      </c>
      <c r="AS101" t="s">
        <v>204</v>
      </c>
      <c r="AT101" t="s">
        <v>679</v>
      </c>
      <c r="AU101">
        <v>2021</v>
      </c>
      <c r="AV101">
        <v>11</v>
      </c>
      <c r="AW101">
        <v>11</v>
      </c>
      <c r="AX101" t="s">
        <v>182</v>
      </c>
      <c r="AY101" t="s">
        <v>182</v>
      </c>
      <c r="AZ101" t="s">
        <v>182</v>
      </c>
      <c r="BA101" t="s">
        <v>182</v>
      </c>
      <c r="BB101" t="s">
        <v>182</v>
      </c>
      <c r="BC101" t="s">
        <v>182</v>
      </c>
      <c r="BD101" t="s">
        <v>2389</v>
      </c>
      <c r="BE101" t="s">
        <v>35</v>
      </c>
      <c r="BF101" s="1" t="str">
        <f>HYPERLINK("http://dx.doi.org/10.1136/bmjopen-2021-055003","http://dx.doi.org/10.1136/bmjopen-2021-055003")</f>
        <v>http://dx.doi.org/10.1136/bmjopen-2021-055003</v>
      </c>
      <c r="BG101" t="s">
        <v>182</v>
      </c>
      <c r="BH101" t="s">
        <v>182</v>
      </c>
      <c r="BI101">
        <v>9</v>
      </c>
      <c r="BJ101" t="s">
        <v>207</v>
      </c>
      <c r="BK101" t="s">
        <v>208</v>
      </c>
      <c r="BL101" t="s">
        <v>209</v>
      </c>
      <c r="BM101" t="s">
        <v>2390</v>
      </c>
      <c r="BN101" s="1">
        <v>34732503</v>
      </c>
      <c r="BO101" t="s">
        <v>881</v>
      </c>
      <c r="BP101" t="s">
        <v>182</v>
      </c>
      <c r="BQ101" t="s">
        <v>182</v>
      </c>
      <c r="BR101" t="s">
        <v>212</v>
      </c>
      <c r="BS101" t="s">
        <v>2391</v>
      </c>
      <c r="BT101" t="str">
        <f>HYPERLINK("https%3A%2F%2Fwww.webofscience.com%2Fwos%2Fwoscc%2Ffull-record%2FWOS:000715392500024","View Full Record in Web of Science")</f>
        <v>View Full Record in Web of Science</v>
      </c>
      <c r="BU101">
        <f t="shared" si="1"/>
        <v>1</v>
      </c>
      <c r="CA101" t="s">
        <v>4317</v>
      </c>
      <c r="CB101" t="s">
        <v>4317</v>
      </c>
      <c r="CD101" t="s">
        <v>4317</v>
      </c>
      <c r="CE101" t="s">
        <v>4317</v>
      </c>
      <c r="CF101" t="s">
        <v>4332</v>
      </c>
      <c r="CG101" t="s">
        <v>4506</v>
      </c>
      <c r="CH101" t="s">
        <v>4507</v>
      </c>
    </row>
    <row r="102" spans="1:86" x14ac:dyDescent="0.2">
      <c r="A102" t="s">
        <v>180</v>
      </c>
      <c r="B102" t="s">
        <v>2439</v>
      </c>
      <c r="C102" t="s">
        <v>182</v>
      </c>
      <c r="D102" t="s">
        <v>182</v>
      </c>
      <c r="E102" t="s">
        <v>182</v>
      </c>
      <c r="F102" t="s">
        <v>2440</v>
      </c>
      <c r="G102" t="s">
        <v>182</v>
      </c>
      <c r="H102" t="s">
        <v>182</v>
      </c>
      <c r="I102" t="s">
        <v>2441</v>
      </c>
      <c r="J102" t="s">
        <v>2442</v>
      </c>
      <c r="K102" t="s">
        <v>182</v>
      </c>
      <c r="L102" t="s">
        <v>182</v>
      </c>
      <c r="M102" t="s">
        <v>186</v>
      </c>
      <c r="N102" t="s">
        <v>187</v>
      </c>
      <c r="O102" t="s">
        <v>182</v>
      </c>
      <c r="P102" t="s">
        <v>182</v>
      </c>
      <c r="Q102" t="s">
        <v>182</v>
      </c>
      <c r="R102" t="s">
        <v>182</v>
      </c>
      <c r="S102" t="s">
        <v>182</v>
      </c>
      <c r="T102" t="s">
        <v>2443</v>
      </c>
      <c r="U102" t="s">
        <v>2444</v>
      </c>
      <c r="V102" t="s">
        <v>2445</v>
      </c>
      <c r="W102" t="s">
        <v>2446</v>
      </c>
      <c r="X102" t="s">
        <v>2447</v>
      </c>
      <c r="Y102" t="s">
        <v>2448</v>
      </c>
      <c r="Z102" t="s">
        <v>2449</v>
      </c>
      <c r="AA102" t="s">
        <v>2450</v>
      </c>
      <c r="AB102" t="s">
        <v>2451</v>
      </c>
      <c r="AC102" t="s">
        <v>182</v>
      </c>
      <c r="AD102" t="s">
        <v>182</v>
      </c>
      <c r="AE102" t="s">
        <v>182</v>
      </c>
      <c r="AF102" t="s">
        <v>182</v>
      </c>
      <c r="AG102">
        <v>50</v>
      </c>
      <c r="AH102">
        <v>7</v>
      </c>
      <c r="AI102">
        <v>7</v>
      </c>
      <c r="AJ102">
        <v>0</v>
      </c>
      <c r="AK102">
        <v>3</v>
      </c>
      <c r="AL102" t="s">
        <v>313</v>
      </c>
      <c r="AM102" t="s">
        <v>201</v>
      </c>
      <c r="AN102" t="s">
        <v>314</v>
      </c>
      <c r="AO102" t="s">
        <v>182</v>
      </c>
      <c r="AP102" t="s">
        <v>2452</v>
      </c>
      <c r="AQ102" t="s">
        <v>182</v>
      </c>
      <c r="AR102" t="s">
        <v>2453</v>
      </c>
      <c r="AS102" t="s">
        <v>2454</v>
      </c>
      <c r="AT102" t="s">
        <v>2455</v>
      </c>
      <c r="AU102">
        <v>2021</v>
      </c>
      <c r="AV102">
        <v>14</v>
      </c>
      <c r="AW102">
        <v>1</v>
      </c>
      <c r="AX102" t="s">
        <v>182</v>
      </c>
      <c r="AY102" t="s">
        <v>182</v>
      </c>
      <c r="AZ102" t="s">
        <v>182</v>
      </c>
      <c r="BA102" t="s">
        <v>182</v>
      </c>
      <c r="BB102" t="s">
        <v>182</v>
      </c>
      <c r="BC102" t="s">
        <v>182</v>
      </c>
      <c r="BD102">
        <v>269</v>
      </c>
      <c r="BE102" t="s">
        <v>2456</v>
      </c>
      <c r="BF102" s="1" t="str">
        <f>HYPERLINK("http://dx.doi.org/10.1186/s12920-021-01127-2","http://dx.doi.org/10.1186/s12920-021-01127-2")</f>
        <v>http://dx.doi.org/10.1186/s12920-021-01127-2</v>
      </c>
      <c r="BG102" t="s">
        <v>182</v>
      </c>
      <c r="BH102" t="s">
        <v>182</v>
      </c>
      <c r="BI102">
        <v>9</v>
      </c>
      <c r="BJ102" t="s">
        <v>628</v>
      </c>
      <c r="BK102" t="s">
        <v>208</v>
      </c>
      <c r="BL102" t="s">
        <v>628</v>
      </c>
      <c r="BM102" t="s">
        <v>2457</v>
      </c>
      <c r="BN102" s="1">
        <v>34774031</v>
      </c>
      <c r="BO102" t="s">
        <v>881</v>
      </c>
      <c r="BP102" t="s">
        <v>182</v>
      </c>
      <c r="BQ102" t="s">
        <v>182</v>
      </c>
      <c r="BR102" t="s">
        <v>212</v>
      </c>
      <c r="BS102" t="s">
        <v>2458</v>
      </c>
      <c r="BT102" t="str">
        <f>HYPERLINK("https%3A%2F%2Fwww.webofscience.com%2Fwos%2Fwoscc%2Ffull-record%2FWOS:000718089300001","View Full Record in Web of Science")</f>
        <v>View Full Record in Web of Science</v>
      </c>
      <c r="BU102" t="str">
        <f t="shared" si="1"/>
        <v/>
      </c>
      <c r="BV102" t="s">
        <v>4385</v>
      </c>
    </row>
    <row r="103" spans="1:86" x14ac:dyDescent="0.2">
      <c r="A103" t="s">
        <v>180</v>
      </c>
      <c r="B103" t="s">
        <v>2353</v>
      </c>
      <c r="C103" t="s">
        <v>182</v>
      </c>
      <c r="D103" t="s">
        <v>182</v>
      </c>
      <c r="E103" t="s">
        <v>182</v>
      </c>
      <c r="F103" t="s">
        <v>2354</v>
      </c>
      <c r="G103" t="s">
        <v>182</v>
      </c>
      <c r="H103" t="s">
        <v>182</v>
      </c>
      <c r="I103" t="s">
        <v>2355</v>
      </c>
      <c r="J103" t="s">
        <v>2356</v>
      </c>
      <c r="K103" t="s">
        <v>182</v>
      </c>
      <c r="L103" t="s">
        <v>182</v>
      </c>
      <c r="M103" t="s">
        <v>186</v>
      </c>
      <c r="N103" t="s">
        <v>187</v>
      </c>
      <c r="O103" t="s">
        <v>182</v>
      </c>
      <c r="P103" t="s">
        <v>182</v>
      </c>
      <c r="Q103" t="s">
        <v>182</v>
      </c>
      <c r="R103" t="s">
        <v>182</v>
      </c>
      <c r="S103" t="s">
        <v>182</v>
      </c>
      <c r="T103" t="s">
        <v>2357</v>
      </c>
      <c r="U103" t="s">
        <v>2358</v>
      </c>
      <c r="V103" t="s">
        <v>2359</v>
      </c>
      <c r="W103" t="s">
        <v>2360</v>
      </c>
      <c r="X103" t="s">
        <v>2361</v>
      </c>
      <c r="Y103" t="s">
        <v>2362</v>
      </c>
      <c r="Z103" t="s">
        <v>2363</v>
      </c>
      <c r="AA103" t="s">
        <v>2364</v>
      </c>
      <c r="AB103" t="s">
        <v>2365</v>
      </c>
      <c r="AC103" t="s">
        <v>2366</v>
      </c>
      <c r="AD103" t="s">
        <v>2367</v>
      </c>
      <c r="AE103" t="s">
        <v>2368</v>
      </c>
      <c r="AF103" t="s">
        <v>182</v>
      </c>
      <c r="AG103">
        <v>66</v>
      </c>
      <c r="AH103">
        <v>10</v>
      </c>
      <c r="AI103">
        <v>10</v>
      </c>
      <c r="AJ103">
        <v>1</v>
      </c>
      <c r="AK103">
        <v>7</v>
      </c>
      <c r="AL103" t="s">
        <v>341</v>
      </c>
      <c r="AM103" t="s">
        <v>342</v>
      </c>
      <c r="AN103" t="s">
        <v>343</v>
      </c>
      <c r="AO103" t="s">
        <v>2369</v>
      </c>
      <c r="AP103" t="s">
        <v>182</v>
      </c>
      <c r="AQ103" t="s">
        <v>182</v>
      </c>
      <c r="AR103" t="s">
        <v>2370</v>
      </c>
      <c r="AS103" t="s">
        <v>2371</v>
      </c>
      <c r="AT103" t="s">
        <v>2372</v>
      </c>
      <c r="AU103">
        <v>2021</v>
      </c>
      <c r="AV103">
        <v>12</v>
      </c>
      <c r="AW103" t="s">
        <v>182</v>
      </c>
      <c r="AX103" t="s">
        <v>182</v>
      </c>
      <c r="AY103" t="s">
        <v>182</v>
      </c>
      <c r="AZ103" t="s">
        <v>182</v>
      </c>
      <c r="BA103" t="s">
        <v>182</v>
      </c>
      <c r="BB103" t="s">
        <v>182</v>
      </c>
      <c r="BC103" t="s">
        <v>182</v>
      </c>
      <c r="BD103">
        <v>753284</v>
      </c>
      <c r="BE103" t="s">
        <v>36</v>
      </c>
      <c r="BF103" s="1" t="str">
        <f>HYPERLINK("http://dx.doi.org/10.3389/fneur.2021.753284","http://dx.doi.org/10.3389/fneur.2021.753284")</f>
        <v>http://dx.doi.org/10.3389/fneur.2021.753284</v>
      </c>
      <c r="BG103" t="s">
        <v>182</v>
      </c>
      <c r="BH103" t="s">
        <v>182</v>
      </c>
      <c r="BI103">
        <v>15</v>
      </c>
      <c r="BJ103" t="s">
        <v>1441</v>
      </c>
      <c r="BK103" t="s">
        <v>208</v>
      </c>
      <c r="BL103" t="s">
        <v>1442</v>
      </c>
      <c r="BM103" t="s">
        <v>2373</v>
      </c>
      <c r="BN103" s="1">
        <v>34777224</v>
      </c>
      <c r="BO103" t="s">
        <v>1369</v>
      </c>
      <c r="BP103" t="s">
        <v>182</v>
      </c>
      <c r="BQ103" t="s">
        <v>182</v>
      </c>
      <c r="BR103" t="s">
        <v>212</v>
      </c>
      <c r="BS103" t="s">
        <v>2374</v>
      </c>
      <c r="BT103" t="str">
        <f>HYPERLINK("https%3A%2F%2Fwww.webofscience.com%2Fwos%2Fwoscc%2Ffull-record%2FWOS:000727696100001","View Full Record in Web of Science")</f>
        <v>View Full Record in Web of Science</v>
      </c>
      <c r="BU103" t="str">
        <f t="shared" si="1"/>
        <v/>
      </c>
      <c r="BV103" t="s">
        <v>4508</v>
      </c>
    </row>
    <row r="104" spans="1:86" x14ac:dyDescent="0.2">
      <c r="A104" t="s">
        <v>180</v>
      </c>
      <c r="B104" t="s">
        <v>2459</v>
      </c>
      <c r="C104" t="s">
        <v>182</v>
      </c>
      <c r="D104" t="s">
        <v>182</v>
      </c>
      <c r="E104" t="s">
        <v>182</v>
      </c>
      <c r="F104" t="s">
        <v>2460</v>
      </c>
      <c r="G104" t="s">
        <v>182</v>
      </c>
      <c r="H104" t="s">
        <v>182</v>
      </c>
      <c r="I104" t="s">
        <v>2461</v>
      </c>
      <c r="J104" t="s">
        <v>775</v>
      </c>
      <c r="K104" t="s">
        <v>182</v>
      </c>
      <c r="L104" t="s">
        <v>182</v>
      </c>
      <c r="M104" t="s">
        <v>186</v>
      </c>
      <c r="N104" t="s">
        <v>187</v>
      </c>
      <c r="O104" t="s">
        <v>182</v>
      </c>
      <c r="P104" t="s">
        <v>182</v>
      </c>
      <c r="Q104" t="s">
        <v>182</v>
      </c>
      <c r="R104" t="s">
        <v>182</v>
      </c>
      <c r="S104" t="s">
        <v>182</v>
      </c>
      <c r="T104" t="s">
        <v>2462</v>
      </c>
      <c r="U104" t="s">
        <v>2463</v>
      </c>
      <c r="V104" t="s">
        <v>2464</v>
      </c>
      <c r="W104" t="s">
        <v>2465</v>
      </c>
      <c r="X104" t="s">
        <v>2466</v>
      </c>
      <c r="Y104" t="s">
        <v>2467</v>
      </c>
      <c r="Z104" t="s">
        <v>721</v>
      </c>
      <c r="AA104" t="s">
        <v>2468</v>
      </c>
      <c r="AB104" t="s">
        <v>2469</v>
      </c>
      <c r="AC104" t="s">
        <v>2470</v>
      </c>
      <c r="AD104" t="s">
        <v>2471</v>
      </c>
      <c r="AE104" t="s">
        <v>2472</v>
      </c>
      <c r="AF104" t="s">
        <v>182</v>
      </c>
      <c r="AG104">
        <v>31</v>
      </c>
      <c r="AH104">
        <v>4</v>
      </c>
      <c r="AI104">
        <v>4</v>
      </c>
      <c r="AJ104">
        <v>0</v>
      </c>
      <c r="AK104">
        <v>5</v>
      </c>
      <c r="AL104" t="s">
        <v>313</v>
      </c>
      <c r="AM104" t="s">
        <v>201</v>
      </c>
      <c r="AN104" t="s">
        <v>314</v>
      </c>
      <c r="AO104" t="s">
        <v>787</v>
      </c>
      <c r="AP104" t="s">
        <v>182</v>
      </c>
      <c r="AQ104" t="s">
        <v>182</v>
      </c>
      <c r="AR104" t="s">
        <v>788</v>
      </c>
      <c r="AS104" t="s">
        <v>789</v>
      </c>
      <c r="AT104" t="s">
        <v>2473</v>
      </c>
      <c r="AU104">
        <v>2021</v>
      </c>
      <c r="AV104">
        <v>19</v>
      </c>
      <c r="AW104">
        <v>1</v>
      </c>
      <c r="AX104" t="s">
        <v>182</v>
      </c>
      <c r="AY104" t="s">
        <v>182</v>
      </c>
      <c r="AZ104" t="s">
        <v>182</v>
      </c>
      <c r="BA104" t="s">
        <v>182</v>
      </c>
      <c r="BB104" t="s">
        <v>182</v>
      </c>
      <c r="BC104" t="s">
        <v>182</v>
      </c>
      <c r="BD104">
        <v>301</v>
      </c>
      <c r="BE104" t="s">
        <v>37</v>
      </c>
      <c r="BF104" s="1" t="str">
        <f>HYPERLINK("http://dx.doi.org/10.1186/s12916-021-02177-0","http://dx.doi.org/10.1186/s12916-021-02177-0")</f>
        <v>http://dx.doi.org/10.1186/s12916-021-02177-0</v>
      </c>
      <c r="BG104" t="s">
        <v>182</v>
      </c>
      <c r="BH104" t="s">
        <v>182</v>
      </c>
      <c r="BI104">
        <v>10</v>
      </c>
      <c r="BJ104" t="s">
        <v>207</v>
      </c>
      <c r="BK104" t="s">
        <v>208</v>
      </c>
      <c r="BL104" t="s">
        <v>209</v>
      </c>
      <c r="BM104" t="s">
        <v>2474</v>
      </c>
      <c r="BN104" s="1">
        <v>34781951</v>
      </c>
      <c r="BO104" t="s">
        <v>471</v>
      </c>
      <c r="BP104" t="s">
        <v>182</v>
      </c>
      <c r="BQ104" t="s">
        <v>182</v>
      </c>
      <c r="BR104" t="s">
        <v>212</v>
      </c>
      <c r="BS104" t="s">
        <v>2475</v>
      </c>
      <c r="BT104" t="str">
        <f>HYPERLINK("https%3A%2F%2Fwww.webofscience.com%2Fwos%2Fwoscc%2Ffull-record%2FWOS:000718828500003","View Full Record in Web of Science")</f>
        <v>View Full Record in Web of Science</v>
      </c>
      <c r="BU104" t="str">
        <f t="shared" si="1"/>
        <v/>
      </c>
      <c r="BV104" t="s">
        <v>4509</v>
      </c>
    </row>
    <row r="105" spans="1:86" x14ac:dyDescent="0.2">
      <c r="A105" t="s">
        <v>180</v>
      </c>
      <c r="B105" t="s">
        <v>2261</v>
      </c>
      <c r="C105" t="s">
        <v>182</v>
      </c>
      <c r="D105" t="s">
        <v>182</v>
      </c>
      <c r="E105" t="s">
        <v>182</v>
      </c>
      <c r="F105" t="s">
        <v>2262</v>
      </c>
      <c r="G105" t="s">
        <v>182</v>
      </c>
      <c r="H105" t="s">
        <v>182</v>
      </c>
      <c r="I105" t="s">
        <v>2263</v>
      </c>
      <c r="J105" t="s">
        <v>2264</v>
      </c>
      <c r="K105" t="s">
        <v>182</v>
      </c>
      <c r="L105" t="s">
        <v>182</v>
      </c>
      <c r="M105" t="s">
        <v>186</v>
      </c>
      <c r="N105" t="s">
        <v>187</v>
      </c>
      <c r="O105" t="s">
        <v>182</v>
      </c>
      <c r="P105" t="s">
        <v>182</v>
      </c>
      <c r="Q105" t="s">
        <v>182</v>
      </c>
      <c r="R105" t="s">
        <v>182</v>
      </c>
      <c r="S105" t="s">
        <v>182</v>
      </c>
      <c r="T105" t="s">
        <v>182</v>
      </c>
      <c r="U105" t="s">
        <v>2265</v>
      </c>
      <c r="V105" t="s">
        <v>2266</v>
      </c>
      <c r="W105" t="s">
        <v>2267</v>
      </c>
      <c r="X105" t="s">
        <v>2268</v>
      </c>
      <c r="Y105" t="s">
        <v>2269</v>
      </c>
      <c r="Z105" t="s">
        <v>2270</v>
      </c>
      <c r="AA105" t="s">
        <v>182</v>
      </c>
      <c r="AB105" t="s">
        <v>2271</v>
      </c>
      <c r="AC105" t="s">
        <v>2272</v>
      </c>
      <c r="AD105" t="s">
        <v>2273</v>
      </c>
      <c r="AE105" t="s">
        <v>2274</v>
      </c>
      <c r="AF105" t="s">
        <v>182</v>
      </c>
      <c r="AG105">
        <v>30</v>
      </c>
      <c r="AH105">
        <v>4</v>
      </c>
      <c r="AI105">
        <v>5</v>
      </c>
      <c r="AJ105">
        <v>0</v>
      </c>
      <c r="AK105">
        <v>1</v>
      </c>
      <c r="AL105" t="s">
        <v>2275</v>
      </c>
      <c r="AM105" t="s">
        <v>2276</v>
      </c>
      <c r="AN105" t="s">
        <v>2277</v>
      </c>
      <c r="AO105" t="s">
        <v>182</v>
      </c>
      <c r="AP105" t="s">
        <v>2278</v>
      </c>
      <c r="AQ105" t="s">
        <v>182</v>
      </c>
      <c r="AR105" t="s">
        <v>2279</v>
      </c>
      <c r="AS105" t="s">
        <v>2280</v>
      </c>
      <c r="AT105" t="s">
        <v>2281</v>
      </c>
      <c r="AU105">
        <v>2021</v>
      </c>
      <c r="AV105">
        <v>7</v>
      </c>
      <c r="AW105">
        <v>4</v>
      </c>
      <c r="AX105" t="s">
        <v>182</v>
      </c>
      <c r="AY105" t="s">
        <v>182</v>
      </c>
      <c r="AZ105" t="s">
        <v>182</v>
      </c>
      <c r="BA105" t="s">
        <v>182</v>
      </c>
      <c r="BB105" t="s">
        <v>182</v>
      </c>
      <c r="BC105" t="s">
        <v>182</v>
      </c>
      <c r="BD105">
        <v>309</v>
      </c>
      <c r="BE105" t="s">
        <v>2282</v>
      </c>
      <c r="BF105" s="1" t="str">
        <f>HYPERLINK("http://dx.doi.org/10.1183/23120541.00309-2021","http://dx.doi.org/10.1183/23120541.00309-2021")</f>
        <v>http://dx.doi.org/10.1183/23120541.00309-2021</v>
      </c>
      <c r="BG105" t="s">
        <v>182</v>
      </c>
      <c r="BH105" t="s">
        <v>182</v>
      </c>
      <c r="BI105">
        <v>10</v>
      </c>
      <c r="BJ105" t="s">
        <v>1838</v>
      </c>
      <c r="BK105" t="s">
        <v>208</v>
      </c>
      <c r="BL105" t="s">
        <v>1838</v>
      </c>
      <c r="BM105" t="s">
        <v>2283</v>
      </c>
      <c r="BN105" s="1">
        <v>34849374</v>
      </c>
      <c r="BO105" t="s">
        <v>737</v>
      </c>
      <c r="BP105" t="s">
        <v>182</v>
      </c>
      <c r="BQ105" t="s">
        <v>182</v>
      </c>
      <c r="BR105" t="s">
        <v>212</v>
      </c>
      <c r="BS105" t="s">
        <v>2284</v>
      </c>
      <c r="BT105" t="str">
        <f>HYPERLINK("https%3A%2F%2Fwww.webofscience.com%2Fwos%2Fwoscc%2Ffull-record%2FWOS:000769759500021","View Full Record in Web of Science")</f>
        <v>View Full Record in Web of Science</v>
      </c>
      <c r="BU105">
        <f t="shared" si="1"/>
        <v>1</v>
      </c>
      <c r="BZ105" t="s">
        <v>4512</v>
      </c>
      <c r="CA105" t="s">
        <v>4317</v>
      </c>
      <c r="CB105" t="s">
        <v>4317</v>
      </c>
      <c r="CD105" t="s">
        <v>4317</v>
      </c>
      <c r="CE105" t="s">
        <v>4317</v>
      </c>
      <c r="CF105" t="s">
        <v>4322</v>
      </c>
      <c r="CG105" t="s">
        <v>4510</v>
      </c>
      <c r="CH105" t="s">
        <v>4511</v>
      </c>
    </row>
    <row r="106" spans="1:86" x14ac:dyDescent="0.2">
      <c r="A106" t="s">
        <v>180</v>
      </c>
      <c r="B106" t="s">
        <v>2516</v>
      </c>
      <c r="C106" t="s">
        <v>182</v>
      </c>
      <c r="D106" t="s">
        <v>182</v>
      </c>
      <c r="E106" t="s">
        <v>182</v>
      </c>
      <c r="F106" t="s">
        <v>2517</v>
      </c>
      <c r="G106" t="s">
        <v>182</v>
      </c>
      <c r="H106" t="s">
        <v>182</v>
      </c>
      <c r="I106" t="s">
        <v>2518</v>
      </c>
      <c r="J106" t="s">
        <v>2519</v>
      </c>
      <c r="K106" t="s">
        <v>182</v>
      </c>
      <c r="L106" t="s">
        <v>182</v>
      </c>
      <c r="M106" t="s">
        <v>186</v>
      </c>
      <c r="N106" t="s">
        <v>187</v>
      </c>
      <c r="O106" t="s">
        <v>182</v>
      </c>
      <c r="P106" t="s">
        <v>182</v>
      </c>
      <c r="Q106" t="s">
        <v>182</v>
      </c>
      <c r="R106" t="s">
        <v>182</v>
      </c>
      <c r="S106" t="s">
        <v>182</v>
      </c>
      <c r="T106" t="s">
        <v>182</v>
      </c>
      <c r="U106" t="s">
        <v>2520</v>
      </c>
      <c r="V106" t="s">
        <v>2521</v>
      </c>
      <c r="W106" t="s">
        <v>2522</v>
      </c>
      <c r="X106" t="s">
        <v>2523</v>
      </c>
      <c r="Y106" t="s">
        <v>2524</v>
      </c>
      <c r="Z106" t="s">
        <v>2525</v>
      </c>
      <c r="AA106" t="s">
        <v>2526</v>
      </c>
      <c r="AB106" t="s">
        <v>2527</v>
      </c>
      <c r="AC106" t="s">
        <v>2528</v>
      </c>
      <c r="AD106" t="s">
        <v>2529</v>
      </c>
      <c r="AE106" t="s">
        <v>2530</v>
      </c>
      <c r="AF106" t="s">
        <v>182</v>
      </c>
      <c r="AG106">
        <v>40</v>
      </c>
      <c r="AH106">
        <v>22</v>
      </c>
      <c r="AI106">
        <v>23</v>
      </c>
      <c r="AJ106">
        <v>2</v>
      </c>
      <c r="AK106">
        <v>12</v>
      </c>
      <c r="AL106" t="s">
        <v>1312</v>
      </c>
      <c r="AM106" t="s">
        <v>201</v>
      </c>
      <c r="AN106" t="s">
        <v>1313</v>
      </c>
      <c r="AO106" t="s">
        <v>2531</v>
      </c>
      <c r="AP106" t="s">
        <v>2532</v>
      </c>
      <c r="AQ106" t="s">
        <v>182</v>
      </c>
      <c r="AR106" t="s">
        <v>2533</v>
      </c>
      <c r="AS106" t="s">
        <v>2534</v>
      </c>
      <c r="AT106" t="s">
        <v>448</v>
      </c>
      <c r="AU106">
        <v>2022</v>
      </c>
      <c r="AV106">
        <v>27</v>
      </c>
      <c r="AW106">
        <v>2</v>
      </c>
      <c r="AX106" t="s">
        <v>182</v>
      </c>
      <c r="AY106" t="s">
        <v>182</v>
      </c>
      <c r="AZ106" t="s">
        <v>182</v>
      </c>
      <c r="BA106" t="s">
        <v>182</v>
      </c>
      <c r="BB106">
        <v>1248</v>
      </c>
      <c r="BC106">
        <v>1255</v>
      </c>
      <c r="BD106" t="s">
        <v>182</v>
      </c>
      <c r="BE106" t="s">
        <v>2535</v>
      </c>
      <c r="BF106" s="1" t="str">
        <f>HYPERLINK("http://dx.doi.org/10.1038/s41380-021-01344-2","http://dx.doi.org/10.1038/s41380-021-01344-2")</f>
        <v>http://dx.doi.org/10.1038/s41380-021-01344-2</v>
      </c>
      <c r="BG106" t="s">
        <v>182</v>
      </c>
      <c r="BH106" t="s">
        <v>2536</v>
      </c>
      <c r="BI106">
        <v>8</v>
      </c>
      <c r="BJ106" t="s">
        <v>2537</v>
      </c>
      <c r="BK106" t="s">
        <v>380</v>
      </c>
      <c r="BL106" t="s">
        <v>2538</v>
      </c>
      <c r="BM106" t="s">
        <v>2539</v>
      </c>
      <c r="BN106" s="1">
        <v>34873324</v>
      </c>
      <c r="BO106" t="s">
        <v>591</v>
      </c>
      <c r="BP106" t="s">
        <v>182</v>
      </c>
      <c r="BQ106" t="s">
        <v>182</v>
      </c>
      <c r="BR106" t="s">
        <v>212</v>
      </c>
      <c r="BS106" t="s">
        <v>2540</v>
      </c>
      <c r="BT106" t="str">
        <f>HYPERLINK("https%3A%2F%2Fwww.webofscience.com%2Fwos%2Fwoscc%2Ffull-record%2FWOS:000727117100001","View Full Record in Web of Science")</f>
        <v>View Full Record in Web of Science</v>
      </c>
      <c r="BU106">
        <f t="shared" si="1"/>
        <v>1</v>
      </c>
      <c r="BZ106" t="s">
        <v>4515</v>
      </c>
      <c r="CA106" t="s">
        <v>4317</v>
      </c>
      <c r="CB106" t="s">
        <v>4317</v>
      </c>
      <c r="CD106" t="s">
        <v>4317</v>
      </c>
      <c r="CE106" t="s">
        <v>4317</v>
      </c>
      <c r="CF106" t="s">
        <v>4390</v>
      </c>
      <c r="CG106" t="s">
        <v>4513</v>
      </c>
      <c r="CH106" t="s">
        <v>4514</v>
      </c>
    </row>
    <row r="107" spans="1:86" x14ac:dyDescent="0.2">
      <c r="A107" t="s">
        <v>180</v>
      </c>
      <c r="B107" t="s">
        <v>2476</v>
      </c>
      <c r="C107" t="s">
        <v>182</v>
      </c>
      <c r="D107" t="s">
        <v>182</v>
      </c>
      <c r="E107" t="s">
        <v>182</v>
      </c>
      <c r="F107" t="s">
        <v>2477</v>
      </c>
      <c r="G107" t="s">
        <v>182</v>
      </c>
      <c r="H107" t="s">
        <v>182</v>
      </c>
      <c r="I107" t="s">
        <v>2478</v>
      </c>
      <c r="J107" t="s">
        <v>862</v>
      </c>
      <c r="K107" t="s">
        <v>182</v>
      </c>
      <c r="L107" t="s">
        <v>182</v>
      </c>
      <c r="M107" t="s">
        <v>186</v>
      </c>
      <c r="N107" t="s">
        <v>187</v>
      </c>
      <c r="O107" t="s">
        <v>182</v>
      </c>
      <c r="P107" t="s">
        <v>182</v>
      </c>
      <c r="Q107" t="s">
        <v>182</v>
      </c>
      <c r="R107" t="s">
        <v>182</v>
      </c>
      <c r="S107" t="s">
        <v>182</v>
      </c>
      <c r="T107" t="s">
        <v>2479</v>
      </c>
      <c r="U107" t="s">
        <v>2480</v>
      </c>
      <c r="V107" t="s">
        <v>2481</v>
      </c>
      <c r="W107" t="s">
        <v>2482</v>
      </c>
      <c r="X107" t="s">
        <v>2483</v>
      </c>
      <c r="Y107" t="s">
        <v>2484</v>
      </c>
      <c r="Z107" t="s">
        <v>2485</v>
      </c>
      <c r="AA107" t="s">
        <v>2486</v>
      </c>
      <c r="AB107" t="s">
        <v>2487</v>
      </c>
      <c r="AC107" t="s">
        <v>2488</v>
      </c>
      <c r="AD107" t="s">
        <v>2489</v>
      </c>
      <c r="AE107" t="s">
        <v>2490</v>
      </c>
      <c r="AF107" t="s">
        <v>182</v>
      </c>
      <c r="AG107">
        <v>38</v>
      </c>
      <c r="AH107">
        <v>14</v>
      </c>
      <c r="AI107">
        <v>14</v>
      </c>
      <c r="AJ107">
        <v>0</v>
      </c>
      <c r="AK107">
        <v>1</v>
      </c>
      <c r="AL107" t="s">
        <v>341</v>
      </c>
      <c r="AM107" t="s">
        <v>342</v>
      </c>
      <c r="AN107" t="s">
        <v>343</v>
      </c>
      <c r="AO107" t="s">
        <v>182</v>
      </c>
      <c r="AP107" t="s">
        <v>875</v>
      </c>
      <c r="AQ107" t="s">
        <v>182</v>
      </c>
      <c r="AR107" t="s">
        <v>876</v>
      </c>
      <c r="AS107" t="s">
        <v>877</v>
      </c>
      <c r="AT107" t="s">
        <v>878</v>
      </c>
      <c r="AU107">
        <v>2021</v>
      </c>
      <c r="AV107">
        <v>8</v>
      </c>
      <c r="AW107" t="s">
        <v>182</v>
      </c>
      <c r="AX107" t="s">
        <v>182</v>
      </c>
      <c r="AY107" t="s">
        <v>182</v>
      </c>
      <c r="AZ107" t="s">
        <v>182</v>
      </c>
      <c r="BA107" t="s">
        <v>182</v>
      </c>
      <c r="BB107" t="s">
        <v>182</v>
      </c>
      <c r="BC107" t="s">
        <v>182</v>
      </c>
      <c r="BD107">
        <v>668024</v>
      </c>
      <c r="BE107" t="s">
        <v>2491</v>
      </c>
      <c r="BF107" s="1" t="str">
        <f>HYPERLINK("http://dx.doi.org/10.3389/fmed.2021.668024","http://dx.doi.org/10.3389/fmed.2021.668024")</f>
        <v>http://dx.doi.org/10.3389/fmed.2021.668024</v>
      </c>
      <c r="BG107" t="s">
        <v>182</v>
      </c>
      <c r="BH107" t="s">
        <v>182</v>
      </c>
      <c r="BI107">
        <v>8</v>
      </c>
      <c r="BJ107" t="s">
        <v>207</v>
      </c>
      <c r="BK107" t="s">
        <v>208</v>
      </c>
      <c r="BL107" t="s">
        <v>209</v>
      </c>
      <c r="BM107" t="s">
        <v>2492</v>
      </c>
      <c r="BN107" s="1">
        <v>34888316</v>
      </c>
      <c r="BO107" t="s">
        <v>323</v>
      </c>
      <c r="BP107" t="s">
        <v>182</v>
      </c>
      <c r="BQ107" t="s">
        <v>182</v>
      </c>
      <c r="BR107" t="s">
        <v>212</v>
      </c>
      <c r="BS107" t="s">
        <v>2493</v>
      </c>
      <c r="BT107" t="str">
        <f>HYPERLINK("https%3A%2F%2Fwww.webofscience.com%2Fwos%2Fwoscc%2Ffull-record%2FWOS:000727668900001","View Full Record in Web of Science")</f>
        <v>View Full Record in Web of Science</v>
      </c>
      <c r="BU107" t="str">
        <f t="shared" si="1"/>
        <v/>
      </c>
      <c r="BV107" t="s">
        <v>4381</v>
      </c>
    </row>
    <row r="108" spans="1:86" x14ac:dyDescent="0.2">
      <c r="A108" t="s">
        <v>180</v>
      </c>
      <c r="B108" t="s">
        <v>2724</v>
      </c>
      <c r="C108" t="s">
        <v>182</v>
      </c>
      <c r="D108" t="s">
        <v>182</v>
      </c>
      <c r="E108" t="s">
        <v>182</v>
      </c>
      <c r="F108" t="s">
        <v>2725</v>
      </c>
      <c r="G108" t="s">
        <v>182</v>
      </c>
      <c r="H108" t="s">
        <v>182</v>
      </c>
      <c r="I108" t="s">
        <v>2726</v>
      </c>
      <c r="J108" t="s">
        <v>2727</v>
      </c>
      <c r="K108" t="s">
        <v>182</v>
      </c>
      <c r="L108" t="s">
        <v>182</v>
      </c>
      <c r="M108" t="s">
        <v>186</v>
      </c>
      <c r="N108" t="s">
        <v>187</v>
      </c>
      <c r="O108" t="s">
        <v>182</v>
      </c>
      <c r="P108" t="s">
        <v>182</v>
      </c>
      <c r="Q108" t="s">
        <v>182</v>
      </c>
      <c r="R108" t="s">
        <v>182</v>
      </c>
      <c r="S108" t="s">
        <v>182</v>
      </c>
      <c r="T108" t="s">
        <v>2728</v>
      </c>
      <c r="U108" t="s">
        <v>2729</v>
      </c>
      <c r="V108" t="s">
        <v>2730</v>
      </c>
      <c r="W108" t="s">
        <v>2731</v>
      </c>
      <c r="X108" t="s">
        <v>2732</v>
      </c>
      <c r="Y108" t="s">
        <v>2733</v>
      </c>
      <c r="Z108" t="s">
        <v>2734</v>
      </c>
      <c r="AA108" t="s">
        <v>2735</v>
      </c>
      <c r="AB108" t="s">
        <v>2736</v>
      </c>
      <c r="AC108" t="s">
        <v>2737</v>
      </c>
      <c r="AD108" t="s">
        <v>2738</v>
      </c>
      <c r="AE108" t="s">
        <v>2737</v>
      </c>
      <c r="AF108" t="s">
        <v>182</v>
      </c>
      <c r="AG108">
        <v>32</v>
      </c>
      <c r="AH108">
        <v>4</v>
      </c>
      <c r="AI108">
        <v>4</v>
      </c>
      <c r="AJ108">
        <v>2</v>
      </c>
      <c r="AK108">
        <v>2</v>
      </c>
      <c r="AL108" t="s">
        <v>647</v>
      </c>
      <c r="AM108" t="s">
        <v>648</v>
      </c>
      <c r="AN108" t="s">
        <v>649</v>
      </c>
      <c r="AO108" t="s">
        <v>2739</v>
      </c>
      <c r="AP108" t="s">
        <v>2740</v>
      </c>
      <c r="AQ108" t="s">
        <v>182</v>
      </c>
      <c r="AR108" t="s">
        <v>2741</v>
      </c>
      <c r="AS108" t="s">
        <v>2742</v>
      </c>
      <c r="AT108" t="s">
        <v>1813</v>
      </c>
      <c r="AU108">
        <v>2022</v>
      </c>
      <c r="AV108">
        <v>88</v>
      </c>
      <c r="AW108">
        <v>6</v>
      </c>
      <c r="AX108" t="s">
        <v>182</v>
      </c>
      <c r="AY108" t="s">
        <v>182</v>
      </c>
      <c r="AZ108" t="s">
        <v>182</v>
      </c>
      <c r="BA108" t="s">
        <v>182</v>
      </c>
      <c r="BB108">
        <v>2830</v>
      </c>
      <c r="BC108">
        <v>2842</v>
      </c>
      <c r="BD108" t="s">
        <v>182</v>
      </c>
      <c r="BE108" t="s">
        <v>2743</v>
      </c>
      <c r="BF108" s="1" t="str">
        <f>HYPERLINK("http://dx.doi.org/10.1111/bcp.15192","http://dx.doi.org/10.1111/bcp.15192")</f>
        <v>http://dx.doi.org/10.1111/bcp.15192</v>
      </c>
      <c r="BG108" t="s">
        <v>182</v>
      </c>
      <c r="BH108" t="s">
        <v>2598</v>
      </c>
      <c r="BI108">
        <v>13</v>
      </c>
      <c r="BJ108" t="s">
        <v>2181</v>
      </c>
      <c r="BK108" t="s">
        <v>208</v>
      </c>
      <c r="BL108" t="s">
        <v>2181</v>
      </c>
      <c r="BM108" t="s">
        <v>2744</v>
      </c>
      <c r="BN108" s="1">
        <v>34935181</v>
      </c>
      <c r="BO108" t="s">
        <v>2745</v>
      </c>
      <c r="BP108" t="s">
        <v>182</v>
      </c>
      <c r="BQ108" t="s">
        <v>182</v>
      </c>
      <c r="BR108" t="s">
        <v>212</v>
      </c>
      <c r="BS108" t="s">
        <v>2746</v>
      </c>
      <c r="BT108" t="str">
        <f>HYPERLINK("https%3A%2F%2Fwww.webofscience.com%2Fwos%2Fwoscc%2Ffull-record%2FWOS:000747855000001","View Full Record in Web of Science")</f>
        <v>View Full Record in Web of Science</v>
      </c>
      <c r="BU108">
        <f t="shared" si="1"/>
        <v>1</v>
      </c>
      <c r="CA108" t="s">
        <v>4317</v>
      </c>
      <c r="CB108" t="s">
        <v>4317</v>
      </c>
      <c r="CD108" t="s">
        <v>4317</v>
      </c>
      <c r="CE108" t="s">
        <v>4317</v>
      </c>
      <c r="CF108" t="s">
        <v>4336</v>
      </c>
      <c r="CG108" t="s">
        <v>4516</v>
      </c>
      <c r="CH108" t="s">
        <v>4517</v>
      </c>
    </row>
    <row r="109" spans="1:86" x14ac:dyDescent="0.2">
      <c r="A109" t="s">
        <v>180</v>
      </c>
      <c r="B109" t="s">
        <v>2494</v>
      </c>
      <c r="C109" t="s">
        <v>182</v>
      </c>
      <c r="D109" t="s">
        <v>182</v>
      </c>
      <c r="E109" t="s">
        <v>182</v>
      </c>
      <c r="F109" t="s">
        <v>2495</v>
      </c>
      <c r="G109" t="s">
        <v>182</v>
      </c>
      <c r="H109" t="s">
        <v>182</v>
      </c>
      <c r="I109" t="s">
        <v>2496</v>
      </c>
      <c r="J109" t="s">
        <v>2497</v>
      </c>
      <c r="K109" t="s">
        <v>182</v>
      </c>
      <c r="L109" t="s">
        <v>182</v>
      </c>
      <c r="M109" t="s">
        <v>186</v>
      </c>
      <c r="N109" t="s">
        <v>187</v>
      </c>
      <c r="O109" t="s">
        <v>182</v>
      </c>
      <c r="P109" t="s">
        <v>182</v>
      </c>
      <c r="Q109" t="s">
        <v>182</v>
      </c>
      <c r="R109" t="s">
        <v>182</v>
      </c>
      <c r="S109" t="s">
        <v>182</v>
      </c>
      <c r="T109" t="s">
        <v>2498</v>
      </c>
      <c r="U109" t="s">
        <v>2499</v>
      </c>
      <c r="V109" t="s">
        <v>2500</v>
      </c>
      <c r="W109" t="s">
        <v>2501</v>
      </c>
      <c r="X109" t="s">
        <v>2502</v>
      </c>
      <c r="Y109" t="s">
        <v>2503</v>
      </c>
      <c r="Z109" t="s">
        <v>2504</v>
      </c>
      <c r="AA109" t="s">
        <v>182</v>
      </c>
      <c r="AB109" t="s">
        <v>2505</v>
      </c>
      <c r="AC109" t="s">
        <v>2506</v>
      </c>
      <c r="AD109" t="s">
        <v>2507</v>
      </c>
      <c r="AE109" t="s">
        <v>2508</v>
      </c>
      <c r="AF109" t="s">
        <v>182</v>
      </c>
      <c r="AG109">
        <v>82</v>
      </c>
      <c r="AH109">
        <v>0</v>
      </c>
      <c r="AI109">
        <v>0</v>
      </c>
      <c r="AJ109">
        <v>2</v>
      </c>
      <c r="AK109">
        <v>6</v>
      </c>
      <c r="AL109" t="s">
        <v>1572</v>
      </c>
      <c r="AM109" t="s">
        <v>1462</v>
      </c>
      <c r="AN109" t="s">
        <v>1573</v>
      </c>
      <c r="AO109" t="s">
        <v>182</v>
      </c>
      <c r="AP109" t="s">
        <v>2509</v>
      </c>
      <c r="AQ109" t="s">
        <v>182</v>
      </c>
      <c r="AR109" t="s">
        <v>2510</v>
      </c>
      <c r="AS109" t="s">
        <v>2511</v>
      </c>
      <c r="AT109" t="s">
        <v>901</v>
      </c>
      <c r="AU109">
        <v>2021</v>
      </c>
      <c r="AV109">
        <v>21</v>
      </c>
      <c r="AW109">
        <v>24</v>
      </c>
      <c r="AX109" t="s">
        <v>182</v>
      </c>
      <c r="AY109" t="s">
        <v>182</v>
      </c>
      <c r="AZ109" t="s">
        <v>182</v>
      </c>
      <c r="BA109" t="s">
        <v>182</v>
      </c>
      <c r="BB109" t="s">
        <v>182</v>
      </c>
      <c r="BC109" t="s">
        <v>182</v>
      </c>
      <c r="BD109">
        <v>8220</v>
      </c>
      <c r="BE109" t="s">
        <v>38</v>
      </c>
      <c r="BF109" s="1" t="str">
        <f>HYPERLINK("http://dx.doi.org/10.3390/s21248220","http://dx.doi.org/10.3390/s21248220")</f>
        <v>http://dx.doi.org/10.3390/s21248220</v>
      </c>
      <c r="BG109" t="s">
        <v>182</v>
      </c>
      <c r="BH109" t="s">
        <v>182</v>
      </c>
      <c r="BI109">
        <v>18</v>
      </c>
      <c r="BJ109" t="s">
        <v>2512</v>
      </c>
      <c r="BK109" t="s">
        <v>380</v>
      </c>
      <c r="BL109" t="s">
        <v>2513</v>
      </c>
      <c r="BM109" t="s">
        <v>2514</v>
      </c>
      <c r="BN109" s="1">
        <v>34960314</v>
      </c>
      <c r="BO109" t="s">
        <v>881</v>
      </c>
      <c r="BP109" t="s">
        <v>182</v>
      </c>
      <c r="BQ109" t="s">
        <v>182</v>
      </c>
      <c r="BR109" t="s">
        <v>212</v>
      </c>
      <c r="BS109" t="s">
        <v>2515</v>
      </c>
      <c r="BT109" t="str">
        <f>HYPERLINK("https%3A%2F%2Fwww.webofscience.com%2Fwos%2Fwoscc%2Ffull-record%2FWOS:000737426400001","View Full Record in Web of Science")</f>
        <v>View Full Record in Web of Science</v>
      </c>
      <c r="BU109">
        <f t="shared" si="1"/>
        <v>1</v>
      </c>
      <c r="CB109" t="s">
        <v>4317</v>
      </c>
      <c r="CF109" t="s">
        <v>4338</v>
      </c>
      <c r="CG109" t="s">
        <v>4518</v>
      </c>
      <c r="CH109" t="s">
        <v>4518</v>
      </c>
    </row>
    <row r="110" spans="1:86" x14ac:dyDescent="0.2">
      <c r="A110" t="s">
        <v>180</v>
      </c>
      <c r="B110" t="s">
        <v>2602</v>
      </c>
      <c r="C110" t="s">
        <v>182</v>
      </c>
      <c r="D110" t="s">
        <v>182</v>
      </c>
      <c r="E110" t="s">
        <v>182</v>
      </c>
      <c r="F110" t="s">
        <v>2603</v>
      </c>
      <c r="G110" t="s">
        <v>182</v>
      </c>
      <c r="H110" t="s">
        <v>182</v>
      </c>
      <c r="I110" t="s">
        <v>2604</v>
      </c>
      <c r="J110" t="s">
        <v>2605</v>
      </c>
      <c r="K110" t="s">
        <v>182</v>
      </c>
      <c r="L110" t="s">
        <v>182</v>
      </c>
      <c r="M110" t="s">
        <v>186</v>
      </c>
      <c r="N110" t="s">
        <v>187</v>
      </c>
      <c r="O110" t="s">
        <v>182</v>
      </c>
      <c r="P110" t="s">
        <v>182</v>
      </c>
      <c r="Q110" t="s">
        <v>182</v>
      </c>
      <c r="R110" t="s">
        <v>182</v>
      </c>
      <c r="S110" t="s">
        <v>182</v>
      </c>
      <c r="T110" t="s">
        <v>2606</v>
      </c>
      <c r="U110" t="s">
        <v>2607</v>
      </c>
      <c r="V110" t="s">
        <v>2608</v>
      </c>
      <c r="W110" t="s">
        <v>2609</v>
      </c>
      <c r="X110" t="s">
        <v>2610</v>
      </c>
      <c r="Y110" t="s">
        <v>2611</v>
      </c>
      <c r="Z110" t="s">
        <v>721</v>
      </c>
      <c r="AA110" t="s">
        <v>2468</v>
      </c>
      <c r="AB110" t="s">
        <v>2612</v>
      </c>
      <c r="AC110" t="s">
        <v>2613</v>
      </c>
      <c r="AD110" t="s">
        <v>2614</v>
      </c>
      <c r="AE110" t="s">
        <v>2615</v>
      </c>
      <c r="AF110" t="s">
        <v>182</v>
      </c>
      <c r="AG110">
        <v>34</v>
      </c>
      <c r="AH110">
        <v>12</v>
      </c>
      <c r="AI110">
        <v>12</v>
      </c>
      <c r="AJ110">
        <v>2</v>
      </c>
      <c r="AK110">
        <v>10</v>
      </c>
      <c r="AL110" t="s">
        <v>313</v>
      </c>
      <c r="AM110" t="s">
        <v>201</v>
      </c>
      <c r="AN110" t="s">
        <v>314</v>
      </c>
      <c r="AO110" t="s">
        <v>182</v>
      </c>
      <c r="AP110" t="s">
        <v>2616</v>
      </c>
      <c r="AQ110" t="s">
        <v>182</v>
      </c>
      <c r="AR110" t="s">
        <v>2617</v>
      </c>
      <c r="AS110" t="s">
        <v>2618</v>
      </c>
      <c r="AT110" t="s">
        <v>1114</v>
      </c>
      <c r="AU110">
        <v>2022</v>
      </c>
      <c r="AV110">
        <v>22</v>
      </c>
      <c r="AW110">
        <v>1</v>
      </c>
      <c r="AX110" t="s">
        <v>182</v>
      </c>
      <c r="AY110" t="s">
        <v>182</v>
      </c>
      <c r="AZ110" t="s">
        <v>182</v>
      </c>
      <c r="BA110" t="s">
        <v>182</v>
      </c>
      <c r="BB110" t="s">
        <v>182</v>
      </c>
      <c r="BC110" t="s">
        <v>182</v>
      </c>
      <c r="BD110">
        <v>15</v>
      </c>
      <c r="BE110" t="s">
        <v>2619</v>
      </c>
      <c r="BF110" s="1" t="str">
        <f>HYPERLINK("http://dx.doi.org/10.1186/s12883-021-02536-7","http://dx.doi.org/10.1186/s12883-021-02536-7")</f>
        <v>http://dx.doi.org/10.1186/s12883-021-02536-7</v>
      </c>
      <c r="BG110" t="s">
        <v>182</v>
      </c>
      <c r="BH110" t="s">
        <v>182</v>
      </c>
      <c r="BI110">
        <v>12</v>
      </c>
      <c r="BJ110" t="s">
        <v>1617</v>
      </c>
      <c r="BK110" t="s">
        <v>208</v>
      </c>
      <c r="BL110" t="s">
        <v>1442</v>
      </c>
      <c r="BM110" t="s">
        <v>2620</v>
      </c>
      <c r="BN110" s="1">
        <v>34996388</v>
      </c>
      <c r="BO110" t="s">
        <v>881</v>
      </c>
      <c r="BP110" t="s">
        <v>182</v>
      </c>
      <c r="BQ110" t="s">
        <v>182</v>
      </c>
      <c r="BR110" t="s">
        <v>212</v>
      </c>
      <c r="BS110" t="s">
        <v>2621</v>
      </c>
      <c r="BT110" t="str">
        <f>HYPERLINK("https%3A%2F%2Fwww.webofscience.com%2Fwos%2Fwoscc%2Ffull-record%2FWOS:000740250800003","View Full Record in Web of Science")</f>
        <v>View Full Record in Web of Science</v>
      </c>
      <c r="BU110">
        <f t="shared" si="1"/>
        <v>1</v>
      </c>
      <c r="CA110" t="s">
        <v>4317</v>
      </c>
      <c r="CB110" t="s">
        <v>4317</v>
      </c>
      <c r="CD110" t="s">
        <v>4317</v>
      </c>
      <c r="CE110" t="s">
        <v>4317</v>
      </c>
      <c r="CF110" t="s">
        <v>4390</v>
      </c>
      <c r="CG110" t="s">
        <v>4519</v>
      </c>
      <c r="CH110" t="s">
        <v>4520</v>
      </c>
    </row>
    <row r="111" spans="1:86" x14ac:dyDescent="0.2">
      <c r="A111" t="s">
        <v>180</v>
      </c>
      <c r="B111" t="s">
        <v>2637</v>
      </c>
      <c r="C111" t="s">
        <v>182</v>
      </c>
      <c r="D111" t="s">
        <v>182</v>
      </c>
      <c r="E111" t="s">
        <v>182</v>
      </c>
      <c r="F111" t="s">
        <v>2638</v>
      </c>
      <c r="G111" t="s">
        <v>182</v>
      </c>
      <c r="H111" t="s">
        <v>182</v>
      </c>
      <c r="I111" t="s">
        <v>2639</v>
      </c>
      <c r="J111" t="s">
        <v>1301</v>
      </c>
      <c r="K111" t="s">
        <v>182</v>
      </c>
      <c r="L111" t="s">
        <v>182</v>
      </c>
      <c r="M111" t="s">
        <v>186</v>
      </c>
      <c r="N111" t="s">
        <v>187</v>
      </c>
      <c r="O111" t="s">
        <v>182</v>
      </c>
      <c r="P111" t="s">
        <v>182</v>
      </c>
      <c r="Q111" t="s">
        <v>182</v>
      </c>
      <c r="R111" t="s">
        <v>182</v>
      </c>
      <c r="S111" t="s">
        <v>182</v>
      </c>
      <c r="T111" t="s">
        <v>182</v>
      </c>
      <c r="U111" t="s">
        <v>2640</v>
      </c>
      <c r="V111" t="s">
        <v>2641</v>
      </c>
      <c r="W111" t="s">
        <v>2642</v>
      </c>
      <c r="X111" t="s">
        <v>2643</v>
      </c>
      <c r="Y111" t="s">
        <v>2644</v>
      </c>
      <c r="Z111" t="s">
        <v>2645</v>
      </c>
      <c r="AA111" t="s">
        <v>2646</v>
      </c>
      <c r="AB111" t="s">
        <v>2647</v>
      </c>
      <c r="AC111" t="s">
        <v>2648</v>
      </c>
      <c r="AD111" t="s">
        <v>2649</v>
      </c>
      <c r="AE111" t="s">
        <v>2650</v>
      </c>
      <c r="AF111" t="s">
        <v>182</v>
      </c>
      <c r="AG111">
        <v>56</v>
      </c>
      <c r="AH111">
        <v>14</v>
      </c>
      <c r="AI111">
        <v>14</v>
      </c>
      <c r="AJ111">
        <v>3</v>
      </c>
      <c r="AK111">
        <v>6</v>
      </c>
      <c r="AL111" t="s">
        <v>1312</v>
      </c>
      <c r="AM111" t="s">
        <v>201</v>
      </c>
      <c r="AN111" t="s">
        <v>1313</v>
      </c>
      <c r="AO111" t="s">
        <v>1314</v>
      </c>
      <c r="AP111" t="s">
        <v>1315</v>
      </c>
      <c r="AQ111" t="s">
        <v>182</v>
      </c>
      <c r="AR111" t="s">
        <v>1316</v>
      </c>
      <c r="AS111" t="s">
        <v>1317</v>
      </c>
      <c r="AT111" t="s">
        <v>1183</v>
      </c>
      <c r="AU111">
        <v>2022</v>
      </c>
      <c r="AV111">
        <v>46</v>
      </c>
      <c r="AW111">
        <v>5</v>
      </c>
      <c r="AX111" t="s">
        <v>182</v>
      </c>
      <c r="AY111" t="s">
        <v>182</v>
      </c>
      <c r="AZ111" t="s">
        <v>182</v>
      </c>
      <c r="BA111" t="s">
        <v>182</v>
      </c>
      <c r="BB111">
        <v>943</v>
      </c>
      <c r="BC111">
        <v>950</v>
      </c>
      <c r="BD111" t="s">
        <v>182</v>
      </c>
      <c r="BE111" t="s">
        <v>2651</v>
      </c>
      <c r="BF111" s="1" t="str">
        <f>HYPERLINK("http://dx.doi.org/10.1038/s41366-021-01054-3","http://dx.doi.org/10.1038/s41366-021-01054-3")</f>
        <v>http://dx.doi.org/10.1038/s41366-021-01054-3</v>
      </c>
      <c r="BG111" t="s">
        <v>182</v>
      </c>
      <c r="BH111" t="s">
        <v>2598</v>
      </c>
      <c r="BI111">
        <v>8</v>
      </c>
      <c r="BJ111" t="s">
        <v>1319</v>
      </c>
      <c r="BK111" t="s">
        <v>208</v>
      </c>
      <c r="BL111" t="s">
        <v>1319</v>
      </c>
      <c r="BM111" t="s">
        <v>2652</v>
      </c>
      <c r="BN111" s="1">
        <v>35031696</v>
      </c>
      <c r="BO111" t="s">
        <v>591</v>
      </c>
      <c r="BP111" t="s">
        <v>182</v>
      </c>
      <c r="BQ111" t="s">
        <v>182</v>
      </c>
      <c r="BR111" t="s">
        <v>212</v>
      </c>
      <c r="BS111" t="s">
        <v>2653</v>
      </c>
      <c r="BT111" t="str">
        <f>HYPERLINK("https%3A%2F%2Fwww.webofscience.com%2Fwos%2Fwoscc%2Ffull-record%2FWOS:000742600700003","View Full Record in Web of Science")</f>
        <v>View Full Record in Web of Science</v>
      </c>
      <c r="BU111">
        <f t="shared" si="1"/>
        <v>1</v>
      </c>
      <c r="BZ111" t="s">
        <v>4363</v>
      </c>
      <c r="CA111" t="s">
        <v>4317</v>
      </c>
      <c r="CB111" t="s">
        <v>4317</v>
      </c>
      <c r="CF111" t="s">
        <v>4390</v>
      </c>
      <c r="CG111" t="s">
        <v>4522</v>
      </c>
      <c r="CH111" t="s">
        <v>4521</v>
      </c>
    </row>
    <row r="112" spans="1:86" x14ac:dyDescent="0.2">
      <c r="A112" t="s">
        <v>180</v>
      </c>
      <c r="B112" t="s">
        <v>2654</v>
      </c>
      <c r="C112" t="s">
        <v>182</v>
      </c>
      <c r="D112" t="s">
        <v>182</v>
      </c>
      <c r="E112" t="s">
        <v>182</v>
      </c>
      <c r="F112" t="s">
        <v>2655</v>
      </c>
      <c r="G112" t="s">
        <v>182</v>
      </c>
      <c r="H112" t="s">
        <v>182</v>
      </c>
      <c r="I112" t="s">
        <v>2656</v>
      </c>
      <c r="J112" t="s">
        <v>2657</v>
      </c>
      <c r="K112" t="s">
        <v>182</v>
      </c>
      <c r="L112" t="s">
        <v>182</v>
      </c>
      <c r="M112" t="s">
        <v>186</v>
      </c>
      <c r="N112" t="s">
        <v>187</v>
      </c>
      <c r="O112" t="s">
        <v>182</v>
      </c>
      <c r="P112" t="s">
        <v>182</v>
      </c>
      <c r="Q112" t="s">
        <v>182</v>
      </c>
      <c r="R112" t="s">
        <v>182</v>
      </c>
      <c r="S112" t="s">
        <v>182</v>
      </c>
      <c r="T112" t="s">
        <v>2658</v>
      </c>
      <c r="U112" t="s">
        <v>2659</v>
      </c>
      <c r="V112" t="s">
        <v>2660</v>
      </c>
      <c r="W112" t="s">
        <v>2661</v>
      </c>
      <c r="X112" t="s">
        <v>2662</v>
      </c>
      <c r="Y112" t="s">
        <v>2663</v>
      </c>
      <c r="Z112" t="s">
        <v>2664</v>
      </c>
      <c r="AA112" t="s">
        <v>2665</v>
      </c>
      <c r="AB112" t="s">
        <v>2666</v>
      </c>
      <c r="AC112" t="s">
        <v>2667</v>
      </c>
      <c r="AD112" t="s">
        <v>2668</v>
      </c>
      <c r="AE112" t="s">
        <v>2669</v>
      </c>
      <c r="AF112" t="s">
        <v>182</v>
      </c>
      <c r="AG112">
        <v>43</v>
      </c>
      <c r="AH112">
        <v>2</v>
      </c>
      <c r="AI112">
        <v>2</v>
      </c>
      <c r="AJ112">
        <v>2</v>
      </c>
      <c r="AK112">
        <v>11</v>
      </c>
      <c r="AL112" t="s">
        <v>700</v>
      </c>
      <c r="AM112" t="s">
        <v>701</v>
      </c>
      <c r="AN112" t="s">
        <v>702</v>
      </c>
      <c r="AO112" t="s">
        <v>2670</v>
      </c>
      <c r="AP112" t="s">
        <v>2671</v>
      </c>
      <c r="AQ112" t="s">
        <v>182</v>
      </c>
      <c r="AR112" t="s">
        <v>2657</v>
      </c>
      <c r="AS112" t="s">
        <v>2672</v>
      </c>
      <c r="AT112" t="s">
        <v>2673</v>
      </c>
      <c r="AU112">
        <v>2022</v>
      </c>
      <c r="AV112">
        <v>45</v>
      </c>
      <c r="AW112">
        <v>6</v>
      </c>
      <c r="AX112" t="s">
        <v>182</v>
      </c>
      <c r="AY112" t="s">
        <v>182</v>
      </c>
      <c r="AZ112" t="s">
        <v>182</v>
      </c>
      <c r="BA112" t="s">
        <v>182</v>
      </c>
      <c r="BB112" t="s">
        <v>182</v>
      </c>
      <c r="BC112" t="s">
        <v>182</v>
      </c>
      <c r="BD112" t="s">
        <v>182</v>
      </c>
      <c r="BE112" t="s">
        <v>2674</v>
      </c>
      <c r="BF112" s="1" t="str">
        <f>HYPERLINK("http://dx.doi.org/10.1093/sleep/zsac003","http://dx.doi.org/10.1093/sleep/zsac003")</f>
        <v>http://dx.doi.org/10.1093/sleep/zsac003</v>
      </c>
      <c r="BG112" t="s">
        <v>182</v>
      </c>
      <c r="BH112" t="s">
        <v>2598</v>
      </c>
      <c r="BI112">
        <v>10</v>
      </c>
      <c r="BJ112" t="s">
        <v>1441</v>
      </c>
      <c r="BK112" t="s">
        <v>208</v>
      </c>
      <c r="BL112" t="s">
        <v>1442</v>
      </c>
      <c r="BM112" t="s">
        <v>2675</v>
      </c>
      <c r="BN112" s="1">
        <v>35034128</v>
      </c>
      <c r="BO112" t="s">
        <v>1166</v>
      </c>
      <c r="BP112" t="s">
        <v>182</v>
      </c>
      <c r="BQ112" t="s">
        <v>182</v>
      </c>
      <c r="BR112" t="s">
        <v>212</v>
      </c>
      <c r="BS112" t="s">
        <v>2676</v>
      </c>
      <c r="BT112" t="str">
        <f>HYPERLINK("https%3A%2F%2Fwww.webofscience.com%2Fwos%2Fwoscc%2Ffull-record%2FWOS:000803713100001","View Full Record in Web of Science")</f>
        <v>View Full Record in Web of Science</v>
      </c>
      <c r="BU112">
        <f t="shared" si="1"/>
        <v>1</v>
      </c>
      <c r="BZ112" t="s">
        <v>4363</v>
      </c>
      <c r="CA112" t="s">
        <v>4317</v>
      </c>
      <c r="CB112" t="s">
        <v>4317</v>
      </c>
      <c r="CD112" t="s">
        <v>4317</v>
      </c>
      <c r="CE112" t="s">
        <v>4317</v>
      </c>
      <c r="CF112" t="s">
        <v>4373</v>
      </c>
      <c r="CG112" t="s">
        <v>4523</v>
      </c>
      <c r="CH112" t="s">
        <v>4524</v>
      </c>
    </row>
    <row r="113" spans="1:86" x14ac:dyDescent="0.2">
      <c r="A113" t="s">
        <v>180</v>
      </c>
      <c r="B113" t="s">
        <v>2677</v>
      </c>
      <c r="C113" t="s">
        <v>182</v>
      </c>
      <c r="D113" t="s">
        <v>182</v>
      </c>
      <c r="E113" t="s">
        <v>182</v>
      </c>
      <c r="F113" t="s">
        <v>2678</v>
      </c>
      <c r="G113" t="s">
        <v>182</v>
      </c>
      <c r="H113" t="s">
        <v>182</v>
      </c>
      <c r="I113" t="s">
        <v>2679</v>
      </c>
      <c r="J113" t="s">
        <v>2680</v>
      </c>
      <c r="K113" t="s">
        <v>182</v>
      </c>
      <c r="L113" t="s">
        <v>182</v>
      </c>
      <c r="M113" t="s">
        <v>186</v>
      </c>
      <c r="N113" t="s">
        <v>187</v>
      </c>
      <c r="O113" t="s">
        <v>182</v>
      </c>
      <c r="P113" t="s">
        <v>182</v>
      </c>
      <c r="Q113" t="s">
        <v>182</v>
      </c>
      <c r="R113" t="s">
        <v>182</v>
      </c>
      <c r="S113" t="s">
        <v>182</v>
      </c>
      <c r="T113" t="s">
        <v>182</v>
      </c>
      <c r="U113" t="s">
        <v>2681</v>
      </c>
      <c r="V113" t="s">
        <v>2682</v>
      </c>
      <c r="W113" t="s">
        <v>2683</v>
      </c>
      <c r="X113" t="s">
        <v>2684</v>
      </c>
      <c r="Y113" t="s">
        <v>2685</v>
      </c>
      <c r="Z113" t="s">
        <v>2686</v>
      </c>
      <c r="AA113" t="s">
        <v>2687</v>
      </c>
      <c r="AB113" t="s">
        <v>2688</v>
      </c>
      <c r="AC113" t="s">
        <v>2689</v>
      </c>
      <c r="AD113" t="s">
        <v>2690</v>
      </c>
      <c r="AE113" t="s">
        <v>2691</v>
      </c>
      <c r="AF113" t="s">
        <v>182</v>
      </c>
      <c r="AG113">
        <v>44</v>
      </c>
      <c r="AH113">
        <v>36</v>
      </c>
      <c r="AI113">
        <v>36</v>
      </c>
      <c r="AJ113">
        <v>3</v>
      </c>
      <c r="AK113">
        <v>24</v>
      </c>
      <c r="AL113" t="s">
        <v>2692</v>
      </c>
      <c r="AM113" t="s">
        <v>2693</v>
      </c>
      <c r="AN113" t="s">
        <v>2694</v>
      </c>
      <c r="AO113" t="s">
        <v>2695</v>
      </c>
      <c r="AP113" t="s">
        <v>2696</v>
      </c>
      <c r="AQ113" t="s">
        <v>182</v>
      </c>
      <c r="AR113" t="s">
        <v>2697</v>
      </c>
      <c r="AS113" t="s">
        <v>2698</v>
      </c>
      <c r="AT113" t="s">
        <v>1139</v>
      </c>
      <c r="AU113">
        <v>2022</v>
      </c>
      <c r="AV113">
        <v>182</v>
      </c>
      <c r="AW113">
        <v>3</v>
      </c>
      <c r="AX113" t="s">
        <v>182</v>
      </c>
      <c r="AY113" t="s">
        <v>182</v>
      </c>
      <c r="AZ113" t="s">
        <v>182</v>
      </c>
      <c r="BA113" t="s">
        <v>182</v>
      </c>
      <c r="BB113">
        <v>291</v>
      </c>
      <c r="BC113">
        <v>300</v>
      </c>
      <c r="BD113" t="s">
        <v>182</v>
      </c>
      <c r="BE113" t="s">
        <v>39</v>
      </c>
      <c r="BF113" s="1" t="str">
        <f>HYPERLINK("http://dx.doi.org/10.1001/jamainternmed.2021.7804","http://dx.doi.org/10.1001/jamainternmed.2021.7804")</f>
        <v>http://dx.doi.org/10.1001/jamainternmed.2021.7804</v>
      </c>
      <c r="BG113" t="s">
        <v>182</v>
      </c>
      <c r="BH113" t="s">
        <v>2598</v>
      </c>
      <c r="BI113">
        <v>10</v>
      </c>
      <c r="BJ113" t="s">
        <v>207</v>
      </c>
      <c r="BK113" t="s">
        <v>208</v>
      </c>
      <c r="BL113" t="s">
        <v>209</v>
      </c>
      <c r="BM113" t="s">
        <v>2699</v>
      </c>
      <c r="BN113" s="1">
        <v>35040871</v>
      </c>
      <c r="BO113" t="s">
        <v>566</v>
      </c>
      <c r="BP113" t="s">
        <v>243</v>
      </c>
      <c r="BQ113" t="s">
        <v>244</v>
      </c>
      <c r="BR113" t="s">
        <v>212</v>
      </c>
      <c r="BS113" t="s">
        <v>2700</v>
      </c>
      <c r="BT113" t="str">
        <f>HYPERLINK("https%3A%2F%2Fwww.webofscience.com%2Fwos%2Fwoscc%2Ffull-record%2FWOS:000745111500004","View Full Record in Web of Science")</f>
        <v>View Full Record in Web of Science</v>
      </c>
      <c r="BU113">
        <f t="shared" si="1"/>
        <v>1</v>
      </c>
      <c r="CA113" t="s">
        <v>4317</v>
      </c>
      <c r="CB113" t="s">
        <v>4317</v>
      </c>
      <c r="CD113" t="s">
        <v>4317</v>
      </c>
      <c r="CE113" t="s">
        <v>4317</v>
      </c>
      <c r="CF113" t="s">
        <v>4332</v>
      </c>
      <c r="CG113" t="s">
        <v>4477</v>
      </c>
      <c r="CH113" t="s">
        <v>4525</v>
      </c>
    </row>
    <row r="114" spans="1:86" x14ac:dyDescent="0.2">
      <c r="A114" t="s">
        <v>180</v>
      </c>
      <c r="B114" t="s">
        <v>2622</v>
      </c>
      <c r="C114" t="s">
        <v>182</v>
      </c>
      <c r="D114" t="s">
        <v>182</v>
      </c>
      <c r="E114" t="s">
        <v>182</v>
      </c>
      <c r="F114" t="s">
        <v>2623</v>
      </c>
      <c r="G114" t="s">
        <v>182</v>
      </c>
      <c r="H114" t="s">
        <v>182</v>
      </c>
      <c r="I114" t="s">
        <v>2624</v>
      </c>
      <c r="J114" t="s">
        <v>798</v>
      </c>
      <c r="K114" t="s">
        <v>182</v>
      </c>
      <c r="L114" t="s">
        <v>182</v>
      </c>
      <c r="M114" t="s">
        <v>186</v>
      </c>
      <c r="N114" t="s">
        <v>187</v>
      </c>
      <c r="O114" t="s">
        <v>182</v>
      </c>
      <c r="P114" t="s">
        <v>182</v>
      </c>
      <c r="Q114" t="s">
        <v>182</v>
      </c>
      <c r="R114" t="s">
        <v>182</v>
      </c>
      <c r="S114" t="s">
        <v>182</v>
      </c>
      <c r="T114" t="s">
        <v>2625</v>
      </c>
      <c r="U114" t="s">
        <v>182</v>
      </c>
      <c r="V114" t="s">
        <v>2626</v>
      </c>
      <c r="W114" t="s">
        <v>2627</v>
      </c>
      <c r="X114" t="s">
        <v>2628</v>
      </c>
      <c r="Y114" t="s">
        <v>2629</v>
      </c>
      <c r="Z114" t="s">
        <v>2630</v>
      </c>
      <c r="AA114" t="s">
        <v>182</v>
      </c>
      <c r="AB114" t="s">
        <v>182</v>
      </c>
      <c r="AC114" t="s">
        <v>2631</v>
      </c>
      <c r="AD114" t="s">
        <v>2632</v>
      </c>
      <c r="AE114" t="s">
        <v>2633</v>
      </c>
      <c r="AF114" t="s">
        <v>182</v>
      </c>
      <c r="AG114">
        <v>23</v>
      </c>
      <c r="AH114">
        <v>1</v>
      </c>
      <c r="AI114">
        <v>1</v>
      </c>
      <c r="AJ114">
        <v>0</v>
      </c>
      <c r="AK114">
        <v>2</v>
      </c>
      <c r="AL114" t="s">
        <v>341</v>
      </c>
      <c r="AM114" t="s">
        <v>342</v>
      </c>
      <c r="AN114" t="s">
        <v>343</v>
      </c>
      <c r="AO114" t="s">
        <v>182</v>
      </c>
      <c r="AP114" t="s">
        <v>810</v>
      </c>
      <c r="AQ114" t="s">
        <v>182</v>
      </c>
      <c r="AR114" t="s">
        <v>811</v>
      </c>
      <c r="AS114" t="s">
        <v>812</v>
      </c>
      <c r="AT114" t="s">
        <v>2634</v>
      </c>
      <c r="AU114">
        <v>2022</v>
      </c>
      <c r="AV114">
        <v>12</v>
      </c>
      <c r="AW114" t="s">
        <v>182</v>
      </c>
      <c r="AX114" t="s">
        <v>182</v>
      </c>
      <c r="AY114" t="s">
        <v>182</v>
      </c>
      <c r="AZ114" t="s">
        <v>182</v>
      </c>
      <c r="BA114" t="s">
        <v>182</v>
      </c>
      <c r="BB114" t="s">
        <v>182</v>
      </c>
      <c r="BC114" t="s">
        <v>182</v>
      </c>
      <c r="BD114">
        <v>782172</v>
      </c>
      <c r="BE114" t="s">
        <v>40</v>
      </c>
      <c r="BF114" s="1" t="str">
        <f>HYPERLINK("http://dx.doi.org/10.3389/fgene.2021.782172","http://dx.doi.org/10.3389/fgene.2021.782172")</f>
        <v>http://dx.doi.org/10.3389/fgene.2021.782172</v>
      </c>
      <c r="BG114" t="s">
        <v>182</v>
      </c>
      <c r="BH114" t="s">
        <v>182</v>
      </c>
      <c r="BI114">
        <v>8</v>
      </c>
      <c r="BJ114" t="s">
        <v>628</v>
      </c>
      <c r="BK114" t="s">
        <v>208</v>
      </c>
      <c r="BL114" t="s">
        <v>628</v>
      </c>
      <c r="BM114" t="s">
        <v>2635</v>
      </c>
      <c r="BN114" s="1">
        <v>35096005</v>
      </c>
      <c r="BO114" t="s">
        <v>1369</v>
      </c>
      <c r="BP114" t="s">
        <v>182</v>
      </c>
      <c r="BQ114" t="s">
        <v>182</v>
      </c>
      <c r="BR114" t="s">
        <v>212</v>
      </c>
      <c r="BS114" t="s">
        <v>2636</v>
      </c>
      <c r="BT114" t="str">
        <f>HYPERLINK("https%3A%2F%2Fwww.webofscience.com%2Fwos%2Fwoscc%2Ffull-record%2FWOS:000747928600001","View Full Record in Web of Science")</f>
        <v>View Full Record in Web of Science</v>
      </c>
      <c r="BU114" t="str">
        <f t="shared" si="1"/>
        <v/>
      </c>
      <c r="BV114" t="s">
        <v>4526</v>
      </c>
      <c r="CF114" t="s">
        <v>4336</v>
      </c>
    </row>
    <row r="115" spans="1:86" x14ac:dyDescent="0.2">
      <c r="A115" t="s">
        <v>180</v>
      </c>
      <c r="B115" t="s">
        <v>2747</v>
      </c>
      <c r="C115" t="s">
        <v>182</v>
      </c>
      <c r="D115" t="s">
        <v>182</v>
      </c>
      <c r="E115" t="s">
        <v>182</v>
      </c>
      <c r="F115" t="s">
        <v>2748</v>
      </c>
      <c r="G115" t="s">
        <v>182</v>
      </c>
      <c r="H115" t="s">
        <v>182</v>
      </c>
      <c r="I115" t="s">
        <v>2749</v>
      </c>
      <c r="J115" t="s">
        <v>406</v>
      </c>
      <c r="K115" t="s">
        <v>182</v>
      </c>
      <c r="L115" t="s">
        <v>182</v>
      </c>
      <c r="M115" t="s">
        <v>186</v>
      </c>
      <c r="N115" t="s">
        <v>187</v>
      </c>
      <c r="O115" t="s">
        <v>182</v>
      </c>
      <c r="P115" t="s">
        <v>182</v>
      </c>
      <c r="Q115" t="s">
        <v>182</v>
      </c>
      <c r="R115" t="s">
        <v>182</v>
      </c>
      <c r="S115" t="s">
        <v>182</v>
      </c>
      <c r="T115" t="s">
        <v>182</v>
      </c>
      <c r="U115" t="s">
        <v>2750</v>
      </c>
      <c r="V115" t="s">
        <v>2751</v>
      </c>
      <c r="W115" t="s">
        <v>2752</v>
      </c>
      <c r="X115" t="s">
        <v>2753</v>
      </c>
      <c r="Y115" t="s">
        <v>2754</v>
      </c>
      <c r="Z115" t="s">
        <v>2755</v>
      </c>
      <c r="AA115" t="s">
        <v>182</v>
      </c>
      <c r="AB115" t="s">
        <v>2756</v>
      </c>
      <c r="AC115" t="s">
        <v>2757</v>
      </c>
      <c r="AD115" t="s">
        <v>2758</v>
      </c>
      <c r="AE115" t="s">
        <v>2759</v>
      </c>
      <c r="AF115" t="s">
        <v>182</v>
      </c>
      <c r="AG115">
        <v>34</v>
      </c>
      <c r="AH115">
        <v>0</v>
      </c>
      <c r="AI115">
        <v>0</v>
      </c>
      <c r="AJ115">
        <v>0</v>
      </c>
      <c r="AK115">
        <v>1</v>
      </c>
      <c r="AL115" t="s">
        <v>415</v>
      </c>
      <c r="AM115" t="s">
        <v>416</v>
      </c>
      <c r="AN115" t="s">
        <v>417</v>
      </c>
      <c r="AO115" t="s">
        <v>418</v>
      </c>
      <c r="AP115" t="s">
        <v>182</v>
      </c>
      <c r="AQ115" t="s">
        <v>182</v>
      </c>
      <c r="AR115" t="s">
        <v>406</v>
      </c>
      <c r="AS115" t="s">
        <v>419</v>
      </c>
      <c r="AT115" t="s">
        <v>1245</v>
      </c>
      <c r="AU115">
        <v>2022</v>
      </c>
      <c r="AV115">
        <v>17</v>
      </c>
      <c r="AW115">
        <v>2</v>
      </c>
      <c r="AX115" t="s">
        <v>182</v>
      </c>
      <c r="AY115" t="s">
        <v>182</v>
      </c>
      <c r="AZ115" t="s">
        <v>182</v>
      </c>
      <c r="BA115" t="s">
        <v>182</v>
      </c>
      <c r="BB115" t="s">
        <v>182</v>
      </c>
      <c r="BC115" t="s">
        <v>182</v>
      </c>
      <c r="BD115" t="s">
        <v>2760</v>
      </c>
      <c r="BE115" t="s">
        <v>2761</v>
      </c>
      <c r="BF115" s="1" t="str">
        <f>HYPERLINK("http://dx.doi.org/10.1371/journal.pone.0263303","http://dx.doi.org/10.1371/journal.pone.0263303")</f>
        <v>http://dx.doi.org/10.1371/journal.pone.0263303</v>
      </c>
      <c r="BG115" t="s">
        <v>182</v>
      </c>
      <c r="BH115" t="s">
        <v>182</v>
      </c>
      <c r="BI115">
        <v>11</v>
      </c>
      <c r="BJ115" t="s">
        <v>423</v>
      </c>
      <c r="BK115" t="s">
        <v>208</v>
      </c>
      <c r="BL115" t="s">
        <v>424</v>
      </c>
      <c r="BM115" t="s">
        <v>2762</v>
      </c>
      <c r="BN115" s="1">
        <v>35113933</v>
      </c>
      <c r="BO115" t="s">
        <v>881</v>
      </c>
      <c r="BP115" t="s">
        <v>182</v>
      </c>
      <c r="BQ115" t="s">
        <v>182</v>
      </c>
      <c r="BR115" t="s">
        <v>212</v>
      </c>
      <c r="BS115" t="s">
        <v>2763</v>
      </c>
      <c r="BT115" t="str">
        <f>HYPERLINK("https%3A%2F%2Fwww.webofscience.com%2Fwos%2Fwoscc%2Ffull-record%2FWOS:000823694700077","View Full Record in Web of Science")</f>
        <v>View Full Record in Web of Science</v>
      </c>
      <c r="BU115" t="str">
        <f t="shared" si="1"/>
        <v/>
      </c>
      <c r="BV115" t="s">
        <v>4381</v>
      </c>
    </row>
    <row r="116" spans="1:86" x14ac:dyDescent="0.2">
      <c r="A116" t="s">
        <v>180</v>
      </c>
      <c r="B116" t="s">
        <v>2764</v>
      </c>
      <c r="C116" t="s">
        <v>182</v>
      </c>
      <c r="D116" t="s">
        <v>182</v>
      </c>
      <c r="E116" t="s">
        <v>182</v>
      </c>
      <c r="F116" t="s">
        <v>2765</v>
      </c>
      <c r="G116" t="s">
        <v>182</v>
      </c>
      <c r="H116" t="s">
        <v>182</v>
      </c>
      <c r="I116" t="s">
        <v>2766</v>
      </c>
      <c r="J116" t="s">
        <v>2767</v>
      </c>
      <c r="K116" t="s">
        <v>182</v>
      </c>
      <c r="L116" t="s">
        <v>182</v>
      </c>
      <c r="M116" t="s">
        <v>186</v>
      </c>
      <c r="N116" t="s">
        <v>187</v>
      </c>
      <c r="O116" t="s">
        <v>182</v>
      </c>
      <c r="P116" t="s">
        <v>182</v>
      </c>
      <c r="Q116" t="s">
        <v>182</v>
      </c>
      <c r="R116" t="s">
        <v>182</v>
      </c>
      <c r="S116" t="s">
        <v>182</v>
      </c>
      <c r="T116" t="s">
        <v>2768</v>
      </c>
      <c r="U116" t="s">
        <v>182</v>
      </c>
      <c r="V116" t="s">
        <v>2769</v>
      </c>
      <c r="W116" t="s">
        <v>2770</v>
      </c>
      <c r="X116" t="s">
        <v>2771</v>
      </c>
      <c r="Y116" t="s">
        <v>2772</v>
      </c>
      <c r="Z116" t="s">
        <v>2773</v>
      </c>
      <c r="AA116" t="s">
        <v>2774</v>
      </c>
      <c r="AB116" t="s">
        <v>2775</v>
      </c>
      <c r="AC116" t="s">
        <v>2776</v>
      </c>
      <c r="AD116" t="s">
        <v>2777</v>
      </c>
      <c r="AE116" t="s">
        <v>2778</v>
      </c>
      <c r="AF116" t="s">
        <v>182</v>
      </c>
      <c r="AG116">
        <v>15</v>
      </c>
      <c r="AH116">
        <v>8</v>
      </c>
      <c r="AI116">
        <v>8</v>
      </c>
      <c r="AJ116">
        <v>1</v>
      </c>
      <c r="AK116">
        <v>2</v>
      </c>
      <c r="AL116" t="s">
        <v>2779</v>
      </c>
      <c r="AM116" t="s">
        <v>201</v>
      </c>
      <c r="AN116" t="s">
        <v>2780</v>
      </c>
      <c r="AO116" t="s">
        <v>2781</v>
      </c>
      <c r="AP116" t="s">
        <v>2782</v>
      </c>
      <c r="AQ116" t="s">
        <v>182</v>
      </c>
      <c r="AR116" t="s">
        <v>2783</v>
      </c>
      <c r="AS116" t="s">
        <v>2784</v>
      </c>
      <c r="AT116" t="s">
        <v>1065</v>
      </c>
      <c r="AU116">
        <v>2022</v>
      </c>
      <c r="AV116">
        <v>115</v>
      </c>
      <c r="AW116">
        <v>4</v>
      </c>
      <c r="AX116" t="s">
        <v>182</v>
      </c>
      <c r="AY116" t="s">
        <v>182</v>
      </c>
      <c r="AZ116" t="s">
        <v>182</v>
      </c>
      <c r="BA116" t="s">
        <v>182</v>
      </c>
      <c r="BB116">
        <v>138</v>
      </c>
      <c r="BC116">
        <v>144</v>
      </c>
      <c r="BD116">
        <v>1410768211073923</v>
      </c>
      <c r="BE116" t="s">
        <v>2785</v>
      </c>
      <c r="BF116" s="1" t="str">
        <f>HYPERLINK("http://dx.doi.org/10.1177/01410768211073923","http://dx.doi.org/10.1177/01410768211073923")</f>
        <v>http://dx.doi.org/10.1177/01410768211073923</v>
      </c>
      <c r="BG116" t="s">
        <v>182</v>
      </c>
      <c r="BH116" t="s">
        <v>2786</v>
      </c>
      <c r="BI116">
        <v>7</v>
      </c>
      <c r="BJ116" t="s">
        <v>207</v>
      </c>
      <c r="BK116" t="s">
        <v>208</v>
      </c>
      <c r="BL116" t="s">
        <v>209</v>
      </c>
      <c r="BM116" t="s">
        <v>2787</v>
      </c>
      <c r="BN116" s="1">
        <v>35118908</v>
      </c>
      <c r="BO116" t="s">
        <v>401</v>
      </c>
      <c r="BP116" t="s">
        <v>182</v>
      </c>
      <c r="BQ116" t="s">
        <v>182</v>
      </c>
      <c r="BR116" t="s">
        <v>212</v>
      </c>
      <c r="BS116" t="s">
        <v>2788</v>
      </c>
      <c r="BT116" t="str">
        <f>HYPERLINK("https%3A%2F%2Fwww.webofscience.com%2Fwos%2Fwoscc%2Ffull-record%2FWOS:000752899400001","View Full Record in Web of Science")</f>
        <v>View Full Record in Web of Science</v>
      </c>
      <c r="BU116">
        <f t="shared" si="1"/>
        <v>1</v>
      </c>
      <c r="CA116" t="s">
        <v>4317</v>
      </c>
      <c r="CB116" t="s">
        <v>4317</v>
      </c>
      <c r="CD116" t="s">
        <v>4317</v>
      </c>
      <c r="CE116" t="s">
        <v>4317</v>
      </c>
      <c r="CF116" t="s">
        <v>4336</v>
      </c>
      <c r="CG116" t="s">
        <v>4527</v>
      </c>
      <c r="CH116" t="s">
        <v>4528</v>
      </c>
    </row>
    <row r="117" spans="1:86" x14ac:dyDescent="0.2">
      <c r="A117" t="s">
        <v>180</v>
      </c>
      <c r="B117" t="s">
        <v>3121</v>
      </c>
      <c r="C117" t="s">
        <v>182</v>
      </c>
      <c r="D117" t="s">
        <v>182</v>
      </c>
      <c r="E117" t="s">
        <v>182</v>
      </c>
      <c r="F117" t="s">
        <v>3122</v>
      </c>
      <c r="G117" t="s">
        <v>182</v>
      </c>
      <c r="H117" t="s">
        <v>182</v>
      </c>
      <c r="I117" t="s">
        <v>3123</v>
      </c>
      <c r="J117" t="s">
        <v>3124</v>
      </c>
      <c r="K117" t="s">
        <v>182</v>
      </c>
      <c r="L117" t="s">
        <v>182</v>
      </c>
      <c r="M117" t="s">
        <v>186</v>
      </c>
      <c r="N117" t="s">
        <v>187</v>
      </c>
      <c r="O117" t="s">
        <v>182</v>
      </c>
      <c r="P117" t="s">
        <v>182</v>
      </c>
      <c r="Q117" t="s">
        <v>182</v>
      </c>
      <c r="R117" t="s">
        <v>182</v>
      </c>
      <c r="S117" t="s">
        <v>182</v>
      </c>
      <c r="T117" t="s">
        <v>3125</v>
      </c>
      <c r="U117" t="s">
        <v>3126</v>
      </c>
      <c r="V117" t="s">
        <v>3127</v>
      </c>
      <c r="W117" t="s">
        <v>3128</v>
      </c>
      <c r="X117" t="s">
        <v>3129</v>
      </c>
      <c r="Y117" t="s">
        <v>3130</v>
      </c>
      <c r="Z117" t="s">
        <v>3131</v>
      </c>
      <c r="AA117" t="s">
        <v>3132</v>
      </c>
      <c r="AB117" t="s">
        <v>3133</v>
      </c>
      <c r="AC117" t="s">
        <v>3134</v>
      </c>
      <c r="AD117" t="s">
        <v>3135</v>
      </c>
      <c r="AE117" t="s">
        <v>3136</v>
      </c>
      <c r="AF117" t="s">
        <v>182</v>
      </c>
      <c r="AG117">
        <v>41</v>
      </c>
      <c r="AH117">
        <v>21</v>
      </c>
      <c r="AI117">
        <v>21</v>
      </c>
      <c r="AJ117">
        <v>6</v>
      </c>
      <c r="AK117">
        <v>22</v>
      </c>
      <c r="AL117" t="s">
        <v>1084</v>
      </c>
      <c r="AM117" t="s">
        <v>370</v>
      </c>
      <c r="AN117" t="s">
        <v>1085</v>
      </c>
      <c r="AO117" t="s">
        <v>3137</v>
      </c>
      <c r="AP117" t="s">
        <v>3138</v>
      </c>
      <c r="AQ117" t="s">
        <v>182</v>
      </c>
      <c r="AR117" t="s">
        <v>3139</v>
      </c>
      <c r="AS117" t="s">
        <v>3140</v>
      </c>
      <c r="AT117" t="s">
        <v>237</v>
      </c>
      <c r="AU117">
        <v>2022</v>
      </c>
      <c r="AV117">
        <v>20</v>
      </c>
      <c r="AW117">
        <v>7</v>
      </c>
      <c r="AX117" t="s">
        <v>182</v>
      </c>
      <c r="AY117" t="s">
        <v>182</v>
      </c>
      <c r="AZ117" t="s">
        <v>182</v>
      </c>
      <c r="BA117" t="s">
        <v>182</v>
      </c>
      <c r="BB117">
        <v>1553</v>
      </c>
      <c r="BC117" t="s">
        <v>1814</v>
      </c>
      <c r="BD117" t="s">
        <v>182</v>
      </c>
      <c r="BE117" t="s">
        <v>3141</v>
      </c>
      <c r="BF117" s="1" t="str">
        <f>HYPERLINK("http://dx.doi.org/10.1016/j.cgh.2022.01.045","http://dx.doi.org/10.1016/j.cgh.2022.01.045")</f>
        <v>http://dx.doi.org/10.1016/j.cgh.2022.01.045</v>
      </c>
      <c r="BG117" t="s">
        <v>182</v>
      </c>
      <c r="BH117" t="s">
        <v>3142</v>
      </c>
      <c r="BI117">
        <v>86</v>
      </c>
      <c r="BJ117" t="s">
        <v>3081</v>
      </c>
      <c r="BK117" t="s">
        <v>208</v>
      </c>
      <c r="BL117" t="s">
        <v>3081</v>
      </c>
      <c r="BM117" t="s">
        <v>3143</v>
      </c>
      <c r="BN117" s="1">
        <v>35124268</v>
      </c>
      <c r="BO117" t="s">
        <v>566</v>
      </c>
      <c r="BP117" t="s">
        <v>182</v>
      </c>
      <c r="BQ117" t="s">
        <v>182</v>
      </c>
      <c r="BR117" t="s">
        <v>212</v>
      </c>
      <c r="BS117" t="s">
        <v>3144</v>
      </c>
      <c r="BT117" t="str">
        <f>HYPERLINK("https%3A%2F%2Fwww.webofscience.com%2Fwos%2Fwoscc%2Ffull-record%2FWOS:000862693200028","View Full Record in Web of Science")</f>
        <v>View Full Record in Web of Science</v>
      </c>
      <c r="BU117" t="str">
        <f t="shared" si="1"/>
        <v/>
      </c>
      <c r="BV117" t="s">
        <v>4385</v>
      </c>
    </row>
    <row r="118" spans="1:86" x14ac:dyDescent="0.2">
      <c r="A118" t="s">
        <v>180</v>
      </c>
      <c r="B118" t="s">
        <v>2967</v>
      </c>
      <c r="C118" t="s">
        <v>182</v>
      </c>
      <c r="D118" t="s">
        <v>182</v>
      </c>
      <c r="E118" t="s">
        <v>182</v>
      </c>
      <c r="F118" t="s">
        <v>2968</v>
      </c>
      <c r="G118" t="s">
        <v>182</v>
      </c>
      <c r="H118" t="s">
        <v>182</v>
      </c>
      <c r="I118" t="s">
        <v>2969</v>
      </c>
      <c r="J118" t="s">
        <v>2970</v>
      </c>
      <c r="K118" t="s">
        <v>182</v>
      </c>
      <c r="L118" t="s">
        <v>182</v>
      </c>
      <c r="M118" t="s">
        <v>186</v>
      </c>
      <c r="N118" t="s">
        <v>187</v>
      </c>
      <c r="O118" t="s">
        <v>182</v>
      </c>
      <c r="P118" t="s">
        <v>182</v>
      </c>
      <c r="Q118" t="s">
        <v>182</v>
      </c>
      <c r="R118" t="s">
        <v>182</v>
      </c>
      <c r="S118" t="s">
        <v>182</v>
      </c>
      <c r="T118" t="s">
        <v>182</v>
      </c>
      <c r="U118" t="s">
        <v>182</v>
      </c>
      <c r="V118" t="s">
        <v>2971</v>
      </c>
      <c r="W118" t="s">
        <v>2972</v>
      </c>
      <c r="X118" t="s">
        <v>2973</v>
      </c>
      <c r="Y118" t="s">
        <v>2974</v>
      </c>
      <c r="Z118" t="s">
        <v>1702</v>
      </c>
      <c r="AA118" t="s">
        <v>182</v>
      </c>
      <c r="AB118" t="s">
        <v>182</v>
      </c>
      <c r="AC118" t="s">
        <v>2975</v>
      </c>
      <c r="AD118" t="s">
        <v>2976</v>
      </c>
      <c r="AE118" t="s">
        <v>2977</v>
      </c>
      <c r="AF118" t="s">
        <v>182</v>
      </c>
      <c r="AG118">
        <v>28</v>
      </c>
      <c r="AH118">
        <v>13</v>
      </c>
      <c r="AI118">
        <v>13</v>
      </c>
      <c r="AJ118">
        <v>2</v>
      </c>
      <c r="AK118">
        <v>15</v>
      </c>
      <c r="AL118" t="s">
        <v>727</v>
      </c>
      <c r="AM118" t="s">
        <v>728</v>
      </c>
      <c r="AN118" t="s">
        <v>729</v>
      </c>
      <c r="AO118" t="s">
        <v>2978</v>
      </c>
      <c r="AP118" t="s">
        <v>182</v>
      </c>
      <c r="AQ118" t="s">
        <v>182</v>
      </c>
      <c r="AR118" t="s">
        <v>2979</v>
      </c>
      <c r="AS118" t="s">
        <v>2980</v>
      </c>
      <c r="AT118" t="s">
        <v>1065</v>
      </c>
      <c r="AU118">
        <v>2022</v>
      </c>
      <c r="AV118">
        <v>4</v>
      </c>
      <c r="AW118">
        <v>4</v>
      </c>
      <c r="AX118" t="s">
        <v>182</v>
      </c>
      <c r="AY118" t="s">
        <v>182</v>
      </c>
      <c r="AZ118" t="s">
        <v>182</v>
      </c>
      <c r="BA118" t="s">
        <v>182</v>
      </c>
      <c r="BB118" t="s">
        <v>2981</v>
      </c>
      <c r="BC118" t="s">
        <v>2982</v>
      </c>
      <c r="BD118" t="s">
        <v>182</v>
      </c>
      <c r="BE118" t="s">
        <v>102</v>
      </c>
      <c r="BF118" s="1" t="str">
        <f>HYPERLINK("http://dx.doi.org/10.1016/S2665-9913(21)00401-X","http://dx.doi.org/10.1016/S2665-9913(21)00401-X")</f>
        <v>http://dx.doi.org/10.1016/S2665-9913(21)00401-X</v>
      </c>
      <c r="BG118" t="s">
        <v>182</v>
      </c>
      <c r="BH118" t="s">
        <v>2866</v>
      </c>
      <c r="BI118">
        <v>8</v>
      </c>
      <c r="BJ118" t="s">
        <v>1708</v>
      </c>
      <c r="BK118" t="s">
        <v>208</v>
      </c>
      <c r="BL118" t="s">
        <v>1708</v>
      </c>
      <c r="BM118" t="s">
        <v>2983</v>
      </c>
      <c r="BN118" s="1">
        <v>35128470</v>
      </c>
      <c r="BO118" t="s">
        <v>1633</v>
      </c>
      <c r="BP118" t="s">
        <v>182</v>
      </c>
      <c r="BQ118" t="s">
        <v>182</v>
      </c>
      <c r="BR118" t="s">
        <v>212</v>
      </c>
      <c r="BS118" t="s">
        <v>2984</v>
      </c>
      <c r="BT118" t="str">
        <f>HYPERLINK("https%3A%2F%2Fwww.webofscience.com%2Fwos%2Fwoscc%2Ffull-record%2FWOS:000820277100019","View Full Record in Web of Science")</f>
        <v>View Full Record in Web of Science</v>
      </c>
      <c r="BU118">
        <f t="shared" si="1"/>
        <v>1</v>
      </c>
      <c r="CA118" t="s">
        <v>4317</v>
      </c>
      <c r="CB118" t="s">
        <v>4317</v>
      </c>
      <c r="CD118" t="s">
        <v>4317</v>
      </c>
      <c r="CE118" t="s">
        <v>4317</v>
      </c>
      <c r="CF118" t="s">
        <v>4336</v>
      </c>
      <c r="CG118" t="s">
        <v>4529</v>
      </c>
      <c r="CH118" t="s">
        <v>4530</v>
      </c>
    </row>
    <row r="119" spans="1:86" x14ac:dyDescent="0.2">
      <c r="A119" t="s">
        <v>180</v>
      </c>
      <c r="B119" t="s">
        <v>2789</v>
      </c>
      <c r="C119" t="s">
        <v>182</v>
      </c>
      <c r="D119" t="s">
        <v>182</v>
      </c>
      <c r="E119" t="s">
        <v>182</v>
      </c>
      <c r="F119" t="s">
        <v>2790</v>
      </c>
      <c r="G119" t="s">
        <v>182</v>
      </c>
      <c r="H119" t="s">
        <v>182</v>
      </c>
      <c r="I119" t="s">
        <v>2791</v>
      </c>
      <c r="J119" t="s">
        <v>2792</v>
      </c>
      <c r="K119" t="s">
        <v>182</v>
      </c>
      <c r="L119" t="s">
        <v>182</v>
      </c>
      <c r="M119" t="s">
        <v>186</v>
      </c>
      <c r="N119" t="s">
        <v>187</v>
      </c>
      <c r="O119" t="s">
        <v>182</v>
      </c>
      <c r="P119" t="s">
        <v>182</v>
      </c>
      <c r="Q119" t="s">
        <v>182</v>
      </c>
      <c r="R119" t="s">
        <v>182</v>
      </c>
      <c r="S119" t="s">
        <v>182</v>
      </c>
      <c r="T119" t="s">
        <v>2793</v>
      </c>
      <c r="U119" t="s">
        <v>2794</v>
      </c>
      <c r="V119" t="s">
        <v>2795</v>
      </c>
      <c r="W119" t="s">
        <v>2796</v>
      </c>
      <c r="X119" t="s">
        <v>2797</v>
      </c>
      <c r="Y119" t="s">
        <v>2798</v>
      </c>
      <c r="Z119" t="s">
        <v>2799</v>
      </c>
      <c r="AA119" t="s">
        <v>2800</v>
      </c>
      <c r="AB119" t="s">
        <v>2801</v>
      </c>
      <c r="AC119" t="s">
        <v>2802</v>
      </c>
      <c r="AD119" t="s">
        <v>2803</v>
      </c>
      <c r="AE119" t="s">
        <v>2804</v>
      </c>
      <c r="AF119" t="s">
        <v>182</v>
      </c>
      <c r="AG119">
        <v>44</v>
      </c>
      <c r="AH119">
        <v>3</v>
      </c>
      <c r="AI119">
        <v>3</v>
      </c>
      <c r="AJ119">
        <v>1</v>
      </c>
      <c r="AK119">
        <v>10</v>
      </c>
      <c r="AL119" t="s">
        <v>700</v>
      </c>
      <c r="AM119" t="s">
        <v>701</v>
      </c>
      <c r="AN119" t="s">
        <v>702</v>
      </c>
      <c r="AO119" t="s">
        <v>2805</v>
      </c>
      <c r="AP119" t="s">
        <v>2806</v>
      </c>
      <c r="AQ119" t="s">
        <v>182</v>
      </c>
      <c r="AR119" t="s">
        <v>2807</v>
      </c>
      <c r="AS119" t="s">
        <v>2808</v>
      </c>
      <c r="AT119" t="s">
        <v>2809</v>
      </c>
      <c r="AU119">
        <v>2022</v>
      </c>
      <c r="AV119">
        <v>32</v>
      </c>
      <c r="AW119">
        <v>22</v>
      </c>
      <c r="AX119" t="s">
        <v>182</v>
      </c>
      <c r="AY119" t="s">
        <v>182</v>
      </c>
      <c r="AZ119" t="s">
        <v>182</v>
      </c>
      <c r="BA119" t="s">
        <v>182</v>
      </c>
      <c r="BB119">
        <v>5163</v>
      </c>
      <c r="BC119">
        <v>5174</v>
      </c>
      <c r="BD119" t="s">
        <v>2810</v>
      </c>
      <c r="BE119" t="s">
        <v>41</v>
      </c>
      <c r="BF119" s="1" t="str">
        <f>HYPERLINK("http://dx.doi.org/10.1093/cercor/bhac005","http://dx.doi.org/10.1093/cercor/bhac005")</f>
        <v>http://dx.doi.org/10.1093/cercor/bhac005</v>
      </c>
      <c r="BG119" t="s">
        <v>182</v>
      </c>
      <c r="BH119" t="s">
        <v>2786</v>
      </c>
      <c r="BI119">
        <v>12</v>
      </c>
      <c r="BJ119" t="s">
        <v>2811</v>
      </c>
      <c r="BK119" t="s">
        <v>208</v>
      </c>
      <c r="BL119" t="s">
        <v>1442</v>
      </c>
      <c r="BM119" t="s">
        <v>2812</v>
      </c>
      <c r="BN119" s="1">
        <v>35136970</v>
      </c>
      <c r="BO119" t="s">
        <v>591</v>
      </c>
      <c r="BP119" t="s">
        <v>182</v>
      </c>
      <c r="BQ119" t="s">
        <v>182</v>
      </c>
      <c r="BR119" t="s">
        <v>212</v>
      </c>
      <c r="BS119" t="s">
        <v>2813</v>
      </c>
      <c r="BT119" t="str">
        <f>HYPERLINK("https%3A%2F%2Fwww.webofscience.com%2Fwos%2Fwoscc%2Ffull-record%2FWOS:000792139400001","View Full Record in Web of Science")</f>
        <v>View Full Record in Web of Science</v>
      </c>
      <c r="BU119" t="str">
        <f t="shared" si="1"/>
        <v/>
      </c>
      <c r="BV119" t="s">
        <v>4387</v>
      </c>
    </row>
    <row r="120" spans="1:86" x14ac:dyDescent="0.2">
      <c r="A120" t="s">
        <v>180</v>
      </c>
      <c r="B120" t="s">
        <v>2869</v>
      </c>
      <c r="C120" t="s">
        <v>182</v>
      </c>
      <c r="D120" t="s">
        <v>182</v>
      </c>
      <c r="E120" t="s">
        <v>182</v>
      </c>
      <c r="F120" t="s">
        <v>2870</v>
      </c>
      <c r="G120" t="s">
        <v>182</v>
      </c>
      <c r="H120" t="s">
        <v>182</v>
      </c>
      <c r="I120" t="s">
        <v>2871</v>
      </c>
      <c r="J120" t="s">
        <v>2872</v>
      </c>
      <c r="K120" t="s">
        <v>182</v>
      </c>
      <c r="L120" t="s">
        <v>182</v>
      </c>
      <c r="M120" t="s">
        <v>186</v>
      </c>
      <c r="N120" t="s">
        <v>187</v>
      </c>
      <c r="O120" t="s">
        <v>182</v>
      </c>
      <c r="P120" t="s">
        <v>182</v>
      </c>
      <c r="Q120" t="s">
        <v>182</v>
      </c>
      <c r="R120" t="s">
        <v>182</v>
      </c>
      <c r="S120" t="s">
        <v>182</v>
      </c>
      <c r="T120" t="s">
        <v>2873</v>
      </c>
      <c r="U120" t="s">
        <v>182</v>
      </c>
      <c r="V120" t="s">
        <v>2874</v>
      </c>
      <c r="W120" t="s">
        <v>2875</v>
      </c>
      <c r="X120" t="s">
        <v>2876</v>
      </c>
      <c r="Y120" t="s">
        <v>2877</v>
      </c>
      <c r="Z120" t="s">
        <v>2878</v>
      </c>
      <c r="AA120" t="s">
        <v>2879</v>
      </c>
      <c r="AB120" t="s">
        <v>2880</v>
      </c>
      <c r="AC120" t="s">
        <v>2881</v>
      </c>
      <c r="AD120" t="s">
        <v>2882</v>
      </c>
      <c r="AE120" t="s">
        <v>2883</v>
      </c>
      <c r="AF120" t="s">
        <v>182</v>
      </c>
      <c r="AG120">
        <v>49</v>
      </c>
      <c r="AH120">
        <v>20</v>
      </c>
      <c r="AI120">
        <v>20</v>
      </c>
      <c r="AJ120">
        <v>6</v>
      </c>
      <c r="AK120">
        <v>20</v>
      </c>
      <c r="AL120" t="s">
        <v>647</v>
      </c>
      <c r="AM120" t="s">
        <v>648</v>
      </c>
      <c r="AN120" t="s">
        <v>649</v>
      </c>
      <c r="AO120" t="s">
        <v>2884</v>
      </c>
      <c r="AP120" t="s">
        <v>2885</v>
      </c>
      <c r="AQ120" t="s">
        <v>182</v>
      </c>
      <c r="AR120" t="s">
        <v>2872</v>
      </c>
      <c r="AS120" t="s">
        <v>2886</v>
      </c>
      <c r="AT120" t="s">
        <v>237</v>
      </c>
      <c r="AU120">
        <v>2022</v>
      </c>
      <c r="AV120">
        <v>117</v>
      </c>
      <c r="AW120">
        <v>7</v>
      </c>
      <c r="AX120" t="s">
        <v>182</v>
      </c>
      <c r="AY120" t="s">
        <v>182</v>
      </c>
      <c r="AZ120" t="s">
        <v>182</v>
      </c>
      <c r="BA120" t="s">
        <v>182</v>
      </c>
      <c r="BB120">
        <v>2027</v>
      </c>
      <c r="BC120">
        <v>2036</v>
      </c>
      <c r="BD120" t="s">
        <v>182</v>
      </c>
      <c r="BE120" t="s">
        <v>2887</v>
      </c>
      <c r="BF120" s="1" t="str">
        <f>HYPERLINK("http://dx.doi.org/10.1111/add.15852","http://dx.doi.org/10.1111/add.15852")</f>
        <v>http://dx.doi.org/10.1111/add.15852</v>
      </c>
      <c r="BG120" t="s">
        <v>182</v>
      </c>
      <c r="BH120" t="s">
        <v>2866</v>
      </c>
      <c r="BI120">
        <v>10</v>
      </c>
      <c r="BJ120" t="s">
        <v>2888</v>
      </c>
      <c r="BK120" t="s">
        <v>380</v>
      </c>
      <c r="BL120" t="s">
        <v>2888</v>
      </c>
      <c r="BM120" t="s">
        <v>2889</v>
      </c>
      <c r="BN120" s="1">
        <v>35220625</v>
      </c>
      <c r="BO120" t="s">
        <v>1166</v>
      </c>
      <c r="BP120" t="s">
        <v>182</v>
      </c>
      <c r="BQ120" t="s">
        <v>182</v>
      </c>
      <c r="BR120" t="s">
        <v>212</v>
      </c>
      <c r="BS120" t="s">
        <v>2890</v>
      </c>
      <c r="BT120" t="str">
        <f>HYPERLINK("https%3A%2F%2Fwww.webofscience.com%2Fwos%2Fwoscc%2Ffull-record%2FWOS:000765504200001","View Full Record in Web of Science")</f>
        <v>View Full Record in Web of Science</v>
      </c>
      <c r="BU120" t="str">
        <f t="shared" si="1"/>
        <v/>
      </c>
      <c r="BV120" t="s">
        <v>4385</v>
      </c>
    </row>
    <row r="121" spans="1:86" x14ac:dyDescent="0.2">
      <c r="A121" t="s">
        <v>180</v>
      </c>
      <c r="B121" t="s">
        <v>2912</v>
      </c>
      <c r="C121" t="s">
        <v>182</v>
      </c>
      <c r="D121" t="s">
        <v>182</v>
      </c>
      <c r="E121" t="s">
        <v>182</v>
      </c>
      <c r="F121" t="s">
        <v>2913</v>
      </c>
      <c r="G121" t="s">
        <v>182</v>
      </c>
      <c r="H121" t="s">
        <v>182</v>
      </c>
      <c r="I121" t="s">
        <v>2914</v>
      </c>
      <c r="J121" t="s">
        <v>2915</v>
      </c>
      <c r="K121" t="s">
        <v>182</v>
      </c>
      <c r="L121" t="s">
        <v>182</v>
      </c>
      <c r="M121" t="s">
        <v>186</v>
      </c>
      <c r="N121" t="s">
        <v>187</v>
      </c>
      <c r="O121" t="s">
        <v>182</v>
      </c>
      <c r="P121" t="s">
        <v>182</v>
      </c>
      <c r="Q121" t="s">
        <v>182</v>
      </c>
      <c r="R121" t="s">
        <v>182</v>
      </c>
      <c r="S121" t="s">
        <v>182</v>
      </c>
      <c r="T121" t="s">
        <v>182</v>
      </c>
      <c r="U121" t="s">
        <v>2916</v>
      </c>
      <c r="V121" t="s">
        <v>2917</v>
      </c>
      <c r="W121" t="s">
        <v>2918</v>
      </c>
      <c r="X121" t="s">
        <v>182</v>
      </c>
      <c r="Y121" t="s">
        <v>2919</v>
      </c>
      <c r="Z121" t="s">
        <v>2920</v>
      </c>
      <c r="AA121" t="s">
        <v>182</v>
      </c>
      <c r="AB121" t="s">
        <v>2921</v>
      </c>
      <c r="AC121" t="s">
        <v>2922</v>
      </c>
      <c r="AD121" t="s">
        <v>2923</v>
      </c>
      <c r="AE121" t="s">
        <v>2924</v>
      </c>
      <c r="AF121" t="s">
        <v>182</v>
      </c>
      <c r="AG121">
        <v>31</v>
      </c>
      <c r="AH121">
        <v>18</v>
      </c>
      <c r="AI121">
        <v>18</v>
      </c>
      <c r="AJ121">
        <v>3</v>
      </c>
      <c r="AK121">
        <v>5</v>
      </c>
      <c r="AL121" t="s">
        <v>727</v>
      </c>
      <c r="AM121" t="s">
        <v>728</v>
      </c>
      <c r="AN121" t="s">
        <v>729</v>
      </c>
      <c r="AO121" t="s">
        <v>2925</v>
      </c>
      <c r="AP121" t="s">
        <v>182</v>
      </c>
      <c r="AQ121" t="s">
        <v>182</v>
      </c>
      <c r="AR121" t="s">
        <v>2926</v>
      </c>
      <c r="AS121" t="s">
        <v>2927</v>
      </c>
      <c r="AT121" t="s">
        <v>2928</v>
      </c>
      <c r="AU121">
        <v>2022</v>
      </c>
      <c r="AV121">
        <v>3</v>
      </c>
      <c r="AW121">
        <v>2</v>
      </c>
      <c r="AX121" t="s">
        <v>182</v>
      </c>
      <c r="AY121" t="s">
        <v>182</v>
      </c>
      <c r="AZ121" t="s">
        <v>182</v>
      </c>
      <c r="BA121" t="s">
        <v>182</v>
      </c>
      <c r="BB121" t="s">
        <v>182</v>
      </c>
      <c r="BC121" t="s">
        <v>182</v>
      </c>
      <c r="BD121">
        <v>100095</v>
      </c>
      <c r="BE121" t="s">
        <v>42</v>
      </c>
      <c r="BF121" s="1" t="str">
        <f>HYPERLINK("http://dx.doi.org/10.1016/j.xhgg.2022.100095","http://dx.doi.org/10.1016/j.xhgg.2022.100095")</f>
        <v>http://dx.doi.org/10.1016/j.xhgg.2022.100095</v>
      </c>
      <c r="BG121" t="s">
        <v>182</v>
      </c>
      <c r="BH121" t="s">
        <v>2866</v>
      </c>
      <c r="BI121">
        <v>10</v>
      </c>
      <c r="BJ121" t="s">
        <v>628</v>
      </c>
      <c r="BK121" t="s">
        <v>269</v>
      </c>
      <c r="BL121" t="s">
        <v>628</v>
      </c>
      <c r="BM121" t="s">
        <v>2929</v>
      </c>
      <c r="BN121" s="1">
        <v>35224516</v>
      </c>
      <c r="BO121" t="s">
        <v>471</v>
      </c>
      <c r="BP121" t="s">
        <v>182</v>
      </c>
      <c r="BQ121" t="s">
        <v>182</v>
      </c>
      <c r="BR121" t="s">
        <v>212</v>
      </c>
      <c r="BS121" t="s">
        <v>2930</v>
      </c>
      <c r="BT121" t="str">
        <f>HYPERLINK("https%3A%2F%2Fwww.webofscience.com%2Fwos%2Fwoscc%2Ffull-record%2FWOS:000787647900010","View Full Record in Web of Science")</f>
        <v>View Full Record in Web of Science</v>
      </c>
      <c r="BU121" t="str">
        <f t="shared" si="1"/>
        <v/>
      </c>
      <c r="BV121" t="s">
        <v>4365</v>
      </c>
    </row>
    <row r="122" spans="1:86" x14ac:dyDescent="0.2">
      <c r="A122" t="s">
        <v>180</v>
      </c>
      <c r="B122" t="s">
        <v>2851</v>
      </c>
      <c r="C122" t="s">
        <v>182</v>
      </c>
      <c r="D122" t="s">
        <v>182</v>
      </c>
      <c r="E122" t="s">
        <v>182</v>
      </c>
      <c r="F122" t="s">
        <v>2852</v>
      </c>
      <c r="G122" t="s">
        <v>182</v>
      </c>
      <c r="H122" t="s">
        <v>182</v>
      </c>
      <c r="I122" t="s">
        <v>2853</v>
      </c>
      <c r="J122" t="s">
        <v>1893</v>
      </c>
      <c r="K122" t="s">
        <v>182</v>
      </c>
      <c r="L122" t="s">
        <v>182</v>
      </c>
      <c r="M122" t="s">
        <v>186</v>
      </c>
      <c r="N122" t="s">
        <v>187</v>
      </c>
      <c r="O122" t="s">
        <v>182</v>
      </c>
      <c r="P122" t="s">
        <v>182</v>
      </c>
      <c r="Q122" t="s">
        <v>182</v>
      </c>
      <c r="R122" t="s">
        <v>182</v>
      </c>
      <c r="S122" t="s">
        <v>182</v>
      </c>
      <c r="T122" t="s">
        <v>2854</v>
      </c>
      <c r="U122" t="s">
        <v>2855</v>
      </c>
      <c r="V122" t="s">
        <v>2856</v>
      </c>
      <c r="W122" t="s">
        <v>2857</v>
      </c>
      <c r="X122" t="s">
        <v>2858</v>
      </c>
      <c r="Y122" t="s">
        <v>2859</v>
      </c>
      <c r="Z122" t="s">
        <v>2860</v>
      </c>
      <c r="AA122" t="s">
        <v>2861</v>
      </c>
      <c r="AB122" t="s">
        <v>2862</v>
      </c>
      <c r="AC122" t="s">
        <v>2863</v>
      </c>
      <c r="AD122" t="s">
        <v>182</v>
      </c>
      <c r="AE122" t="s">
        <v>2864</v>
      </c>
      <c r="AF122" t="s">
        <v>182</v>
      </c>
      <c r="AG122">
        <v>21</v>
      </c>
      <c r="AH122">
        <v>2</v>
      </c>
      <c r="AI122">
        <v>2</v>
      </c>
      <c r="AJ122">
        <v>0</v>
      </c>
      <c r="AK122">
        <v>4</v>
      </c>
      <c r="AL122" t="s">
        <v>727</v>
      </c>
      <c r="AM122" t="s">
        <v>728</v>
      </c>
      <c r="AN122" t="s">
        <v>729</v>
      </c>
      <c r="AO122" t="s">
        <v>182</v>
      </c>
      <c r="AP122" t="s">
        <v>1905</v>
      </c>
      <c r="AQ122" t="s">
        <v>182</v>
      </c>
      <c r="AR122" t="s">
        <v>1906</v>
      </c>
      <c r="AS122" t="s">
        <v>1907</v>
      </c>
      <c r="AT122" t="s">
        <v>1065</v>
      </c>
      <c r="AU122">
        <v>2022</v>
      </c>
      <c r="AV122">
        <v>26</v>
      </c>
      <c r="AW122" t="s">
        <v>182</v>
      </c>
      <c r="AX122" t="s">
        <v>182</v>
      </c>
      <c r="AY122" t="s">
        <v>182</v>
      </c>
      <c r="AZ122" t="s">
        <v>182</v>
      </c>
      <c r="BA122" t="s">
        <v>182</v>
      </c>
      <c r="BB122" t="s">
        <v>182</v>
      </c>
      <c r="BC122" t="s">
        <v>182</v>
      </c>
      <c r="BD122">
        <v>101751</v>
      </c>
      <c r="BE122" t="s">
        <v>2865</v>
      </c>
      <c r="BF122" s="1" t="str">
        <f>HYPERLINK("http://dx.doi.org/10.1016/j.pmedr.2022.101751","http://dx.doi.org/10.1016/j.pmedr.2022.101751")</f>
        <v>http://dx.doi.org/10.1016/j.pmedr.2022.101751</v>
      </c>
      <c r="BG122" t="s">
        <v>182</v>
      </c>
      <c r="BH122" t="s">
        <v>2866</v>
      </c>
      <c r="BI122">
        <v>6</v>
      </c>
      <c r="BJ122" t="s">
        <v>320</v>
      </c>
      <c r="BK122" t="s">
        <v>380</v>
      </c>
      <c r="BL122" t="s">
        <v>320</v>
      </c>
      <c r="BM122" t="s">
        <v>2867</v>
      </c>
      <c r="BN122" s="1">
        <v>35251915</v>
      </c>
      <c r="BO122" t="s">
        <v>471</v>
      </c>
      <c r="BP122" t="s">
        <v>182</v>
      </c>
      <c r="BQ122" t="s">
        <v>182</v>
      </c>
      <c r="BR122" t="s">
        <v>212</v>
      </c>
      <c r="BS122" t="s">
        <v>2868</v>
      </c>
      <c r="BT122" t="str">
        <f>HYPERLINK("https%3A%2F%2Fwww.webofscience.com%2Fwos%2Fwoscc%2Ffull-record%2FWOS:000782651500011","View Full Record in Web of Science")</f>
        <v>View Full Record in Web of Science</v>
      </c>
      <c r="BU122">
        <f t="shared" si="1"/>
        <v>1</v>
      </c>
      <c r="CA122" t="s">
        <v>4317</v>
      </c>
      <c r="CB122" t="s">
        <v>4317</v>
      </c>
      <c r="CD122" t="s">
        <v>4317</v>
      </c>
      <c r="CE122" t="s">
        <v>4317</v>
      </c>
      <c r="CF122" t="s">
        <v>4332</v>
      </c>
      <c r="CG122" t="s">
        <v>4463</v>
      </c>
      <c r="CH122" t="s">
        <v>4531</v>
      </c>
    </row>
    <row r="123" spans="1:86" x14ac:dyDescent="0.2">
      <c r="A123" t="s">
        <v>180</v>
      </c>
      <c r="B123" t="s">
        <v>2891</v>
      </c>
      <c r="C123" t="s">
        <v>182</v>
      </c>
      <c r="D123" t="s">
        <v>182</v>
      </c>
      <c r="E123" t="s">
        <v>182</v>
      </c>
      <c r="F123" t="s">
        <v>2892</v>
      </c>
      <c r="G123" t="s">
        <v>182</v>
      </c>
      <c r="H123" t="s">
        <v>182</v>
      </c>
      <c r="I123" t="s">
        <v>2893</v>
      </c>
      <c r="J123" t="s">
        <v>2894</v>
      </c>
      <c r="K123" t="s">
        <v>182</v>
      </c>
      <c r="L123" t="s">
        <v>182</v>
      </c>
      <c r="M123" t="s">
        <v>186</v>
      </c>
      <c r="N123" t="s">
        <v>187</v>
      </c>
      <c r="O123" t="s">
        <v>182</v>
      </c>
      <c r="P123" t="s">
        <v>182</v>
      </c>
      <c r="Q123" t="s">
        <v>182</v>
      </c>
      <c r="R123" t="s">
        <v>182</v>
      </c>
      <c r="S123" t="s">
        <v>182</v>
      </c>
      <c r="T123" t="s">
        <v>182</v>
      </c>
      <c r="U123" t="s">
        <v>2895</v>
      </c>
      <c r="V123" t="s">
        <v>2896</v>
      </c>
      <c r="W123" t="s">
        <v>2897</v>
      </c>
      <c r="X123" t="s">
        <v>2898</v>
      </c>
      <c r="Y123" t="s">
        <v>2899</v>
      </c>
      <c r="Z123" t="s">
        <v>2900</v>
      </c>
      <c r="AA123" t="s">
        <v>2901</v>
      </c>
      <c r="AB123" t="s">
        <v>2902</v>
      </c>
      <c r="AC123" t="s">
        <v>2903</v>
      </c>
      <c r="AD123" t="s">
        <v>2904</v>
      </c>
      <c r="AE123" t="s">
        <v>2905</v>
      </c>
      <c r="AF123" t="s">
        <v>182</v>
      </c>
      <c r="AG123">
        <v>76</v>
      </c>
      <c r="AH123">
        <v>520</v>
      </c>
      <c r="AI123">
        <v>528</v>
      </c>
      <c r="AJ123">
        <v>30</v>
      </c>
      <c r="AK123">
        <v>264</v>
      </c>
      <c r="AL123" t="s">
        <v>832</v>
      </c>
      <c r="AM123" t="s">
        <v>833</v>
      </c>
      <c r="AN123" t="s">
        <v>834</v>
      </c>
      <c r="AO123" t="s">
        <v>2906</v>
      </c>
      <c r="AP123" t="s">
        <v>2907</v>
      </c>
      <c r="AQ123" t="s">
        <v>182</v>
      </c>
      <c r="AR123" t="s">
        <v>2894</v>
      </c>
      <c r="AS123" t="s">
        <v>2908</v>
      </c>
      <c r="AT123" t="s">
        <v>2909</v>
      </c>
      <c r="AU123">
        <v>2022</v>
      </c>
      <c r="AV123">
        <v>604</v>
      </c>
      <c r="AW123">
        <v>7907</v>
      </c>
      <c r="AX123" t="s">
        <v>182</v>
      </c>
      <c r="AY123" t="s">
        <v>182</v>
      </c>
      <c r="AZ123" t="s">
        <v>182</v>
      </c>
      <c r="BA123" t="s">
        <v>182</v>
      </c>
      <c r="BB123">
        <v>697</v>
      </c>
      <c r="BC123" t="s">
        <v>1814</v>
      </c>
      <c r="BD123" t="s">
        <v>182</v>
      </c>
      <c r="BE123" t="s">
        <v>101</v>
      </c>
      <c r="BF123" s="1" t="str">
        <f>HYPERLINK("http://dx.doi.org/10.1038/s41586-022-04569-5","http://dx.doi.org/10.1038/s41586-022-04569-5")</f>
        <v>http://dx.doi.org/10.1038/s41586-022-04569-5</v>
      </c>
      <c r="BG123" t="s">
        <v>182</v>
      </c>
      <c r="BH123" t="s">
        <v>2866</v>
      </c>
      <c r="BI123">
        <v>26</v>
      </c>
      <c r="BJ123" t="s">
        <v>423</v>
      </c>
      <c r="BK123" t="s">
        <v>208</v>
      </c>
      <c r="BL123" t="s">
        <v>424</v>
      </c>
      <c r="BM123" t="s">
        <v>2910</v>
      </c>
      <c r="BN123" s="1">
        <v>35255491</v>
      </c>
      <c r="BO123" t="s">
        <v>591</v>
      </c>
      <c r="BP123" t="s">
        <v>243</v>
      </c>
      <c r="BQ123" t="s">
        <v>243</v>
      </c>
      <c r="BR123" t="s">
        <v>212</v>
      </c>
      <c r="BS123" t="s">
        <v>2911</v>
      </c>
      <c r="BT123" t="str">
        <f>HYPERLINK("https%3A%2F%2Fwww.webofscience.com%2Fwos%2Fwoscc%2Ffull-record%2FWOS:000784115800001","View Full Record in Web of Science")</f>
        <v>View Full Record in Web of Science</v>
      </c>
      <c r="BU123" t="str">
        <f t="shared" si="1"/>
        <v/>
      </c>
      <c r="BV123" t="s">
        <v>4532</v>
      </c>
      <c r="CF123" t="s">
        <v>4373</v>
      </c>
    </row>
    <row r="124" spans="1:86" x14ac:dyDescent="0.2">
      <c r="A124" t="s">
        <v>180</v>
      </c>
      <c r="B124" t="s">
        <v>2950</v>
      </c>
      <c r="C124" t="s">
        <v>182</v>
      </c>
      <c r="D124" t="s">
        <v>182</v>
      </c>
      <c r="E124" t="s">
        <v>182</v>
      </c>
      <c r="F124" t="s">
        <v>2951</v>
      </c>
      <c r="G124" t="s">
        <v>182</v>
      </c>
      <c r="H124" t="s">
        <v>182</v>
      </c>
      <c r="I124" t="s">
        <v>2952</v>
      </c>
      <c r="J124" t="s">
        <v>820</v>
      </c>
      <c r="K124" t="s">
        <v>182</v>
      </c>
      <c r="L124" t="s">
        <v>182</v>
      </c>
      <c r="M124" t="s">
        <v>186</v>
      </c>
      <c r="N124" t="s">
        <v>187</v>
      </c>
      <c r="O124" t="s">
        <v>182</v>
      </c>
      <c r="P124" t="s">
        <v>182</v>
      </c>
      <c r="Q124" t="s">
        <v>182</v>
      </c>
      <c r="R124" t="s">
        <v>182</v>
      </c>
      <c r="S124" t="s">
        <v>182</v>
      </c>
      <c r="T124" t="s">
        <v>182</v>
      </c>
      <c r="U124" t="s">
        <v>2953</v>
      </c>
      <c r="V124" t="s">
        <v>2954</v>
      </c>
      <c r="W124" t="s">
        <v>2955</v>
      </c>
      <c r="X124" t="s">
        <v>2956</v>
      </c>
      <c r="Y124" t="s">
        <v>2957</v>
      </c>
      <c r="Z124" t="s">
        <v>2958</v>
      </c>
      <c r="AA124" t="s">
        <v>2959</v>
      </c>
      <c r="AB124" t="s">
        <v>2960</v>
      </c>
      <c r="AC124" t="s">
        <v>2961</v>
      </c>
      <c r="AD124" t="s">
        <v>2962</v>
      </c>
      <c r="AE124" t="s">
        <v>2963</v>
      </c>
      <c r="AF124" t="s">
        <v>182</v>
      </c>
      <c r="AG124">
        <v>27</v>
      </c>
      <c r="AH124">
        <v>6</v>
      </c>
      <c r="AI124">
        <v>6</v>
      </c>
      <c r="AJ124">
        <v>0</v>
      </c>
      <c r="AK124">
        <v>3</v>
      </c>
      <c r="AL124" t="s">
        <v>832</v>
      </c>
      <c r="AM124" t="s">
        <v>833</v>
      </c>
      <c r="AN124" t="s">
        <v>834</v>
      </c>
      <c r="AO124" t="s">
        <v>182</v>
      </c>
      <c r="AP124" t="s">
        <v>835</v>
      </c>
      <c r="AQ124" t="s">
        <v>182</v>
      </c>
      <c r="AR124" t="s">
        <v>836</v>
      </c>
      <c r="AS124" t="s">
        <v>837</v>
      </c>
      <c r="AT124" t="s">
        <v>2964</v>
      </c>
      <c r="AU124">
        <v>2022</v>
      </c>
      <c r="AV124">
        <v>13</v>
      </c>
      <c r="AW124">
        <v>1</v>
      </c>
      <c r="AX124" t="s">
        <v>182</v>
      </c>
      <c r="AY124" t="s">
        <v>182</v>
      </c>
      <c r="AZ124" t="s">
        <v>182</v>
      </c>
      <c r="BA124" t="s">
        <v>182</v>
      </c>
      <c r="BB124" t="s">
        <v>182</v>
      </c>
      <c r="BC124" t="s">
        <v>182</v>
      </c>
      <c r="BD124">
        <v>1519</v>
      </c>
      <c r="BE124" t="s">
        <v>43</v>
      </c>
      <c r="BF124" s="1" t="str">
        <f>HYPERLINK("http://dx.doi.org/10.1038/s41467-022-29159-x","http://dx.doi.org/10.1038/s41467-022-29159-x")</f>
        <v>http://dx.doi.org/10.1038/s41467-022-29159-x</v>
      </c>
      <c r="BG124" t="s">
        <v>182</v>
      </c>
      <c r="BH124" t="s">
        <v>182</v>
      </c>
      <c r="BI124">
        <v>8</v>
      </c>
      <c r="BJ124" t="s">
        <v>423</v>
      </c>
      <c r="BK124" t="s">
        <v>208</v>
      </c>
      <c r="BL124" t="s">
        <v>424</v>
      </c>
      <c r="BM124" t="s">
        <v>2965</v>
      </c>
      <c r="BN124" s="1">
        <v>35314696</v>
      </c>
      <c r="BO124" t="s">
        <v>881</v>
      </c>
      <c r="BP124" t="s">
        <v>182</v>
      </c>
      <c r="BQ124" t="s">
        <v>182</v>
      </c>
      <c r="BR124" t="s">
        <v>212</v>
      </c>
      <c r="BS124" t="s">
        <v>2966</v>
      </c>
      <c r="BT124" t="str">
        <f>HYPERLINK("https%3A%2F%2Fwww.webofscience.com%2Fwos%2Fwoscc%2Ffull-record%2FWOS:000771678500004","View Full Record in Web of Science")</f>
        <v>View Full Record in Web of Science</v>
      </c>
      <c r="BU124">
        <f t="shared" si="1"/>
        <v>1</v>
      </c>
      <c r="CA124" t="s">
        <v>4317</v>
      </c>
      <c r="CB124" t="s">
        <v>4317</v>
      </c>
      <c r="CD124" t="s">
        <v>4317</v>
      </c>
      <c r="CE124" t="s">
        <v>4317</v>
      </c>
      <c r="CF124" t="s">
        <v>4322</v>
      </c>
      <c r="CG124" t="s">
        <v>4533</v>
      </c>
      <c r="CH124" t="s">
        <v>4534</v>
      </c>
    </row>
    <row r="125" spans="1:86" x14ac:dyDescent="0.2">
      <c r="A125" t="s">
        <v>180</v>
      </c>
      <c r="B125" t="s">
        <v>2814</v>
      </c>
      <c r="C125" t="s">
        <v>182</v>
      </c>
      <c r="D125" t="s">
        <v>182</v>
      </c>
      <c r="E125" t="s">
        <v>182</v>
      </c>
      <c r="F125" t="s">
        <v>2815</v>
      </c>
      <c r="G125" t="s">
        <v>182</v>
      </c>
      <c r="H125" t="s">
        <v>182</v>
      </c>
      <c r="I125" t="s">
        <v>2816</v>
      </c>
      <c r="J125" t="s">
        <v>2817</v>
      </c>
      <c r="K125" t="s">
        <v>182</v>
      </c>
      <c r="L125" t="s">
        <v>182</v>
      </c>
      <c r="M125" t="s">
        <v>186</v>
      </c>
      <c r="N125" t="s">
        <v>187</v>
      </c>
      <c r="O125" t="s">
        <v>182</v>
      </c>
      <c r="P125" t="s">
        <v>182</v>
      </c>
      <c r="Q125" t="s">
        <v>182</v>
      </c>
      <c r="R125" t="s">
        <v>182</v>
      </c>
      <c r="S125" t="s">
        <v>182</v>
      </c>
      <c r="T125" t="s">
        <v>2818</v>
      </c>
      <c r="U125" t="s">
        <v>2819</v>
      </c>
      <c r="V125" t="s">
        <v>2820</v>
      </c>
      <c r="W125" t="s">
        <v>2821</v>
      </c>
      <c r="X125" t="s">
        <v>2822</v>
      </c>
      <c r="Y125" t="s">
        <v>2823</v>
      </c>
      <c r="Z125" t="s">
        <v>2824</v>
      </c>
      <c r="AA125" t="s">
        <v>2825</v>
      </c>
      <c r="AB125" t="s">
        <v>2826</v>
      </c>
      <c r="AC125" t="s">
        <v>2827</v>
      </c>
      <c r="AD125" t="s">
        <v>2828</v>
      </c>
      <c r="AE125" t="s">
        <v>2829</v>
      </c>
      <c r="AF125" t="s">
        <v>182</v>
      </c>
      <c r="AG125">
        <v>46</v>
      </c>
      <c r="AH125">
        <v>2</v>
      </c>
      <c r="AI125">
        <v>2</v>
      </c>
      <c r="AJ125">
        <v>0</v>
      </c>
      <c r="AK125">
        <v>0</v>
      </c>
      <c r="AL125" t="s">
        <v>1572</v>
      </c>
      <c r="AM125" t="s">
        <v>1462</v>
      </c>
      <c r="AN125" t="s">
        <v>1573</v>
      </c>
      <c r="AO125" t="s">
        <v>182</v>
      </c>
      <c r="AP125" t="s">
        <v>2830</v>
      </c>
      <c r="AQ125" t="s">
        <v>182</v>
      </c>
      <c r="AR125" t="s">
        <v>2831</v>
      </c>
      <c r="AS125" t="s">
        <v>2832</v>
      </c>
      <c r="AT125" t="s">
        <v>1139</v>
      </c>
      <c r="AU125">
        <v>2022</v>
      </c>
      <c r="AV125">
        <v>13</v>
      </c>
      <c r="AW125">
        <v>3</v>
      </c>
      <c r="AX125" t="s">
        <v>182</v>
      </c>
      <c r="AY125" t="s">
        <v>182</v>
      </c>
      <c r="AZ125" t="s">
        <v>182</v>
      </c>
      <c r="BA125" t="s">
        <v>182</v>
      </c>
      <c r="BB125" t="s">
        <v>182</v>
      </c>
      <c r="BC125" t="s">
        <v>182</v>
      </c>
      <c r="BD125">
        <v>534</v>
      </c>
      <c r="BE125" t="s">
        <v>44</v>
      </c>
      <c r="BF125" s="1" t="str">
        <f>HYPERLINK("http://dx.doi.org/10.3390/genes13030534","http://dx.doi.org/10.3390/genes13030534")</f>
        <v>http://dx.doi.org/10.3390/genes13030534</v>
      </c>
      <c r="BG125" t="s">
        <v>182</v>
      </c>
      <c r="BH125" t="s">
        <v>182</v>
      </c>
      <c r="BI125">
        <v>16</v>
      </c>
      <c r="BJ125" t="s">
        <v>628</v>
      </c>
      <c r="BK125" t="s">
        <v>208</v>
      </c>
      <c r="BL125" t="s">
        <v>628</v>
      </c>
      <c r="BM125" t="s">
        <v>2833</v>
      </c>
      <c r="BN125" s="1">
        <v>35328087</v>
      </c>
      <c r="BO125" t="s">
        <v>471</v>
      </c>
      <c r="BP125" t="s">
        <v>182</v>
      </c>
      <c r="BQ125" t="s">
        <v>182</v>
      </c>
      <c r="BR125" t="s">
        <v>212</v>
      </c>
      <c r="BS125" t="s">
        <v>2834</v>
      </c>
      <c r="BT125" t="str">
        <f>HYPERLINK("https%3A%2F%2Fwww.webofscience.com%2Fwos%2Fwoscc%2Ffull-record%2FWOS:000775354900001","View Full Record in Web of Science")</f>
        <v>View Full Record in Web of Science</v>
      </c>
      <c r="BU125" t="str">
        <f t="shared" si="1"/>
        <v/>
      </c>
      <c r="BV125" t="s">
        <v>4365</v>
      </c>
    </row>
    <row r="126" spans="1:86" x14ac:dyDescent="0.2">
      <c r="A126" t="s">
        <v>180</v>
      </c>
      <c r="B126" t="s">
        <v>2985</v>
      </c>
      <c r="C126" t="s">
        <v>182</v>
      </c>
      <c r="D126" t="s">
        <v>182</v>
      </c>
      <c r="E126" t="s">
        <v>182</v>
      </c>
      <c r="F126" t="s">
        <v>2986</v>
      </c>
      <c r="G126" t="s">
        <v>182</v>
      </c>
      <c r="H126" t="s">
        <v>182</v>
      </c>
      <c r="I126" t="s">
        <v>2987</v>
      </c>
      <c r="J126" t="s">
        <v>2988</v>
      </c>
      <c r="K126" t="s">
        <v>182</v>
      </c>
      <c r="L126" t="s">
        <v>182</v>
      </c>
      <c r="M126" t="s">
        <v>186</v>
      </c>
      <c r="N126" t="s">
        <v>187</v>
      </c>
      <c r="O126" t="s">
        <v>182</v>
      </c>
      <c r="P126" t="s">
        <v>182</v>
      </c>
      <c r="Q126" t="s">
        <v>182</v>
      </c>
      <c r="R126" t="s">
        <v>182</v>
      </c>
      <c r="S126" t="s">
        <v>182</v>
      </c>
      <c r="T126" t="s">
        <v>2989</v>
      </c>
      <c r="U126" t="s">
        <v>2990</v>
      </c>
      <c r="V126" t="s">
        <v>2991</v>
      </c>
      <c r="W126" t="s">
        <v>2992</v>
      </c>
      <c r="X126" t="s">
        <v>2993</v>
      </c>
      <c r="Y126" t="s">
        <v>2994</v>
      </c>
      <c r="Z126" t="s">
        <v>2995</v>
      </c>
      <c r="AA126" t="s">
        <v>2996</v>
      </c>
      <c r="AB126" t="s">
        <v>2997</v>
      </c>
      <c r="AC126" t="s">
        <v>2998</v>
      </c>
      <c r="AD126" t="s">
        <v>2999</v>
      </c>
      <c r="AE126" t="s">
        <v>3000</v>
      </c>
      <c r="AF126" t="s">
        <v>182</v>
      </c>
      <c r="AG126">
        <v>62</v>
      </c>
      <c r="AH126">
        <v>0</v>
      </c>
      <c r="AI126">
        <v>0</v>
      </c>
      <c r="AJ126">
        <v>2</v>
      </c>
      <c r="AK126">
        <v>7</v>
      </c>
      <c r="AL126" t="s">
        <v>530</v>
      </c>
      <c r="AM126" t="s">
        <v>531</v>
      </c>
      <c r="AN126" t="s">
        <v>532</v>
      </c>
      <c r="AO126" t="s">
        <v>3001</v>
      </c>
      <c r="AP126" t="s">
        <v>3002</v>
      </c>
      <c r="AQ126" t="s">
        <v>182</v>
      </c>
      <c r="AR126" t="s">
        <v>3003</v>
      </c>
      <c r="AS126" t="s">
        <v>3004</v>
      </c>
      <c r="AT126" t="s">
        <v>1512</v>
      </c>
      <c r="AU126">
        <v>2022</v>
      </c>
      <c r="AV126">
        <v>31</v>
      </c>
      <c r="AW126" t="s">
        <v>182</v>
      </c>
      <c r="AX126" t="s">
        <v>182</v>
      </c>
      <c r="AY126" t="s">
        <v>182</v>
      </c>
      <c r="AZ126" t="s">
        <v>182</v>
      </c>
      <c r="BA126" t="s">
        <v>182</v>
      </c>
      <c r="BB126" t="s">
        <v>182</v>
      </c>
      <c r="BC126" t="s">
        <v>182</v>
      </c>
      <c r="BD126" t="s">
        <v>3005</v>
      </c>
      <c r="BE126" t="s">
        <v>45</v>
      </c>
      <c r="BF126" s="1" t="str">
        <f>HYPERLINK("http://dx.doi.org/10.1017/S2045796021000676","http://dx.doi.org/10.1017/S2045796021000676")</f>
        <v>http://dx.doi.org/10.1017/S2045796021000676</v>
      </c>
      <c r="BG126" t="s">
        <v>182</v>
      </c>
      <c r="BH126" t="s">
        <v>182</v>
      </c>
      <c r="BI126">
        <v>8</v>
      </c>
      <c r="BJ126" t="s">
        <v>536</v>
      </c>
      <c r="BK126" t="s">
        <v>380</v>
      </c>
      <c r="BL126" t="s">
        <v>536</v>
      </c>
      <c r="BM126" t="s">
        <v>3006</v>
      </c>
      <c r="BN126" s="1">
        <v>35331365</v>
      </c>
      <c r="BO126" t="s">
        <v>881</v>
      </c>
      <c r="BP126" t="s">
        <v>182</v>
      </c>
      <c r="BQ126" t="s">
        <v>182</v>
      </c>
      <c r="BR126" t="s">
        <v>212</v>
      </c>
      <c r="BS126" t="s">
        <v>3007</v>
      </c>
      <c r="BT126" t="str">
        <f>HYPERLINK("https%3A%2F%2Fwww.webofscience.com%2Fwos%2Fwoscc%2Ffull-record%2FWOS:000772789500001","View Full Record in Web of Science")</f>
        <v>View Full Record in Web of Science</v>
      </c>
      <c r="BU126">
        <f t="shared" si="1"/>
        <v>1</v>
      </c>
      <c r="BZ126" t="s">
        <v>4537</v>
      </c>
      <c r="CA126" t="s">
        <v>4317</v>
      </c>
      <c r="CB126" t="s">
        <v>4317</v>
      </c>
      <c r="CD126" t="s">
        <v>4317</v>
      </c>
      <c r="CE126" t="s">
        <v>4317</v>
      </c>
      <c r="CF126" t="s">
        <v>4338</v>
      </c>
      <c r="CG126" t="s">
        <v>4535</v>
      </c>
      <c r="CH126" t="s">
        <v>4536</v>
      </c>
    </row>
    <row r="127" spans="1:86" x14ac:dyDescent="0.2">
      <c r="A127" t="s">
        <v>180</v>
      </c>
      <c r="B127" t="s">
        <v>2835</v>
      </c>
      <c r="C127" t="s">
        <v>182</v>
      </c>
      <c r="D127" t="s">
        <v>182</v>
      </c>
      <c r="E127" t="s">
        <v>182</v>
      </c>
      <c r="F127" t="s">
        <v>2836</v>
      </c>
      <c r="G127" t="s">
        <v>182</v>
      </c>
      <c r="H127" t="s">
        <v>182</v>
      </c>
      <c r="I127" t="s">
        <v>2837</v>
      </c>
      <c r="J127" t="s">
        <v>1675</v>
      </c>
      <c r="K127" t="s">
        <v>182</v>
      </c>
      <c r="L127" t="s">
        <v>182</v>
      </c>
      <c r="M127" t="s">
        <v>186</v>
      </c>
      <c r="N127" t="s">
        <v>187</v>
      </c>
      <c r="O127" t="s">
        <v>182</v>
      </c>
      <c r="P127" t="s">
        <v>182</v>
      </c>
      <c r="Q127" t="s">
        <v>182</v>
      </c>
      <c r="R127" t="s">
        <v>182</v>
      </c>
      <c r="S127" t="s">
        <v>182</v>
      </c>
      <c r="T127" t="s">
        <v>2838</v>
      </c>
      <c r="U127" t="s">
        <v>2839</v>
      </c>
      <c r="V127" t="s">
        <v>2840</v>
      </c>
      <c r="W127" t="s">
        <v>2841</v>
      </c>
      <c r="X127" t="s">
        <v>2842</v>
      </c>
      <c r="Y127" t="s">
        <v>2843</v>
      </c>
      <c r="Z127" t="s">
        <v>2844</v>
      </c>
      <c r="AA127" t="s">
        <v>1866</v>
      </c>
      <c r="AB127" t="s">
        <v>2845</v>
      </c>
      <c r="AC127" t="s">
        <v>2846</v>
      </c>
      <c r="AD127" t="s">
        <v>2847</v>
      </c>
      <c r="AE127" t="s">
        <v>2848</v>
      </c>
      <c r="AF127" t="s">
        <v>182</v>
      </c>
      <c r="AG127">
        <v>86</v>
      </c>
      <c r="AH127">
        <v>2</v>
      </c>
      <c r="AI127">
        <v>2</v>
      </c>
      <c r="AJ127">
        <v>1</v>
      </c>
      <c r="AK127">
        <v>10</v>
      </c>
      <c r="AL127" t="s">
        <v>1572</v>
      </c>
      <c r="AM127" t="s">
        <v>1462</v>
      </c>
      <c r="AN127" t="s">
        <v>1573</v>
      </c>
      <c r="AO127" t="s">
        <v>182</v>
      </c>
      <c r="AP127" t="s">
        <v>1688</v>
      </c>
      <c r="AQ127" t="s">
        <v>182</v>
      </c>
      <c r="AR127" t="s">
        <v>1675</v>
      </c>
      <c r="AS127" t="s">
        <v>1689</v>
      </c>
      <c r="AT127" t="s">
        <v>1139</v>
      </c>
      <c r="AU127">
        <v>2022</v>
      </c>
      <c r="AV127">
        <v>14</v>
      </c>
      <c r="AW127">
        <v>6</v>
      </c>
      <c r="AX127" t="s">
        <v>182</v>
      </c>
      <c r="AY127" t="s">
        <v>182</v>
      </c>
      <c r="AZ127" t="s">
        <v>182</v>
      </c>
      <c r="BA127" t="s">
        <v>182</v>
      </c>
      <c r="BB127" t="s">
        <v>182</v>
      </c>
      <c r="BC127" t="s">
        <v>182</v>
      </c>
      <c r="BD127">
        <v>1195</v>
      </c>
      <c r="BE127" t="s">
        <v>46</v>
      </c>
      <c r="BF127" s="1" t="str">
        <f>HYPERLINK("http://dx.doi.org/10.3390/nu14061195","http://dx.doi.org/10.3390/nu14061195")</f>
        <v>http://dx.doi.org/10.3390/nu14061195</v>
      </c>
      <c r="BG127" t="s">
        <v>182</v>
      </c>
      <c r="BH127" t="s">
        <v>182</v>
      </c>
      <c r="BI127">
        <v>14</v>
      </c>
      <c r="BJ127" t="s">
        <v>451</v>
      </c>
      <c r="BK127" t="s">
        <v>208</v>
      </c>
      <c r="BL127" t="s">
        <v>451</v>
      </c>
      <c r="BM127" t="s">
        <v>2849</v>
      </c>
      <c r="BN127" s="1">
        <v>35334852</v>
      </c>
      <c r="BO127" t="s">
        <v>881</v>
      </c>
      <c r="BP127" t="s">
        <v>182</v>
      </c>
      <c r="BQ127" t="s">
        <v>182</v>
      </c>
      <c r="BR127" t="s">
        <v>212</v>
      </c>
      <c r="BS127" t="s">
        <v>2850</v>
      </c>
      <c r="BT127" t="str">
        <f>HYPERLINK("https%3A%2F%2Fwww.webofscience.com%2Fwos%2Fwoscc%2Ffull-record%2FWOS:000774385800001","View Full Record in Web of Science")</f>
        <v>View Full Record in Web of Science</v>
      </c>
      <c r="BU127" t="str">
        <f t="shared" si="1"/>
        <v/>
      </c>
      <c r="BV127" t="s">
        <v>4538</v>
      </c>
    </row>
    <row r="128" spans="1:86" x14ac:dyDescent="0.2">
      <c r="A128" t="s">
        <v>180</v>
      </c>
      <c r="B128" t="s">
        <v>3062</v>
      </c>
      <c r="C128" t="s">
        <v>182</v>
      </c>
      <c r="D128" t="s">
        <v>182</v>
      </c>
      <c r="E128" t="s">
        <v>182</v>
      </c>
      <c r="F128" t="s">
        <v>3063</v>
      </c>
      <c r="G128" t="s">
        <v>182</v>
      </c>
      <c r="H128" t="s">
        <v>182</v>
      </c>
      <c r="I128" t="s">
        <v>3064</v>
      </c>
      <c r="J128" t="s">
        <v>3065</v>
      </c>
      <c r="K128" t="s">
        <v>182</v>
      </c>
      <c r="L128" t="s">
        <v>182</v>
      </c>
      <c r="M128" t="s">
        <v>186</v>
      </c>
      <c r="N128" t="s">
        <v>187</v>
      </c>
      <c r="O128" t="s">
        <v>182</v>
      </c>
      <c r="P128" t="s">
        <v>182</v>
      </c>
      <c r="Q128" t="s">
        <v>182</v>
      </c>
      <c r="R128" t="s">
        <v>182</v>
      </c>
      <c r="S128" t="s">
        <v>182</v>
      </c>
      <c r="T128" t="s">
        <v>182</v>
      </c>
      <c r="U128" t="s">
        <v>3066</v>
      </c>
      <c r="V128" t="s">
        <v>3067</v>
      </c>
      <c r="W128" t="s">
        <v>3068</v>
      </c>
      <c r="X128" t="s">
        <v>3069</v>
      </c>
      <c r="Y128" t="s">
        <v>3070</v>
      </c>
      <c r="Z128" t="s">
        <v>3071</v>
      </c>
      <c r="AA128" t="s">
        <v>3072</v>
      </c>
      <c r="AB128" t="s">
        <v>3073</v>
      </c>
      <c r="AC128" t="s">
        <v>3074</v>
      </c>
      <c r="AD128" t="s">
        <v>3074</v>
      </c>
      <c r="AE128" t="s">
        <v>3075</v>
      </c>
      <c r="AF128" t="s">
        <v>182</v>
      </c>
      <c r="AG128">
        <v>31</v>
      </c>
      <c r="AH128">
        <v>2</v>
      </c>
      <c r="AI128">
        <v>2</v>
      </c>
      <c r="AJ128">
        <v>4</v>
      </c>
      <c r="AK128">
        <v>11</v>
      </c>
      <c r="AL128" t="s">
        <v>2408</v>
      </c>
      <c r="AM128" t="s">
        <v>673</v>
      </c>
      <c r="AN128" t="s">
        <v>2409</v>
      </c>
      <c r="AO128" t="s">
        <v>182</v>
      </c>
      <c r="AP128" t="s">
        <v>3076</v>
      </c>
      <c r="AQ128" t="s">
        <v>182</v>
      </c>
      <c r="AR128" t="s">
        <v>3077</v>
      </c>
      <c r="AS128" t="s">
        <v>3078</v>
      </c>
      <c r="AT128" t="s">
        <v>1183</v>
      </c>
      <c r="AU128">
        <v>2022</v>
      </c>
      <c r="AV128">
        <v>13</v>
      </c>
      <c r="AW128">
        <v>5</v>
      </c>
      <c r="AX128" t="s">
        <v>182</v>
      </c>
      <c r="AY128" t="s">
        <v>182</v>
      </c>
      <c r="AZ128" t="s">
        <v>182</v>
      </c>
      <c r="BA128" t="s">
        <v>182</v>
      </c>
      <c r="BB128" t="s">
        <v>182</v>
      </c>
      <c r="BC128" t="s">
        <v>182</v>
      </c>
      <c r="BD128" t="s">
        <v>3079</v>
      </c>
      <c r="BE128" t="s">
        <v>3080</v>
      </c>
      <c r="BF128" s="1" t="str">
        <f>HYPERLINK("http://dx.doi.org/10.14309/ctg.0000000000000480","http://dx.doi.org/10.14309/ctg.0000000000000480")</f>
        <v>http://dx.doi.org/10.14309/ctg.0000000000000480</v>
      </c>
      <c r="BG128" t="s">
        <v>182</v>
      </c>
      <c r="BH128" t="s">
        <v>182</v>
      </c>
      <c r="BI128">
        <v>7</v>
      </c>
      <c r="BJ128" t="s">
        <v>3081</v>
      </c>
      <c r="BK128" t="s">
        <v>208</v>
      </c>
      <c r="BL128" t="s">
        <v>3081</v>
      </c>
      <c r="BM128" t="s">
        <v>3082</v>
      </c>
      <c r="BN128" s="1">
        <v>35347089</v>
      </c>
      <c r="BO128" t="s">
        <v>881</v>
      </c>
      <c r="BP128" t="s">
        <v>182</v>
      </c>
      <c r="BQ128" t="s">
        <v>182</v>
      </c>
      <c r="BR128" t="s">
        <v>212</v>
      </c>
      <c r="BS128" t="s">
        <v>3083</v>
      </c>
      <c r="BT128" t="str">
        <f>HYPERLINK("https%3A%2F%2Fwww.webofscience.com%2Fwos%2Fwoscc%2Ffull-record%2FWOS:000799468800009","View Full Record in Web of Science")</f>
        <v>View Full Record in Web of Science</v>
      </c>
      <c r="BU128">
        <f t="shared" si="1"/>
        <v>1</v>
      </c>
      <c r="BZ128" t="s">
        <v>4540</v>
      </c>
      <c r="CA128" t="s">
        <v>4317</v>
      </c>
      <c r="CB128" t="s">
        <v>4317</v>
      </c>
      <c r="CC128" t="s">
        <v>4317</v>
      </c>
      <c r="CE128" t="s">
        <v>4317</v>
      </c>
      <c r="CF128" t="s">
        <v>4390</v>
      </c>
      <c r="CG128" t="s">
        <v>4539</v>
      </c>
    </row>
    <row r="129" spans="1:86" x14ac:dyDescent="0.2">
      <c r="A129" t="s">
        <v>180</v>
      </c>
      <c r="B129" t="s">
        <v>3008</v>
      </c>
      <c r="C129" t="s">
        <v>182</v>
      </c>
      <c r="D129" t="s">
        <v>182</v>
      </c>
      <c r="E129" t="s">
        <v>182</v>
      </c>
      <c r="F129" t="s">
        <v>3009</v>
      </c>
      <c r="G129" t="s">
        <v>182</v>
      </c>
      <c r="H129" t="s">
        <v>182</v>
      </c>
      <c r="I129" t="s">
        <v>3010</v>
      </c>
      <c r="J129" t="s">
        <v>2204</v>
      </c>
      <c r="K129" t="s">
        <v>182</v>
      </c>
      <c r="L129" t="s">
        <v>182</v>
      </c>
      <c r="M129" t="s">
        <v>186</v>
      </c>
      <c r="N129" t="s">
        <v>187</v>
      </c>
      <c r="O129" t="s">
        <v>182</v>
      </c>
      <c r="P129" t="s">
        <v>182</v>
      </c>
      <c r="Q129" t="s">
        <v>182</v>
      </c>
      <c r="R129" t="s">
        <v>182</v>
      </c>
      <c r="S129" t="s">
        <v>182</v>
      </c>
      <c r="T129" t="s">
        <v>3011</v>
      </c>
      <c r="U129" t="s">
        <v>3012</v>
      </c>
      <c r="V129" t="s">
        <v>3013</v>
      </c>
      <c r="W129" t="s">
        <v>3014</v>
      </c>
      <c r="X129" t="s">
        <v>192</v>
      </c>
      <c r="Y129" t="s">
        <v>3015</v>
      </c>
      <c r="Z129" t="s">
        <v>3016</v>
      </c>
      <c r="AA129" t="s">
        <v>182</v>
      </c>
      <c r="AB129" t="s">
        <v>3017</v>
      </c>
      <c r="AC129" t="s">
        <v>3018</v>
      </c>
      <c r="AD129" t="s">
        <v>3019</v>
      </c>
      <c r="AE129" t="s">
        <v>3020</v>
      </c>
      <c r="AF129" t="s">
        <v>182</v>
      </c>
      <c r="AG129">
        <v>64</v>
      </c>
      <c r="AH129">
        <v>10</v>
      </c>
      <c r="AI129">
        <v>10</v>
      </c>
      <c r="AJ129">
        <v>1</v>
      </c>
      <c r="AK129">
        <v>9</v>
      </c>
      <c r="AL129" t="s">
        <v>313</v>
      </c>
      <c r="AM129" t="s">
        <v>201</v>
      </c>
      <c r="AN129" t="s">
        <v>314</v>
      </c>
      <c r="AO129" t="s">
        <v>182</v>
      </c>
      <c r="AP129" t="s">
        <v>2217</v>
      </c>
      <c r="AQ129" t="s">
        <v>182</v>
      </c>
      <c r="AR129" t="s">
        <v>2218</v>
      </c>
      <c r="AS129" t="s">
        <v>2219</v>
      </c>
      <c r="AT129" t="s">
        <v>3021</v>
      </c>
      <c r="AU129">
        <v>2022</v>
      </c>
      <c r="AV129">
        <v>22</v>
      </c>
      <c r="AW129">
        <v>1</v>
      </c>
      <c r="AX129" t="s">
        <v>182</v>
      </c>
      <c r="AY129" t="s">
        <v>182</v>
      </c>
      <c r="AZ129" t="s">
        <v>182</v>
      </c>
      <c r="BA129" t="s">
        <v>182</v>
      </c>
      <c r="BB129" t="s">
        <v>182</v>
      </c>
      <c r="BC129" t="s">
        <v>182</v>
      </c>
      <c r="BD129">
        <v>273</v>
      </c>
      <c r="BE129" t="s">
        <v>47</v>
      </c>
      <c r="BF129" s="1" t="str">
        <f>HYPERLINK("http://dx.doi.org/10.1186/s12879-022-07132-9","http://dx.doi.org/10.1186/s12879-022-07132-9")</f>
        <v>http://dx.doi.org/10.1186/s12879-022-07132-9</v>
      </c>
      <c r="BG129" t="s">
        <v>182</v>
      </c>
      <c r="BH129" t="s">
        <v>182</v>
      </c>
      <c r="BI129">
        <v>13</v>
      </c>
      <c r="BJ129" t="s">
        <v>1489</v>
      </c>
      <c r="BK129" t="s">
        <v>380</v>
      </c>
      <c r="BL129" t="s">
        <v>1489</v>
      </c>
      <c r="BM129" t="s">
        <v>3022</v>
      </c>
      <c r="BN129" s="1">
        <v>35351028</v>
      </c>
      <c r="BO129" t="s">
        <v>3023</v>
      </c>
      <c r="BP129" t="s">
        <v>182</v>
      </c>
      <c r="BQ129" t="s">
        <v>182</v>
      </c>
      <c r="BR129" t="s">
        <v>212</v>
      </c>
      <c r="BS129" t="s">
        <v>3024</v>
      </c>
      <c r="BT129" t="str">
        <f>HYPERLINK("https%3A%2F%2Fwww.webofscience.com%2Fwos%2Fwoscc%2Ffull-record%2FWOS:000774970800001","View Full Record in Web of Science")</f>
        <v>View Full Record in Web of Science</v>
      </c>
      <c r="BU129">
        <f t="shared" si="1"/>
        <v>1</v>
      </c>
      <c r="CA129" t="s">
        <v>4317</v>
      </c>
      <c r="CB129" t="s">
        <v>4317</v>
      </c>
      <c r="CD129" t="s">
        <v>4317</v>
      </c>
      <c r="CE129" t="s">
        <v>4317</v>
      </c>
      <c r="CF129" t="s">
        <v>4336</v>
      </c>
      <c r="CG129" t="s">
        <v>4541</v>
      </c>
    </row>
    <row r="130" spans="1:86" x14ac:dyDescent="0.2">
      <c r="A130" t="s">
        <v>180</v>
      </c>
      <c r="B130" t="s">
        <v>2931</v>
      </c>
      <c r="C130" t="s">
        <v>182</v>
      </c>
      <c r="D130" t="s">
        <v>182</v>
      </c>
      <c r="E130" t="s">
        <v>182</v>
      </c>
      <c r="F130" t="s">
        <v>2932</v>
      </c>
      <c r="G130" t="s">
        <v>182</v>
      </c>
      <c r="H130" t="s">
        <v>182</v>
      </c>
      <c r="I130" t="s">
        <v>2933</v>
      </c>
      <c r="J130" t="s">
        <v>798</v>
      </c>
      <c r="K130" t="s">
        <v>182</v>
      </c>
      <c r="L130" t="s">
        <v>182</v>
      </c>
      <c r="M130" t="s">
        <v>186</v>
      </c>
      <c r="N130" t="s">
        <v>187</v>
      </c>
      <c r="O130" t="s">
        <v>182</v>
      </c>
      <c r="P130" t="s">
        <v>182</v>
      </c>
      <c r="Q130" t="s">
        <v>182</v>
      </c>
      <c r="R130" t="s">
        <v>182</v>
      </c>
      <c r="S130" t="s">
        <v>182</v>
      </c>
      <c r="T130" t="s">
        <v>2934</v>
      </c>
      <c r="U130" t="s">
        <v>2935</v>
      </c>
      <c r="V130" t="s">
        <v>2936</v>
      </c>
      <c r="W130" t="s">
        <v>2937</v>
      </c>
      <c r="X130" t="s">
        <v>2938</v>
      </c>
      <c r="Y130" t="s">
        <v>2939</v>
      </c>
      <c r="Z130" t="s">
        <v>2940</v>
      </c>
      <c r="AA130" t="s">
        <v>2941</v>
      </c>
      <c r="AB130" t="s">
        <v>2942</v>
      </c>
      <c r="AC130" t="s">
        <v>2943</v>
      </c>
      <c r="AD130" t="s">
        <v>2944</v>
      </c>
      <c r="AE130" t="s">
        <v>2945</v>
      </c>
      <c r="AF130" t="s">
        <v>182</v>
      </c>
      <c r="AG130">
        <v>34</v>
      </c>
      <c r="AH130">
        <v>10</v>
      </c>
      <c r="AI130">
        <v>10</v>
      </c>
      <c r="AJ130">
        <v>1</v>
      </c>
      <c r="AK130">
        <v>5</v>
      </c>
      <c r="AL130" t="s">
        <v>341</v>
      </c>
      <c r="AM130" t="s">
        <v>342</v>
      </c>
      <c r="AN130" t="s">
        <v>343</v>
      </c>
      <c r="AO130" t="s">
        <v>182</v>
      </c>
      <c r="AP130" t="s">
        <v>810</v>
      </c>
      <c r="AQ130" t="s">
        <v>182</v>
      </c>
      <c r="AR130" t="s">
        <v>811</v>
      </c>
      <c r="AS130" t="s">
        <v>812</v>
      </c>
      <c r="AT130" t="s">
        <v>2946</v>
      </c>
      <c r="AU130">
        <v>2022</v>
      </c>
      <c r="AV130">
        <v>13</v>
      </c>
      <c r="AW130" t="s">
        <v>182</v>
      </c>
      <c r="AX130" t="s">
        <v>182</v>
      </c>
      <c r="AY130" t="s">
        <v>182</v>
      </c>
      <c r="AZ130" t="s">
        <v>182</v>
      </c>
      <c r="BA130" t="s">
        <v>182</v>
      </c>
      <c r="BB130" t="s">
        <v>182</v>
      </c>
      <c r="BC130" t="s">
        <v>182</v>
      </c>
      <c r="BD130">
        <v>743905</v>
      </c>
      <c r="BE130" t="s">
        <v>2947</v>
      </c>
      <c r="BF130" s="1" t="str">
        <f>HYPERLINK("http://dx.doi.org/10.3389/fgene.2022.743905","http://dx.doi.org/10.3389/fgene.2022.743905")</f>
        <v>http://dx.doi.org/10.3389/fgene.2022.743905</v>
      </c>
      <c r="BG130" t="s">
        <v>182</v>
      </c>
      <c r="BH130" t="s">
        <v>182</v>
      </c>
      <c r="BI130">
        <v>7</v>
      </c>
      <c r="BJ130" t="s">
        <v>628</v>
      </c>
      <c r="BK130" t="s">
        <v>208</v>
      </c>
      <c r="BL130" t="s">
        <v>628</v>
      </c>
      <c r="BM130" t="s">
        <v>2948</v>
      </c>
      <c r="BN130" s="1">
        <v>35368685</v>
      </c>
      <c r="BO130" t="s">
        <v>881</v>
      </c>
      <c r="BP130" t="s">
        <v>182</v>
      </c>
      <c r="BQ130" t="s">
        <v>182</v>
      </c>
      <c r="BR130" t="s">
        <v>212</v>
      </c>
      <c r="BS130" t="s">
        <v>2949</v>
      </c>
      <c r="BT130" t="str">
        <f>HYPERLINK("https%3A%2F%2Fwww.webofscience.com%2Fwos%2Fwoscc%2Ffull-record%2FWOS:000778734400001","View Full Record in Web of Science")</f>
        <v>View Full Record in Web of Science</v>
      </c>
      <c r="BU130" t="str">
        <f t="shared" si="1"/>
        <v/>
      </c>
      <c r="BV130" t="s">
        <v>4385</v>
      </c>
    </row>
    <row r="131" spans="1:86" x14ac:dyDescent="0.2">
      <c r="A131" t="s">
        <v>180</v>
      </c>
      <c r="B131" t="s">
        <v>3025</v>
      </c>
      <c r="C131" t="s">
        <v>182</v>
      </c>
      <c r="D131" t="s">
        <v>182</v>
      </c>
      <c r="E131" t="s">
        <v>182</v>
      </c>
      <c r="F131" t="s">
        <v>3026</v>
      </c>
      <c r="G131" t="s">
        <v>182</v>
      </c>
      <c r="H131" t="s">
        <v>182</v>
      </c>
      <c r="I131" t="s">
        <v>3027</v>
      </c>
      <c r="J131" t="s">
        <v>2056</v>
      </c>
      <c r="K131" t="s">
        <v>182</v>
      </c>
      <c r="L131" t="s">
        <v>182</v>
      </c>
      <c r="M131" t="s">
        <v>186</v>
      </c>
      <c r="N131" t="s">
        <v>187</v>
      </c>
      <c r="O131" t="s">
        <v>182</v>
      </c>
      <c r="P131" t="s">
        <v>182</v>
      </c>
      <c r="Q131" t="s">
        <v>182</v>
      </c>
      <c r="R131" t="s">
        <v>182</v>
      </c>
      <c r="S131" t="s">
        <v>182</v>
      </c>
      <c r="T131" t="s">
        <v>3028</v>
      </c>
      <c r="U131" t="s">
        <v>1799</v>
      </c>
      <c r="V131" t="s">
        <v>3029</v>
      </c>
      <c r="W131" t="s">
        <v>3030</v>
      </c>
      <c r="X131" t="s">
        <v>3031</v>
      </c>
      <c r="Y131" t="s">
        <v>3032</v>
      </c>
      <c r="Z131" t="s">
        <v>3033</v>
      </c>
      <c r="AA131" t="s">
        <v>3034</v>
      </c>
      <c r="AB131" t="s">
        <v>3035</v>
      </c>
      <c r="AC131" t="s">
        <v>3036</v>
      </c>
      <c r="AD131" t="s">
        <v>182</v>
      </c>
      <c r="AE131" t="s">
        <v>3037</v>
      </c>
      <c r="AF131" t="s">
        <v>182</v>
      </c>
      <c r="AG131">
        <v>15</v>
      </c>
      <c r="AH131">
        <v>3</v>
      </c>
      <c r="AI131">
        <v>3</v>
      </c>
      <c r="AJ131">
        <v>1</v>
      </c>
      <c r="AK131">
        <v>7</v>
      </c>
      <c r="AL131" t="s">
        <v>341</v>
      </c>
      <c r="AM131" t="s">
        <v>342</v>
      </c>
      <c r="AN131" t="s">
        <v>343</v>
      </c>
      <c r="AO131" t="s">
        <v>182</v>
      </c>
      <c r="AP131" t="s">
        <v>2068</v>
      </c>
      <c r="AQ131" t="s">
        <v>182</v>
      </c>
      <c r="AR131" t="s">
        <v>2069</v>
      </c>
      <c r="AS131" t="s">
        <v>2070</v>
      </c>
      <c r="AT131" t="s">
        <v>1593</v>
      </c>
      <c r="AU131">
        <v>2022</v>
      </c>
      <c r="AV131">
        <v>10</v>
      </c>
      <c r="AW131" t="s">
        <v>182</v>
      </c>
      <c r="AX131" t="s">
        <v>182</v>
      </c>
      <c r="AY131" t="s">
        <v>182</v>
      </c>
      <c r="AZ131" t="s">
        <v>182</v>
      </c>
      <c r="BA131" t="s">
        <v>182</v>
      </c>
      <c r="BB131" t="s">
        <v>182</v>
      </c>
      <c r="BC131" t="s">
        <v>182</v>
      </c>
      <c r="BD131">
        <v>829715</v>
      </c>
      <c r="BE131" t="s">
        <v>3038</v>
      </c>
      <c r="BF131" s="1" t="str">
        <f>HYPERLINK("http://dx.doi.org/10.3389/fpubh.2022.829715","http://dx.doi.org/10.3389/fpubh.2022.829715")</f>
        <v>http://dx.doi.org/10.3389/fpubh.2022.829715</v>
      </c>
      <c r="BG131" t="s">
        <v>182</v>
      </c>
      <c r="BH131" t="s">
        <v>182</v>
      </c>
      <c r="BI131">
        <v>4</v>
      </c>
      <c r="BJ131" t="s">
        <v>320</v>
      </c>
      <c r="BK131" t="s">
        <v>380</v>
      </c>
      <c r="BL131" t="s">
        <v>320</v>
      </c>
      <c r="BM131" t="s">
        <v>3039</v>
      </c>
      <c r="BN131" s="1">
        <v>35433589</v>
      </c>
      <c r="BO131" t="s">
        <v>881</v>
      </c>
      <c r="BP131" t="s">
        <v>182</v>
      </c>
      <c r="BQ131" t="s">
        <v>182</v>
      </c>
      <c r="BR131" t="s">
        <v>212</v>
      </c>
      <c r="BS131" t="s">
        <v>3040</v>
      </c>
      <c r="BT131" t="str">
        <f>HYPERLINK("https%3A%2F%2Fwww.webofscience.com%2Fwos%2Fwoscc%2Ffull-record%2FWOS:000808263500001","View Full Record in Web of Science")</f>
        <v>View Full Record in Web of Science</v>
      </c>
      <c r="BU131">
        <f t="shared" ref="BU131:BU194" si="2">IF(BV131="",1,"")</f>
        <v>1</v>
      </c>
      <c r="CA131" t="s">
        <v>4317</v>
      </c>
      <c r="CB131" t="s">
        <v>4317</v>
      </c>
      <c r="CC131" t="s">
        <v>4317</v>
      </c>
      <c r="CE131" t="s">
        <v>4317</v>
      </c>
      <c r="CF131" t="s">
        <v>4335</v>
      </c>
      <c r="CG131" t="s">
        <v>4542</v>
      </c>
      <c r="CH131" t="s">
        <v>4543</v>
      </c>
    </row>
    <row r="132" spans="1:86" x14ac:dyDescent="0.2">
      <c r="A132" t="s">
        <v>180</v>
      </c>
      <c r="B132" t="s">
        <v>3722</v>
      </c>
      <c r="C132" t="s">
        <v>182</v>
      </c>
      <c r="D132" t="s">
        <v>182</v>
      </c>
      <c r="E132" t="s">
        <v>182</v>
      </c>
      <c r="F132" t="s">
        <v>3723</v>
      </c>
      <c r="G132" t="s">
        <v>182</v>
      </c>
      <c r="H132" t="s">
        <v>182</v>
      </c>
      <c r="I132" t="s">
        <v>3724</v>
      </c>
      <c r="J132" t="s">
        <v>3725</v>
      </c>
      <c r="K132" t="s">
        <v>182</v>
      </c>
      <c r="L132" t="s">
        <v>182</v>
      </c>
      <c r="M132" t="s">
        <v>186</v>
      </c>
      <c r="N132" t="s">
        <v>187</v>
      </c>
      <c r="O132" t="s">
        <v>182</v>
      </c>
      <c r="P132" t="s">
        <v>182</v>
      </c>
      <c r="Q132" t="s">
        <v>182</v>
      </c>
      <c r="R132" t="s">
        <v>182</v>
      </c>
      <c r="S132" t="s">
        <v>182</v>
      </c>
      <c r="T132" t="s">
        <v>3726</v>
      </c>
      <c r="U132" t="s">
        <v>3727</v>
      </c>
      <c r="V132" t="s">
        <v>3728</v>
      </c>
      <c r="W132" t="s">
        <v>3729</v>
      </c>
      <c r="X132" t="s">
        <v>3730</v>
      </c>
      <c r="Y132" t="s">
        <v>3731</v>
      </c>
      <c r="Z132" t="s">
        <v>3732</v>
      </c>
      <c r="AA132" t="s">
        <v>3733</v>
      </c>
      <c r="AB132" t="s">
        <v>3734</v>
      </c>
      <c r="AC132" t="s">
        <v>3735</v>
      </c>
      <c r="AD132" t="s">
        <v>3736</v>
      </c>
      <c r="AE132" t="s">
        <v>3737</v>
      </c>
      <c r="AF132" t="s">
        <v>182</v>
      </c>
      <c r="AG132">
        <v>51</v>
      </c>
      <c r="AH132">
        <v>3</v>
      </c>
      <c r="AI132">
        <v>3</v>
      </c>
      <c r="AJ132">
        <v>1</v>
      </c>
      <c r="AK132">
        <v>7</v>
      </c>
      <c r="AL132" t="s">
        <v>2408</v>
      </c>
      <c r="AM132" t="s">
        <v>673</v>
      </c>
      <c r="AN132" t="s">
        <v>2409</v>
      </c>
      <c r="AO132" t="s">
        <v>3738</v>
      </c>
      <c r="AP132" t="s">
        <v>3739</v>
      </c>
      <c r="AQ132" t="s">
        <v>182</v>
      </c>
      <c r="AR132" t="s">
        <v>3725</v>
      </c>
      <c r="AS132" t="s">
        <v>3740</v>
      </c>
      <c r="AT132" t="s">
        <v>654</v>
      </c>
      <c r="AU132">
        <v>2023</v>
      </c>
      <c r="AV132">
        <v>164</v>
      </c>
      <c r="AW132">
        <v>1</v>
      </c>
      <c r="AX132" t="s">
        <v>182</v>
      </c>
      <c r="AY132" t="s">
        <v>182</v>
      </c>
      <c r="AZ132" t="s">
        <v>182</v>
      </c>
      <c r="BA132" t="s">
        <v>182</v>
      </c>
      <c r="BB132">
        <v>84</v>
      </c>
      <c r="BC132">
        <v>90</v>
      </c>
      <c r="BD132" t="s">
        <v>182</v>
      </c>
      <c r="BE132" t="s">
        <v>3741</v>
      </c>
      <c r="BF132" s="1" t="str">
        <f>HYPERLINK("http://dx.doi.org/10.1097/j.pain.0000000000002663","http://dx.doi.org/10.1097/j.pain.0000000000002663")</f>
        <v>http://dx.doi.org/10.1097/j.pain.0000000000002663</v>
      </c>
      <c r="BG132" t="s">
        <v>182</v>
      </c>
      <c r="BH132" t="s">
        <v>182</v>
      </c>
      <c r="BI132">
        <v>7</v>
      </c>
      <c r="BJ132" t="s">
        <v>3742</v>
      </c>
      <c r="BK132" t="s">
        <v>208</v>
      </c>
      <c r="BL132" t="s">
        <v>3743</v>
      </c>
      <c r="BM132" t="s">
        <v>3744</v>
      </c>
      <c r="BN132" s="1">
        <v>35452027</v>
      </c>
      <c r="BO132" t="s">
        <v>401</v>
      </c>
      <c r="BP132" t="s">
        <v>182</v>
      </c>
      <c r="BQ132" t="s">
        <v>182</v>
      </c>
      <c r="BR132" t="s">
        <v>212</v>
      </c>
      <c r="BS132" t="s">
        <v>3745</v>
      </c>
      <c r="BT132" t="str">
        <f>HYPERLINK("https%3A%2F%2Fwww.webofscience.com%2Fwos%2Fwoscc%2Ffull-record%2FWOS:000901560400014","View Full Record in Web of Science")</f>
        <v>View Full Record in Web of Science</v>
      </c>
      <c r="BU132">
        <f t="shared" si="2"/>
        <v>1</v>
      </c>
      <c r="CA132" t="s">
        <v>4317</v>
      </c>
      <c r="CB132" t="s">
        <v>4317</v>
      </c>
      <c r="CC132" t="s">
        <v>4317</v>
      </c>
      <c r="CD132" t="s">
        <v>4317</v>
      </c>
      <c r="CE132" t="s">
        <v>4317</v>
      </c>
      <c r="CF132" t="s">
        <v>4336</v>
      </c>
      <c r="CG132" t="s">
        <v>4544</v>
      </c>
      <c r="CH132" t="s">
        <v>4545</v>
      </c>
    </row>
    <row r="133" spans="1:86" x14ac:dyDescent="0.2">
      <c r="A133" t="s">
        <v>180</v>
      </c>
      <c r="B133" t="s">
        <v>3041</v>
      </c>
      <c r="C133" t="s">
        <v>182</v>
      </c>
      <c r="D133" t="s">
        <v>182</v>
      </c>
      <c r="E133" t="s">
        <v>182</v>
      </c>
      <c r="F133" t="s">
        <v>3042</v>
      </c>
      <c r="G133" t="s">
        <v>182</v>
      </c>
      <c r="H133" t="s">
        <v>182</v>
      </c>
      <c r="I133" t="s">
        <v>3043</v>
      </c>
      <c r="J133" t="s">
        <v>3044</v>
      </c>
      <c r="K133" t="s">
        <v>182</v>
      </c>
      <c r="L133" t="s">
        <v>182</v>
      </c>
      <c r="M133" t="s">
        <v>186</v>
      </c>
      <c r="N133" t="s">
        <v>187</v>
      </c>
      <c r="O133" t="s">
        <v>182</v>
      </c>
      <c r="P133" t="s">
        <v>182</v>
      </c>
      <c r="Q133" t="s">
        <v>182</v>
      </c>
      <c r="R133" t="s">
        <v>182</v>
      </c>
      <c r="S133" t="s">
        <v>182</v>
      </c>
      <c r="T133" t="s">
        <v>3045</v>
      </c>
      <c r="U133" t="s">
        <v>182</v>
      </c>
      <c r="V133" t="s">
        <v>3046</v>
      </c>
      <c r="W133" t="s">
        <v>3047</v>
      </c>
      <c r="X133" t="s">
        <v>3048</v>
      </c>
      <c r="Y133" t="s">
        <v>3049</v>
      </c>
      <c r="Z133" t="s">
        <v>3050</v>
      </c>
      <c r="AA133" t="s">
        <v>182</v>
      </c>
      <c r="AB133" t="s">
        <v>3051</v>
      </c>
      <c r="AC133" t="s">
        <v>3052</v>
      </c>
      <c r="AD133" t="s">
        <v>3053</v>
      </c>
      <c r="AE133" t="s">
        <v>3054</v>
      </c>
      <c r="AF133" t="s">
        <v>182</v>
      </c>
      <c r="AG133">
        <v>27</v>
      </c>
      <c r="AH133">
        <v>5</v>
      </c>
      <c r="AI133">
        <v>5</v>
      </c>
      <c r="AJ133">
        <v>2</v>
      </c>
      <c r="AK133">
        <v>23</v>
      </c>
      <c r="AL133" t="s">
        <v>1572</v>
      </c>
      <c r="AM133" t="s">
        <v>1462</v>
      </c>
      <c r="AN133" t="s">
        <v>1573</v>
      </c>
      <c r="AO133" t="s">
        <v>182</v>
      </c>
      <c r="AP133" t="s">
        <v>3055</v>
      </c>
      <c r="AQ133" t="s">
        <v>182</v>
      </c>
      <c r="AR133" t="s">
        <v>3044</v>
      </c>
      <c r="AS133" t="s">
        <v>3056</v>
      </c>
      <c r="AT133" t="s">
        <v>1065</v>
      </c>
      <c r="AU133">
        <v>2022</v>
      </c>
      <c r="AV133">
        <v>12</v>
      </c>
      <c r="AW133">
        <v>4</v>
      </c>
      <c r="AX133" t="s">
        <v>182</v>
      </c>
      <c r="AY133" t="s">
        <v>182</v>
      </c>
      <c r="AZ133" t="s">
        <v>182</v>
      </c>
      <c r="BA133" t="s">
        <v>182</v>
      </c>
      <c r="BB133" t="s">
        <v>182</v>
      </c>
      <c r="BC133" t="s">
        <v>182</v>
      </c>
      <c r="BD133">
        <v>547</v>
      </c>
      <c r="BE133" t="s">
        <v>3057</v>
      </c>
      <c r="BF133" s="1" t="str">
        <f>HYPERLINK("http://dx.doi.org/10.3390/life12040547","http://dx.doi.org/10.3390/life12040547")</f>
        <v>http://dx.doi.org/10.3390/life12040547</v>
      </c>
      <c r="BG133" t="s">
        <v>182</v>
      </c>
      <c r="BH133" t="s">
        <v>182</v>
      </c>
      <c r="BI133">
        <v>12</v>
      </c>
      <c r="BJ133" t="s">
        <v>3058</v>
      </c>
      <c r="BK133" t="s">
        <v>208</v>
      </c>
      <c r="BL133" t="s">
        <v>3059</v>
      </c>
      <c r="BM133" t="s">
        <v>3060</v>
      </c>
      <c r="BN133" s="1">
        <v>35455038</v>
      </c>
      <c r="BO133" t="s">
        <v>471</v>
      </c>
      <c r="BP133" t="s">
        <v>182</v>
      </c>
      <c r="BQ133" t="s">
        <v>182</v>
      </c>
      <c r="BR133" t="s">
        <v>212</v>
      </c>
      <c r="BS133" t="s">
        <v>3061</v>
      </c>
      <c r="BT133" t="str">
        <f>HYPERLINK("https%3A%2F%2Fwww.webofscience.com%2Fwos%2Fwoscc%2Ffull-record%2FWOS:000787938600001","View Full Record in Web of Science")</f>
        <v>View Full Record in Web of Science</v>
      </c>
      <c r="BU133">
        <f t="shared" si="2"/>
        <v>1</v>
      </c>
      <c r="BX133" t="s">
        <v>4546</v>
      </c>
      <c r="CB133" t="s">
        <v>4547</v>
      </c>
      <c r="CD133" t="s">
        <v>4317</v>
      </c>
      <c r="CF133" t="s">
        <v>4332</v>
      </c>
      <c r="CH133" s="2" t="s">
        <v>4548</v>
      </c>
    </row>
    <row r="134" spans="1:86" x14ac:dyDescent="0.2">
      <c r="A134" t="s">
        <v>180</v>
      </c>
      <c r="B134" t="s">
        <v>3178</v>
      </c>
      <c r="C134" t="s">
        <v>182</v>
      </c>
      <c r="D134" t="s">
        <v>182</v>
      </c>
      <c r="E134" t="s">
        <v>182</v>
      </c>
      <c r="F134" t="s">
        <v>3179</v>
      </c>
      <c r="G134" t="s">
        <v>182</v>
      </c>
      <c r="H134" t="s">
        <v>182</v>
      </c>
      <c r="I134" t="s">
        <v>3180</v>
      </c>
      <c r="J134" t="s">
        <v>3181</v>
      </c>
      <c r="K134" t="s">
        <v>182</v>
      </c>
      <c r="L134" t="s">
        <v>182</v>
      </c>
      <c r="M134" t="s">
        <v>186</v>
      </c>
      <c r="N134" t="s">
        <v>187</v>
      </c>
      <c r="O134" t="s">
        <v>182</v>
      </c>
      <c r="P134" t="s">
        <v>182</v>
      </c>
      <c r="Q134" t="s">
        <v>182</v>
      </c>
      <c r="R134" t="s">
        <v>182</v>
      </c>
      <c r="S134" t="s">
        <v>182</v>
      </c>
      <c r="T134" t="s">
        <v>182</v>
      </c>
      <c r="U134" t="s">
        <v>3182</v>
      </c>
      <c r="V134" t="s">
        <v>3183</v>
      </c>
      <c r="W134" t="s">
        <v>3184</v>
      </c>
      <c r="X134" t="s">
        <v>3185</v>
      </c>
      <c r="Y134" t="s">
        <v>3186</v>
      </c>
      <c r="Z134" t="s">
        <v>3187</v>
      </c>
      <c r="AA134" t="s">
        <v>182</v>
      </c>
      <c r="AB134" t="s">
        <v>182</v>
      </c>
      <c r="AC134" t="s">
        <v>3188</v>
      </c>
      <c r="AD134" t="s">
        <v>3189</v>
      </c>
      <c r="AE134" t="s">
        <v>3190</v>
      </c>
      <c r="AF134" t="s">
        <v>182</v>
      </c>
      <c r="AG134">
        <v>60</v>
      </c>
      <c r="AH134">
        <v>1</v>
      </c>
      <c r="AI134">
        <v>1</v>
      </c>
      <c r="AJ134">
        <v>0</v>
      </c>
      <c r="AK134">
        <v>2</v>
      </c>
      <c r="AL134" t="s">
        <v>3191</v>
      </c>
      <c r="AM134" t="s">
        <v>3192</v>
      </c>
      <c r="AN134" t="s">
        <v>3193</v>
      </c>
      <c r="AO134" t="s">
        <v>3194</v>
      </c>
      <c r="AP134" t="s">
        <v>3195</v>
      </c>
      <c r="AQ134" t="s">
        <v>182</v>
      </c>
      <c r="AR134" t="s">
        <v>3196</v>
      </c>
      <c r="AS134" t="s">
        <v>3197</v>
      </c>
      <c r="AT134" t="s">
        <v>237</v>
      </c>
      <c r="AU134">
        <v>2022</v>
      </c>
      <c r="AV134">
        <v>187</v>
      </c>
      <c r="AW134">
        <v>1</v>
      </c>
      <c r="AX134" t="s">
        <v>182</v>
      </c>
      <c r="AY134" t="s">
        <v>182</v>
      </c>
      <c r="AZ134" t="s">
        <v>182</v>
      </c>
      <c r="BA134" t="s">
        <v>182</v>
      </c>
      <c r="BB134">
        <v>1</v>
      </c>
      <c r="BC134">
        <v>14</v>
      </c>
      <c r="BD134" t="s">
        <v>182</v>
      </c>
      <c r="BE134" t="s">
        <v>48</v>
      </c>
      <c r="BF134" s="1" t="str">
        <f>HYPERLINK("http://dx.doi.org/10.1530/EJE-21-0996","http://dx.doi.org/10.1530/EJE-21-0996")</f>
        <v>http://dx.doi.org/10.1530/EJE-21-0996</v>
      </c>
      <c r="BG134" t="s">
        <v>182</v>
      </c>
      <c r="BH134" t="s">
        <v>182</v>
      </c>
      <c r="BI134">
        <v>14</v>
      </c>
      <c r="BJ134" t="s">
        <v>268</v>
      </c>
      <c r="BK134" t="s">
        <v>208</v>
      </c>
      <c r="BL134" t="s">
        <v>268</v>
      </c>
      <c r="BM134" t="s">
        <v>3198</v>
      </c>
      <c r="BN134" s="1">
        <v>35521709</v>
      </c>
      <c r="BO134" t="s">
        <v>3199</v>
      </c>
      <c r="BP134" t="s">
        <v>182</v>
      </c>
      <c r="BQ134" t="s">
        <v>182</v>
      </c>
      <c r="BR134" t="s">
        <v>212</v>
      </c>
      <c r="BS134" t="s">
        <v>3200</v>
      </c>
      <c r="BT134" t="str">
        <f>HYPERLINK("https%3A%2F%2Fwww.webofscience.com%2Fwos%2Fwoscc%2Ffull-record%2FWOS:000861744400004","View Full Record in Web of Science")</f>
        <v>View Full Record in Web of Science</v>
      </c>
      <c r="BU134" t="str">
        <f t="shared" si="2"/>
        <v/>
      </c>
      <c r="BV134" t="s">
        <v>4381</v>
      </c>
    </row>
    <row r="135" spans="1:86" x14ac:dyDescent="0.2">
      <c r="A135" t="s">
        <v>180</v>
      </c>
      <c r="B135" t="s">
        <v>3103</v>
      </c>
      <c r="C135" t="s">
        <v>182</v>
      </c>
      <c r="D135" t="s">
        <v>182</v>
      </c>
      <c r="E135" t="s">
        <v>182</v>
      </c>
      <c r="F135" t="s">
        <v>3104</v>
      </c>
      <c r="G135" t="s">
        <v>182</v>
      </c>
      <c r="H135" t="s">
        <v>182</v>
      </c>
      <c r="I135" t="s">
        <v>3105</v>
      </c>
      <c r="J135" t="s">
        <v>2101</v>
      </c>
      <c r="K135" t="s">
        <v>182</v>
      </c>
      <c r="L135" t="s">
        <v>182</v>
      </c>
      <c r="M135" t="s">
        <v>186</v>
      </c>
      <c r="N135" t="s">
        <v>187</v>
      </c>
      <c r="O135" t="s">
        <v>182</v>
      </c>
      <c r="P135" t="s">
        <v>182</v>
      </c>
      <c r="Q135" t="s">
        <v>182</v>
      </c>
      <c r="R135" t="s">
        <v>182</v>
      </c>
      <c r="S135" t="s">
        <v>182</v>
      </c>
      <c r="T135" t="s">
        <v>182</v>
      </c>
      <c r="U135" t="s">
        <v>3106</v>
      </c>
      <c r="V135" t="s">
        <v>3107</v>
      </c>
      <c r="W135" t="s">
        <v>3108</v>
      </c>
      <c r="X135" t="s">
        <v>3109</v>
      </c>
      <c r="Y135" t="s">
        <v>3110</v>
      </c>
      <c r="Z135" t="s">
        <v>3111</v>
      </c>
      <c r="AA135" t="s">
        <v>3112</v>
      </c>
      <c r="AB135" t="s">
        <v>3113</v>
      </c>
      <c r="AC135" t="s">
        <v>3114</v>
      </c>
      <c r="AD135" t="s">
        <v>3115</v>
      </c>
      <c r="AE135" t="s">
        <v>3116</v>
      </c>
      <c r="AF135" t="s">
        <v>182</v>
      </c>
      <c r="AG135">
        <v>31</v>
      </c>
      <c r="AH135">
        <v>4</v>
      </c>
      <c r="AI135">
        <v>4</v>
      </c>
      <c r="AJ135">
        <v>0</v>
      </c>
      <c r="AK135">
        <v>2</v>
      </c>
      <c r="AL135" t="s">
        <v>832</v>
      </c>
      <c r="AM135" t="s">
        <v>833</v>
      </c>
      <c r="AN135" t="s">
        <v>834</v>
      </c>
      <c r="AO135" t="s">
        <v>2112</v>
      </c>
      <c r="AP135" t="s">
        <v>182</v>
      </c>
      <c r="AQ135" t="s">
        <v>182</v>
      </c>
      <c r="AR135" t="s">
        <v>2113</v>
      </c>
      <c r="AS135" t="s">
        <v>2114</v>
      </c>
      <c r="AT135" t="s">
        <v>3117</v>
      </c>
      <c r="AU135">
        <v>2022</v>
      </c>
      <c r="AV135">
        <v>12</v>
      </c>
      <c r="AW135">
        <v>1</v>
      </c>
      <c r="AX135" t="s">
        <v>182</v>
      </c>
      <c r="AY135" t="s">
        <v>182</v>
      </c>
      <c r="AZ135" t="s">
        <v>182</v>
      </c>
      <c r="BA135" t="s">
        <v>182</v>
      </c>
      <c r="BB135" t="s">
        <v>182</v>
      </c>
      <c r="BC135" t="s">
        <v>182</v>
      </c>
      <c r="BD135">
        <v>7736</v>
      </c>
      <c r="BE135" t="s">
        <v>3118</v>
      </c>
      <c r="BF135" s="1" t="str">
        <f>HYPERLINK("http://dx.doi.org/10.1038/s41598-022-07307-z","http://dx.doi.org/10.1038/s41598-022-07307-z")</f>
        <v>http://dx.doi.org/10.1038/s41598-022-07307-z</v>
      </c>
      <c r="BG135" t="s">
        <v>182</v>
      </c>
      <c r="BH135" t="s">
        <v>182</v>
      </c>
      <c r="BI135">
        <v>11</v>
      </c>
      <c r="BJ135" t="s">
        <v>423</v>
      </c>
      <c r="BK135" t="s">
        <v>208</v>
      </c>
      <c r="BL135" t="s">
        <v>424</v>
      </c>
      <c r="BM135" t="s">
        <v>3119</v>
      </c>
      <c r="BN135" s="1">
        <v>35545624</v>
      </c>
      <c r="BO135" t="s">
        <v>881</v>
      </c>
      <c r="BP135" t="s">
        <v>182</v>
      </c>
      <c r="BQ135" t="s">
        <v>182</v>
      </c>
      <c r="BR135" t="s">
        <v>212</v>
      </c>
      <c r="BS135" t="s">
        <v>3120</v>
      </c>
      <c r="BT135" t="str">
        <f>HYPERLINK("https%3A%2F%2Fwww.webofscience.com%2Fwos%2Fwoscc%2Ffull-record%2FWOS:000794011500060","View Full Record in Web of Science")</f>
        <v>View Full Record in Web of Science</v>
      </c>
      <c r="BU135">
        <f t="shared" si="2"/>
        <v>1</v>
      </c>
      <c r="BX135" t="s">
        <v>4551</v>
      </c>
      <c r="CD135" t="s">
        <v>4317</v>
      </c>
      <c r="CF135" t="s">
        <v>4390</v>
      </c>
      <c r="CG135" t="s">
        <v>4550</v>
      </c>
      <c r="CH135" t="s">
        <v>4552</v>
      </c>
    </row>
    <row r="136" spans="1:86" x14ac:dyDescent="0.2">
      <c r="A136" t="s">
        <v>180</v>
      </c>
      <c r="B136" t="s">
        <v>3084</v>
      </c>
      <c r="C136" t="s">
        <v>182</v>
      </c>
      <c r="D136" t="s">
        <v>182</v>
      </c>
      <c r="E136" t="s">
        <v>182</v>
      </c>
      <c r="F136" t="s">
        <v>3085</v>
      </c>
      <c r="G136" t="s">
        <v>182</v>
      </c>
      <c r="H136" t="s">
        <v>182</v>
      </c>
      <c r="I136" t="s">
        <v>3086</v>
      </c>
      <c r="J136" t="s">
        <v>185</v>
      </c>
      <c r="K136" t="s">
        <v>182</v>
      </c>
      <c r="L136" t="s">
        <v>182</v>
      </c>
      <c r="M136" t="s">
        <v>186</v>
      </c>
      <c r="N136" t="s">
        <v>187</v>
      </c>
      <c r="O136" t="s">
        <v>182</v>
      </c>
      <c r="P136" t="s">
        <v>182</v>
      </c>
      <c r="Q136" t="s">
        <v>182</v>
      </c>
      <c r="R136" t="s">
        <v>182</v>
      </c>
      <c r="S136" t="s">
        <v>182</v>
      </c>
      <c r="T136" t="s">
        <v>3087</v>
      </c>
      <c r="U136" t="s">
        <v>3088</v>
      </c>
      <c r="V136" t="s">
        <v>3089</v>
      </c>
      <c r="W136" t="s">
        <v>3090</v>
      </c>
      <c r="X136" t="s">
        <v>3091</v>
      </c>
      <c r="Y136" t="s">
        <v>3092</v>
      </c>
      <c r="Z136" t="s">
        <v>3093</v>
      </c>
      <c r="AA136" t="s">
        <v>3094</v>
      </c>
      <c r="AB136" t="s">
        <v>3095</v>
      </c>
      <c r="AC136" t="s">
        <v>3096</v>
      </c>
      <c r="AD136" t="s">
        <v>3097</v>
      </c>
      <c r="AE136" t="s">
        <v>3098</v>
      </c>
      <c r="AF136" t="s">
        <v>182</v>
      </c>
      <c r="AG136">
        <v>44</v>
      </c>
      <c r="AH136">
        <v>3</v>
      </c>
      <c r="AI136">
        <v>3</v>
      </c>
      <c r="AJ136">
        <v>0</v>
      </c>
      <c r="AK136">
        <v>2</v>
      </c>
      <c r="AL136" t="s">
        <v>200</v>
      </c>
      <c r="AM136" t="s">
        <v>201</v>
      </c>
      <c r="AN136" t="s">
        <v>202</v>
      </c>
      <c r="AO136" t="s">
        <v>203</v>
      </c>
      <c r="AP136" t="s">
        <v>182</v>
      </c>
      <c r="AQ136" t="s">
        <v>182</v>
      </c>
      <c r="AR136" t="s">
        <v>185</v>
      </c>
      <c r="AS136" t="s">
        <v>204</v>
      </c>
      <c r="AT136" t="s">
        <v>1183</v>
      </c>
      <c r="AU136">
        <v>2022</v>
      </c>
      <c r="AV136">
        <v>12</v>
      </c>
      <c r="AW136">
        <v>5</v>
      </c>
      <c r="AX136" t="s">
        <v>182</v>
      </c>
      <c r="AY136" t="s">
        <v>182</v>
      </c>
      <c r="AZ136" t="s">
        <v>182</v>
      </c>
      <c r="BA136" t="s">
        <v>182</v>
      </c>
      <c r="BB136" t="s">
        <v>182</v>
      </c>
      <c r="BC136" t="s">
        <v>182</v>
      </c>
      <c r="BD136" t="s">
        <v>3099</v>
      </c>
      <c r="BE136" t="s">
        <v>3100</v>
      </c>
      <c r="BF136" s="1" t="str">
        <f>HYPERLINK("http://dx.doi.org/10.1136/bmjopen-2021-050450","http://dx.doi.org/10.1136/bmjopen-2021-050450")</f>
        <v>http://dx.doi.org/10.1136/bmjopen-2021-050450</v>
      </c>
      <c r="BG136" t="s">
        <v>182</v>
      </c>
      <c r="BH136" t="s">
        <v>182</v>
      </c>
      <c r="BI136">
        <v>13</v>
      </c>
      <c r="BJ136" t="s">
        <v>207</v>
      </c>
      <c r="BK136" t="s">
        <v>208</v>
      </c>
      <c r="BL136" t="s">
        <v>209</v>
      </c>
      <c r="BM136" t="s">
        <v>3101</v>
      </c>
      <c r="BN136" s="1">
        <v>35584867</v>
      </c>
      <c r="BO136" t="s">
        <v>471</v>
      </c>
      <c r="BP136" t="s">
        <v>182</v>
      </c>
      <c r="BQ136" t="s">
        <v>182</v>
      </c>
      <c r="BR136" t="s">
        <v>212</v>
      </c>
      <c r="BS136" t="s">
        <v>3102</v>
      </c>
      <c r="BT136" t="str">
        <f>HYPERLINK("https%3A%2F%2Fwww.webofscience.com%2Fwos%2Fwoscc%2Ffull-record%2FWOS:000797890300003","View Full Record in Web of Science")</f>
        <v>View Full Record in Web of Science</v>
      </c>
      <c r="BU136">
        <f t="shared" si="2"/>
        <v>1</v>
      </c>
      <c r="BX136" t="s">
        <v>4554</v>
      </c>
      <c r="CB136" t="s">
        <v>4317</v>
      </c>
      <c r="CF136" t="s">
        <v>4390</v>
      </c>
      <c r="CG136" t="s">
        <v>4553</v>
      </c>
      <c r="CH136" t="s">
        <v>4555</v>
      </c>
    </row>
    <row r="137" spans="1:86" x14ac:dyDescent="0.2">
      <c r="A137" t="s">
        <v>180</v>
      </c>
      <c r="B137" t="s">
        <v>2285</v>
      </c>
      <c r="C137" t="s">
        <v>182</v>
      </c>
      <c r="D137" t="s">
        <v>182</v>
      </c>
      <c r="E137" t="s">
        <v>182</v>
      </c>
      <c r="F137" t="s">
        <v>2286</v>
      </c>
      <c r="G137" t="s">
        <v>182</v>
      </c>
      <c r="H137" t="s">
        <v>182</v>
      </c>
      <c r="I137" t="s">
        <v>2287</v>
      </c>
      <c r="J137" t="s">
        <v>2288</v>
      </c>
      <c r="K137" t="s">
        <v>182</v>
      </c>
      <c r="L137" t="s">
        <v>182</v>
      </c>
      <c r="M137" t="s">
        <v>186</v>
      </c>
      <c r="N137" t="s">
        <v>187</v>
      </c>
      <c r="O137" t="s">
        <v>182</v>
      </c>
      <c r="P137" t="s">
        <v>182</v>
      </c>
      <c r="Q137" t="s">
        <v>182</v>
      </c>
      <c r="R137" t="s">
        <v>182</v>
      </c>
      <c r="S137" t="s">
        <v>182</v>
      </c>
      <c r="T137" t="s">
        <v>182</v>
      </c>
      <c r="U137" t="s">
        <v>2289</v>
      </c>
      <c r="V137" t="s">
        <v>2290</v>
      </c>
      <c r="W137" t="s">
        <v>2291</v>
      </c>
      <c r="X137" t="s">
        <v>2292</v>
      </c>
      <c r="Y137" t="s">
        <v>2293</v>
      </c>
      <c r="Z137" t="s">
        <v>2294</v>
      </c>
      <c r="AA137" t="s">
        <v>2295</v>
      </c>
      <c r="AB137" t="s">
        <v>2296</v>
      </c>
      <c r="AC137" t="s">
        <v>2297</v>
      </c>
      <c r="AD137" t="s">
        <v>2298</v>
      </c>
      <c r="AE137" t="s">
        <v>2299</v>
      </c>
      <c r="AF137" t="s">
        <v>182</v>
      </c>
      <c r="AG137">
        <v>75</v>
      </c>
      <c r="AH137">
        <v>13</v>
      </c>
      <c r="AI137">
        <v>13</v>
      </c>
      <c r="AJ137">
        <v>0</v>
      </c>
      <c r="AK137">
        <v>0</v>
      </c>
      <c r="AL137" t="s">
        <v>1312</v>
      </c>
      <c r="AM137" t="s">
        <v>201</v>
      </c>
      <c r="AN137" t="s">
        <v>1313</v>
      </c>
      <c r="AO137" t="s">
        <v>2300</v>
      </c>
      <c r="AP137" t="s">
        <v>182</v>
      </c>
      <c r="AQ137" t="s">
        <v>182</v>
      </c>
      <c r="AR137" t="s">
        <v>2301</v>
      </c>
      <c r="AS137" t="s">
        <v>2302</v>
      </c>
      <c r="AT137" t="s">
        <v>2303</v>
      </c>
      <c r="AU137">
        <v>2021</v>
      </c>
      <c r="AV137">
        <v>1</v>
      </c>
      <c r="AW137">
        <v>1</v>
      </c>
      <c r="AX137" t="s">
        <v>182</v>
      </c>
      <c r="AY137" t="s">
        <v>182</v>
      </c>
      <c r="AZ137" t="s">
        <v>182</v>
      </c>
      <c r="BA137" t="s">
        <v>182</v>
      </c>
      <c r="BB137" t="s">
        <v>182</v>
      </c>
      <c r="BC137" t="s">
        <v>182</v>
      </c>
      <c r="BD137">
        <v>35</v>
      </c>
      <c r="BE137" t="s">
        <v>2304</v>
      </c>
      <c r="BF137" s="1" t="str">
        <f>HYPERLINK("http://dx.doi.org/10.1038/s43856-021-00033-z","http://dx.doi.org/10.1038/s43856-021-00033-z")</f>
        <v>http://dx.doi.org/10.1038/s43856-021-00033-z</v>
      </c>
      <c r="BG137" t="s">
        <v>182</v>
      </c>
      <c r="BH137" t="s">
        <v>182</v>
      </c>
      <c r="BI137">
        <v>15</v>
      </c>
      <c r="BJ137" t="s">
        <v>1344</v>
      </c>
      <c r="BK137" t="s">
        <v>269</v>
      </c>
      <c r="BL137" t="s">
        <v>1345</v>
      </c>
      <c r="BM137" t="s">
        <v>2305</v>
      </c>
      <c r="BN137" s="1">
        <v>35602207</v>
      </c>
      <c r="BO137" t="s">
        <v>881</v>
      </c>
      <c r="BP137" t="s">
        <v>182</v>
      </c>
      <c r="BQ137" t="s">
        <v>182</v>
      </c>
      <c r="BR137" t="s">
        <v>212</v>
      </c>
      <c r="BS137" t="s">
        <v>2306</v>
      </c>
      <c r="BT137" t="str">
        <f>HYPERLINK("https%3A%2F%2Fwww.webofscience.com%2Fwos%2Fwoscc%2Ffull-record%2FWOS:000953242200001","View Full Record in Web of Science")</f>
        <v>View Full Record in Web of Science</v>
      </c>
      <c r="BU137">
        <f t="shared" si="2"/>
        <v>1</v>
      </c>
      <c r="BZ137" t="s">
        <v>4363</v>
      </c>
      <c r="CA137" t="s">
        <v>4317</v>
      </c>
      <c r="CB137" t="s">
        <v>4317</v>
      </c>
      <c r="CC137" t="s">
        <v>4317</v>
      </c>
      <c r="CF137" t="s">
        <v>4322</v>
      </c>
      <c r="CG137" t="s">
        <v>4556</v>
      </c>
    </row>
    <row r="138" spans="1:86" x14ac:dyDescent="0.2">
      <c r="A138" t="s">
        <v>180</v>
      </c>
      <c r="B138" t="s">
        <v>2541</v>
      </c>
      <c r="C138" t="s">
        <v>182</v>
      </c>
      <c r="D138" t="s">
        <v>182</v>
      </c>
      <c r="E138" t="s">
        <v>182</v>
      </c>
      <c r="F138" t="s">
        <v>2542</v>
      </c>
      <c r="G138" t="s">
        <v>182</v>
      </c>
      <c r="H138" t="s">
        <v>182</v>
      </c>
      <c r="I138" t="s">
        <v>2543</v>
      </c>
      <c r="J138" t="s">
        <v>406</v>
      </c>
      <c r="K138" t="s">
        <v>182</v>
      </c>
      <c r="L138" t="s">
        <v>182</v>
      </c>
      <c r="M138" t="s">
        <v>186</v>
      </c>
      <c r="N138" t="s">
        <v>187</v>
      </c>
      <c r="O138" t="s">
        <v>182</v>
      </c>
      <c r="P138" t="s">
        <v>182</v>
      </c>
      <c r="Q138" t="s">
        <v>182</v>
      </c>
      <c r="R138" t="s">
        <v>182</v>
      </c>
      <c r="S138" t="s">
        <v>182</v>
      </c>
      <c r="T138" t="s">
        <v>182</v>
      </c>
      <c r="U138" t="s">
        <v>182</v>
      </c>
      <c r="V138" t="s">
        <v>2544</v>
      </c>
      <c r="W138" t="s">
        <v>2545</v>
      </c>
      <c r="X138" t="s">
        <v>2546</v>
      </c>
      <c r="Y138" t="s">
        <v>2547</v>
      </c>
      <c r="Z138" t="s">
        <v>2548</v>
      </c>
      <c r="AA138" t="s">
        <v>2549</v>
      </c>
      <c r="AB138" t="s">
        <v>2550</v>
      </c>
      <c r="AC138" t="s">
        <v>182</v>
      </c>
      <c r="AD138" t="s">
        <v>182</v>
      </c>
      <c r="AE138" t="s">
        <v>182</v>
      </c>
      <c r="AF138" t="s">
        <v>182</v>
      </c>
      <c r="AG138">
        <v>45</v>
      </c>
      <c r="AH138">
        <v>8</v>
      </c>
      <c r="AI138">
        <v>8</v>
      </c>
      <c r="AJ138">
        <v>0</v>
      </c>
      <c r="AK138">
        <v>4</v>
      </c>
      <c r="AL138" t="s">
        <v>415</v>
      </c>
      <c r="AM138" t="s">
        <v>416</v>
      </c>
      <c r="AN138" t="s">
        <v>417</v>
      </c>
      <c r="AO138" t="s">
        <v>418</v>
      </c>
      <c r="AP138" t="s">
        <v>182</v>
      </c>
      <c r="AQ138" t="s">
        <v>182</v>
      </c>
      <c r="AR138" t="s">
        <v>406</v>
      </c>
      <c r="AS138" t="s">
        <v>419</v>
      </c>
      <c r="AT138" t="s">
        <v>182</v>
      </c>
      <c r="AU138">
        <v>2022</v>
      </c>
      <c r="AV138">
        <v>17</v>
      </c>
      <c r="AW138">
        <v>6</v>
      </c>
      <c r="AX138" t="s">
        <v>182</v>
      </c>
      <c r="AY138" t="s">
        <v>182</v>
      </c>
      <c r="AZ138" t="s">
        <v>182</v>
      </c>
      <c r="BA138" t="s">
        <v>182</v>
      </c>
      <c r="BB138" t="s">
        <v>182</v>
      </c>
      <c r="BC138" t="s">
        <v>182</v>
      </c>
      <c r="BD138" t="s">
        <v>2551</v>
      </c>
      <c r="BE138" t="s">
        <v>2552</v>
      </c>
      <c r="BF138" s="1" t="str">
        <f>HYPERLINK("http://dx.doi.org/10.1371/journal.pone.0269064","http://dx.doi.org/10.1371/journal.pone.0269064")</f>
        <v>http://dx.doi.org/10.1371/journal.pone.0269064</v>
      </c>
      <c r="BG138" t="s">
        <v>182</v>
      </c>
      <c r="BH138" t="s">
        <v>182</v>
      </c>
      <c r="BI138">
        <v>22</v>
      </c>
      <c r="BJ138" t="s">
        <v>423</v>
      </c>
      <c r="BK138" t="s">
        <v>208</v>
      </c>
      <c r="BL138" t="s">
        <v>424</v>
      </c>
      <c r="BM138" t="s">
        <v>2553</v>
      </c>
      <c r="BN138" s="1">
        <v>35666716</v>
      </c>
      <c r="BO138" t="s">
        <v>770</v>
      </c>
      <c r="BP138" t="s">
        <v>182</v>
      </c>
      <c r="BQ138" t="s">
        <v>182</v>
      </c>
      <c r="BR138" t="s">
        <v>212</v>
      </c>
      <c r="BS138" t="s">
        <v>2554</v>
      </c>
      <c r="BT138" t="str">
        <f>HYPERLINK("https%3A%2F%2Fwww.webofscience.com%2Fwos%2Fwoscc%2Ffull-record%2FWOS:000832307900068","View Full Record in Web of Science")</f>
        <v>View Full Record in Web of Science</v>
      </c>
      <c r="BU138">
        <f t="shared" si="2"/>
        <v>1</v>
      </c>
      <c r="CA138" t="s">
        <v>4317</v>
      </c>
      <c r="CB138" t="s">
        <v>4317</v>
      </c>
      <c r="CD138" t="s">
        <v>4317</v>
      </c>
      <c r="CE138" t="s">
        <v>4317</v>
      </c>
      <c r="CF138" t="s">
        <v>4390</v>
      </c>
      <c r="CG138" t="s">
        <v>4557</v>
      </c>
      <c r="CH138" t="s">
        <v>4558</v>
      </c>
    </row>
    <row r="139" spans="1:86" x14ac:dyDescent="0.2">
      <c r="A139" t="s">
        <v>180</v>
      </c>
      <c r="B139" t="s">
        <v>3162</v>
      </c>
      <c r="C139" t="s">
        <v>182</v>
      </c>
      <c r="D139" t="s">
        <v>182</v>
      </c>
      <c r="E139" t="s">
        <v>182</v>
      </c>
      <c r="F139" t="s">
        <v>3163</v>
      </c>
      <c r="G139" t="s">
        <v>182</v>
      </c>
      <c r="H139" t="s">
        <v>182</v>
      </c>
      <c r="I139" t="s">
        <v>3164</v>
      </c>
      <c r="J139" t="s">
        <v>571</v>
      </c>
      <c r="K139" t="s">
        <v>182</v>
      </c>
      <c r="L139" t="s">
        <v>182</v>
      </c>
      <c r="M139" t="s">
        <v>186</v>
      </c>
      <c r="N139" t="s">
        <v>187</v>
      </c>
      <c r="O139" t="s">
        <v>182</v>
      </c>
      <c r="P139" t="s">
        <v>182</v>
      </c>
      <c r="Q139" t="s">
        <v>182</v>
      </c>
      <c r="R139" t="s">
        <v>182</v>
      </c>
      <c r="S139" t="s">
        <v>182</v>
      </c>
      <c r="T139" t="s">
        <v>3165</v>
      </c>
      <c r="U139" t="s">
        <v>182</v>
      </c>
      <c r="V139" t="s">
        <v>3166</v>
      </c>
      <c r="W139" t="s">
        <v>3167</v>
      </c>
      <c r="X139" t="s">
        <v>3168</v>
      </c>
      <c r="Y139" t="s">
        <v>3169</v>
      </c>
      <c r="Z139" t="s">
        <v>3170</v>
      </c>
      <c r="AA139" t="s">
        <v>182</v>
      </c>
      <c r="AB139" t="s">
        <v>3171</v>
      </c>
      <c r="AC139" t="s">
        <v>3172</v>
      </c>
      <c r="AD139" t="s">
        <v>3173</v>
      </c>
      <c r="AE139" t="s">
        <v>3174</v>
      </c>
      <c r="AF139" t="s">
        <v>182</v>
      </c>
      <c r="AG139">
        <v>29</v>
      </c>
      <c r="AH139">
        <v>3</v>
      </c>
      <c r="AI139">
        <v>3</v>
      </c>
      <c r="AJ139">
        <v>1</v>
      </c>
      <c r="AK139">
        <v>2</v>
      </c>
      <c r="AL139" t="s">
        <v>489</v>
      </c>
      <c r="AM139" t="s">
        <v>261</v>
      </c>
      <c r="AN139" t="s">
        <v>490</v>
      </c>
      <c r="AO139" t="s">
        <v>584</v>
      </c>
      <c r="AP139" t="s">
        <v>585</v>
      </c>
      <c r="AQ139" t="s">
        <v>182</v>
      </c>
      <c r="AR139" t="s">
        <v>586</v>
      </c>
      <c r="AS139" t="s">
        <v>587</v>
      </c>
      <c r="AT139" t="s">
        <v>3175</v>
      </c>
      <c r="AU139">
        <v>2022</v>
      </c>
      <c r="AV139">
        <v>51</v>
      </c>
      <c r="AW139">
        <v>5</v>
      </c>
      <c r="AX139" t="s">
        <v>182</v>
      </c>
      <c r="AY139" t="s">
        <v>182</v>
      </c>
      <c r="AZ139" t="s">
        <v>182</v>
      </c>
      <c r="BA139" t="s">
        <v>182</v>
      </c>
      <c r="BB139">
        <v>1384</v>
      </c>
      <c r="BC139">
        <v>1395</v>
      </c>
      <c r="BD139" t="s">
        <v>182</v>
      </c>
      <c r="BE139" t="s">
        <v>49</v>
      </c>
      <c r="BF139" s="1" t="str">
        <f>HYPERLINK("http://dx.doi.org/10.1093/ije/dyac137","http://dx.doi.org/10.1093/ije/dyac137")</f>
        <v>http://dx.doi.org/10.1093/ije/dyac137</v>
      </c>
      <c r="BG139" t="s">
        <v>182</v>
      </c>
      <c r="BH139" t="s">
        <v>3142</v>
      </c>
      <c r="BI139">
        <v>12</v>
      </c>
      <c r="BJ139" t="s">
        <v>320</v>
      </c>
      <c r="BK139" t="s">
        <v>208</v>
      </c>
      <c r="BL139" t="s">
        <v>320</v>
      </c>
      <c r="BM139" t="s">
        <v>3176</v>
      </c>
      <c r="BN139" s="1">
        <v>35770811</v>
      </c>
      <c r="BO139" t="s">
        <v>1044</v>
      </c>
      <c r="BP139" t="s">
        <v>182</v>
      </c>
      <c r="BQ139" t="s">
        <v>182</v>
      </c>
      <c r="BR139" t="s">
        <v>212</v>
      </c>
      <c r="BS139" t="s">
        <v>3177</v>
      </c>
      <c r="BT139" t="str">
        <f>HYPERLINK("https%3A%2F%2Fwww.webofscience.com%2Fwos%2Fwoscc%2Ffull-record%2FWOS:000818852100001","View Full Record in Web of Science")</f>
        <v>View Full Record in Web of Science</v>
      </c>
      <c r="BU139">
        <f t="shared" si="2"/>
        <v>1</v>
      </c>
      <c r="BW139" t="s">
        <v>4561</v>
      </c>
      <c r="CA139" t="s">
        <v>4317</v>
      </c>
      <c r="CB139" t="s">
        <v>4317</v>
      </c>
      <c r="CD139" t="s">
        <v>4317</v>
      </c>
      <c r="CE139" t="s">
        <v>4317</v>
      </c>
      <c r="CF139" t="s">
        <v>4336</v>
      </c>
      <c r="CG139" t="s">
        <v>4559</v>
      </c>
      <c r="CH139" t="s">
        <v>4560</v>
      </c>
    </row>
    <row r="140" spans="1:86" x14ac:dyDescent="0.2">
      <c r="A140" t="s">
        <v>180</v>
      </c>
      <c r="B140" t="s">
        <v>3201</v>
      </c>
      <c r="C140" t="s">
        <v>182</v>
      </c>
      <c r="D140" t="s">
        <v>182</v>
      </c>
      <c r="E140" t="s">
        <v>182</v>
      </c>
      <c r="F140" t="s">
        <v>3202</v>
      </c>
      <c r="G140" t="s">
        <v>182</v>
      </c>
      <c r="H140" t="s">
        <v>182</v>
      </c>
      <c r="I140" t="s">
        <v>3203</v>
      </c>
      <c r="J140" t="s">
        <v>1022</v>
      </c>
      <c r="K140" t="s">
        <v>182</v>
      </c>
      <c r="L140" t="s">
        <v>182</v>
      </c>
      <c r="M140" t="s">
        <v>186</v>
      </c>
      <c r="N140" t="s">
        <v>187</v>
      </c>
      <c r="O140" t="s">
        <v>182</v>
      </c>
      <c r="P140" t="s">
        <v>182</v>
      </c>
      <c r="Q140" t="s">
        <v>182</v>
      </c>
      <c r="R140" t="s">
        <v>182</v>
      </c>
      <c r="S140" t="s">
        <v>182</v>
      </c>
      <c r="T140" t="s">
        <v>3204</v>
      </c>
      <c r="U140" t="s">
        <v>3205</v>
      </c>
      <c r="V140" t="s">
        <v>3206</v>
      </c>
      <c r="W140" t="s">
        <v>3207</v>
      </c>
      <c r="X140" t="s">
        <v>3208</v>
      </c>
      <c r="Y140" t="s">
        <v>3209</v>
      </c>
      <c r="Z140" t="s">
        <v>3210</v>
      </c>
      <c r="AA140" t="s">
        <v>3211</v>
      </c>
      <c r="AB140" t="s">
        <v>3212</v>
      </c>
      <c r="AC140" t="s">
        <v>3213</v>
      </c>
      <c r="AD140" t="s">
        <v>3214</v>
      </c>
      <c r="AE140" t="s">
        <v>3215</v>
      </c>
      <c r="AF140" t="s">
        <v>182</v>
      </c>
      <c r="AG140">
        <v>47</v>
      </c>
      <c r="AH140">
        <v>14</v>
      </c>
      <c r="AI140">
        <v>14</v>
      </c>
      <c r="AJ140">
        <v>2</v>
      </c>
      <c r="AK140">
        <v>8</v>
      </c>
      <c r="AL140" t="s">
        <v>260</v>
      </c>
      <c r="AM140" t="s">
        <v>261</v>
      </c>
      <c r="AN140" t="s">
        <v>262</v>
      </c>
      <c r="AO140" t="s">
        <v>1034</v>
      </c>
      <c r="AP140" t="s">
        <v>1035</v>
      </c>
      <c r="AQ140" t="s">
        <v>182</v>
      </c>
      <c r="AR140" t="s">
        <v>1036</v>
      </c>
      <c r="AS140" t="s">
        <v>1037</v>
      </c>
      <c r="AT140" t="s">
        <v>3216</v>
      </c>
      <c r="AU140">
        <v>2022</v>
      </c>
      <c r="AV140">
        <v>308</v>
      </c>
      <c r="AW140" t="s">
        <v>182</v>
      </c>
      <c r="AX140" t="s">
        <v>182</v>
      </c>
      <c r="AY140" t="s">
        <v>182</v>
      </c>
      <c r="AZ140" t="s">
        <v>182</v>
      </c>
      <c r="BA140" t="s">
        <v>182</v>
      </c>
      <c r="BB140" t="s">
        <v>182</v>
      </c>
      <c r="BC140" t="s">
        <v>182</v>
      </c>
      <c r="BD140">
        <v>119686</v>
      </c>
      <c r="BE140" t="s">
        <v>50</v>
      </c>
      <c r="BF140" s="1" t="str">
        <f>HYPERLINK("http://dx.doi.org/10.1016/j.envpol.2022.119686","http://dx.doi.org/10.1016/j.envpol.2022.119686")</f>
        <v>http://dx.doi.org/10.1016/j.envpol.2022.119686</v>
      </c>
      <c r="BG140" t="s">
        <v>182</v>
      </c>
      <c r="BH140" t="s">
        <v>3217</v>
      </c>
      <c r="BI140">
        <v>9</v>
      </c>
      <c r="BJ140" t="s">
        <v>1041</v>
      </c>
      <c r="BK140" t="s">
        <v>208</v>
      </c>
      <c r="BL140" t="s">
        <v>1042</v>
      </c>
      <c r="BM140" t="s">
        <v>3218</v>
      </c>
      <c r="BN140" s="1">
        <v>35779662</v>
      </c>
      <c r="BO140" t="s">
        <v>3219</v>
      </c>
      <c r="BP140" t="s">
        <v>182</v>
      </c>
      <c r="BQ140" t="s">
        <v>182</v>
      </c>
      <c r="BR140" t="s">
        <v>212</v>
      </c>
      <c r="BS140" t="s">
        <v>3220</v>
      </c>
      <c r="BT140" t="str">
        <f>HYPERLINK("https%3A%2F%2Fwww.webofscience.com%2Fwos%2Fwoscc%2Ffull-record%2FWOS:000827465000003","View Full Record in Web of Science")</f>
        <v>View Full Record in Web of Science</v>
      </c>
      <c r="BU140">
        <f t="shared" si="2"/>
        <v>1</v>
      </c>
      <c r="CA140" t="s">
        <v>4317</v>
      </c>
      <c r="CB140" t="s">
        <v>4317</v>
      </c>
      <c r="CD140" t="s">
        <v>4317</v>
      </c>
      <c r="CE140" t="s">
        <v>4317</v>
      </c>
      <c r="CF140" t="s">
        <v>4390</v>
      </c>
      <c r="CG140" t="s">
        <v>4562</v>
      </c>
      <c r="CH140" t="s">
        <v>4563</v>
      </c>
    </row>
    <row r="141" spans="1:86" x14ac:dyDescent="0.2">
      <c r="A141" t="s">
        <v>180</v>
      </c>
      <c r="B141" t="s">
        <v>3145</v>
      </c>
      <c r="C141" t="s">
        <v>182</v>
      </c>
      <c r="D141" t="s">
        <v>182</v>
      </c>
      <c r="E141" t="s">
        <v>182</v>
      </c>
      <c r="F141" t="s">
        <v>3146</v>
      </c>
      <c r="G141" t="s">
        <v>182</v>
      </c>
      <c r="H141" t="s">
        <v>182</v>
      </c>
      <c r="I141" t="s">
        <v>3147</v>
      </c>
      <c r="J141" t="s">
        <v>862</v>
      </c>
      <c r="K141" t="s">
        <v>182</v>
      </c>
      <c r="L141" t="s">
        <v>182</v>
      </c>
      <c r="M141" t="s">
        <v>186</v>
      </c>
      <c r="N141" t="s">
        <v>187</v>
      </c>
      <c r="O141" t="s">
        <v>182</v>
      </c>
      <c r="P141" t="s">
        <v>182</v>
      </c>
      <c r="Q141" t="s">
        <v>182</v>
      </c>
      <c r="R141" t="s">
        <v>182</v>
      </c>
      <c r="S141" t="s">
        <v>182</v>
      </c>
      <c r="T141" t="s">
        <v>3148</v>
      </c>
      <c r="U141" t="s">
        <v>3149</v>
      </c>
      <c r="V141" t="s">
        <v>3150</v>
      </c>
      <c r="W141" t="s">
        <v>3151</v>
      </c>
      <c r="X141" t="s">
        <v>3152</v>
      </c>
      <c r="Y141" t="s">
        <v>3153</v>
      </c>
      <c r="Z141" t="s">
        <v>3154</v>
      </c>
      <c r="AA141" t="s">
        <v>3155</v>
      </c>
      <c r="AB141" t="s">
        <v>182</v>
      </c>
      <c r="AC141" t="s">
        <v>3156</v>
      </c>
      <c r="AD141" t="s">
        <v>3157</v>
      </c>
      <c r="AE141" t="s">
        <v>3158</v>
      </c>
      <c r="AF141" t="s">
        <v>182</v>
      </c>
      <c r="AG141">
        <v>56</v>
      </c>
      <c r="AH141">
        <v>10</v>
      </c>
      <c r="AI141">
        <v>10</v>
      </c>
      <c r="AJ141">
        <v>3</v>
      </c>
      <c r="AK141">
        <v>16</v>
      </c>
      <c r="AL141" t="s">
        <v>341</v>
      </c>
      <c r="AM141" t="s">
        <v>342</v>
      </c>
      <c r="AN141" t="s">
        <v>343</v>
      </c>
      <c r="AO141" t="s">
        <v>182</v>
      </c>
      <c r="AP141" t="s">
        <v>875</v>
      </c>
      <c r="AQ141" t="s">
        <v>182</v>
      </c>
      <c r="AR141" t="s">
        <v>876</v>
      </c>
      <c r="AS141" t="s">
        <v>877</v>
      </c>
      <c r="AT141" t="s">
        <v>3159</v>
      </c>
      <c r="AU141">
        <v>2022</v>
      </c>
      <c r="AV141">
        <v>9</v>
      </c>
      <c r="AW141" t="s">
        <v>182</v>
      </c>
      <c r="AX141" t="s">
        <v>182</v>
      </c>
      <c r="AY141" t="s">
        <v>182</v>
      </c>
      <c r="AZ141" t="s">
        <v>182</v>
      </c>
      <c r="BA141" t="s">
        <v>182</v>
      </c>
      <c r="BB141" t="s">
        <v>182</v>
      </c>
      <c r="BC141" t="s">
        <v>182</v>
      </c>
      <c r="BD141">
        <v>923746</v>
      </c>
      <c r="BE141" t="s">
        <v>51</v>
      </c>
      <c r="BF141" s="1" t="str">
        <f>HYPERLINK("http://dx.doi.org/10.3389/fmed.2022.923746","http://dx.doi.org/10.3389/fmed.2022.923746")</f>
        <v>http://dx.doi.org/10.3389/fmed.2022.923746</v>
      </c>
      <c r="BG141" t="s">
        <v>182</v>
      </c>
      <c r="BH141" t="s">
        <v>182</v>
      </c>
      <c r="BI141">
        <v>12</v>
      </c>
      <c r="BJ141" t="s">
        <v>207</v>
      </c>
      <c r="BK141" t="s">
        <v>208</v>
      </c>
      <c r="BL141" t="s">
        <v>209</v>
      </c>
      <c r="BM141" t="s">
        <v>3160</v>
      </c>
      <c r="BN141" s="1">
        <v>35783629</v>
      </c>
      <c r="BO141" t="s">
        <v>351</v>
      </c>
      <c r="BP141" t="s">
        <v>182</v>
      </c>
      <c r="BQ141" t="s">
        <v>182</v>
      </c>
      <c r="BR141" t="s">
        <v>212</v>
      </c>
      <c r="BS141" t="s">
        <v>3161</v>
      </c>
      <c r="BT141" t="str">
        <f>HYPERLINK("https%3A%2F%2Fwww.webofscience.com%2Fwos%2Fwoscc%2Ffull-record%2FWOS:000819252200001","View Full Record in Web of Science")</f>
        <v>View Full Record in Web of Science</v>
      </c>
      <c r="BU141">
        <f t="shared" si="2"/>
        <v>1</v>
      </c>
      <c r="BZ141" t="s">
        <v>4540</v>
      </c>
      <c r="CA141" t="s">
        <v>4317</v>
      </c>
      <c r="CB141" t="s">
        <v>4317</v>
      </c>
      <c r="CD141" t="s">
        <v>4317</v>
      </c>
      <c r="CE141" t="s">
        <v>4317</v>
      </c>
      <c r="CF141" t="s">
        <v>4390</v>
      </c>
      <c r="CG141" t="s">
        <v>4564</v>
      </c>
      <c r="CH141" t="s">
        <v>4565</v>
      </c>
    </row>
    <row r="142" spans="1:86" x14ac:dyDescent="0.2">
      <c r="A142" t="s">
        <v>180</v>
      </c>
      <c r="B142" t="s">
        <v>3221</v>
      </c>
      <c r="C142" t="s">
        <v>182</v>
      </c>
      <c r="D142" t="s">
        <v>182</v>
      </c>
      <c r="E142" t="s">
        <v>182</v>
      </c>
      <c r="F142" t="s">
        <v>3222</v>
      </c>
      <c r="G142" t="s">
        <v>182</v>
      </c>
      <c r="H142" t="s">
        <v>182</v>
      </c>
      <c r="I142" t="s">
        <v>3223</v>
      </c>
      <c r="J142" t="s">
        <v>3224</v>
      </c>
      <c r="K142" t="s">
        <v>182</v>
      </c>
      <c r="L142" t="s">
        <v>182</v>
      </c>
      <c r="M142" t="s">
        <v>186</v>
      </c>
      <c r="N142" t="s">
        <v>187</v>
      </c>
      <c r="O142" t="s">
        <v>182</v>
      </c>
      <c r="P142" t="s">
        <v>182</v>
      </c>
      <c r="Q142" t="s">
        <v>182</v>
      </c>
      <c r="R142" t="s">
        <v>182</v>
      </c>
      <c r="S142" t="s">
        <v>182</v>
      </c>
      <c r="T142" t="s">
        <v>182</v>
      </c>
      <c r="U142" t="s">
        <v>3225</v>
      </c>
      <c r="V142" t="s">
        <v>3226</v>
      </c>
      <c r="W142" t="s">
        <v>3227</v>
      </c>
      <c r="X142" t="s">
        <v>3228</v>
      </c>
      <c r="Y142" t="s">
        <v>3229</v>
      </c>
      <c r="Z142" t="s">
        <v>3230</v>
      </c>
      <c r="AA142" t="s">
        <v>3231</v>
      </c>
      <c r="AB142" t="s">
        <v>3232</v>
      </c>
      <c r="AC142" t="s">
        <v>3233</v>
      </c>
      <c r="AD142" t="s">
        <v>3234</v>
      </c>
      <c r="AE142" t="s">
        <v>3235</v>
      </c>
      <c r="AF142" t="s">
        <v>182</v>
      </c>
      <c r="AG142">
        <v>42</v>
      </c>
      <c r="AH142">
        <v>0</v>
      </c>
      <c r="AI142">
        <v>0</v>
      </c>
      <c r="AJ142">
        <v>0</v>
      </c>
      <c r="AK142">
        <v>5</v>
      </c>
      <c r="AL142" t="s">
        <v>415</v>
      </c>
      <c r="AM142" t="s">
        <v>416</v>
      </c>
      <c r="AN142" t="s">
        <v>417</v>
      </c>
      <c r="AO142" t="s">
        <v>3236</v>
      </c>
      <c r="AP142" t="s">
        <v>3237</v>
      </c>
      <c r="AQ142" t="s">
        <v>182</v>
      </c>
      <c r="AR142" t="s">
        <v>3238</v>
      </c>
      <c r="AS142" t="s">
        <v>3239</v>
      </c>
      <c r="AT142" t="s">
        <v>3240</v>
      </c>
      <c r="AU142">
        <v>2022</v>
      </c>
      <c r="AV142">
        <v>18</v>
      </c>
      <c r="AW142">
        <v>7</v>
      </c>
      <c r="AX142" t="s">
        <v>182</v>
      </c>
      <c r="AY142" t="s">
        <v>182</v>
      </c>
      <c r="AZ142" t="s">
        <v>182</v>
      </c>
      <c r="BA142" t="s">
        <v>182</v>
      </c>
      <c r="BB142" t="s">
        <v>182</v>
      </c>
      <c r="BC142" t="s">
        <v>182</v>
      </c>
      <c r="BD142" t="s">
        <v>3241</v>
      </c>
      <c r="BE142" t="s">
        <v>52</v>
      </c>
      <c r="BF142" s="1" t="str">
        <f>HYPERLINK("http://dx.doi.org/10.1371/journal.pcbi.1009834","http://dx.doi.org/10.1371/journal.pcbi.1009834")</f>
        <v>http://dx.doi.org/10.1371/journal.pcbi.1009834</v>
      </c>
      <c r="BG142" t="s">
        <v>182</v>
      </c>
      <c r="BH142" t="s">
        <v>182</v>
      </c>
      <c r="BI142">
        <v>13</v>
      </c>
      <c r="BJ142" t="s">
        <v>3242</v>
      </c>
      <c r="BK142" t="s">
        <v>208</v>
      </c>
      <c r="BL142" t="s">
        <v>3243</v>
      </c>
      <c r="BM142" t="s">
        <v>3244</v>
      </c>
      <c r="BN142" s="1">
        <v>35816517</v>
      </c>
      <c r="BO142" t="s">
        <v>881</v>
      </c>
      <c r="BP142" t="s">
        <v>182</v>
      </c>
      <c r="BQ142" t="s">
        <v>182</v>
      </c>
      <c r="BR142" t="s">
        <v>212</v>
      </c>
      <c r="BS142" t="s">
        <v>3245</v>
      </c>
      <c r="BT142" t="str">
        <f>HYPERLINK("https%3A%2F%2Fwww.webofscience.com%2Fwos%2Fwoscc%2Ffull-record%2FWOS:000880083200001","View Full Record in Web of Science")</f>
        <v>View Full Record in Web of Science</v>
      </c>
      <c r="BU142" t="str">
        <f t="shared" si="2"/>
        <v/>
      </c>
      <c r="BV142" t="s">
        <v>4367</v>
      </c>
    </row>
    <row r="143" spans="1:86" x14ac:dyDescent="0.2">
      <c r="A143" t="s">
        <v>180</v>
      </c>
      <c r="B143" t="s">
        <v>3246</v>
      </c>
      <c r="C143" t="s">
        <v>182</v>
      </c>
      <c r="D143" t="s">
        <v>182</v>
      </c>
      <c r="E143" t="s">
        <v>182</v>
      </c>
      <c r="F143" t="s">
        <v>3247</v>
      </c>
      <c r="G143" t="s">
        <v>182</v>
      </c>
      <c r="H143" t="s">
        <v>182</v>
      </c>
      <c r="I143" t="s">
        <v>3248</v>
      </c>
      <c r="J143" t="s">
        <v>798</v>
      </c>
      <c r="K143" t="s">
        <v>182</v>
      </c>
      <c r="L143" t="s">
        <v>182</v>
      </c>
      <c r="M143" t="s">
        <v>186</v>
      </c>
      <c r="N143" t="s">
        <v>187</v>
      </c>
      <c r="O143" t="s">
        <v>182</v>
      </c>
      <c r="P143" t="s">
        <v>182</v>
      </c>
      <c r="Q143" t="s">
        <v>182</v>
      </c>
      <c r="R143" t="s">
        <v>182</v>
      </c>
      <c r="S143" t="s">
        <v>182</v>
      </c>
      <c r="T143" t="s">
        <v>3249</v>
      </c>
      <c r="U143" t="s">
        <v>3250</v>
      </c>
      <c r="V143" t="s">
        <v>3251</v>
      </c>
      <c r="W143" t="s">
        <v>3252</v>
      </c>
      <c r="X143" t="s">
        <v>3253</v>
      </c>
      <c r="Y143" t="s">
        <v>3254</v>
      </c>
      <c r="Z143" t="s">
        <v>3255</v>
      </c>
      <c r="AA143" t="s">
        <v>3256</v>
      </c>
      <c r="AB143" t="s">
        <v>3257</v>
      </c>
      <c r="AC143" t="s">
        <v>3258</v>
      </c>
      <c r="AD143" t="s">
        <v>3259</v>
      </c>
      <c r="AE143" t="s">
        <v>3260</v>
      </c>
      <c r="AF143" t="s">
        <v>182</v>
      </c>
      <c r="AG143">
        <v>31</v>
      </c>
      <c r="AH143">
        <v>2</v>
      </c>
      <c r="AI143">
        <v>2</v>
      </c>
      <c r="AJ143">
        <v>3</v>
      </c>
      <c r="AK143">
        <v>5</v>
      </c>
      <c r="AL143" t="s">
        <v>341</v>
      </c>
      <c r="AM143" t="s">
        <v>342</v>
      </c>
      <c r="AN143" t="s">
        <v>343</v>
      </c>
      <c r="AO143" t="s">
        <v>182</v>
      </c>
      <c r="AP143" t="s">
        <v>810</v>
      </c>
      <c r="AQ143" t="s">
        <v>182</v>
      </c>
      <c r="AR143" t="s">
        <v>811</v>
      </c>
      <c r="AS143" t="s">
        <v>812</v>
      </c>
      <c r="AT143" t="s">
        <v>3261</v>
      </c>
      <c r="AU143">
        <v>2022</v>
      </c>
      <c r="AV143">
        <v>13</v>
      </c>
      <c r="AW143" t="s">
        <v>182</v>
      </c>
      <c r="AX143" t="s">
        <v>182</v>
      </c>
      <c r="AY143" t="s">
        <v>182</v>
      </c>
      <c r="AZ143" t="s">
        <v>182</v>
      </c>
      <c r="BA143" t="s">
        <v>182</v>
      </c>
      <c r="BB143" t="s">
        <v>182</v>
      </c>
      <c r="BC143" t="s">
        <v>182</v>
      </c>
      <c r="BD143">
        <v>931562</v>
      </c>
      <c r="BE143" t="s">
        <v>53</v>
      </c>
      <c r="BF143" s="1" t="str">
        <f>HYPERLINK("http://dx.doi.org/10.3389/fgene.2022.931562","http://dx.doi.org/10.3389/fgene.2022.931562")</f>
        <v>http://dx.doi.org/10.3389/fgene.2022.931562</v>
      </c>
      <c r="BG143" t="s">
        <v>182</v>
      </c>
      <c r="BH143" t="s">
        <v>182</v>
      </c>
      <c r="BI143">
        <v>8</v>
      </c>
      <c r="BJ143" t="s">
        <v>628</v>
      </c>
      <c r="BK143" t="s">
        <v>208</v>
      </c>
      <c r="BL143" t="s">
        <v>628</v>
      </c>
      <c r="BM143" t="s">
        <v>3262</v>
      </c>
      <c r="BN143" s="1">
        <v>35923692</v>
      </c>
      <c r="BO143" t="s">
        <v>881</v>
      </c>
      <c r="BP143" t="s">
        <v>182</v>
      </c>
      <c r="BQ143" t="s">
        <v>182</v>
      </c>
      <c r="BR143" t="s">
        <v>212</v>
      </c>
      <c r="BS143" t="s">
        <v>3263</v>
      </c>
      <c r="BT143" t="str">
        <f>HYPERLINK("https%3A%2F%2Fwww.webofscience.com%2Fwos%2Fwoscc%2Ffull-record%2FWOS:000835530300001","View Full Record in Web of Science")</f>
        <v>View Full Record in Web of Science</v>
      </c>
      <c r="BU143" t="str">
        <f t="shared" si="2"/>
        <v/>
      </c>
      <c r="BV143" t="s">
        <v>4367</v>
      </c>
    </row>
    <row r="144" spans="1:86" x14ac:dyDescent="0.2">
      <c r="A144" t="s">
        <v>180</v>
      </c>
      <c r="B144" t="s">
        <v>3296</v>
      </c>
      <c r="C144" t="s">
        <v>182</v>
      </c>
      <c r="D144" t="s">
        <v>182</v>
      </c>
      <c r="E144" t="s">
        <v>182</v>
      </c>
      <c r="F144" t="s">
        <v>3297</v>
      </c>
      <c r="G144" t="s">
        <v>182</v>
      </c>
      <c r="H144" t="s">
        <v>182</v>
      </c>
      <c r="I144" t="s">
        <v>3298</v>
      </c>
      <c r="J144" t="s">
        <v>431</v>
      </c>
      <c r="K144" t="s">
        <v>182</v>
      </c>
      <c r="L144" t="s">
        <v>182</v>
      </c>
      <c r="M144" t="s">
        <v>186</v>
      </c>
      <c r="N144" t="s">
        <v>187</v>
      </c>
      <c r="O144" t="s">
        <v>182</v>
      </c>
      <c r="P144" t="s">
        <v>182</v>
      </c>
      <c r="Q144" t="s">
        <v>182</v>
      </c>
      <c r="R144" t="s">
        <v>182</v>
      </c>
      <c r="S144" t="s">
        <v>182</v>
      </c>
      <c r="T144" t="s">
        <v>3299</v>
      </c>
      <c r="U144" t="s">
        <v>3300</v>
      </c>
      <c r="V144" t="s">
        <v>3301</v>
      </c>
      <c r="W144" t="s">
        <v>3302</v>
      </c>
      <c r="X144" t="s">
        <v>3303</v>
      </c>
      <c r="Y144" t="s">
        <v>3304</v>
      </c>
      <c r="Z144" t="s">
        <v>1153</v>
      </c>
      <c r="AA144" t="s">
        <v>2083</v>
      </c>
      <c r="AB144" t="s">
        <v>182</v>
      </c>
      <c r="AC144" t="s">
        <v>1155</v>
      </c>
      <c r="AD144" t="s">
        <v>725</v>
      </c>
      <c r="AE144" t="s">
        <v>3305</v>
      </c>
      <c r="AF144" t="s">
        <v>182</v>
      </c>
      <c r="AG144">
        <v>51</v>
      </c>
      <c r="AH144">
        <v>3</v>
      </c>
      <c r="AI144">
        <v>4</v>
      </c>
      <c r="AJ144">
        <v>0</v>
      </c>
      <c r="AK144">
        <v>5</v>
      </c>
      <c r="AL144" t="s">
        <v>441</v>
      </c>
      <c r="AM144" t="s">
        <v>442</v>
      </c>
      <c r="AN144" t="s">
        <v>443</v>
      </c>
      <c r="AO144" t="s">
        <v>444</v>
      </c>
      <c r="AP144" t="s">
        <v>445</v>
      </c>
      <c r="AQ144" t="s">
        <v>182</v>
      </c>
      <c r="AR144" t="s">
        <v>446</v>
      </c>
      <c r="AS144" t="s">
        <v>447</v>
      </c>
      <c r="AT144" t="s">
        <v>448</v>
      </c>
      <c r="AU144">
        <v>2023</v>
      </c>
      <c r="AV144">
        <v>62</v>
      </c>
      <c r="AW144">
        <v>1</v>
      </c>
      <c r="AX144" t="s">
        <v>182</v>
      </c>
      <c r="AY144" t="s">
        <v>182</v>
      </c>
      <c r="AZ144" t="s">
        <v>182</v>
      </c>
      <c r="BA144" t="s">
        <v>182</v>
      </c>
      <c r="BB144">
        <v>275</v>
      </c>
      <c r="BC144">
        <v>287</v>
      </c>
      <c r="BD144" t="s">
        <v>182</v>
      </c>
      <c r="BE144" t="s">
        <v>54</v>
      </c>
      <c r="BF144" s="1" t="str">
        <f>HYPERLINK("http://dx.doi.org/10.1007/s00394-022-02982-0","http://dx.doi.org/10.1007/s00394-022-02982-0")</f>
        <v>http://dx.doi.org/10.1007/s00394-022-02982-0</v>
      </c>
      <c r="BG144" t="s">
        <v>182</v>
      </c>
      <c r="BH144" t="s">
        <v>3306</v>
      </c>
      <c r="BI144">
        <v>13</v>
      </c>
      <c r="BJ144" t="s">
        <v>451</v>
      </c>
      <c r="BK144" t="s">
        <v>208</v>
      </c>
      <c r="BL144" t="s">
        <v>451</v>
      </c>
      <c r="BM144" t="s">
        <v>3307</v>
      </c>
      <c r="BN144" s="1">
        <v>35972529</v>
      </c>
      <c r="BO144" t="s">
        <v>1166</v>
      </c>
      <c r="BP144" t="s">
        <v>182</v>
      </c>
      <c r="BQ144" t="s">
        <v>182</v>
      </c>
      <c r="BR144" t="s">
        <v>212</v>
      </c>
      <c r="BS144" t="s">
        <v>3308</v>
      </c>
      <c r="BT144" t="str">
        <f>HYPERLINK("https%3A%2F%2Fwww.webofscience.com%2Fwos%2Fwoscc%2Ffull-record%2FWOS:000841091900003","View Full Record in Web of Science")</f>
        <v>View Full Record in Web of Science</v>
      </c>
      <c r="BU144">
        <f t="shared" si="2"/>
        <v>1</v>
      </c>
      <c r="CC144" t="s">
        <v>4375</v>
      </c>
      <c r="CD144" t="s">
        <v>4317</v>
      </c>
      <c r="CE144" t="s">
        <v>4317</v>
      </c>
      <c r="CF144" t="s">
        <v>4336</v>
      </c>
      <c r="CG144" t="s">
        <v>4566</v>
      </c>
      <c r="CH144" t="s">
        <v>4567</v>
      </c>
    </row>
    <row r="145" spans="1:86" x14ac:dyDescent="0.2">
      <c r="A145" t="s">
        <v>180</v>
      </c>
      <c r="B145" t="s">
        <v>3309</v>
      </c>
      <c r="C145" t="s">
        <v>182</v>
      </c>
      <c r="D145" t="s">
        <v>182</v>
      </c>
      <c r="E145" t="s">
        <v>182</v>
      </c>
      <c r="F145" t="s">
        <v>3310</v>
      </c>
      <c r="G145" t="s">
        <v>182</v>
      </c>
      <c r="H145" t="s">
        <v>182</v>
      </c>
      <c r="I145" t="s">
        <v>3311</v>
      </c>
      <c r="J145" t="s">
        <v>2680</v>
      </c>
      <c r="K145" t="s">
        <v>182</v>
      </c>
      <c r="L145" t="s">
        <v>182</v>
      </c>
      <c r="M145" t="s">
        <v>186</v>
      </c>
      <c r="N145" t="s">
        <v>187</v>
      </c>
      <c r="O145" t="s">
        <v>182</v>
      </c>
      <c r="P145" t="s">
        <v>182</v>
      </c>
      <c r="Q145" t="s">
        <v>182</v>
      </c>
      <c r="R145" t="s">
        <v>182</v>
      </c>
      <c r="S145" t="s">
        <v>182</v>
      </c>
      <c r="T145" t="s">
        <v>182</v>
      </c>
      <c r="U145" t="s">
        <v>182</v>
      </c>
      <c r="V145" t="s">
        <v>3312</v>
      </c>
      <c r="W145" t="s">
        <v>3313</v>
      </c>
      <c r="X145" t="s">
        <v>3314</v>
      </c>
      <c r="Y145" t="s">
        <v>3315</v>
      </c>
      <c r="Z145" t="s">
        <v>987</v>
      </c>
      <c r="AA145" t="s">
        <v>182</v>
      </c>
      <c r="AB145" t="s">
        <v>3316</v>
      </c>
      <c r="AC145" t="s">
        <v>3317</v>
      </c>
      <c r="AD145" t="s">
        <v>3318</v>
      </c>
      <c r="AE145" t="s">
        <v>3319</v>
      </c>
      <c r="AF145" t="s">
        <v>182</v>
      </c>
      <c r="AG145">
        <v>40</v>
      </c>
      <c r="AH145">
        <v>24</v>
      </c>
      <c r="AI145">
        <v>24</v>
      </c>
      <c r="AJ145">
        <v>0</v>
      </c>
      <c r="AK145">
        <v>1</v>
      </c>
      <c r="AL145" t="s">
        <v>2692</v>
      </c>
      <c r="AM145" t="s">
        <v>2693</v>
      </c>
      <c r="AN145" t="s">
        <v>2694</v>
      </c>
      <c r="AO145" t="s">
        <v>2695</v>
      </c>
      <c r="AP145" t="s">
        <v>2696</v>
      </c>
      <c r="AQ145" t="s">
        <v>182</v>
      </c>
      <c r="AR145" t="s">
        <v>2697</v>
      </c>
      <c r="AS145" t="s">
        <v>2698</v>
      </c>
      <c r="AT145" t="s">
        <v>588</v>
      </c>
      <c r="AU145">
        <v>2022</v>
      </c>
      <c r="AV145">
        <v>182</v>
      </c>
      <c r="AW145">
        <v>10</v>
      </c>
      <c r="AX145" t="s">
        <v>182</v>
      </c>
      <c r="AY145" t="s">
        <v>182</v>
      </c>
      <c r="AZ145" t="s">
        <v>182</v>
      </c>
      <c r="BA145" t="s">
        <v>182</v>
      </c>
      <c r="BB145">
        <v>1063</v>
      </c>
      <c r="BC145">
        <v>1070</v>
      </c>
      <c r="BD145" t="s">
        <v>182</v>
      </c>
      <c r="BE145" t="s">
        <v>55</v>
      </c>
      <c r="BF145" s="1" t="str">
        <f>HYPERLINK("http://dx.doi.org/10.1001/jamainternmed.2022.3858","http://dx.doi.org/10.1001/jamainternmed.2022.3858")</f>
        <v>http://dx.doi.org/10.1001/jamainternmed.2022.3858</v>
      </c>
      <c r="BG145" t="s">
        <v>182</v>
      </c>
      <c r="BH145" t="s">
        <v>3306</v>
      </c>
      <c r="BI145">
        <v>8</v>
      </c>
      <c r="BJ145" t="s">
        <v>207</v>
      </c>
      <c r="BK145" t="s">
        <v>208</v>
      </c>
      <c r="BL145" t="s">
        <v>209</v>
      </c>
      <c r="BM145" t="s">
        <v>3320</v>
      </c>
      <c r="BN145" s="1">
        <v>35980616</v>
      </c>
      <c r="BO145" t="s">
        <v>591</v>
      </c>
      <c r="BP145" t="s">
        <v>243</v>
      </c>
      <c r="BQ145" t="s">
        <v>244</v>
      </c>
      <c r="BR145" t="s">
        <v>212</v>
      </c>
      <c r="BS145" t="s">
        <v>3321</v>
      </c>
      <c r="BT145" t="str">
        <f>HYPERLINK("https%3A%2F%2Fwww.webofscience.com%2Fwos%2Fwoscc%2Ffull-record%2FWOS:000841927900001","View Full Record in Web of Science")</f>
        <v>View Full Record in Web of Science</v>
      </c>
      <c r="BU145" t="str">
        <f t="shared" si="2"/>
        <v/>
      </c>
      <c r="BV145" t="s">
        <v>4568</v>
      </c>
    </row>
    <row r="146" spans="1:86" x14ac:dyDescent="0.2">
      <c r="A146" t="s">
        <v>180</v>
      </c>
      <c r="B146" t="s">
        <v>3278</v>
      </c>
      <c r="C146" t="s">
        <v>182</v>
      </c>
      <c r="D146" t="s">
        <v>182</v>
      </c>
      <c r="E146" t="s">
        <v>182</v>
      </c>
      <c r="F146" t="s">
        <v>3279</v>
      </c>
      <c r="G146" t="s">
        <v>182</v>
      </c>
      <c r="H146" t="s">
        <v>182</v>
      </c>
      <c r="I146" t="s">
        <v>3280</v>
      </c>
      <c r="J146" t="s">
        <v>1496</v>
      </c>
      <c r="K146" t="s">
        <v>182</v>
      </c>
      <c r="L146" t="s">
        <v>182</v>
      </c>
      <c r="M146" t="s">
        <v>186</v>
      </c>
      <c r="N146" t="s">
        <v>187</v>
      </c>
      <c r="O146" t="s">
        <v>182</v>
      </c>
      <c r="P146" t="s">
        <v>182</v>
      </c>
      <c r="Q146" t="s">
        <v>182</v>
      </c>
      <c r="R146" t="s">
        <v>182</v>
      </c>
      <c r="S146" t="s">
        <v>182</v>
      </c>
      <c r="T146" t="s">
        <v>3281</v>
      </c>
      <c r="U146" t="s">
        <v>3282</v>
      </c>
      <c r="V146" t="s">
        <v>3283</v>
      </c>
      <c r="W146" t="s">
        <v>3284</v>
      </c>
      <c r="X146" t="s">
        <v>3285</v>
      </c>
      <c r="Y146" t="s">
        <v>3286</v>
      </c>
      <c r="Z146" t="s">
        <v>3287</v>
      </c>
      <c r="AA146" t="s">
        <v>3288</v>
      </c>
      <c r="AB146" t="s">
        <v>3289</v>
      </c>
      <c r="AC146" t="s">
        <v>3290</v>
      </c>
      <c r="AD146" t="s">
        <v>3291</v>
      </c>
      <c r="AE146" t="s">
        <v>3292</v>
      </c>
      <c r="AF146" t="s">
        <v>182</v>
      </c>
      <c r="AG146">
        <v>45</v>
      </c>
      <c r="AH146">
        <v>2</v>
      </c>
      <c r="AI146">
        <v>2</v>
      </c>
      <c r="AJ146">
        <v>1</v>
      </c>
      <c r="AK146">
        <v>7</v>
      </c>
      <c r="AL146" t="s">
        <v>341</v>
      </c>
      <c r="AM146" t="s">
        <v>342</v>
      </c>
      <c r="AN146" t="s">
        <v>343</v>
      </c>
      <c r="AO146" t="s">
        <v>1509</v>
      </c>
      <c r="AP146" t="s">
        <v>182</v>
      </c>
      <c r="AQ146" t="s">
        <v>182</v>
      </c>
      <c r="AR146" t="s">
        <v>1510</v>
      </c>
      <c r="AS146" t="s">
        <v>1511</v>
      </c>
      <c r="AT146" t="s">
        <v>3293</v>
      </c>
      <c r="AU146">
        <v>2022</v>
      </c>
      <c r="AV146">
        <v>13</v>
      </c>
      <c r="AW146" t="s">
        <v>182</v>
      </c>
      <c r="AX146" t="s">
        <v>182</v>
      </c>
      <c r="AY146" t="s">
        <v>182</v>
      </c>
      <c r="AZ146" t="s">
        <v>182</v>
      </c>
      <c r="BA146" t="s">
        <v>182</v>
      </c>
      <c r="BB146" t="s">
        <v>182</v>
      </c>
      <c r="BC146" t="s">
        <v>182</v>
      </c>
      <c r="BD146">
        <v>899625</v>
      </c>
      <c r="BE146" t="s">
        <v>56</v>
      </c>
      <c r="BF146" s="1" t="str">
        <f>HYPERLINK("http://dx.doi.org/10.3389/fendo.2022.899625","http://dx.doi.org/10.3389/fendo.2022.899625")</f>
        <v>http://dx.doi.org/10.3389/fendo.2022.899625</v>
      </c>
      <c r="BG146" t="s">
        <v>182</v>
      </c>
      <c r="BH146" t="s">
        <v>182</v>
      </c>
      <c r="BI146">
        <v>12</v>
      </c>
      <c r="BJ146" t="s">
        <v>268</v>
      </c>
      <c r="BK146" t="s">
        <v>208</v>
      </c>
      <c r="BL146" t="s">
        <v>268</v>
      </c>
      <c r="BM146" t="s">
        <v>3294</v>
      </c>
      <c r="BN146" s="1">
        <v>35992131</v>
      </c>
      <c r="BO146" t="s">
        <v>351</v>
      </c>
      <c r="BP146" t="s">
        <v>182</v>
      </c>
      <c r="BQ146" t="s">
        <v>182</v>
      </c>
      <c r="BR146" t="s">
        <v>212</v>
      </c>
      <c r="BS146" t="s">
        <v>3295</v>
      </c>
      <c r="BT146" t="str">
        <f>HYPERLINK("https%3A%2F%2Fwww.webofscience.com%2Fwos%2Fwoscc%2Ffull-record%2FWOS:000841408800001","View Full Record in Web of Science")</f>
        <v>View Full Record in Web of Science</v>
      </c>
      <c r="BU146" t="str">
        <f t="shared" si="2"/>
        <v/>
      </c>
      <c r="BV146" t="s">
        <v>4385</v>
      </c>
    </row>
    <row r="147" spans="1:86" x14ac:dyDescent="0.2">
      <c r="A147" t="s">
        <v>180</v>
      </c>
      <c r="B147" t="s">
        <v>3322</v>
      </c>
      <c r="C147" t="s">
        <v>182</v>
      </c>
      <c r="D147" t="s">
        <v>182</v>
      </c>
      <c r="E147" t="s">
        <v>182</v>
      </c>
      <c r="F147" t="s">
        <v>3323</v>
      </c>
      <c r="G147" t="s">
        <v>182</v>
      </c>
      <c r="H147" t="s">
        <v>182</v>
      </c>
      <c r="I147" t="s">
        <v>3324</v>
      </c>
      <c r="J147" t="s">
        <v>775</v>
      </c>
      <c r="K147" t="s">
        <v>182</v>
      </c>
      <c r="L147" t="s">
        <v>182</v>
      </c>
      <c r="M147" t="s">
        <v>186</v>
      </c>
      <c r="N147" t="s">
        <v>187</v>
      </c>
      <c r="O147" t="s">
        <v>182</v>
      </c>
      <c r="P147" t="s">
        <v>182</v>
      </c>
      <c r="Q147" t="s">
        <v>182</v>
      </c>
      <c r="R147" t="s">
        <v>182</v>
      </c>
      <c r="S147" t="s">
        <v>182</v>
      </c>
      <c r="T147" t="s">
        <v>3325</v>
      </c>
      <c r="U147" t="s">
        <v>3326</v>
      </c>
      <c r="V147" t="s">
        <v>3327</v>
      </c>
      <c r="W147" t="s">
        <v>3328</v>
      </c>
      <c r="X147" t="s">
        <v>3329</v>
      </c>
      <c r="Y147" t="s">
        <v>3330</v>
      </c>
      <c r="Z147" t="s">
        <v>3331</v>
      </c>
      <c r="AA147" t="s">
        <v>2468</v>
      </c>
      <c r="AB147" t="s">
        <v>3332</v>
      </c>
      <c r="AC147" t="s">
        <v>3333</v>
      </c>
      <c r="AD147" t="s">
        <v>3334</v>
      </c>
      <c r="AE147" t="s">
        <v>3335</v>
      </c>
      <c r="AF147" t="s">
        <v>182</v>
      </c>
      <c r="AG147">
        <v>34</v>
      </c>
      <c r="AH147">
        <v>3</v>
      </c>
      <c r="AI147">
        <v>3</v>
      </c>
      <c r="AJ147">
        <v>3</v>
      </c>
      <c r="AK147">
        <v>8</v>
      </c>
      <c r="AL147" t="s">
        <v>313</v>
      </c>
      <c r="AM147" t="s">
        <v>201</v>
      </c>
      <c r="AN147" t="s">
        <v>314</v>
      </c>
      <c r="AO147" t="s">
        <v>787</v>
      </c>
      <c r="AP147" t="s">
        <v>182</v>
      </c>
      <c r="AQ147" t="s">
        <v>182</v>
      </c>
      <c r="AR147" t="s">
        <v>788</v>
      </c>
      <c r="AS147" t="s">
        <v>789</v>
      </c>
      <c r="AT147" t="s">
        <v>3336</v>
      </c>
      <c r="AU147">
        <v>2022</v>
      </c>
      <c r="AV147">
        <v>20</v>
      </c>
      <c r="AW147">
        <v>1</v>
      </c>
      <c r="AX147" t="s">
        <v>182</v>
      </c>
      <c r="AY147" t="s">
        <v>182</v>
      </c>
      <c r="AZ147" t="s">
        <v>182</v>
      </c>
      <c r="BA147" t="s">
        <v>182</v>
      </c>
      <c r="BB147" t="s">
        <v>182</v>
      </c>
      <c r="BC147" t="s">
        <v>182</v>
      </c>
      <c r="BD147">
        <v>314</v>
      </c>
      <c r="BE147" t="s">
        <v>57</v>
      </c>
      <c r="BF147" s="1" t="str">
        <f>HYPERLINK("http://dx.doi.org/10.1186/s12916-022-02520-z","http://dx.doi.org/10.1186/s12916-022-02520-z")</f>
        <v>http://dx.doi.org/10.1186/s12916-022-02520-z</v>
      </c>
      <c r="BG147" t="s">
        <v>182</v>
      </c>
      <c r="BH147" t="s">
        <v>182</v>
      </c>
      <c r="BI147">
        <v>9</v>
      </c>
      <c r="BJ147" t="s">
        <v>207</v>
      </c>
      <c r="BK147" t="s">
        <v>208</v>
      </c>
      <c r="BL147" t="s">
        <v>209</v>
      </c>
      <c r="BM147" t="s">
        <v>3337</v>
      </c>
      <c r="BN147" s="1">
        <v>35999565</v>
      </c>
      <c r="BO147" t="s">
        <v>881</v>
      </c>
      <c r="BP147" t="s">
        <v>182</v>
      </c>
      <c r="BQ147" t="s">
        <v>182</v>
      </c>
      <c r="BR147" t="s">
        <v>212</v>
      </c>
      <c r="BS147" t="s">
        <v>3338</v>
      </c>
      <c r="BT147" t="str">
        <f>HYPERLINK("https%3A%2F%2Fwww.webofscience.com%2Fwos%2Fwoscc%2Ffull-record%2FWOS:000843525500001","View Full Record in Web of Science")</f>
        <v>View Full Record in Web of Science</v>
      </c>
      <c r="BU147">
        <f t="shared" si="2"/>
        <v>1</v>
      </c>
      <c r="BW147" t="s">
        <v>4561</v>
      </c>
      <c r="CA147" t="s">
        <v>4317</v>
      </c>
      <c r="CB147" t="s">
        <v>4317</v>
      </c>
      <c r="CD147" t="s">
        <v>4317</v>
      </c>
      <c r="CE147" t="s">
        <v>4317</v>
      </c>
      <c r="CF147" t="s">
        <v>4390</v>
      </c>
      <c r="CG147" t="s">
        <v>4569</v>
      </c>
      <c r="CH147" t="s">
        <v>4570</v>
      </c>
    </row>
    <row r="148" spans="1:86" x14ac:dyDescent="0.2">
      <c r="A148" t="s">
        <v>180</v>
      </c>
      <c r="B148" t="s">
        <v>3264</v>
      </c>
      <c r="C148" t="s">
        <v>182</v>
      </c>
      <c r="D148" t="s">
        <v>182</v>
      </c>
      <c r="E148" t="s">
        <v>182</v>
      </c>
      <c r="F148" t="s">
        <v>3265</v>
      </c>
      <c r="G148" t="s">
        <v>182</v>
      </c>
      <c r="H148" t="s">
        <v>182</v>
      </c>
      <c r="I148" t="s">
        <v>3266</v>
      </c>
      <c r="J148" t="s">
        <v>185</v>
      </c>
      <c r="K148" t="s">
        <v>182</v>
      </c>
      <c r="L148" t="s">
        <v>182</v>
      </c>
      <c r="M148" t="s">
        <v>186</v>
      </c>
      <c r="N148" t="s">
        <v>187</v>
      </c>
      <c r="O148" t="s">
        <v>182</v>
      </c>
      <c r="P148" t="s">
        <v>182</v>
      </c>
      <c r="Q148" t="s">
        <v>182</v>
      </c>
      <c r="R148" t="s">
        <v>182</v>
      </c>
      <c r="S148" t="s">
        <v>182</v>
      </c>
      <c r="T148" t="s">
        <v>3267</v>
      </c>
      <c r="U148" t="s">
        <v>2123</v>
      </c>
      <c r="V148" t="s">
        <v>3268</v>
      </c>
      <c r="W148" t="s">
        <v>3269</v>
      </c>
      <c r="X148" t="s">
        <v>3270</v>
      </c>
      <c r="Y148" t="s">
        <v>3271</v>
      </c>
      <c r="Z148" t="s">
        <v>3272</v>
      </c>
      <c r="AA148" t="s">
        <v>3273</v>
      </c>
      <c r="AB148" t="s">
        <v>3274</v>
      </c>
      <c r="AC148" t="s">
        <v>182</v>
      </c>
      <c r="AD148" t="s">
        <v>182</v>
      </c>
      <c r="AE148" t="s">
        <v>182</v>
      </c>
      <c r="AF148" t="s">
        <v>182</v>
      </c>
      <c r="AG148">
        <v>26</v>
      </c>
      <c r="AH148">
        <v>3</v>
      </c>
      <c r="AI148">
        <v>3</v>
      </c>
      <c r="AJ148">
        <v>2</v>
      </c>
      <c r="AK148">
        <v>3</v>
      </c>
      <c r="AL148" t="s">
        <v>200</v>
      </c>
      <c r="AM148" t="s">
        <v>201</v>
      </c>
      <c r="AN148" t="s">
        <v>202</v>
      </c>
      <c r="AO148" t="s">
        <v>203</v>
      </c>
      <c r="AP148" t="s">
        <v>182</v>
      </c>
      <c r="AQ148" t="s">
        <v>182</v>
      </c>
      <c r="AR148" t="s">
        <v>185</v>
      </c>
      <c r="AS148" t="s">
        <v>204</v>
      </c>
      <c r="AT148" t="s">
        <v>398</v>
      </c>
      <c r="AU148">
        <v>2022</v>
      </c>
      <c r="AV148">
        <v>12</v>
      </c>
      <c r="AW148">
        <v>8</v>
      </c>
      <c r="AX148" t="s">
        <v>182</v>
      </c>
      <c r="AY148" t="s">
        <v>182</v>
      </c>
      <c r="AZ148" t="s">
        <v>182</v>
      </c>
      <c r="BA148" t="s">
        <v>182</v>
      </c>
      <c r="BB148" t="s">
        <v>182</v>
      </c>
      <c r="BC148" t="s">
        <v>182</v>
      </c>
      <c r="BD148" t="s">
        <v>3275</v>
      </c>
      <c r="BE148" t="s">
        <v>100</v>
      </c>
      <c r="BF148" s="1" t="str">
        <f>HYPERLINK("http://dx.doi.org/10.1136/bmjopen-2022-062945","http://dx.doi.org/10.1136/bmjopen-2022-062945")</f>
        <v>http://dx.doi.org/10.1136/bmjopen-2022-062945</v>
      </c>
      <c r="BG148" t="s">
        <v>182</v>
      </c>
      <c r="BH148" t="s">
        <v>182</v>
      </c>
      <c r="BI148">
        <v>8</v>
      </c>
      <c r="BJ148" t="s">
        <v>207</v>
      </c>
      <c r="BK148" t="s">
        <v>208</v>
      </c>
      <c r="BL148" t="s">
        <v>209</v>
      </c>
      <c r="BM148" t="s">
        <v>3276</v>
      </c>
      <c r="BN148" s="1">
        <v>36002213</v>
      </c>
      <c r="BO148" t="s">
        <v>881</v>
      </c>
      <c r="BP148" t="s">
        <v>182</v>
      </c>
      <c r="BQ148" t="s">
        <v>182</v>
      </c>
      <c r="BR148" t="s">
        <v>212</v>
      </c>
      <c r="BS148" t="s">
        <v>3277</v>
      </c>
      <c r="BT148" t="str">
        <f>HYPERLINK("https%3A%2F%2Fwww.webofscience.com%2Fwos%2Fwoscc%2Ffull-record%2FWOS:000844761600016","View Full Record in Web of Science")</f>
        <v>View Full Record in Web of Science</v>
      </c>
      <c r="BU148">
        <f t="shared" si="2"/>
        <v>1</v>
      </c>
      <c r="CA148" t="s">
        <v>4317</v>
      </c>
      <c r="CB148" t="s">
        <v>4317</v>
      </c>
      <c r="CC148" t="s">
        <v>4317</v>
      </c>
      <c r="CD148" t="s">
        <v>4317</v>
      </c>
      <c r="CE148" t="s">
        <v>4317</v>
      </c>
      <c r="CF148" t="s">
        <v>4332</v>
      </c>
      <c r="CG148" t="s">
        <v>4571</v>
      </c>
      <c r="CH148" t="s">
        <v>4572</v>
      </c>
    </row>
    <row r="149" spans="1:86" x14ac:dyDescent="0.2">
      <c r="A149" t="s">
        <v>180</v>
      </c>
      <c r="B149" t="s">
        <v>3339</v>
      </c>
      <c r="C149" t="s">
        <v>182</v>
      </c>
      <c r="D149" t="s">
        <v>182</v>
      </c>
      <c r="E149" t="s">
        <v>182</v>
      </c>
      <c r="F149" t="s">
        <v>3340</v>
      </c>
      <c r="G149" t="s">
        <v>182</v>
      </c>
      <c r="H149" t="s">
        <v>182</v>
      </c>
      <c r="I149" t="s">
        <v>3341</v>
      </c>
      <c r="J149" t="s">
        <v>3342</v>
      </c>
      <c r="K149" t="s">
        <v>182</v>
      </c>
      <c r="L149" t="s">
        <v>182</v>
      </c>
      <c r="M149" t="s">
        <v>186</v>
      </c>
      <c r="N149" t="s">
        <v>187</v>
      </c>
      <c r="O149" t="s">
        <v>182</v>
      </c>
      <c r="P149" t="s">
        <v>182</v>
      </c>
      <c r="Q149" t="s">
        <v>182</v>
      </c>
      <c r="R149" t="s">
        <v>182</v>
      </c>
      <c r="S149" t="s">
        <v>182</v>
      </c>
      <c r="T149" t="s">
        <v>3343</v>
      </c>
      <c r="U149" t="s">
        <v>3344</v>
      </c>
      <c r="V149" t="s">
        <v>3345</v>
      </c>
      <c r="W149" t="s">
        <v>3346</v>
      </c>
      <c r="X149" t="s">
        <v>3347</v>
      </c>
      <c r="Y149" t="s">
        <v>3348</v>
      </c>
      <c r="Z149" t="s">
        <v>3349</v>
      </c>
      <c r="AA149" t="s">
        <v>182</v>
      </c>
      <c r="AB149" t="s">
        <v>182</v>
      </c>
      <c r="AC149" t="s">
        <v>3350</v>
      </c>
      <c r="AD149" t="s">
        <v>3351</v>
      </c>
      <c r="AE149" t="s">
        <v>3352</v>
      </c>
      <c r="AF149" t="s">
        <v>182</v>
      </c>
      <c r="AG149">
        <v>19</v>
      </c>
      <c r="AH149">
        <v>5</v>
      </c>
      <c r="AI149">
        <v>5</v>
      </c>
      <c r="AJ149">
        <v>2</v>
      </c>
      <c r="AK149">
        <v>6</v>
      </c>
      <c r="AL149" t="s">
        <v>647</v>
      </c>
      <c r="AM149" t="s">
        <v>648</v>
      </c>
      <c r="AN149" t="s">
        <v>649</v>
      </c>
      <c r="AO149" t="s">
        <v>3353</v>
      </c>
      <c r="AP149" t="s">
        <v>3354</v>
      </c>
      <c r="AQ149" t="s">
        <v>182</v>
      </c>
      <c r="AR149" t="s">
        <v>3355</v>
      </c>
      <c r="AS149" t="s">
        <v>3356</v>
      </c>
      <c r="AT149" t="s">
        <v>654</v>
      </c>
      <c r="AU149">
        <v>2023</v>
      </c>
      <c r="AV149">
        <v>95</v>
      </c>
      <c r="AW149">
        <v>1</v>
      </c>
      <c r="AX149" t="s">
        <v>182</v>
      </c>
      <c r="AY149" t="s">
        <v>182</v>
      </c>
      <c r="AZ149" t="s">
        <v>182</v>
      </c>
      <c r="BA149" t="s">
        <v>182</v>
      </c>
      <c r="BB149" t="s">
        <v>182</v>
      </c>
      <c r="BC149" t="s">
        <v>182</v>
      </c>
      <c r="BD149" t="s">
        <v>182</v>
      </c>
      <c r="BE149" t="s">
        <v>58</v>
      </c>
      <c r="BF149" s="1" t="str">
        <f>HYPERLINK("http://dx.doi.org/10.1002/jmv.28104","http://dx.doi.org/10.1002/jmv.28104")</f>
        <v>http://dx.doi.org/10.1002/jmv.28104</v>
      </c>
      <c r="BG149" t="s">
        <v>182</v>
      </c>
      <c r="BH149" t="s">
        <v>3357</v>
      </c>
      <c r="BI149">
        <v>5</v>
      </c>
      <c r="BJ149" t="s">
        <v>3358</v>
      </c>
      <c r="BK149" t="s">
        <v>208</v>
      </c>
      <c r="BL149" t="s">
        <v>3358</v>
      </c>
      <c r="BM149" t="s">
        <v>3359</v>
      </c>
      <c r="BN149" s="1">
        <v>36039015</v>
      </c>
      <c r="BO149" t="s">
        <v>566</v>
      </c>
      <c r="BP149" t="s">
        <v>182</v>
      </c>
      <c r="BQ149" t="s">
        <v>182</v>
      </c>
      <c r="BR149" t="s">
        <v>212</v>
      </c>
      <c r="BS149" t="s">
        <v>3360</v>
      </c>
      <c r="BT149" t="str">
        <f>HYPERLINK("https%3A%2F%2Fwww.webofscience.com%2Fwos%2Fwoscc%2Ffull-record%2FWOS:000852296100001","View Full Record in Web of Science")</f>
        <v>View Full Record in Web of Science</v>
      </c>
      <c r="BU149" t="str">
        <f t="shared" si="2"/>
        <v/>
      </c>
      <c r="BV149" t="s">
        <v>4385</v>
      </c>
    </row>
    <row r="150" spans="1:86" x14ac:dyDescent="0.2">
      <c r="A150" t="s">
        <v>180</v>
      </c>
      <c r="B150" t="s">
        <v>3436</v>
      </c>
      <c r="C150" t="s">
        <v>182</v>
      </c>
      <c r="D150" t="s">
        <v>182</v>
      </c>
      <c r="E150" t="s">
        <v>182</v>
      </c>
      <c r="F150" t="s">
        <v>3437</v>
      </c>
      <c r="G150" t="s">
        <v>182</v>
      </c>
      <c r="H150" t="s">
        <v>182</v>
      </c>
      <c r="I150" t="s">
        <v>3438</v>
      </c>
      <c r="J150" t="s">
        <v>1977</v>
      </c>
      <c r="K150" t="s">
        <v>182</v>
      </c>
      <c r="L150" t="s">
        <v>182</v>
      </c>
      <c r="M150" t="s">
        <v>186</v>
      </c>
      <c r="N150" t="s">
        <v>187</v>
      </c>
      <c r="O150" t="s">
        <v>182</v>
      </c>
      <c r="P150" t="s">
        <v>182</v>
      </c>
      <c r="Q150" t="s">
        <v>182</v>
      </c>
      <c r="R150" t="s">
        <v>182</v>
      </c>
      <c r="S150" t="s">
        <v>182</v>
      </c>
      <c r="T150" t="s">
        <v>3439</v>
      </c>
      <c r="U150" t="s">
        <v>3440</v>
      </c>
      <c r="V150" t="s">
        <v>3441</v>
      </c>
      <c r="W150" t="s">
        <v>3442</v>
      </c>
      <c r="X150" t="s">
        <v>3443</v>
      </c>
      <c r="Y150" t="s">
        <v>3444</v>
      </c>
      <c r="Z150" t="s">
        <v>987</v>
      </c>
      <c r="AA150" t="s">
        <v>988</v>
      </c>
      <c r="AB150" t="s">
        <v>989</v>
      </c>
      <c r="AC150" t="s">
        <v>3445</v>
      </c>
      <c r="AD150" t="s">
        <v>3446</v>
      </c>
      <c r="AE150" t="s">
        <v>3447</v>
      </c>
      <c r="AF150" t="s">
        <v>182</v>
      </c>
      <c r="AG150">
        <v>22</v>
      </c>
      <c r="AH150">
        <v>1</v>
      </c>
      <c r="AI150">
        <v>1</v>
      </c>
      <c r="AJ150">
        <v>0</v>
      </c>
      <c r="AK150">
        <v>0</v>
      </c>
      <c r="AL150" t="s">
        <v>647</v>
      </c>
      <c r="AM150" t="s">
        <v>648</v>
      </c>
      <c r="AN150" t="s">
        <v>649</v>
      </c>
      <c r="AO150" t="s">
        <v>1989</v>
      </c>
      <c r="AP150" t="s">
        <v>1990</v>
      </c>
      <c r="AQ150" t="s">
        <v>182</v>
      </c>
      <c r="AR150" t="s">
        <v>1991</v>
      </c>
      <c r="AS150" t="s">
        <v>1992</v>
      </c>
      <c r="AT150" t="s">
        <v>901</v>
      </c>
      <c r="AU150">
        <v>2022</v>
      </c>
      <c r="AV150">
        <v>20</v>
      </c>
      <c r="AW150">
        <v>12</v>
      </c>
      <c r="AX150" t="s">
        <v>182</v>
      </c>
      <c r="AY150" t="s">
        <v>182</v>
      </c>
      <c r="AZ150" t="s">
        <v>182</v>
      </c>
      <c r="BA150" t="s">
        <v>182</v>
      </c>
      <c r="BB150">
        <v>2887</v>
      </c>
      <c r="BC150">
        <v>2895</v>
      </c>
      <c r="BD150" t="s">
        <v>182</v>
      </c>
      <c r="BE150" t="s">
        <v>59</v>
      </c>
      <c r="BF150" s="1" t="str">
        <f>HYPERLINK("http://dx.doi.org/10.1111/jth.15879","http://dx.doi.org/10.1111/jth.15879")</f>
        <v>http://dx.doi.org/10.1111/jth.15879</v>
      </c>
      <c r="BG150" t="s">
        <v>182</v>
      </c>
      <c r="BH150" t="s">
        <v>3448</v>
      </c>
      <c r="BI150">
        <v>9</v>
      </c>
      <c r="BJ150" t="s">
        <v>1994</v>
      </c>
      <c r="BK150" t="s">
        <v>208</v>
      </c>
      <c r="BL150" t="s">
        <v>1995</v>
      </c>
      <c r="BM150" t="s">
        <v>3449</v>
      </c>
      <c r="BN150" s="1">
        <v>36111372</v>
      </c>
      <c r="BO150" t="s">
        <v>382</v>
      </c>
      <c r="BP150" t="s">
        <v>182</v>
      </c>
      <c r="BQ150" t="s">
        <v>182</v>
      </c>
      <c r="BR150" t="s">
        <v>212</v>
      </c>
      <c r="BS150" t="s">
        <v>3450</v>
      </c>
      <c r="BT150" t="str">
        <f>HYPERLINK("https%3A%2F%2Fwww.webofscience.com%2Fwos%2Fwoscc%2Ffull-record%2FWOS:000864037700001","View Full Record in Web of Science")</f>
        <v>View Full Record in Web of Science</v>
      </c>
      <c r="BU150" t="str">
        <f t="shared" si="2"/>
        <v/>
      </c>
      <c r="BV150" t="s">
        <v>4573</v>
      </c>
    </row>
    <row r="151" spans="1:86" x14ac:dyDescent="0.2">
      <c r="A151" t="s">
        <v>180</v>
      </c>
      <c r="B151" t="s">
        <v>3361</v>
      </c>
      <c r="C151" t="s">
        <v>182</v>
      </c>
      <c r="D151" t="s">
        <v>182</v>
      </c>
      <c r="E151" t="s">
        <v>182</v>
      </c>
      <c r="F151" t="s">
        <v>3362</v>
      </c>
      <c r="G151" t="s">
        <v>182</v>
      </c>
      <c r="H151" t="s">
        <v>182</v>
      </c>
      <c r="I151" t="s">
        <v>3363</v>
      </c>
      <c r="J151" t="s">
        <v>3364</v>
      </c>
      <c r="K151" t="s">
        <v>182</v>
      </c>
      <c r="L151" t="s">
        <v>182</v>
      </c>
      <c r="M151" t="s">
        <v>186</v>
      </c>
      <c r="N151" t="s">
        <v>187</v>
      </c>
      <c r="O151" t="s">
        <v>182</v>
      </c>
      <c r="P151" t="s">
        <v>182</v>
      </c>
      <c r="Q151" t="s">
        <v>182</v>
      </c>
      <c r="R151" t="s">
        <v>182</v>
      </c>
      <c r="S151" t="s">
        <v>182</v>
      </c>
      <c r="T151" t="s">
        <v>3365</v>
      </c>
      <c r="U151" t="s">
        <v>3366</v>
      </c>
      <c r="V151" t="s">
        <v>3367</v>
      </c>
      <c r="W151" t="s">
        <v>3368</v>
      </c>
      <c r="X151" t="s">
        <v>3369</v>
      </c>
      <c r="Y151" t="s">
        <v>3370</v>
      </c>
      <c r="Z151" t="s">
        <v>3371</v>
      </c>
      <c r="AA151" t="s">
        <v>3372</v>
      </c>
      <c r="AB151" t="s">
        <v>3373</v>
      </c>
      <c r="AC151" t="s">
        <v>3374</v>
      </c>
      <c r="AD151" t="s">
        <v>3375</v>
      </c>
      <c r="AE151" t="s">
        <v>3376</v>
      </c>
      <c r="AF151" t="s">
        <v>182</v>
      </c>
      <c r="AG151">
        <v>50</v>
      </c>
      <c r="AH151">
        <v>2</v>
      </c>
      <c r="AI151">
        <v>2</v>
      </c>
      <c r="AJ151">
        <v>0</v>
      </c>
      <c r="AK151">
        <v>2</v>
      </c>
      <c r="AL151" t="s">
        <v>647</v>
      </c>
      <c r="AM151" t="s">
        <v>648</v>
      </c>
      <c r="AN151" t="s">
        <v>649</v>
      </c>
      <c r="AO151" t="s">
        <v>3377</v>
      </c>
      <c r="AP151" t="s">
        <v>182</v>
      </c>
      <c r="AQ151" t="s">
        <v>182</v>
      </c>
      <c r="AR151" t="s">
        <v>3378</v>
      </c>
      <c r="AS151" t="s">
        <v>3379</v>
      </c>
      <c r="AT151" t="s">
        <v>679</v>
      </c>
      <c r="AU151">
        <v>2022</v>
      </c>
      <c r="AV151">
        <v>10</v>
      </c>
      <c r="AW151">
        <v>11</v>
      </c>
      <c r="AX151" t="s">
        <v>182</v>
      </c>
      <c r="AY151" t="s">
        <v>182</v>
      </c>
      <c r="AZ151" t="s">
        <v>182</v>
      </c>
      <c r="BA151" t="s">
        <v>182</v>
      </c>
      <c r="BB151" t="s">
        <v>182</v>
      </c>
      <c r="BC151" t="s">
        <v>182</v>
      </c>
      <c r="BD151" t="s">
        <v>3380</v>
      </c>
      <c r="BE151" t="s">
        <v>60</v>
      </c>
      <c r="BF151" s="1" t="str">
        <f>HYPERLINK("http://dx.doi.org/10.1002/mgg3.2047","http://dx.doi.org/10.1002/mgg3.2047")</f>
        <v>http://dx.doi.org/10.1002/mgg3.2047</v>
      </c>
      <c r="BG151" t="s">
        <v>182</v>
      </c>
      <c r="BH151" t="s">
        <v>3357</v>
      </c>
      <c r="BI151">
        <v>17</v>
      </c>
      <c r="BJ151" t="s">
        <v>628</v>
      </c>
      <c r="BK151" t="s">
        <v>208</v>
      </c>
      <c r="BL151" t="s">
        <v>628</v>
      </c>
      <c r="BM151" t="s">
        <v>3381</v>
      </c>
      <c r="BN151" s="1">
        <v>36124564</v>
      </c>
      <c r="BO151" t="s">
        <v>566</v>
      </c>
      <c r="BP151" t="s">
        <v>182</v>
      </c>
      <c r="BQ151" t="s">
        <v>182</v>
      </c>
      <c r="BR151" t="s">
        <v>212</v>
      </c>
      <c r="BS151" t="s">
        <v>3382</v>
      </c>
      <c r="BT151" t="str">
        <f>HYPERLINK("https%3A%2F%2Fwww.webofscience.com%2Fwos%2Fwoscc%2Ffull-record%2FWOS:000857874400001","View Full Record in Web of Science")</f>
        <v>View Full Record in Web of Science</v>
      </c>
      <c r="BU151">
        <f t="shared" si="2"/>
        <v>1</v>
      </c>
      <c r="BW151" t="s">
        <v>4561</v>
      </c>
      <c r="CA151" t="s">
        <v>4317</v>
      </c>
      <c r="CB151" t="s">
        <v>4317</v>
      </c>
      <c r="CC151" t="s">
        <v>4317</v>
      </c>
      <c r="CD151" t="s">
        <v>4317</v>
      </c>
      <c r="CE151" t="s">
        <v>4317</v>
      </c>
      <c r="CF151" t="s">
        <v>4324</v>
      </c>
      <c r="CG151" t="s">
        <v>4575</v>
      </c>
      <c r="CH151" t="s">
        <v>4574</v>
      </c>
    </row>
    <row r="152" spans="1:86" x14ac:dyDescent="0.2">
      <c r="A152" t="s">
        <v>180</v>
      </c>
      <c r="B152" t="s">
        <v>3383</v>
      </c>
      <c r="C152" t="s">
        <v>182</v>
      </c>
      <c r="D152" t="s">
        <v>182</v>
      </c>
      <c r="E152" t="s">
        <v>182</v>
      </c>
      <c r="F152" t="s">
        <v>3384</v>
      </c>
      <c r="G152" t="s">
        <v>182</v>
      </c>
      <c r="H152" t="s">
        <v>182</v>
      </c>
      <c r="I152" t="s">
        <v>3385</v>
      </c>
      <c r="J152" t="s">
        <v>2894</v>
      </c>
      <c r="K152" t="s">
        <v>182</v>
      </c>
      <c r="L152" t="s">
        <v>182</v>
      </c>
      <c r="M152" t="s">
        <v>186</v>
      </c>
      <c r="N152" t="s">
        <v>187</v>
      </c>
      <c r="O152" t="s">
        <v>182</v>
      </c>
      <c r="P152" t="s">
        <v>182</v>
      </c>
      <c r="Q152" t="s">
        <v>182</v>
      </c>
      <c r="R152" t="s">
        <v>182</v>
      </c>
      <c r="S152" t="s">
        <v>182</v>
      </c>
      <c r="T152" t="s">
        <v>182</v>
      </c>
      <c r="U152" t="s">
        <v>3386</v>
      </c>
      <c r="V152" t="s">
        <v>3387</v>
      </c>
      <c r="W152" t="s">
        <v>3388</v>
      </c>
      <c r="X152" t="s">
        <v>3389</v>
      </c>
      <c r="Y152" t="s">
        <v>3390</v>
      </c>
      <c r="Z152" t="s">
        <v>3391</v>
      </c>
      <c r="AA152" t="s">
        <v>182</v>
      </c>
      <c r="AB152" t="s">
        <v>3392</v>
      </c>
      <c r="AC152" t="s">
        <v>3393</v>
      </c>
      <c r="AD152" t="s">
        <v>3394</v>
      </c>
      <c r="AE152" t="s">
        <v>3395</v>
      </c>
      <c r="AF152" t="s">
        <v>182</v>
      </c>
      <c r="AG152">
        <v>49</v>
      </c>
      <c r="AH152">
        <v>12</v>
      </c>
      <c r="AI152">
        <v>13</v>
      </c>
      <c r="AJ152">
        <v>5</v>
      </c>
      <c r="AK152">
        <v>18</v>
      </c>
      <c r="AL152" t="s">
        <v>832</v>
      </c>
      <c r="AM152" t="s">
        <v>833</v>
      </c>
      <c r="AN152" t="s">
        <v>834</v>
      </c>
      <c r="AO152" t="s">
        <v>2906</v>
      </c>
      <c r="AP152" t="s">
        <v>2907</v>
      </c>
      <c r="AQ152" t="s">
        <v>182</v>
      </c>
      <c r="AR152" t="s">
        <v>2894</v>
      </c>
      <c r="AS152" t="s">
        <v>2908</v>
      </c>
      <c r="AT152" t="s">
        <v>790</v>
      </c>
      <c r="AU152">
        <v>2022</v>
      </c>
      <c r="AV152">
        <v>611</v>
      </c>
      <c r="AW152">
        <v>7935</v>
      </c>
      <c r="AX152" t="s">
        <v>182</v>
      </c>
      <c r="AY152" t="s">
        <v>182</v>
      </c>
      <c r="AZ152" t="s">
        <v>182</v>
      </c>
      <c r="BA152" t="s">
        <v>182</v>
      </c>
      <c r="BB152">
        <v>346</v>
      </c>
      <c r="BC152" t="s">
        <v>1814</v>
      </c>
      <c r="BD152" t="s">
        <v>182</v>
      </c>
      <c r="BE152" t="s">
        <v>3396</v>
      </c>
      <c r="BF152" s="1" t="str">
        <f>HYPERLINK("http://dx.doi.org/10.1038/s41586-022-05344-2","http://dx.doi.org/10.1038/s41586-022-05344-2")</f>
        <v>http://dx.doi.org/10.1038/s41586-022-05344-2</v>
      </c>
      <c r="BG152" t="s">
        <v>182</v>
      </c>
      <c r="BH152" t="s">
        <v>3357</v>
      </c>
      <c r="BI152">
        <v>21</v>
      </c>
      <c r="BJ152" t="s">
        <v>423</v>
      </c>
      <c r="BK152" t="s">
        <v>208</v>
      </c>
      <c r="BL152" t="s">
        <v>424</v>
      </c>
      <c r="BM152" t="s">
        <v>3397</v>
      </c>
      <c r="BN152" s="1">
        <v>36130725</v>
      </c>
      <c r="BO152" t="s">
        <v>975</v>
      </c>
      <c r="BP152" t="s">
        <v>182</v>
      </c>
      <c r="BQ152" t="s">
        <v>182</v>
      </c>
      <c r="BR152" t="s">
        <v>212</v>
      </c>
      <c r="BS152" t="s">
        <v>3398</v>
      </c>
      <c r="BT152" t="str">
        <f>HYPERLINK("https%3A%2F%2Fwww.webofscience.com%2Fwos%2Fwoscc%2Ffull-record%2FWOS:000874441400001","View Full Record in Web of Science")</f>
        <v>View Full Record in Web of Science</v>
      </c>
      <c r="BU152" t="str">
        <f t="shared" si="2"/>
        <v/>
      </c>
      <c r="BV152" t="s">
        <v>4381</v>
      </c>
    </row>
    <row r="153" spans="1:86" x14ac:dyDescent="0.2">
      <c r="A153" t="s">
        <v>180</v>
      </c>
      <c r="B153" t="s">
        <v>3418</v>
      </c>
      <c r="C153" t="s">
        <v>182</v>
      </c>
      <c r="D153" t="s">
        <v>182</v>
      </c>
      <c r="E153" t="s">
        <v>182</v>
      </c>
      <c r="F153" t="s">
        <v>3419</v>
      </c>
      <c r="G153" t="s">
        <v>182</v>
      </c>
      <c r="H153" t="s">
        <v>3420</v>
      </c>
      <c r="I153" t="s">
        <v>3421</v>
      </c>
      <c r="J153" t="s">
        <v>406</v>
      </c>
      <c r="K153" t="s">
        <v>182</v>
      </c>
      <c r="L153" t="s">
        <v>182</v>
      </c>
      <c r="M153" t="s">
        <v>186</v>
      </c>
      <c r="N153" t="s">
        <v>187</v>
      </c>
      <c r="O153" t="s">
        <v>182</v>
      </c>
      <c r="P153" t="s">
        <v>182</v>
      </c>
      <c r="Q153" t="s">
        <v>182</v>
      </c>
      <c r="R153" t="s">
        <v>182</v>
      </c>
      <c r="S153" t="s">
        <v>182</v>
      </c>
      <c r="T153" t="s">
        <v>182</v>
      </c>
      <c r="U153" t="s">
        <v>182</v>
      </c>
      <c r="V153" t="s">
        <v>3422</v>
      </c>
      <c r="W153" t="s">
        <v>3423</v>
      </c>
      <c r="X153" t="s">
        <v>3424</v>
      </c>
      <c r="Y153" t="s">
        <v>3425</v>
      </c>
      <c r="Z153" t="s">
        <v>3426</v>
      </c>
      <c r="AA153" t="s">
        <v>3427</v>
      </c>
      <c r="AB153" t="s">
        <v>3428</v>
      </c>
      <c r="AC153" t="s">
        <v>3429</v>
      </c>
      <c r="AD153" t="s">
        <v>3430</v>
      </c>
      <c r="AE153" t="s">
        <v>3431</v>
      </c>
      <c r="AF153" t="s">
        <v>182</v>
      </c>
      <c r="AG153">
        <v>40</v>
      </c>
      <c r="AH153">
        <v>3</v>
      </c>
      <c r="AI153">
        <v>3</v>
      </c>
      <c r="AJ153">
        <v>0</v>
      </c>
      <c r="AK153">
        <v>3</v>
      </c>
      <c r="AL153" t="s">
        <v>415</v>
      </c>
      <c r="AM153" t="s">
        <v>416</v>
      </c>
      <c r="AN153" t="s">
        <v>417</v>
      </c>
      <c r="AO153" t="s">
        <v>418</v>
      </c>
      <c r="AP153" t="s">
        <v>182</v>
      </c>
      <c r="AQ153" t="s">
        <v>182</v>
      </c>
      <c r="AR153" t="s">
        <v>406</v>
      </c>
      <c r="AS153" t="s">
        <v>419</v>
      </c>
      <c r="AT153" t="s">
        <v>3432</v>
      </c>
      <c r="AU153">
        <v>2022</v>
      </c>
      <c r="AV153">
        <v>17</v>
      </c>
      <c r="AW153">
        <v>9</v>
      </c>
      <c r="AX153" t="s">
        <v>182</v>
      </c>
      <c r="AY153" t="s">
        <v>182</v>
      </c>
      <c r="AZ153" t="s">
        <v>182</v>
      </c>
      <c r="BA153" t="s">
        <v>182</v>
      </c>
      <c r="BB153" t="s">
        <v>182</v>
      </c>
      <c r="BC153" t="s">
        <v>182</v>
      </c>
      <c r="BD153" t="s">
        <v>3433</v>
      </c>
      <c r="BE153" t="s">
        <v>61</v>
      </c>
      <c r="BF153" s="1" t="str">
        <f>HYPERLINK("http://dx.doi.org/10.1371/journal.pone.0273704","http://dx.doi.org/10.1371/journal.pone.0273704")</f>
        <v>http://dx.doi.org/10.1371/journal.pone.0273704</v>
      </c>
      <c r="BG153" t="s">
        <v>182</v>
      </c>
      <c r="BH153" t="s">
        <v>182</v>
      </c>
      <c r="BI153">
        <v>22</v>
      </c>
      <c r="BJ153" t="s">
        <v>423</v>
      </c>
      <c r="BK153" t="s">
        <v>208</v>
      </c>
      <c r="BL153" t="s">
        <v>424</v>
      </c>
      <c r="BM153" t="s">
        <v>3434</v>
      </c>
      <c r="BN153" s="1">
        <v>36173949</v>
      </c>
      <c r="BO153" t="s">
        <v>471</v>
      </c>
      <c r="BP153" t="s">
        <v>182</v>
      </c>
      <c r="BQ153" t="s">
        <v>182</v>
      </c>
      <c r="BR153" t="s">
        <v>212</v>
      </c>
      <c r="BS153" t="s">
        <v>3435</v>
      </c>
      <c r="BT153" t="str">
        <f>HYPERLINK("https%3A%2F%2Fwww.webofscience.com%2Fwos%2Fwoscc%2Ffull-record%2FWOS:000892100100024","View Full Record in Web of Science")</f>
        <v>View Full Record in Web of Science</v>
      </c>
      <c r="BU153" t="str">
        <f t="shared" si="2"/>
        <v/>
      </c>
      <c r="BV153" t="s">
        <v>4576</v>
      </c>
    </row>
    <row r="154" spans="1:86" x14ac:dyDescent="0.2">
      <c r="A154" t="s">
        <v>180</v>
      </c>
      <c r="B154" t="s">
        <v>3451</v>
      </c>
      <c r="C154" t="s">
        <v>182</v>
      </c>
      <c r="D154" t="s">
        <v>182</v>
      </c>
      <c r="E154" t="s">
        <v>182</v>
      </c>
      <c r="F154" t="s">
        <v>3452</v>
      </c>
      <c r="G154" t="s">
        <v>182</v>
      </c>
      <c r="H154" t="s">
        <v>182</v>
      </c>
      <c r="I154" t="s">
        <v>3453</v>
      </c>
      <c r="J154" t="s">
        <v>1638</v>
      </c>
      <c r="K154" t="s">
        <v>182</v>
      </c>
      <c r="L154" t="s">
        <v>182</v>
      </c>
      <c r="M154" t="s">
        <v>186</v>
      </c>
      <c r="N154" t="s">
        <v>187</v>
      </c>
      <c r="O154" t="s">
        <v>182</v>
      </c>
      <c r="P154" t="s">
        <v>182</v>
      </c>
      <c r="Q154" t="s">
        <v>182</v>
      </c>
      <c r="R154" t="s">
        <v>182</v>
      </c>
      <c r="S154" t="s">
        <v>182</v>
      </c>
      <c r="T154" t="s">
        <v>3454</v>
      </c>
      <c r="U154" t="s">
        <v>1697</v>
      </c>
      <c r="V154" t="s">
        <v>3455</v>
      </c>
      <c r="W154" t="s">
        <v>3456</v>
      </c>
      <c r="X154" t="s">
        <v>3457</v>
      </c>
      <c r="Y154" t="s">
        <v>3458</v>
      </c>
      <c r="Z154" t="s">
        <v>3459</v>
      </c>
      <c r="AA154" t="s">
        <v>3460</v>
      </c>
      <c r="AB154" t="s">
        <v>3461</v>
      </c>
      <c r="AC154" t="s">
        <v>3462</v>
      </c>
      <c r="AD154" t="s">
        <v>3463</v>
      </c>
      <c r="AE154" t="s">
        <v>3464</v>
      </c>
      <c r="AF154" t="s">
        <v>182</v>
      </c>
      <c r="AG154">
        <v>32</v>
      </c>
      <c r="AH154">
        <v>2</v>
      </c>
      <c r="AI154">
        <v>2</v>
      </c>
      <c r="AJ154">
        <v>0</v>
      </c>
      <c r="AK154">
        <v>2</v>
      </c>
      <c r="AL154" t="s">
        <v>313</v>
      </c>
      <c r="AM154" t="s">
        <v>201</v>
      </c>
      <c r="AN154" t="s">
        <v>314</v>
      </c>
      <c r="AO154" t="s">
        <v>182</v>
      </c>
      <c r="AP154" t="s">
        <v>1650</v>
      </c>
      <c r="AQ154" t="s">
        <v>182</v>
      </c>
      <c r="AR154" t="s">
        <v>1638</v>
      </c>
      <c r="AS154" t="s">
        <v>1651</v>
      </c>
      <c r="AT154" t="s">
        <v>3465</v>
      </c>
      <c r="AU154">
        <v>2022</v>
      </c>
      <c r="AV154">
        <v>22</v>
      </c>
      <c r="AW154">
        <v>1</v>
      </c>
      <c r="AX154" t="s">
        <v>182</v>
      </c>
      <c r="AY154" t="s">
        <v>182</v>
      </c>
      <c r="AZ154" t="s">
        <v>182</v>
      </c>
      <c r="BA154" t="s">
        <v>182</v>
      </c>
      <c r="BB154" t="s">
        <v>182</v>
      </c>
      <c r="BC154" t="s">
        <v>182</v>
      </c>
      <c r="BD154">
        <v>1884</v>
      </c>
      <c r="BE154" t="s">
        <v>62</v>
      </c>
      <c r="BF154" s="1" t="str">
        <f>HYPERLINK("http://dx.doi.org/10.1186/s12889-022-14311-5","http://dx.doi.org/10.1186/s12889-022-14311-5")</f>
        <v>http://dx.doi.org/10.1186/s12889-022-14311-5</v>
      </c>
      <c r="BG154" t="s">
        <v>182</v>
      </c>
      <c r="BH154" t="s">
        <v>182</v>
      </c>
      <c r="BI154">
        <v>9</v>
      </c>
      <c r="BJ154" t="s">
        <v>320</v>
      </c>
      <c r="BK154" t="s">
        <v>208</v>
      </c>
      <c r="BL154" t="s">
        <v>320</v>
      </c>
      <c r="BM154" t="s">
        <v>3466</v>
      </c>
      <c r="BN154" s="1">
        <v>36217157</v>
      </c>
      <c r="BO154" t="s">
        <v>881</v>
      </c>
      <c r="BP154" t="s">
        <v>182</v>
      </c>
      <c r="BQ154" t="s">
        <v>182</v>
      </c>
      <c r="BR154" t="s">
        <v>212</v>
      </c>
      <c r="BS154" t="s">
        <v>3467</v>
      </c>
      <c r="BT154" t="str">
        <f>HYPERLINK("https%3A%2F%2Fwww.webofscience.com%2Fwos%2Fwoscc%2Ffull-record%2FWOS:000866685700001","View Full Record in Web of Science")</f>
        <v>View Full Record in Web of Science</v>
      </c>
      <c r="BU154">
        <f t="shared" si="2"/>
        <v>1</v>
      </c>
      <c r="CA154" t="s">
        <v>4317</v>
      </c>
      <c r="CD154" t="s">
        <v>4317</v>
      </c>
      <c r="CE154" t="s">
        <v>4317</v>
      </c>
      <c r="CF154" t="s">
        <v>4322</v>
      </c>
      <c r="CG154" t="s">
        <v>4577</v>
      </c>
      <c r="CH154" t="s">
        <v>4578</v>
      </c>
    </row>
    <row r="155" spans="1:86" x14ac:dyDescent="0.2">
      <c r="A155" t="s">
        <v>180</v>
      </c>
      <c r="B155" t="s">
        <v>3468</v>
      </c>
      <c r="C155" t="s">
        <v>182</v>
      </c>
      <c r="D155" t="s">
        <v>182</v>
      </c>
      <c r="E155" t="s">
        <v>182</v>
      </c>
      <c r="F155" t="s">
        <v>3469</v>
      </c>
      <c r="G155" t="s">
        <v>182</v>
      </c>
      <c r="H155" t="s">
        <v>182</v>
      </c>
      <c r="I155" t="s">
        <v>3470</v>
      </c>
      <c r="J155" t="s">
        <v>3471</v>
      </c>
      <c r="K155" t="s">
        <v>182</v>
      </c>
      <c r="L155" t="s">
        <v>182</v>
      </c>
      <c r="M155" t="s">
        <v>186</v>
      </c>
      <c r="N155" t="s">
        <v>187</v>
      </c>
      <c r="O155" t="s">
        <v>182</v>
      </c>
      <c r="P155" t="s">
        <v>182</v>
      </c>
      <c r="Q155" t="s">
        <v>182</v>
      </c>
      <c r="R155" t="s">
        <v>182</v>
      </c>
      <c r="S155" t="s">
        <v>182</v>
      </c>
      <c r="T155" t="s">
        <v>3472</v>
      </c>
      <c r="U155" t="s">
        <v>182</v>
      </c>
      <c r="V155" t="s">
        <v>3473</v>
      </c>
      <c r="W155" t="s">
        <v>3474</v>
      </c>
      <c r="X155" t="s">
        <v>3475</v>
      </c>
      <c r="Y155" t="s">
        <v>3476</v>
      </c>
      <c r="Z155" t="s">
        <v>893</v>
      </c>
      <c r="AA155" t="s">
        <v>3477</v>
      </c>
      <c r="AB155" t="s">
        <v>3478</v>
      </c>
      <c r="AC155" t="s">
        <v>182</v>
      </c>
      <c r="AD155" t="s">
        <v>182</v>
      </c>
      <c r="AE155" t="s">
        <v>182</v>
      </c>
      <c r="AF155" t="s">
        <v>182</v>
      </c>
      <c r="AG155">
        <v>40</v>
      </c>
      <c r="AH155">
        <v>0</v>
      </c>
      <c r="AI155">
        <v>0</v>
      </c>
      <c r="AJ155">
        <v>0</v>
      </c>
      <c r="AK155">
        <v>11</v>
      </c>
      <c r="AL155" t="s">
        <v>489</v>
      </c>
      <c r="AM155" t="s">
        <v>261</v>
      </c>
      <c r="AN155" t="s">
        <v>490</v>
      </c>
      <c r="AO155" t="s">
        <v>3479</v>
      </c>
      <c r="AP155" t="s">
        <v>3480</v>
      </c>
      <c r="AQ155" t="s">
        <v>182</v>
      </c>
      <c r="AR155" t="s">
        <v>3481</v>
      </c>
      <c r="AS155" t="s">
        <v>3482</v>
      </c>
      <c r="AT155" t="s">
        <v>3483</v>
      </c>
      <c r="AU155">
        <v>2022</v>
      </c>
      <c r="AV155">
        <v>30</v>
      </c>
      <c r="AW155">
        <v>1</v>
      </c>
      <c r="AX155" t="s">
        <v>182</v>
      </c>
      <c r="AY155" t="s">
        <v>182</v>
      </c>
      <c r="AZ155" t="s">
        <v>182</v>
      </c>
      <c r="BA155" t="s">
        <v>182</v>
      </c>
      <c r="BB155">
        <v>103</v>
      </c>
      <c r="BC155">
        <v>111</v>
      </c>
      <c r="BD155" t="s">
        <v>182</v>
      </c>
      <c r="BE155" t="s">
        <v>99</v>
      </c>
      <c r="BF155" s="1" t="str">
        <f>HYPERLINK("http://dx.doi.org/10.1093/jamia/ocac203","http://dx.doi.org/10.1093/jamia/ocac203")</f>
        <v>http://dx.doi.org/10.1093/jamia/ocac203</v>
      </c>
      <c r="BG155" t="s">
        <v>182</v>
      </c>
      <c r="BH155" t="s">
        <v>3448</v>
      </c>
      <c r="BI155">
        <v>9</v>
      </c>
      <c r="BJ155" t="s">
        <v>3484</v>
      </c>
      <c r="BK155" t="s">
        <v>380</v>
      </c>
      <c r="BL155" t="s">
        <v>3485</v>
      </c>
      <c r="BM155" t="s">
        <v>3486</v>
      </c>
      <c r="BN155" s="1">
        <v>36227072</v>
      </c>
      <c r="BO155" t="s">
        <v>1491</v>
      </c>
      <c r="BP155" t="s">
        <v>182</v>
      </c>
      <c r="BQ155" t="s">
        <v>182</v>
      </c>
      <c r="BR155" t="s">
        <v>212</v>
      </c>
      <c r="BS155" t="s">
        <v>3487</v>
      </c>
      <c r="BT155" t="str">
        <f>HYPERLINK("https%3A%2F%2Fwww.webofscience.com%2Fwos%2Fwoscc%2Ffull-record%2FWOS:000888078300001","View Full Record in Web of Science")</f>
        <v>View Full Record in Web of Science</v>
      </c>
      <c r="BU155" t="str">
        <f t="shared" si="2"/>
        <v/>
      </c>
      <c r="BV155" t="s">
        <v>4579</v>
      </c>
    </row>
    <row r="156" spans="1:86" x14ac:dyDescent="0.2">
      <c r="A156" t="s">
        <v>180</v>
      </c>
      <c r="B156" t="s">
        <v>3534</v>
      </c>
      <c r="C156" t="s">
        <v>182</v>
      </c>
      <c r="D156" t="s">
        <v>182</v>
      </c>
      <c r="E156" t="s">
        <v>182</v>
      </c>
      <c r="F156" t="s">
        <v>3535</v>
      </c>
      <c r="G156" t="s">
        <v>182</v>
      </c>
      <c r="H156" t="s">
        <v>182</v>
      </c>
      <c r="I156" t="s">
        <v>3572</v>
      </c>
      <c r="J156" t="s">
        <v>3573</v>
      </c>
      <c r="K156" t="s">
        <v>182</v>
      </c>
      <c r="L156" t="s">
        <v>182</v>
      </c>
      <c r="M156" t="s">
        <v>186</v>
      </c>
      <c r="N156" t="s">
        <v>187</v>
      </c>
      <c r="O156" t="s">
        <v>182</v>
      </c>
      <c r="P156" t="s">
        <v>182</v>
      </c>
      <c r="Q156" t="s">
        <v>182</v>
      </c>
      <c r="R156" t="s">
        <v>182</v>
      </c>
      <c r="S156" t="s">
        <v>182</v>
      </c>
      <c r="T156" t="s">
        <v>3574</v>
      </c>
      <c r="U156" t="s">
        <v>3575</v>
      </c>
      <c r="V156" t="s">
        <v>3576</v>
      </c>
      <c r="W156" t="s">
        <v>3577</v>
      </c>
      <c r="X156" t="s">
        <v>2382</v>
      </c>
      <c r="Y156" t="s">
        <v>3578</v>
      </c>
      <c r="Z156" t="s">
        <v>3579</v>
      </c>
      <c r="AA156" t="s">
        <v>182</v>
      </c>
      <c r="AB156" t="s">
        <v>3580</v>
      </c>
      <c r="AC156" t="s">
        <v>182</v>
      </c>
      <c r="AD156" t="s">
        <v>182</v>
      </c>
      <c r="AE156" t="s">
        <v>182</v>
      </c>
      <c r="AF156" t="s">
        <v>182</v>
      </c>
      <c r="AG156">
        <v>34</v>
      </c>
      <c r="AH156">
        <v>0</v>
      </c>
      <c r="AI156">
        <v>0</v>
      </c>
      <c r="AJ156">
        <v>0</v>
      </c>
      <c r="AK156">
        <v>0</v>
      </c>
      <c r="AL156" t="s">
        <v>3581</v>
      </c>
      <c r="AM156" t="s">
        <v>3582</v>
      </c>
      <c r="AN156" t="s">
        <v>3583</v>
      </c>
      <c r="AO156" t="s">
        <v>3584</v>
      </c>
      <c r="AP156" t="s">
        <v>3585</v>
      </c>
      <c r="AQ156" t="s">
        <v>182</v>
      </c>
      <c r="AR156" t="s">
        <v>3586</v>
      </c>
      <c r="AS156" t="s">
        <v>3587</v>
      </c>
      <c r="AT156" t="s">
        <v>901</v>
      </c>
      <c r="AU156">
        <v>2022</v>
      </c>
      <c r="AV156">
        <v>19</v>
      </c>
      <c r="AW156">
        <v>12</v>
      </c>
      <c r="AX156" t="s">
        <v>182</v>
      </c>
      <c r="AY156" t="s">
        <v>182</v>
      </c>
      <c r="AZ156" t="s">
        <v>182</v>
      </c>
      <c r="BA156" t="s">
        <v>182</v>
      </c>
      <c r="BB156">
        <v>837</v>
      </c>
      <c r="BC156">
        <v>841</v>
      </c>
      <c r="BD156" t="s">
        <v>182</v>
      </c>
      <c r="BE156" t="s">
        <v>3588</v>
      </c>
      <c r="BF156" s="1" t="str">
        <f>HYPERLINK("http://dx.doi.org/10.1123/jpah.2022-0294","http://dx.doi.org/10.1123/jpah.2022-0294")</f>
        <v>http://dx.doi.org/10.1123/jpah.2022-0294</v>
      </c>
      <c r="BG156" t="s">
        <v>182</v>
      </c>
      <c r="BH156" t="s">
        <v>182</v>
      </c>
      <c r="BI156">
        <v>5</v>
      </c>
      <c r="BJ156" t="s">
        <v>320</v>
      </c>
      <c r="BK156" t="s">
        <v>321</v>
      </c>
      <c r="BL156" t="s">
        <v>320</v>
      </c>
      <c r="BM156" t="s">
        <v>3589</v>
      </c>
      <c r="BN156" s="1">
        <v>36229030</v>
      </c>
      <c r="BO156" t="s">
        <v>566</v>
      </c>
      <c r="BP156" t="s">
        <v>182</v>
      </c>
      <c r="BQ156" t="s">
        <v>182</v>
      </c>
      <c r="BR156" t="s">
        <v>212</v>
      </c>
      <c r="BS156" t="s">
        <v>3590</v>
      </c>
      <c r="BT156" t="str">
        <f>HYPERLINK("https%3A%2F%2Fwww.webofscience.com%2Fwos%2Fwoscc%2Ffull-record%2FWOS:000913127600005","View Full Record in Web of Science")</f>
        <v>View Full Record in Web of Science</v>
      </c>
      <c r="BU156">
        <f t="shared" si="2"/>
        <v>1</v>
      </c>
      <c r="CA156" t="s">
        <v>4317</v>
      </c>
      <c r="CB156" t="s">
        <v>4317</v>
      </c>
      <c r="CD156" t="s">
        <v>4317</v>
      </c>
      <c r="CE156" t="s">
        <v>4317</v>
      </c>
      <c r="CF156" t="s">
        <v>4336</v>
      </c>
      <c r="CG156" t="s">
        <v>4580</v>
      </c>
      <c r="CH156" t="s">
        <v>4581</v>
      </c>
    </row>
    <row r="157" spans="1:86" x14ac:dyDescent="0.2">
      <c r="A157" t="s">
        <v>180</v>
      </c>
      <c r="B157" t="s">
        <v>3399</v>
      </c>
      <c r="C157" t="s">
        <v>182</v>
      </c>
      <c r="D157" t="s">
        <v>182</v>
      </c>
      <c r="E157" t="s">
        <v>182</v>
      </c>
      <c r="F157" t="s">
        <v>3400</v>
      </c>
      <c r="G157" t="s">
        <v>182</v>
      </c>
      <c r="H157" t="s">
        <v>182</v>
      </c>
      <c r="I157" t="s">
        <v>3401</v>
      </c>
      <c r="J157" t="s">
        <v>3402</v>
      </c>
      <c r="K157" t="s">
        <v>182</v>
      </c>
      <c r="L157" t="s">
        <v>182</v>
      </c>
      <c r="M157" t="s">
        <v>186</v>
      </c>
      <c r="N157" t="s">
        <v>187</v>
      </c>
      <c r="O157" t="s">
        <v>182</v>
      </c>
      <c r="P157" t="s">
        <v>182</v>
      </c>
      <c r="Q157" t="s">
        <v>182</v>
      </c>
      <c r="R157" t="s">
        <v>182</v>
      </c>
      <c r="S157" t="s">
        <v>182</v>
      </c>
      <c r="T157" t="s">
        <v>3403</v>
      </c>
      <c r="U157" t="s">
        <v>182</v>
      </c>
      <c r="V157" t="s">
        <v>3404</v>
      </c>
      <c r="W157" t="s">
        <v>3405</v>
      </c>
      <c r="X157" t="s">
        <v>1413</v>
      </c>
      <c r="Y157" t="s">
        <v>3406</v>
      </c>
      <c r="Z157" t="s">
        <v>483</v>
      </c>
      <c r="AA157" t="s">
        <v>3407</v>
      </c>
      <c r="AB157" t="s">
        <v>3408</v>
      </c>
      <c r="AC157" t="s">
        <v>3409</v>
      </c>
      <c r="AD157" t="s">
        <v>3410</v>
      </c>
      <c r="AE157" t="s">
        <v>3411</v>
      </c>
      <c r="AF157" t="s">
        <v>182</v>
      </c>
      <c r="AG157">
        <v>20</v>
      </c>
      <c r="AH157">
        <v>26</v>
      </c>
      <c r="AI157">
        <v>26</v>
      </c>
      <c r="AJ157">
        <v>0</v>
      </c>
      <c r="AK157">
        <v>0</v>
      </c>
      <c r="AL157" t="s">
        <v>200</v>
      </c>
      <c r="AM157" t="s">
        <v>201</v>
      </c>
      <c r="AN157" t="s">
        <v>202</v>
      </c>
      <c r="AO157" t="s">
        <v>3412</v>
      </c>
      <c r="AP157" t="s">
        <v>3413</v>
      </c>
      <c r="AQ157" t="s">
        <v>182</v>
      </c>
      <c r="AR157" t="s">
        <v>3402</v>
      </c>
      <c r="AS157" t="s">
        <v>3414</v>
      </c>
      <c r="AT157" t="s">
        <v>654</v>
      </c>
      <c r="AU157">
        <v>2023</v>
      </c>
      <c r="AV157">
        <v>109</v>
      </c>
      <c r="AW157">
        <v>2</v>
      </c>
      <c r="AX157" t="s">
        <v>182</v>
      </c>
      <c r="AY157" t="s">
        <v>182</v>
      </c>
      <c r="AZ157" t="s">
        <v>182</v>
      </c>
      <c r="BA157" t="s">
        <v>182</v>
      </c>
      <c r="BB157">
        <v>119</v>
      </c>
      <c r="BC157">
        <v>126</v>
      </c>
      <c r="BD157" t="s">
        <v>182</v>
      </c>
      <c r="BE157" t="s">
        <v>63</v>
      </c>
      <c r="BF157" s="1" t="str">
        <f>HYPERLINK("http://dx.doi.org/10.1136/heartjnl-2022-321492","http://dx.doi.org/10.1136/heartjnl-2022-321492")</f>
        <v>http://dx.doi.org/10.1136/heartjnl-2022-321492</v>
      </c>
      <c r="BG157" t="s">
        <v>182</v>
      </c>
      <c r="BH157" t="s">
        <v>3357</v>
      </c>
      <c r="BI157">
        <v>8</v>
      </c>
      <c r="BJ157" t="s">
        <v>348</v>
      </c>
      <c r="BK157" t="s">
        <v>208</v>
      </c>
      <c r="BL157" t="s">
        <v>349</v>
      </c>
      <c r="BM157" t="s">
        <v>3415</v>
      </c>
      <c r="BN157" s="1">
        <v>36280346</v>
      </c>
      <c r="BO157" t="s">
        <v>3416</v>
      </c>
      <c r="BP157" t="s">
        <v>182</v>
      </c>
      <c r="BQ157" t="s">
        <v>182</v>
      </c>
      <c r="BR157" t="s">
        <v>212</v>
      </c>
      <c r="BS157" t="s">
        <v>3417</v>
      </c>
      <c r="BT157" t="str">
        <f>HYPERLINK("https%3A%2F%2Fwww.webofscience.com%2Fwos%2Fwoscc%2Ffull-record%2FWOS:000870720700001","View Full Record in Web of Science")</f>
        <v>View Full Record in Web of Science</v>
      </c>
      <c r="BU157" t="str">
        <f t="shared" si="2"/>
        <v/>
      </c>
      <c r="BV157" t="s">
        <v>4582</v>
      </c>
    </row>
    <row r="158" spans="1:86" x14ac:dyDescent="0.2">
      <c r="A158" t="s">
        <v>180</v>
      </c>
      <c r="B158" t="s">
        <v>3505</v>
      </c>
      <c r="C158" t="s">
        <v>182</v>
      </c>
      <c r="D158" t="s">
        <v>182</v>
      </c>
      <c r="E158" t="s">
        <v>182</v>
      </c>
      <c r="F158" t="s">
        <v>3506</v>
      </c>
      <c r="G158" t="s">
        <v>182</v>
      </c>
      <c r="H158" t="s">
        <v>182</v>
      </c>
      <c r="I158" t="s">
        <v>3507</v>
      </c>
      <c r="J158" t="s">
        <v>3342</v>
      </c>
      <c r="K158" t="s">
        <v>182</v>
      </c>
      <c r="L158" t="s">
        <v>182</v>
      </c>
      <c r="M158" t="s">
        <v>186</v>
      </c>
      <c r="N158" t="s">
        <v>187</v>
      </c>
      <c r="O158" t="s">
        <v>182</v>
      </c>
      <c r="P158" t="s">
        <v>182</v>
      </c>
      <c r="Q158" t="s">
        <v>182</v>
      </c>
      <c r="R158" t="s">
        <v>182</v>
      </c>
      <c r="S158" t="s">
        <v>182</v>
      </c>
      <c r="T158" t="s">
        <v>3508</v>
      </c>
      <c r="U158" t="s">
        <v>3509</v>
      </c>
      <c r="V158" t="s">
        <v>3510</v>
      </c>
      <c r="W158" t="s">
        <v>3511</v>
      </c>
      <c r="X158" t="s">
        <v>3512</v>
      </c>
      <c r="Y158" t="s">
        <v>3513</v>
      </c>
      <c r="Z158" t="s">
        <v>3514</v>
      </c>
      <c r="AA158" t="s">
        <v>182</v>
      </c>
      <c r="AB158" t="s">
        <v>3515</v>
      </c>
      <c r="AC158" t="s">
        <v>182</v>
      </c>
      <c r="AD158" t="s">
        <v>182</v>
      </c>
      <c r="AE158" t="s">
        <v>182</v>
      </c>
      <c r="AF158" t="s">
        <v>182</v>
      </c>
      <c r="AG158">
        <v>66</v>
      </c>
      <c r="AH158">
        <v>10</v>
      </c>
      <c r="AI158">
        <v>10</v>
      </c>
      <c r="AJ158">
        <v>5</v>
      </c>
      <c r="AK158">
        <v>12</v>
      </c>
      <c r="AL158" t="s">
        <v>647</v>
      </c>
      <c r="AM158" t="s">
        <v>648</v>
      </c>
      <c r="AN158" t="s">
        <v>649</v>
      </c>
      <c r="AO158" t="s">
        <v>3353</v>
      </c>
      <c r="AP158" t="s">
        <v>3354</v>
      </c>
      <c r="AQ158" t="s">
        <v>182</v>
      </c>
      <c r="AR158" t="s">
        <v>3355</v>
      </c>
      <c r="AS158" t="s">
        <v>3356</v>
      </c>
      <c r="AT158" t="s">
        <v>654</v>
      </c>
      <c r="AU158">
        <v>2023</v>
      </c>
      <c r="AV158">
        <v>95</v>
      </c>
      <c r="AW158">
        <v>1</v>
      </c>
      <c r="AX158" t="s">
        <v>182</v>
      </c>
      <c r="AY158" t="s">
        <v>182</v>
      </c>
      <c r="AZ158" t="s">
        <v>182</v>
      </c>
      <c r="BA158" t="s">
        <v>182</v>
      </c>
      <c r="BB158" t="s">
        <v>182</v>
      </c>
      <c r="BC158" t="s">
        <v>182</v>
      </c>
      <c r="BD158" t="s">
        <v>182</v>
      </c>
      <c r="BE158" t="s">
        <v>64</v>
      </c>
      <c r="BF158" s="1" t="str">
        <f>HYPERLINK("http://dx.doi.org/10.1002/jmv.28264","http://dx.doi.org/10.1002/jmv.28264")</f>
        <v>http://dx.doi.org/10.1002/jmv.28264</v>
      </c>
      <c r="BG158" t="s">
        <v>182</v>
      </c>
      <c r="BH158" t="s">
        <v>3502</v>
      </c>
      <c r="BI158">
        <v>9</v>
      </c>
      <c r="BJ158" t="s">
        <v>3358</v>
      </c>
      <c r="BK158" t="s">
        <v>208</v>
      </c>
      <c r="BL158" t="s">
        <v>3358</v>
      </c>
      <c r="BM158" t="s">
        <v>3359</v>
      </c>
      <c r="BN158" s="1">
        <v>36316288</v>
      </c>
      <c r="BO158" t="s">
        <v>566</v>
      </c>
      <c r="BP158" t="s">
        <v>182</v>
      </c>
      <c r="BQ158" t="s">
        <v>182</v>
      </c>
      <c r="BR158" t="s">
        <v>212</v>
      </c>
      <c r="BS158" t="s">
        <v>3516</v>
      </c>
      <c r="BT158" t="str">
        <f>HYPERLINK("https%3A%2F%2Fwww.webofscience.com%2Fwos%2Fwoscc%2Ffull-record%2FWOS:000879822000001","View Full Record in Web of Science")</f>
        <v>View Full Record in Web of Science</v>
      </c>
      <c r="BU158" t="str">
        <f t="shared" si="2"/>
        <v/>
      </c>
      <c r="BV158" t="s">
        <v>4583</v>
      </c>
    </row>
    <row r="159" spans="1:86" x14ac:dyDescent="0.2">
      <c r="A159" t="s">
        <v>180</v>
      </c>
      <c r="B159" t="s">
        <v>3488</v>
      </c>
      <c r="C159" t="s">
        <v>182</v>
      </c>
      <c r="D159" t="s">
        <v>182</v>
      </c>
      <c r="E159" t="s">
        <v>182</v>
      </c>
      <c r="F159" t="s">
        <v>3489</v>
      </c>
      <c r="G159" t="s">
        <v>182</v>
      </c>
      <c r="H159" t="s">
        <v>182</v>
      </c>
      <c r="I159" t="s">
        <v>3490</v>
      </c>
      <c r="J159" t="s">
        <v>3491</v>
      </c>
      <c r="K159" t="s">
        <v>182</v>
      </c>
      <c r="L159" t="s">
        <v>182</v>
      </c>
      <c r="M159" t="s">
        <v>186</v>
      </c>
      <c r="N159" t="s">
        <v>187</v>
      </c>
      <c r="O159" t="s">
        <v>182</v>
      </c>
      <c r="P159" t="s">
        <v>182</v>
      </c>
      <c r="Q159" t="s">
        <v>182</v>
      </c>
      <c r="R159" t="s">
        <v>182</v>
      </c>
      <c r="S159" t="s">
        <v>182</v>
      </c>
      <c r="T159" t="s">
        <v>182</v>
      </c>
      <c r="U159" t="s">
        <v>3492</v>
      </c>
      <c r="V159" t="s">
        <v>3493</v>
      </c>
      <c r="W159" t="s">
        <v>3494</v>
      </c>
      <c r="X159" t="s">
        <v>3495</v>
      </c>
      <c r="Y159" t="s">
        <v>3496</v>
      </c>
      <c r="Z159" t="s">
        <v>3497</v>
      </c>
      <c r="AA159" t="s">
        <v>182</v>
      </c>
      <c r="AB159" t="s">
        <v>3498</v>
      </c>
      <c r="AC159" t="s">
        <v>182</v>
      </c>
      <c r="AD159" t="s">
        <v>182</v>
      </c>
      <c r="AE159" t="s">
        <v>182</v>
      </c>
      <c r="AF159" t="s">
        <v>182</v>
      </c>
      <c r="AG159">
        <v>53</v>
      </c>
      <c r="AH159">
        <v>3</v>
      </c>
      <c r="AI159">
        <v>3</v>
      </c>
      <c r="AJ159">
        <v>6</v>
      </c>
      <c r="AK159">
        <v>12</v>
      </c>
      <c r="AL159" t="s">
        <v>647</v>
      </c>
      <c r="AM159" t="s">
        <v>648</v>
      </c>
      <c r="AN159" t="s">
        <v>649</v>
      </c>
      <c r="AO159" t="s">
        <v>3499</v>
      </c>
      <c r="AP159" t="s">
        <v>182</v>
      </c>
      <c r="AQ159" t="s">
        <v>182</v>
      </c>
      <c r="AR159" t="s">
        <v>3500</v>
      </c>
      <c r="AS159" t="s">
        <v>3501</v>
      </c>
      <c r="AT159" t="s">
        <v>901</v>
      </c>
      <c r="AU159">
        <v>2022</v>
      </c>
      <c r="AV159">
        <v>9</v>
      </c>
      <c r="AW159">
        <v>12</v>
      </c>
      <c r="AX159" t="s">
        <v>182</v>
      </c>
      <c r="AY159" t="s">
        <v>182</v>
      </c>
      <c r="AZ159" t="s">
        <v>182</v>
      </c>
      <c r="BA159" t="s">
        <v>182</v>
      </c>
      <c r="BB159">
        <v>1953</v>
      </c>
      <c r="BC159">
        <v>1961</v>
      </c>
      <c r="BD159" t="s">
        <v>182</v>
      </c>
      <c r="BE159" t="s">
        <v>98</v>
      </c>
      <c r="BF159" s="1" t="str">
        <f>HYPERLINK("http://dx.doi.org/10.1002/acn3.51688","http://dx.doi.org/10.1002/acn3.51688")</f>
        <v>http://dx.doi.org/10.1002/acn3.51688</v>
      </c>
      <c r="BG159" t="s">
        <v>182</v>
      </c>
      <c r="BH159" t="s">
        <v>3502</v>
      </c>
      <c r="BI159">
        <v>9</v>
      </c>
      <c r="BJ159" t="s">
        <v>1441</v>
      </c>
      <c r="BK159" t="s">
        <v>208</v>
      </c>
      <c r="BL159" t="s">
        <v>1442</v>
      </c>
      <c r="BM159" t="s">
        <v>3503</v>
      </c>
      <c r="BN159" s="1">
        <v>36321943</v>
      </c>
      <c r="BO159" t="s">
        <v>471</v>
      </c>
      <c r="BP159" t="s">
        <v>182</v>
      </c>
      <c r="BQ159" t="s">
        <v>182</v>
      </c>
      <c r="BR159" t="s">
        <v>212</v>
      </c>
      <c r="BS159" t="s">
        <v>3504</v>
      </c>
      <c r="BT159" t="str">
        <f>HYPERLINK("https%3A%2F%2Fwww.webofscience.com%2Fwos%2Fwoscc%2Ffull-record%2FWOS:000877648800001","View Full Record in Web of Science")</f>
        <v>View Full Record in Web of Science</v>
      </c>
      <c r="BU159" t="str">
        <f t="shared" si="2"/>
        <v/>
      </c>
      <c r="BV159" t="s">
        <v>4385</v>
      </c>
    </row>
    <row r="160" spans="1:86" x14ac:dyDescent="0.2">
      <c r="A160" t="s">
        <v>180</v>
      </c>
      <c r="B160" t="s">
        <v>3517</v>
      </c>
      <c r="C160" t="s">
        <v>182</v>
      </c>
      <c r="D160" t="s">
        <v>182</v>
      </c>
      <c r="E160" t="s">
        <v>182</v>
      </c>
      <c r="F160" t="s">
        <v>3518</v>
      </c>
      <c r="G160" t="s">
        <v>182</v>
      </c>
      <c r="H160" t="s">
        <v>182</v>
      </c>
      <c r="I160" t="s">
        <v>3519</v>
      </c>
      <c r="J160" t="s">
        <v>406</v>
      </c>
      <c r="K160" t="s">
        <v>182</v>
      </c>
      <c r="L160" t="s">
        <v>182</v>
      </c>
      <c r="M160" t="s">
        <v>186</v>
      </c>
      <c r="N160" t="s">
        <v>187</v>
      </c>
      <c r="O160" t="s">
        <v>182</v>
      </c>
      <c r="P160" t="s">
        <v>182</v>
      </c>
      <c r="Q160" t="s">
        <v>182</v>
      </c>
      <c r="R160" t="s">
        <v>182</v>
      </c>
      <c r="S160" t="s">
        <v>182</v>
      </c>
      <c r="T160" t="s">
        <v>182</v>
      </c>
      <c r="U160" t="s">
        <v>3520</v>
      </c>
      <c r="V160" t="s">
        <v>3521</v>
      </c>
      <c r="W160" t="s">
        <v>3522</v>
      </c>
      <c r="X160" t="s">
        <v>3523</v>
      </c>
      <c r="Y160" t="s">
        <v>3524</v>
      </c>
      <c r="Z160" t="s">
        <v>3525</v>
      </c>
      <c r="AA160" t="s">
        <v>182</v>
      </c>
      <c r="AB160" t="s">
        <v>3526</v>
      </c>
      <c r="AC160" t="s">
        <v>3527</v>
      </c>
      <c r="AD160" t="s">
        <v>3528</v>
      </c>
      <c r="AE160" t="s">
        <v>3529</v>
      </c>
      <c r="AF160" t="s">
        <v>182</v>
      </c>
      <c r="AG160">
        <v>30</v>
      </c>
      <c r="AH160">
        <v>1</v>
      </c>
      <c r="AI160">
        <v>1</v>
      </c>
      <c r="AJ160">
        <v>1</v>
      </c>
      <c r="AK160">
        <v>2</v>
      </c>
      <c r="AL160" t="s">
        <v>415</v>
      </c>
      <c r="AM160" t="s">
        <v>416</v>
      </c>
      <c r="AN160" t="s">
        <v>417</v>
      </c>
      <c r="AO160" t="s">
        <v>418</v>
      </c>
      <c r="AP160" t="s">
        <v>182</v>
      </c>
      <c r="AQ160" t="s">
        <v>182</v>
      </c>
      <c r="AR160" t="s">
        <v>406</v>
      </c>
      <c r="AS160" t="s">
        <v>419</v>
      </c>
      <c r="AT160" t="s">
        <v>3530</v>
      </c>
      <c r="AU160">
        <v>2022</v>
      </c>
      <c r="AV160">
        <v>17</v>
      </c>
      <c r="AW160">
        <v>11</v>
      </c>
      <c r="AX160" t="s">
        <v>182</v>
      </c>
      <c r="AY160" t="s">
        <v>182</v>
      </c>
      <c r="AZ160" t="s">
        <v>182</v>
      </c>
      <c r="BA160" t="s">
        <v>182</v>
      </c>
      <c r="BB160" t="s">
        <v>182</v>
      </c>
      <c r="BC160" t="s">
        <v>182</v>
      </c>
      <c r="BD160" t="s">
        <v>3531</v>
      </c>
      <c r="BE160" t="s">
        <v>65</v>
      </c>
      <c r="BF160" s="1" t="str">
        <f>HYPERLINK("http://dx.doi.org/10.1371/journal.pone.0276781","http://dx.doi.org/10.1371/journal.pone.0276781")</f>
        <v>http://dx.doi.org/10.1371/journal.pone.0276781</v>
      </c>
      <c r="BG160" t="s">
        <v>182</v>
      </c>
      <c r="BH160" t="s">
        <v>182</v>
      </c>
      <c r="BI160">
        <v>14</v>
      </c>
      <c r="BJ160" t="s">
        <v>423</v>
      </c>
      <c r="BK160" t="s">
        <v>208</v>
      </c>
      <c r="BL160" t="s">
        <v>424</v>
      </c>
      <c r="BM160" t="s">
        <v>3532</v>
      </c>
      <c r="BN160" s="1">
        <v>36350810</v>
      </c>
      <c r="BO160" t="s">
        <v>881</v>
      </c>
      <c r="BP160" t="s">
        <v>182</v>
      </c>
      <c r="BQ160" t="s">
        <v>182</v>
      </c>
      <c r="BR160" t="s">
        <v>212</v>
      </c>
      <c r="BS160" t="s">
        <v>3533</v>
      </c>
      <c r="BT160" t="str">
        <f>HYPERLINK("https%3A%2F%2Fwww.webofscience.com%2Fwos%2Fwoscc%2Ffull-record%2FWOS:000924711500037","View Full Record in Web of Science")</f>
        <v>View Full Record in Web of Science</v>
      </c>
      <c r="BU160">
        <f t="shared" si="2"/>
        <v>1</v>
      </c>
      <c r="BZ160" t="s">
        <v>4317</v>
      </c>
      <c r="CA160" t="s">
        <v>4317</v>
      </c>
      <c r="CB160" t="s">
        <v>4317</v>
      </c>
      <c r="CD160" t="s">
        <v>4317</v>
      </c>
      <c r="CE160" t="s">
        <v>4317</v>
      </c>
      <c r="CF160" t="s">
        <v>4336</v>
      </c>
      <c r="CG160" t="s">
        <v>4584</v>
      </c>
      <c r="CH160" t="s">
        <v>4585</v>
      </c>
    </row>
    <row r="161" spans="1:86" x14ac:dyDescent="0.2">
      <c r="A161" t="s">
        <v>180</v>
      </c>
      <c r="B161" t="s">
        <v>3534</v>
      </c>
      <c r="C161" t="s">
        <v>182</v>
      </c>
      <c r="D161" t="s">
        <v>182</v>
      </c>
      <c r="E161" t="s">
        <v>182</v>
      </c>
      <c r="F161" t="s">
        <v>3535</v>
      </c>
      <c r="G161" t="s">
        <v>182</v>
      </c>
      <c r="H161" t="s">
        <v>182</v>
      </c>
      <c r="I161" t="s">
        <v>3536</v>
      </c>
      <c r="J161" t="s">
        <v>3537</v>
      </c>
      <c r="K161" t="s">
        <v>182</v>
      </c>
      <c r="L161" t="s">
        <v>182</v>
      </c>
      <c r="M161" t="s">
        <v>186</v>
      </c>
      <c r="N161" t="s">
        <v>187</v>
      </c>
      <c r="O161" t="s">
        <v>182</v>
      </c>
      <c r="P161" t="s">
        <v>182</v>
      </c>
      <c r="Q161" t="s">
        <v>182</v>
      </c>
      <c r="R161" t="s">
        <v>182</v>
      </c>
      <c r="S161" t="s">
        <v>182</v>
      </c>
      <c r="T161" t="s">
        <v>3538</v>
      </c>
      <c r="U161" t="s">
        <v>3539</v>
      </c>
      <c r="V161" t="s">
        <v>3540</v>
      </c>
      <c r="W161" t="s">
        <v>3541</v>
      </c>
      <c r="X161" t="s">
        <v>3542</v>
      </c>
      <c r="Y161" t="s">
        <v>3543</v>
      </c>
      <c r="Z161" t="s">
        <v>3544</v>
      </c>
      <c r="AA161" t="s">
        <v>182</v>
      </c>
      <c r="AB161" t="s">
        <v>3545</v>
      </c>
      <c r="AC161" t="s">
        <v>182</v>
      </c>
      <c r="AD161" t="s">
        <v>182</v>
      </c>
      <c r="AE161" t="s">
        <v>182</v>
      </c>
      <c r="AF161" t="s">
        <v>182</v>
      </c>
      <c r="AG161">
        <v>33</v>
      </c>
      <c r="AH161">
        <v>0</v>
      </c>
      <c r="AI161">
        <v>0</v>
      </c>
      <c r="AJ161">
        <v>1</v>
      </c>
      <c r="AK161">
        <v>1</v>
      </c>
      <c r="AL161" t="s">
        <v>3546</v>
      </c>
      <c r="AM161" t="s">
        <v>3547</v>
      </c>
      <c r="AN161" t="s">
        <v>3548</v>
      </c>
      <c r="AO161" t="s">
        <v>3549</v>
      </c>
      <c r="AP161" t="s">
        <v>3550</v>
      </c>
      <c r="AQ161" t="s">
        <v>182</v>
      </c>
      <c r="AR161" t="s">
        <v>3551</v>
      </c>
      <c r="AS161" t="s">
        <v>3552</v>
      </c>
      <c r="AT161" t="s">
        <v>3553</v>
      </c>
      <c r="AU161">
        <v>2022</v>
      </c>
      <c r="AV161">
        <v>40</v>
      </c>
      <c r="AW161">
        <v>20</v>
      </c>
      <c r="AX161" t="s">
        <v>182</v>
      </c>
      <c r="AY161" t="s">
        <v>182</v>
      </c>
      <c r="AZ161" t="s">
        <v>182</v>
      </c>
      <c r="BA161" t="s">
        <v>182</v>
      </c>
      <c r="BB161">
        <v>2267</v>
      </c>
      <c r="BC161">
        <v>2274</v>
      </c>
      <c r="BD161" t="s">
        <v>182</v>
      </c>
      <c r="BE161" t="s">
        <v>3554</v>
      </c>
      <c r="BF161" s="1" t="str">
        <f>HYPERLINK("http://dx.doi.org/10.1080/02640414.2022.2150385","http://dx.doi.org/10.1080/02640414.2022.2150385")</f>
        <v>http://dx.doi.org/10.1080/02640414.2022.2150385</v>
      </c>
      <c r="BG161" t="s">
        <v>182</v>
      </c>
      <c r="BH161" t="s">
        <v>3502</v>
      </c>
      <c r="BI161">
        <v>8</v>
      </c>
      <c r="BJ161" t="s">
        <v>3555</v>
      </c>
      <c r="BK161" t="s">
        <v>208</v>
      </c>
      <c r="BL161" t="s">
        <v>3555</v>
      </c>
      <c r="BM161" t="s">
        <v>3556</v>
      </c>
      <c r="BN161" s="1">
        <v>36426713</v>
      </c>
      <c r="BO161" t="s">
        <v>591</v>
      </c>
      <c r="BP161" t="s">
        <v>182</v>
      </c>
      <c r="BQ161" t="s">
        <v>182</v>
      </c>
      <c r="BR161" t="s">
        <v>212</v>
      </c>
      <c r="BS161" t="s">
        <v>3557</v>
      </c>
      <c r="BT161" t="str">
        <f>HYPERLINK("https%3A%2F%2Fwww.webofscience.com%2Fwos%2Fwoscc%2Ffull-record%2FWOS:000889665100001","View Full Record in Web of Science")</f>
        <v>View Full Record in Web of Science</v>
      </c>
      <c r="BU161">
        <f t="shared" si="2"/>
        <v>1</v>
      </c>
      <c r="CA161" t="s">
        <v>4317</v>
      </c>
      <c r="CB161" t="s">
        <v>4317</v>
      </c>
      <c r="CD161" t="s">
        <v>4317</v>
      </c>
      <c r="CE161" t="s">
        <v>4317</v>
      </c>
      <c r="CF161" t="s">
        <v>4332</v>
      </c>
      <c r="CG161" t="s">
        <v>4586</v>
      </c>
      <c r="CH161" t="s">
        <v>4587</v>
      </c>
    </row>
    <row r="162" spans="1:86" x14ac:dyDescent="0.2">
      <c r="A162" t="s">
        <v>180</v>
      </c>
      <c r="B162" t="s">
        <v>3558</v>
      </c>
      <c r="C162" t="s">
        <v>182</v>
      </c>
      <c r="D162" t="s">
        <v>182</v>
      </c>
      <c r="E162" t="s">
        <v>182</v>
      </c>
      <c r="F162" t="s">
        <v>3559</v>
      </c>
      <c r="G162" t="s">
        <v>182</v>
      </c>
      <c r="H162" t="s">
        <v>182</v>
      </c>
      <c r="I162" t="s">
        <v>3560</v>
      </c>
      <c r="J162" t="s">
        <v>2894</v>
      </c>
      <c r="K162" t="s">
        <v>182</v>
      </c>
      <c r="L162" t="s">
        <v>182</v>
      </c>
      <c r="M162" t="s">
        <v>186</v>
      </c>
      <c r="N162" t="s">
        <v>187</v>
      </c>
      <c r="O162" t="s">
        <v>182</v>
      </c>
      <c r="P162" t="s">
        <v>182</v>
      </c>
      <c r="Q162" t="s">
        <v>182</v>
      </c>
      <c r="R162" t="s">
        <v>182</v>
      </c>
      <c r="S162" t="s">
        <v>182</v>
      </c>
      <c r="T162" t="s">
        <v>182</v>
      </c>
      <c r="U162" t="s">
        <v>3561</v>
      </c>
      <c r="V162" t="s">
        <v>3562</v>
      </c>
      <c r="W162" t="s">
        <v>3563</v>
      </c>
      <c r="X162" t="s">
        <v>3564</v>
      </c>
      <c r="Y162" t="s">
        <v>3565</v>
      </c>
      <c r="Z162" t="s">
        <v>3566</v>
      </c>
      <c r="AA162" t="s">
        <v>3567</v>
      </c>
      <c r="AB162" t="s">
        <v>3568</v>
      </c>
      <c r="AC162" t="s">
        <v>182</v>
      </c>
      <c r="AD162" t="s">
        <v>182</v>
      </c>
      <c r="AE162" t="s">
        <v>182</v>
      </c>
      <c r="AF162" t="s">
        <v>182</v>
      </c>
      <c r="AG162">
        <v>58</v>
      </c>
      <c r="AH162">
        <v>23</v>
      </c>
      <c r="AI162">
        <v>23</v>
      </c>
      <c r="AJ162">
        <v>2</v>
      </c>
      <c r="AK162">
        <v>2</v>
      </c>
      <c r="AL162" t="s">
        <v>832</v>
      </c>
      <c r="AM162" t="s">
        <v>833</v>
      </c>
      <c r="AN162" t="s">
        <v>834</v>
      </c>
      <c r="AO162" t="s">
        <v>2906</v>
      </c>
      <c r="AP162" t="s">
        <v>2907</v>
      </c>
      <c r="AQ162" t="s">
        <v>182</v>
      </c>
      <c r="AR162" t="s">
        <v>2894</v>
      </c>
      <c r="AS162" t="s">
        <v>2908</v>
      </c>
      <c r="AT162" t="s">
        <v>3569</v>
      </c>
      <c r="AU162">
        <v>2022</v>
      </c>
      <c r="AV162">
        <v>612</v>
      </c>
      <c r="AW162">
        <v>7939</v>
      </c>
      <c r="AX162" t="s">
        <v>182</v>
      </c>
      <c r="AY162" t="s">
        <v>182</v>
      </c>
      <c r="AZ162" t="s">
        <v>182</v>
      </c>
      <c r="BA162" t="s">
        <v>182</v>
      </c>
      <c r="BB162">
        <v>301</v>
      </c>
      <c r="BC162" t="s">
        <v>1814</v>
      </c>
      <c r="BD162" t="s">
        <v>182</v>
      </c>
      <c r="BE162" t="s">
        <v>66</v>
      </c>
      <c r="BF162" s="1" t="str">
        <f>HYPERLINK("http://dx.doi.org/10.1038/s41586-022-05448-9","http://dx.doi.org/10.1038/s41586-022-05448-9")</f>
        <v>http://dx.doi.org/10.1038/s41586-022-05448-9</v>
      </c>
      <c r="BG162" t="s">
        <v>182</v>
      </c>
      <c r="BH162" t="s">
        <v>3502</v>
      </c>
      <c r="BI162">
        <v>25</v>
      </c>
      <c r="BJ162" t="s">
        <v>423</v>
      </c>
      <c r="BK162" t="s">
        <v>208</v>
      </c>
      <c r="BL162" t="s">
        <v>424</v>
      </c>
      <c r="BM162" t="s">
        <v>3570</v>
      </c>
      <c r="BN162" s="1">
        <v>36450978</v>
      </c>
      <c r="BO162" t="s">
        <v>1166</v>
      </c>
      <c r="BP162" t="s">
        <v>182</v>
      </c>
      <c r="BQ162" t="s">
        <v>182</v>
      </c>
      <c r="BR162" t="s">
        <v>212</v>
      </c>
      <c r="BS162" t="s">
        <v>3571</v>
      </c>
      <c r="BT162" t="str">
        <f>HYPERLINK("https%3A%2F%2Fwww.webofscience.com%2Fwos%2Fwoscc%2Ffull-record%2FWOS:000932175600008","View Full Record in Web of Science")</f>
        <v>View Full Record in Web of Science</v>
      </c>
      <c r="BU162">
        <f t="shared" si="2"/>
        <v>1</v>
      </c>
      <c r="BW162" t="s">
        <v>4363</v>
      </c>
      <c r="BZ162" t="s">
        <v>4359</v>
      </c>
      <c r="CA162" t="s">
        <v>4317</v>
      </c>
      <c r="CB162" t="s">
        <v>4317</v>
      </c>
      <c r="CF162" t="s">
        <v>4324</v>
      </c>
      <c r="CG162" t="s">
        <v>4588</v>
      </c>
      <c r="CH162" t="s">
        <v>4589</v>
      </c>
    </row>
    <row r="163" spans="1:86" x14ac:dyDescent="0.2">
      <c r="A163" t="s">
        <v>180</v>
      </c>
      <c r="B163" t="s">
        <v>3591</v>
      </c>
      <c r="C163" t="s">
        <v>182</v>
      </c>
      <c r="D163" t="s">
        <v>182</v>
      </c>
      <c r="E163" t="s">
        <v>182</v>
      </c>
      <c r="F163" t="s">
        <v>3592</v>
      </c>
      <c r="G163" t="s">
        <v>182</v>
      </c>
      <c r="H163" t="s">
        <v>182</v>
      </c>
      <c r="I163" t="s">
        <v>3593</v>
      </c>
      <c r="J163" t="s">
        <v>3594</v>
      </c>
      <c r="K163" t="s">
        <v>182</v>
      </c>
      <c r="L163" t="s">
        <v>182</v>
      </c>
      <c r="M163" t="s">
        <v>186</v>
      </c>
      <c r="N163" t="s">
        <v>187</v>
      </c>
      <c r="O163" t="s">
        <v>182</v>
      </c>
      <c r="P163" t="s">
        <v>182</v>
      </c>
      <c r="Q163" t="s">
        <v>182</v>
      </c>
      <c r="R163" t="s">
        <v>182</v>
      </c>
      <c r="S163" t="s">
        <v>182</v>
      </c>
      <c r="T163" t="s">
        <v>3595</v>
      </c>
      <c r="U163" t="s">
        <v>3596</v>
      </c>
      <c r="V163" t="s">
        <v>3597</v>
      </c>
      <c r="W163" t="s">
        <v>3598</v>
      </c>
      <c r="X163" t="s">
        <v>3599</v>
      </c>
      <c r="Y163" t="s">
        <v>1152</v>
      </c>
      <c r="Z163" t="s">
        <v>3600</v>
      </c>
      <c r="AA163" t="s">
        <v>2083</v>
      </c>
      <c r="AB163" t="s">
        <v>182</v>
      </c>
      <c r="AC163" t="s">
        <v>3601</v>
      </c>
      <c r="AD163" t="s">
        <v>3602</v>
      </c>
      <c r="AE163" t="s">
        <v>3603</v>
      </c>
      <c r="AF163" t="s">
        <v>182</v>
      </c>
      <c r="AG163">
        <v>34</v>
      </c>
      <c r="AH163">
        <v>1</v>
      </c>
      <c r="AI163">
        <v>1</v>
      </c>
      <c r="AJ163">
        <v>0</v>
      </c>
      <c r="AK163">
        <v>1</v>
      </c>
      <c r="AL163" t="s">
        <v>727</v>
      </c>
      <c r="AM163" t="s">
        <v>728</v>
      </c>
      <c r="AN163" t="s">
        <v>729</v>
      </c>
      <c r="AO163" t="s">
        <v>3604</v>
      </c>
      <c r="AP163" t="s">
        <v>3605</v>
      </c>
      <c r="AQ163" t="s">
        <v>182</v>
      </c>
      <c r="AR163" t="s">
        <v>3606</v>
      </c>
      <c r="AS163" t="s">
        <v>3607</v>
      </c>
      <c r="AT163" t="s">
        <v>654</v>
      </c>
      <c r="AU163">
        <v>2023</v>
      </c>
      <c r="AV163">
        <v>66</v>
      </c>
      <c r="AW163" t="s">
        <v>182</v>
      </c>
      <c r="AX163" t="s">
        <v>182</v>
      </c>
      <c r="AY163" t="s">
        <v>182</v>
      </c>
      <c r="AZ163" t="s">
        <v>182</v>
      </c>
      <c r="BA163" t="s">
        <v>182</v>
      </c>
      <c r="BB163">
        <v>67</v>
      </c>
      <c r="BC163">
        <v>77</v>
      </c>
      <c r="BD163" t="s">
        <v>182</v>
      </c>
      <c r="BE163" t="s">
        <v>67</v>
      </c>
      <c r="BF163" s="1" t="str">
        <f>HYPERLINK("http://dx.doi.org/10.1016/j.euroneuro.2022.11.009","http://dx.doi.org/10.1016/j.euroneuro.2022.11.009")</f>
        <v>http://dx.doi.org/10.1016/j.euroneuro.2022.11.009</v>
      </c>
      <c r="BG163" t="s">
        <v>182</v>
      </c>
      <c r="BH163" t="s">
        <v>3608</v>
      </c>
      <c r="BI163">
        <v>11</v>
      </c>
      <c r="BJ163" t="s">
        <v>3609</v>
      </c>
      <c r="BK163" t="s">
        <v>208</v>
      </c>
      <c r="BL163" t="s">
        <v>3610</v>
      </c>
      <c r="BM163" t="s">
        <v>3611</v>
      </c>
      <c r="BN163" s="1">
        <v>36463771</v>
      </c>
      <c r="BO163" t="s">
        <v>1633</v>
      </c>
      <c r="BP163" t="s">
        <v>182</v>
      </c>
      <c r="BQ163" t="s">
        <v>182</v>
      </c>
      <c r="BR163" t="s">
        <v>212</v>
      </c>
      <c r="BS163" t="s">
        <v>3612</v>
      </c>
      <c r="BT163" t="str">
        <f>HYPERLINK("https%3A%2F%2Fwww.webofscience.com%2Fwos%2Fwoscc%2Ffull-record%2FWOS:000913399400003","View Full Record in Web of Science")</f>
        <v>View Full Record in Web of Science</v>
      </c>
      <c r="BU163">
        <f t="shared" si="2"/>
        <v>1</v>
      </c>
      <c r="CA163" t="s">
        <v>4317</v>
      </c>
      <c r="CB163" t="s">
        <v>4317</v>
      </c>
      <c r="CD163" t="s">
        <v>4317</v>
      </c>
      <c r="CE163" t="s">
        <v>4317</v>
      </c>
      <c r="CF163" t="s">
        <v>4335</v>
      </c>
      <c r="CG163" t="s">
        <v>4590</v>
      </c>
      <c r="CH163" t="s">
        <v>4591</v>
      </c>
    </row>
    <row r="164" spans="1:86" x14ac:dyDescent="0.2">
      <c r="A164" t="s">
        <v>180</v>
      </c>
      <c r="B164" t="s">
        <v>3613</v>
      </c>
      <c r="C164" t="s">
        <v>182</v>
      </c>
      <c r="D164" t="s">
        <v>182</v>
      </c>
      <c r="E164" t="s">
        <v>182</v>
      </c>
      <c r="F164" t="s">
        <v>3614</v>
      </c>
      <c r="G164" t="s">
        <v>182</v>
      </c>
      <c r="H164" t="s">
        <v>182</v>
      </c>
      <c r="I164" t="s">
        <v>3615</v>
      </c>
      <c r="J164" t="s">
        <v>571</v>
      </c>
      <c r="K164" t="s">
        <v>182</v>
      </c>
      <c r="L164" t="s">
        <v>182</v>
      </c>
      <c r="M164" t="s">
        <v>186</v>
      </c>
      <c r="N164" t="s">
        <v>3616</v>
      </c>
      <c r="O164" t="s">
        <v>182</v>
      </c>
      <c r="P164" t="s">
        <v>182</v>
      </c>
      <c r="Q164" t="s">
        <v>182</v>
      </c>
      <c r="R164" t="s">
        <v>182</v>
      </c>
      <c r="S164" t="s">
        <v>182</v>
      </c>
      <c r="T164" t="s">
        <v>3617</v>
      </c>
      <c r="U164" t="s">
        <v>3618</v>
      </c>
      <c r="V164" t="s">
        <v>3619</v>
      </c>
      <c r="W164" t="s">
        <v>3620</v>
      </c>
      <c r="X164" t="s">
        <v>3621</v>
      </c>
      <c r="Y164" t="s">
        <v>3622</v>
      </c>
      <c r="Z164" t="s">
        <v>3623</v>
      </c>
      <c r="AA164" t="s">
        <v>3624</v>
      </c>
      <c r="AB164" t="s">
        <v>3625</v>
      </c>
      <c r="AC164" t="s">
        <v>3626</v>
      </c>
      <c r="AD164" t="s">
        <v>3627</v>
      </c>
      <c r="AE164" t="s">
        <v>3628</v>
      </c>
      <c r="AF164" t="s">
        <v>182</v>
      </c>
      <c r="AG164">
        <v>33</v>
      </c>
      <c r="AH164">
        <v>2</v>
      </c>
      <c r="AI164">
        <v>2</v>
      </c>
      <c r="AJ164">
        <v>1</v>
      </c>
      <c r="AK164">
        <v>1</v>
      </c>
      <c r="AL164" t="s">
        <v>489</v>
      </c>
      <c r="AM164" t="s">
        <v>261</v>
      </c>
      <c r="AN164" t="s">
        <v>490</v>
      </c>
      <c r="AO164" t="s">
        <v>584</v>
      </c>
      <c r="AP164" t="s">
        <v>585</v>
      </c>
      <c r="AQ164" t="s">
        <v>182</v>
      </c>
      <c r="AR164" t="s">
        <v>586</v>
      </c>
      <c r="AS164" t="s">
        <v>587</v>
      </c>
      <c r="AT164" t="s">
        <v>3629</v>
      </c>
      <c r="AU164">
        <v>2022</v>
      </c>
      <c r="AV164" t="s">
        <v>182</v>
      </c>
      <c r="AW164" t="s">
        <v>182</v>
      </c>
      <c r="AX164" t="s">
        <v>182</v>
      </c>
      <c r="AY164" t="s">
        <v>182</v>
      </c>
      <c r="AZ164" t="s">
        <v>182</v>
      </c>
      <c r="BA164" t="s">
        <v>182</v>
      </c>
      <c r="BB164" t="s">
        <v>182</v>
      </c>
      <c r="BC164" t="s">
        <v>182</v>
      </c>
      <c r="BD164" t="s">
        <v>182</v>
      </c>
      <c r="BE164" t="s">
        <v>97</v>
      </c>
      <c r="BF164" s="1" t="str">
        <f>HYPERLINK("http://dx.doi.org/10.1093/ije/dyac221","http://dx.doi.org/10.1093/ije/dyac221")</f>
        <v>http://dx.doi.org/10.1093/ije/dyac221</v>
      </c>
      <c r="BG164" t="s">
        <v>182</v>
      </c>
      <c r="BH164" t="s">
        <v>3608</v>
      </c>
      <c r="BI164">
        <v>14</v>
      </c>
      <c r="BJ164" t="s">
        <v>320</v>
      </c>
      <c r="BK164" t="s">
        <v>208</v>
      </c>
      <c r="BL164" t="s">
        <v>320</v>
      </c>
      <c r="BM164" t="s">
        <v>3630</v>
      </c>
      <c r="BN164" s="1">
        <v>36474414</v>
      </c>
      <c r="BO164" t="s">
        <v>1491</v>
      </c>
      <c r="BP164" t="s">
        <v>182</v>
      </c>
      <c r="BQ164" t="s">
        <v>182</v>
      </c>
      <c r="BR164" t="s">
        <v>212</v>
      </c>
      <c r="BS164" t="s">
        <v>3631</v>
      </c>
      <c r="BT164" t="str">
        <f>HYPERLINK("https%3A%2F%2Fwww.webofscience.com%2Fwos%2Fwoscc%2Ffull-record%2FWOS:000894077500001","View Full Record in Web of Science")</f>
        <v>View Full Record in Web of Science</v>
      </c>
      <c r="BU164" t="str">
        <f t="shared" si="2"/>
        <v/>
      </c>
      <c r="BV164" t="s">
        <v>4592</v>
      </c>
    </row>
    <row r="165" spans="1:86" x14ac:dyDescent="0.2">
      <c r="A165" t="s">
        <v>180</v>
      </c>
      <c r="B165" t="s">
        <v>3646</v>
      </c>
      <c r="C165" t="s">
        <v>182</v>
      </c>
      <c r="D165" t="s">
        <v>182</v>
      </c>
      <c r="E165" t="s">
        <v>182</v>
      </c>
      <c r="F165" t="s">
        <v>3647</v>
      </c>
      <c r="G165" t="s">
        <v>182</v>
      </c>
      <c r="H165" t="s">
        <v>182</v>
      </c>
      <c r="I165" t="s">
        <v>3648</v>
      </c>
      <c r="J165" t="s">
        <v>3649</v>
      </c>
      <c r="K165" t="s">
        <v>182</v>
      </c>
      <c r="L165" t="s">
        <v>182</v>
      </c>
      <c r="M165" t="s">
        <v>186</v>
      </c>
      <c r="N165" t="s">
        <v>187</v>
      </c>
      <c r="O165" t="s">
        <v>182</v>
      </c>
      <c r="P165" t="s">
        <v>182</v>
      </c>
      <c r="Q165" t="s">
        <v>182</v>
      </c>
      <c r="R165" t="s">
        <v>182</v>
      </c>
      <c r="S165" t="s">
        <v>182</v>
      </c>
      <c r="T165" t="s">
        <v>3650</v>
      </c>
      <c r="U165" t="s">
        <v>3651</v>
      </c>
      <c r="V165" t="s">
        <v>3652</v>
      </c>
      <c r="W165" t="s">
        <v>3653</v>
      </c>
      <c r="X165" t="s">
        <v>182</v>
      </c>
      <c r="Y165" t="s">
        <v>3654</v>
      </c>
      <c r="Z165" t="s">
        <v>3655</v>
      </c>
      <c r="AA165" t="s">
        <v>182</v>
      </c>
      <c r="AB165" t="s">
        <v>3656</v>
      </c>
      <c r="AC165" t="s">
        <v>3657</v>
      </c>
      <c r="AD165" t="s">
        <v>3658</v>
      </c>
      <c r="AE165" t="s">
        <v>3659</v>
      </c>
      <c r="AF165" t="s">
        <v>182</v>
      </c>
      <c r="AG165">
        <v>117</v>
      </c>
      <c r="AH165">
        <v>2</v>
      </c>
      <c r="AI165">
        <v>2</v>
      </c>
      <c r="AJ165">
        <v>3</v>
      </c>
      <c r="AK165">
        <v>3</v>
      </c>
      <c r="AL165" t="s">
        <v>313</v>
      </c>
      <c r="AM165" t="s">
        <v>201</v>
      </c>
      <c r="AN165" t="s">
        <v>314</v>
      </c>
      <c r="AO165" t="s">
        <v>182</v>
      </c>
      <c r="AP165" t="s">
        <v>3660</v>
      </c>
      <c r="AQ165" t="s">
        <v>182</v>
      </c>
      <c r="AR165" t="s">
        <v>3661</v>
      </c>
      <c r="AS165" t="s">
        <v>3662</v>
      </c>
      <c r="AT165" t="s">
        <v>3663</v>
      </c>
      <c r="AU165">
        <v>2022</v>
      </c>
      <c r="AV165">
        <v>20</v>
      </c>
      <c r="AW165">
        <v>1</v>
      </c>
      <c r="AX165" t="s">
        <v>182</v>
      </c>
      <c r="AY165" t="s">
        <v>182</v>
      </c>
      <c r="AZ165" t="s">
        <v>182</v>
      </c>
      <c r="BA165" t="s">
        <v>182</v>
      </c>
      <c r="BB165" t="s">
        <v>182</v>
      </c>
      <c r="BC165" t="s">
        <v>182</v>
      </c>
      <c r="BD165">
        <v>598</v>
      </c>
      <c r="BE165" t="s">
        <v>68</v>
      </c>
      <c r="BF165" s="1" t="str">
        <f>HYPERLINK("http://dx.doi.org/10.1186/s12967-022-03815-8","http://dx.doi.org/10.1186/s12967-022-03815-8")</f>
        <v>http://dx.doi.org/10.1186/s12967-022-03815-8</v>
      </c>
      <c r="BG165" t="s">
        <v>182</v>
      </c>
      <c r="BH165" t="s">
        <v>182</v>
      </c>
      <c r="BI165">
        <v>20</v>
      </c>
      <c r="BJ165" t="s">
        <v>1344</v>
      </c>
      <c r="BK165" t="s">
        <v>208</v>
      </c>
      <c r="BL165" t="s">
        <v>1345</v>
      </c>
      <c r="BM165" t="s">
        <v>3664</v>
      </c>
      <c r="BN165" s="1">
        <v>36517845</v>
      </c>
      <c r="BO165" t="s">
        <v>323</v>
      </c>
      <c r="BP165" t="s">
        <v>182</v>
      </c>
      <c r="BQ165" t="s">
        <v>182</v>
      </c>
      <c r="BR165" t="s">
        <v>212</v>
      </c>
      <c r="BS165" t="s">
        <v>3665</v>
      </c>
      <c r="BT165" t="str">
        <f>HYPERLINK("https%3A%2F%2Fwww.webofscience.com%2Fwos%2Fwoscc%2Ffull-record%2FWOS:000899193400002","View Full Record in Web of Science")</f>
        <v>View Full Record in Web of Science</v>
      </c>
      <c r="BU165" t="str">
        <f t="shared" si="2"/>
        <v/>
      </c>
      <c r="BV165" t="s">
        <v>4387</v>
      </c>
    </row>
    <row r="166" spans="1:86" x14ac:dyDescent="0.2">
      <c r="A166" t="s">
        <v>180</v>
      </c>
      <c r="B166" t="s">
        <v>3666</v>
      </c>
      <c r="C166" t="s">
        <v>182</v>
      </c>
      <c r="D166" t="s">
        <v>182</v>
      </c>
      <c r="E166" t="s">
        <v>182</v>
      </c>
      <c r="F166" t="s">
        <v>3667</v>
      </c>
      <c r="G166" t="s">
        <v>182</v>
      </c>
      <c r="H166" t="s">
        <v>182</v>
      </c>
      <c r="I166" t="s">
        <v>3668</v>
      </c>
      <c r="J166" t="s">
        <v>3669</v>
      </c>
      <c r="K166" t="s">
        <v>182</v>
      </c>
      <c r="L166" t="s">
        <v>182</v>
      </c>
      <c r="M166" t="s">
        <v>186</v>
      </c>
      <c r="N166" t="s">
        <v>187</v>
      </c>
      <c r="O166" t="s">
        <v>182</v>
      </c>
      <c r="P166" t="s">
        <v>182</v>
      </c>
      <c r="Q166" t="s">
        <v>182</v>
      </c>
      <c r="R166" t="s">
        <v>182</v>
      </c>
      <c r="S166" t="s">
        <v>182</v>
      </c>
      <c r="T166" t="s">
        <v>3670</v>
      </c>
      <c r="U166" t="s">
        <v>3671</v>
      </c>
      <c r="V166" t="s">
        <v>3672</v>
      </c>
      <c r="W166" t="s">
        <v>3673</v>
      </c>
      <c r="X166" t="s">
        <v>3674</v>
      </c>
      <c r="Y166" t="s">
        <v>3675</v>
      </c>
      <c r="Z166" t="s">
        <v>3676</v>
      </c>
      <c r="AA166" t="s">
        <v>182</v>
      </c>
      <c r="AB166" t="s">
        <v>3677</v>
      </c>
      <c r="AC166" t="s">
        <v>3678</v>
      </c>
      <c r="AD166" t="s">
        <v>3679</v>
      </c>
      <c r="AE166" t="s">
        <v>3680</v>
      </c>
      <c r="AF166" t="s">
        <v>182</v>
      </c>
      <c r="AG166">
        <v>45</v>
      </c>
      <c r="AH166">
        <v>0</v>
      </c>
      <c r="AI166">
        <v>0</v>
      </c>
      <c r="AJ166">
        <v>3</v>
      </c>
      <c r="AK166">
        <v>5</v>
      </c>
      <c r="AL166" t="s">
        <v>3681</v>
      </c>
      <c r="AM166" t="s">
        <v>370</v>
      </c>
      <c r="AN166" t="s">
        <v>3682</v>
      </c>
      <c r="AO166" t="s">
        <v>3683</v>
      </c>
      <c r="AP166" t="s">
        <v>3684</v>
      </c>
      <c r="AQ166" t="s">
        <v>182</v>
      </c>
      <c r="AR166" t="s">
        <v>3685</v>
      </c>
      <c r="AS166" t="s">
        <v>3686</v>
      </c>
      <c r="AT166" t="s">
        <v>448</v>
      </c>
      <c r="AU166">
        <v>2023</v>
      </c>
      <c r="AV166">
        <v>40</v>
      </c>
      <c r="AW166">
        <v>2</v>
      </c>
      <c r="AX166" t="s">
        <v>182</v>
      </c>
      <c r="AY166" t="s">
        <v>182</v>
      </c>
      <c r="AZ166" t="s">
        <v>182</v>
      </c>
      <c r="BA166" t="s">
        <v>182</v>
      </c>
      <c r="BB166">
        <v>333</v>
      </c>
      <c r="BC166">
        <v>341</v>
      </c>
      <c r="BD166" t="s">
        <v>182</v>
      </c>
      <c r="BE166" t="s">
        <v>69</v>
      </c>
      <c r="BF166" s="1" t="str">
        <f>HYPERLINK("http://dx.doi.org/10.1007/s10815-022-02675-x","http://dx.doi.org/10.1007/s10815-022-02675-x")</f>
        <v>http://dx.doi.org/10.1007/s10815-022-02675-x</v>
      </c>
      <c r="BG166" t="s">
        <v>182</v>
      </c>
      <c r="BH166" t="s">
        <v>3608</v>
      </c>
      <c r="BI166">
        <v>9</v>
      </c>
      <c r="BJ166" t="s">
        <v>3687</v>
      </c>
      <c r="BK166" t="s">
        <v>208</v>
      </c>
      <c r="BL166" t="s">
        <v>3687</v>
      </c>
      <c r="BM166" t="s">
        <v>3688</v>
      </c>
      <c r="BN166" s="1">
        <v>36527564</v>
      </c>
      <c r="BO166" t="s">
        <v>1166</v>
      </c>
      <c r="BP166" t="s">
        <v>182</v>
      </c>
      <c r="BQ166" t="s">
        <v>182</v>
      </c>
      <c r="BR166" t="s">
        <v>212</v>
      </c>
      <c r="BS166" t="s">
        <v>3689</v>
      </c>
      <c r="BT166" t="str">
        <f>HYPERLINK("https%3A%2F%2Fwww.webofscience.com%2Fwos%2Fwoscc%2Ffull-record%2FWOS:000900059600001","View Full Record in Web of Science")</f>
        <v>View Full Record in Web of Science</v>
      </c>
      <c r="BU166" t="str">
        <f t="shared" si="2"/>
        <v/>
      </c>
      <c r="BV166" t="s">
        <v>4593</v>
      </c>
    </row>
    <row r="167" spans="1:86" x14ac:dyDescent="0.2">
      <c r="A167" t="s">
        <v>180</v>
      </c>
      <c r="B167" t="s">
        <v>3632</v>
      </c>
      <c r="C167" t="s">
        <v>182</v>
      </c>
      <c r="D167" t="s">
        <v>182</v>
      </c>
      <c r="E167" t="s">
        <v>182</v>
      </c>
      <c r="F167" t="s">
        <v>3633</v>
      </c>
      <c r="G167" t="s">
        <v>182</v>
      </c>
      <c r="H167" t="s">
        <v>182</v>
      </c>
      <c r="I167" t="s">
        <v>3634</v>
      </c>
      <c r="J167" t="s">
        <v>2056</v>
      </c>
      <c r="K167" t="s">
        <v>182</v>
      </c>
      <c r="L167" t="s">
        <v>182</v>
      </c>
      <c r="M167" t="s">
        <v>186</v>
      </c>
      <c r="N167" t="s">
        <v>187</v>
      </c>
      <c r="O167" t="s">
        <v>182</v>
      </c>
      <c r="P167" t="s">
        <v>182</v>
      </c>
      <c r="Q167" t="s">
        <v>182</v>
      </c>
      <c r="R167" t="s">
        <v>182</v>
      </c>
      <c r="S167" t="s">
        <v>182</v>
      </c>
      <c r="T167" t="s">
        <v>3635</v>
      </c>
      <c r="U167" t="s">
        <v>3636</v>
      </c>
      <c r="V167" t="s">
        <v>3637</v>
      </c>
      <c r="W167" t="s">
        <v>3638</v>
      </c>
      <c r="X167" t="s">
        <v>3639</v>
      </c>
      <c r="Y167" t="s">
        <v>3640</v>
      </c>
      <c r="Z167" t="s">
        <v>3641</v>
      </c>
      <c r="AA167" t="s">
        <v>182</v>
      </c>
      <c r="AB167" t="s">
        <v>182</v>
      </c>
      <c r="AC167" t="s">
        <v>3642</v>
      </c>
      <c r="AD167" t="s">
        <v>182</v>
      </c>
      <c r="AE167" t="s">
        <v>3643</v>
      </c>
      <c r="AF167" t="s">
        <v>182</v>
      </c>
      <c r="AG167">
        <v>53</v>
      </c>
      <c r="AH167">
        <v>0</v>
      </c>
      <c r="AI167">
        <v>0</v>
      </c>
      <c r="AJ167">
        <v>0</v>
      </c>
      <c r="AK167">
        <v>3</v>
      </c>
      <c r="AL167" t="s">
        <v>341</v>
      </c>
      <c r="AM167" t="s">
        <v>342</v>
      </c>
      <c r="AN167" t="s">
        <v>343</v>
      </c>
      <c r="AO167" t="s">
        <v>182</v>
      </c>
      <c r="AP167" t="s">
        <v>2068</v>
      </c>
      <c r="AQ167" t="s">
        <v>182</v>
      </c>
      <c r="AR167" t="s">
        <v>2069</v>
      </c>
      <c r="AS167" t="s">
        <v>2070</v>
      </c>
      <c r="AT167" t="s">
        <v>3483</v>
      </c>
      <c r="AU167">
        <v>2022</v>
      </c>
      <c r="AV167">
        <v>10</v>
      </c>
      <c r="AW167" t="s">
        <v>182</v>
      </c>
      <c r="AX167" t="s">
        <v>182</v>
      </c>
      <c r="AY167" t="s">
        <v>182</v>
      </c>
      <c r="AZ167" t="s">
        <v>182</v>
      </c>
      <c r="BA167" t="s">
        <v>182</v>
      </c>
      <c r="BB167" t="s">
        <v>182</v>
      </c>
      <c r="BC167" t="s">
        <v>182</v>
      </c>
      <c r="BD167">
        <v>1034227</v>
      </c>
      <c r="BE167" t="s">
        <v>70</v>
      </c>
      <c r="BF167" s="1" t="str">
        <f>HYPERLINK("http://dx.doi.org/10.3389/fpubh.2022.1034227","http://dx.doi.org/10.3389/fpubh.2022.1034227")</f>
        <v>http://dx.doi.org/10.3389/fpubh.2022.1034227</v>
      </c>
      <c r="BG167" t="s">
        <v>182</v>
      </c>
      <c r="BH167" t="s">
        <v>182</v>
      </c>
      <c r="BI167">
        <v>12</v>
      </c>
      <c r="BJ167" t="s">
        <v>320</v>
      </c>
      <c r="BK167" t="s">
        <v>380</v>
      </c>
      <c r="BL167" t="s">
        <v>320</v>
      </c>
      <c r="BM167" t="s">
        <v>3644</v>
      </c>
      <c r="BN167" s="1">
        <v>36582365</v>
      </c>
      <c r="BO167" t="s">
        <v>471</v>
      </c>
      <c r="BP167" t="s">
        <v>182</v>
      </c>
      <c r="BQ167" t="s">
        <v>182</v>
      </c>
      <c r="BR167" t="s">
        <v>212</v>
      </c>
      <c r="BS167" t="s">
        <v>3645</v>
      </c>
      <c r="BT167" t="str">
        <f>HYPERLINK("https%3A%2F%2Fwww.webofscience.com%2Fwos%2Fwoscc%2Ffull-record%2FWOS:000902481300001","View Full Record in Web of Science")</f>
        <v>View Full Record in Web of Science</v>
      </c>
      <c r="BU167">
        <f t="shared" si="2"/>
        <v>1</v>
      </c>
      <c r="CA167" t="s">
        <v>4317</v>
      </c>
      <c r="CB167" t="s">
        <v>4317</v>
      </c>
      <c r="CD167" t="s">
        <v>4317</v>
      </c>
      <c r="CE167" t="s">
        <v>4317</v>
      </c>
      <c r="CF167" t="s">
        <v>4390</v>
      </c>
      <c r="CG167" t="s">
        <v>4595</v>
      </c>
      <c r="CH167" t="s">
        <v>4594</v>
      </c>
    </row>
    <row r="168" spans="1:86" x14ac:dyDescent="0.2">
      <c r="A168" t="s">
        <v>180</v>
      </c>
      <c r="B168" t="s">
        <v>3759</v>
      </c>
      <c r="C168" t="s">
        <v>182</v>
      </c>
      <c r="D168" t="s">
        <v>182</v>
      </c>
      <c r="E168" t="s">
        <v>182</v>
      </c>
      <c r="F168" t="s">
        <v>3760</v>
      </c>
      <c r="G168" t="s">
        <v>182</v>
      </c>
      <c r="H168" t="s">
        <v>182</v>
      </c>
      <c r="I168" t="s">
        <v>3761</v>
      </c>
      <c r="J168" t="s">
        <v>2101</v>
      </c>
      <c r="K168" t="s">
        <v>182</v>
      </c>
      <c r="L168" t="s">
        <v>182</v>
      </c>
      <c r="M168" t="s">
        <v>186</v>
      </c>
      <c r="N168" t="s">
        <v>187</v>
      </c>
      <c r="O168" t="s">
        <v>182</v>
      </c>
      <c r="P168" t="s">
        <v>182</v>
      </c>
      <c r="Q168" t="s">
        <v>182</v>
      </c>
      <c r="R168" t="s">
        <v>182</v>
      </c>
      <c r="S168" t="s">
        <v>182</v>
      </c>
      <c r="T168" t="s">
        <v>182</v>
      </c>
      <c r="U168" t="s">
        <v>3762</v>
      </c>
      <c r="V168" t="s">
        <v>3763</v>
      </c>
      <c r="W168" t="s">
        <v>3764</v>
      </c>
      <c r="X168" t="s">
        <v>3765</v>
      </c>
      <c r="Y168" t="s">
        <v>3766</v>
      </c>
      <c r="Z168" t="s">
        <v>3767</v>
      </c>
      <c r="AA168" t="s">
        <v>3768</v>
      </c>
      <c r="AB168" t="s">
        <v>3769</v>
      </c>
      <c r="AC168" t="s">
        <v>3770</v>
      </c>
      <c r="AD168" t="s">
        <v>3771</v>
      </c>
      <c r="AE168" t="s">
        <v>3772</v>
      </c>
      <c r="AF168" t="s">
        <v>182</v>
      </c>
      <c r="AG168">
        <v>47</v>
      </c>
      <c r="AH168">
        <v>1</v>
      </c>
      <c r="AI168">
        <v>1</v>
      </c>
      <c r="AJ168">
        <v>1</v>
      </c>
      <c r="AK168">
        <v>2</v>
      </c>
      <c r="AL168" t="s">
        <v>832</v>
      </c>
      <c r="AM168" t="s">
        <v>833</v>
      </c>
      <c r="AN168" t="s">
        <v>834</v>
      </c>
      <c r="AO168" t="s">
        <v>2112</v>
      </c>
      <c r="AP168" t="s">
        <v>182</v>
      </c>
      <c r="AQ168" t="s">
        <v>182</v>
      </c>
      <c r="AR168" t="s">
        <v>2113</v>
      </c>
      <c r="AS168" t="s">
        <v>2114</v>
      </c>
      <c r="AT168" t="s">
        <v>3773</v>
      </c>
      <c r="AU168">
        <v>2023</v>
      </c>
      <c r="AV168">
        <v>13</v>
      </c>
      <c r="AW168">
        <v>1</v>
      </c>
      <c r="AX168" t="s">
        <v>182</v>
      </c>
      <c r="AY168" t="s">
        <v>182</v>
      </c>
      <c r="AZ168" t="s">
        <v>182</v>
      </c>
      <c r="BA168" t="s">
        <v>182</v>
      </c>
      <c r="BB168" t="s">
        <v>182</v>
      </c>
      <c r="BC168" t="s">
        <v>182</v>
      </c>
      <c r="BD168" t="s">
        <v>182</v>
      </c>
      <c r="BE168" t="s">
        <v>71</v>
      </c>
      <c r="BF168" s="1" t="str">
        <f>HYPERLINK("http://dx.doi.org/10.1038/s41598-022-20635-4","http://dx.doi.org/10.1038/s41598-022-20635-4")</f>
        <v>http://dx.doi.org/10.1038/s41598-022-20635-4</v>
      </c>
      <c r="BG168" t="s">
        <v>182</v>
      </c>
      <c r="BH168" t="s">
        <v>182</v>
      </c>
      <c r="BI168">
        <v>10</v>
      </c>
      <c r="BJ168" t="s">
        <v>423</v>
      </c>
      <c r="BK168" t="s">
        <v>208</v>
      </c>
      <c r="BL168" t="s">
        <v>424</v>
      </c>
      <c r="BM168" t="s">
        <v>3774</v>
      </c>
      <c r="BN168" s="1">
        <v>36627297</v>
      </c>
      <c r="BO168" t="s">
        <v>471</v>
      </c>
      <c r="BP168" t="s">
        <v>182</v>
      </c>
      <c r="BQ168" t="s">
        <v>182</v>
      </c>
      <c r="BR168" t="s">
        <v>212</v>
      </c>
      <c r="BS168" t="s">
        <v>3775</v>
      </c>
      <c r="BT168" t="str">
        <f>HYPERLINK("https%3A%2F%2Fwww.webofscience.com%2Fwos%2Fwoscc%2Ffull-record%2FWOS:001003345000049","View Full Record in Web of Science")</f>
        <v>View Full Record in Web of Science</v>
      </c>
      <c r="BU168" t="str">
        <f t="shared" si="2"/>
        <v/>
      </c>
      <c r="BV168" t="s">
        <v>4596</v>
      </c>
    </row>
    <row r="169" spans="1:86" x14ac:dyDescent="0.2">
      <c r="A169" t="s">
        <v>180</v>
      </c>
      <c r="B169" t="s">
        <v>3534</v>
      </c>
      <c r="C169" t="s">
        <v>182</v>
      </c>
      <c r="D169" t="s">
        <v>182</v>
      </c>
      <c r="E169" t="s">
        <v>182</v>
      </c>
      <c r="F169" t="s">
        <v>3535</v>
      </c>
      <c r="G169" t="s">
        <v>182</v>
      </c>
      <c r="H169" t="s">
        <v>182</v>
      </c>
      <c r="I169" t="s">
        <v>3852</v>
      </c>
      <c r="J169" t="s">
        <v>3853</v>
      </c>
      <c r="K169" t="s">
        <v>182</v>
      </c>
      <c r="L169" t="s">
        <v>182</v>
      </c>
      <c r="M169" t="s">
        <v>186</v>
      </c>
      <c r="N169" t="s">
        <v>187</v>
      </c>
      <c r="O169" t="s">
        <v>182</v>
      </c>
      <c r="P169" t="s">
        <v>182</v>
      </c>
      <c r="Q169" t="s">
        <v>182</v>
      </c>
      <c r="R169" t="s">
        <v>182</v>
      </c>
      <c r="S169" t="s">
        <v>182</v>
      </c>
      <c r="T169" t="s">
        <v>3854</v>
      </c>
      <c r="U169" t="s">
        <v>3855</v>
      </c>
      <c r="V169" t="s">
        <v>3856</v>
      </c>
      <c r="W169" t="s">
        <v>3857</v>
      </c>
      <c r="X169" t="s">
        <v>3542</v>
      </c>
      <c r="Y169" t="s">
        <v>3858</v>
      </c>
      <c r="Z169" t="s">
        <v>3544</v>
      </c>
      <c r="AA169" t="s">
        <v>182</v>
      </c>
      <c r="AB169" t="s">
        <v>3859</v>
      </c>
      <c r="AC169" t="s">
        <v>182</v>
      </c>
      <c r="AD169" t="s">
        <v>182</v>
      </c>
      <c r="AE169" t="s">
        <v>182</v>
      </c>
      <c r="AF169" t="s">
        <v>182</v>
      </c>
      <c r="AG169">
        <v>20</v>
      </c>
      <c r="AH169">
        <v>0</v>
      </c>
      <c r="AI169">
        <v>0</v>
      </c>
      <c r="AJ169">
        <v>0</v>
      </c>
      <c r="AK169">
        <v>0</v>
      </c>
      <c r="AL169" t="s">
        <v>260</v>
      </c>
      <c r="AM169" t="s">
        <v>261</v>
      </c>
      <c r="AN169" t="s">
        <v>262</v>
      </c>
      <c r="AO169" t="s">
        <v>3860</v>
      </c>
      <c r="AP169" t="s">
        <v>3861</v>
      </c>
      <c r="AQ169" t="s">
        <v>182</v>
      </c>
      <c r="AR169" t="s">
        <v>3862</v>
      </c>
      <c r="AS169" t="s">
        <v>3863</v>
      </c>
      <c r="AT169" t="s">
        <v>3864</v>
      </c>
      <c r="AU169">
        <v>2023</v>
      </c>
      <c r="AV169">
        <v>17</v>
      </c>
      <c r="AW169">
        <v>1</v>
      </c>
      <c r="AX169" t="s">
        <v>182</v>
      </c>
      <c r="AY169" t="s">
        <v>182</v>
      </c>
      <c r="AZ169" t="s">
        <v>182</v>
      </c>
      <c r="BA169" t="s">
        <v>182</v>
      </c>
      <c r="BB169">
        <v>82</v>
      </c>
      <c r="BC169">
        <v>85</v>
      </c>
      <c r="BD169" t="s">
        <v>182</v>
      </c>
      <c r="BE169" t="s">
        <v>72</v>
      </c>
      <c r="BF169" s="1" t="str">
        <f>HYPERLINK("http://dx.doi.org/10.1016/j.orcp.2023.01.001","http://dx.doi.org/10.1016/j.orcp.2023.01.001")</f>
        <v>http://dx.doi.org/10.1016/j.orcp.2023.01.001</v>
      </c>
      <c r="BG169" t="s">
        <v>182</v>
      </c>
      <c r="BH169" t="s">
        <v>3865</v>
      </c>
      <c r="BI169">
        <v>4</v>
      </c>
      <c r="BJ169" t="s">
        <v>1319</v>
      </c>
      <c r="BK169" t="s">
        <v>208</v>
      </c>
      <c r="BL169" t="s">
        <v>1319</v>
      </c>
      <c r="BM169" t="s">
        <v>3866</v>
      </c>
      <c r="BN169" s="1">
        <v>36639298</v>
      </c>
      <c r="BO169" t="s">
        <v>1491</v>
      </c>
      <c r="BP169" t="s">
        <v>182</v>
      </c>
      <c r="BQ169" t="s">
        <v>182</v>
      </c>
      <c r="BR169" t="s">
        <v>212</v>
      </c>
      <c r="BS169" t="s">
        <v>3867</v>
      </c>
      <c r="BT169" t="str">
        <f>HYPERLINK("https%3A%2F%2Fwww.webofscience.com%2Fwos%2Fwoscc%2Ffull-record%2FWOS:000943150100001","View Full Record in Web of Science")</f>
        <v>View Full Record in Web of Science</v>
      </c>
      <c r="BU169">
        <f t="shared" si="2"/>
        <v>1</v>
      </c>
      <c r="CA169" t="s">
        <v>4317</v>
      </c>
      <c r="CB169" t="s">
        <v>4317</v>
      </c>
      <c r="CD169" t="s">
        <v>4317</v>
      </c>
      <c r="CE169" t="s">
        <v>4317</v>
      </c>
      <c r="CF169" t="s">
        <v>4336</v>
      </c>
      <c r="CG169" t="s">
        <v>4597</v>
      </c>
      <c r="CH169" t="s">
        <v>4598</v>
      </c>
    </row>
    <row r="170" spans="1:86" x14ac:dyDescent="0.2">
      <c r="A170" t="s">
        <v>180</v>
      </c>
      <c r="B170" t="s">
        <v>3776</v>
      </c>
      <c r="C170" t="s">
        <v>182</v>
      </c>
      <c r="D170" t="s">
        <v>182</v>
      </c>
      <c r="E170" t="s">
        <v>182</v>
      </c>
      <c r="F170" t="s">
        <v>3777</v>
      </c>
      <c r="G170" t="s">
        <v>182</v>
      </c>
      <c r="H170" t="s">
        <v>182</v>
      </c>
      <c r="I170" t="s">
        <v>3778</v>
      </c>
      <c r="J170" t="s">
        <v>3779</v>
      </c>
      <c r="K170" t="s">
        <v>182</v>
      </c>
      <c r="L170" t="s">
        <v>182</v>
      </c>
      <c r="M170" t="s">
        <v>186</v>
      </c>
      <c r="N170" t="s">
        <v>187</v>
      </c>
      <c r="O170" t="s">
        <v>182</v>
      </c>
      <c r="P170" t="s">
        <v>182</v>
      </c>
      <c r="Q170" t="s">
        <v>182</v>
      </c>
      <c r="R170" t="s">
        <v>182</v>
      </c>
      <c r="S170" t="s">
        <v>182</v>
      </c>
      <c r="T170" t="s">
        <v>3780</v>
      </c>
      <c r="U170" t="s">
        <v>3781</v>
      </c>
      <c r="V170" t="s">
        <v>3782</v>
      </c>
      <c r="W170" t="s">
        <v>3783</v>
      </c>
      <c r="X170" t="s">
        <v>3784</v>
      </c>
      <c r="Y170" t="s">
        <v>3785</v>
      </c>
      <c r="Z170" t="s">
        <v>3786</v>
      </c>
      <c r="AA170" t="s">
        <v>3787</v>
      </c>
      <c r="AB170" t="s">
        <v>3788</v>
      </c>
      <c r="AC170" t="s">
        <v>3789</v>
      </c>
      <c r="AD170" t="s">
        <v>3790</v>
      </c>
      <c r="AE170" t="s">
        <v>3791</v>
      </c>
      <c r="AF170" t="s">
        <v>182</v>
      </c>
      <c r="AG170">
        <v>64</v>
      </c>
      <c r="AH170">
        <v>13</v>
      </c>
      <c r="AI170">
        <v>14</v>
      </c>
      <c r="AJ170">
        <v>7</v>
      </c>
      <c r="AK170">
        <v>11</v>
      </c>
      <c r="AL170" t="s">
        <v>489</v>
      </c>
      <c r="AM170" t="s">
        <v>261</v>
      </c>
      <c r="AN170" t="s">
        <v>490</v>
      </c>
      <c r="AO170" t="s">
        <v>3792</v>
      </c>
      <c r="AP170" t="s">
        <v>3793</v>
      </c>
      <c r="AQ170" t="s">
        <v>182</v>
      </c>
      <c r="AR170" t="s">
        <v>3794</v>
      </c>
      <c r="AS170" t="s">
        <v>3795</v>
      </c>
      <c r="AT170" t="s">
        <v>318</v>
      </c>
      <c r="AU170">
        <v>2023</v>
      </c>
      <c r="AV170">
        <v>119</v>
      </c>
      <c r="AW170">
        <v>8</v>
      </c>
      <c r="AX170" t="s">
        <v>182</v>
      </c>
      <c r="AY170" t="s">
        <v>182</v>
      </c>
      <c r="AZ170" t="s">
        <v>182</v>
      </c>
      <c r="BA170" t="s">
        <v>182</v>
      </c>
      <c r="BB170">
        <v>1718</v>
      </c>
      <c r="BC170">
        <v>1727</v>
      </c>
      <c r="BD170" t="s">
        <v>182</v>
      </c>
      <c r="BE170" t="s">
        <v>3796</v>
      </c>
      <c r="BF170" s="1" t="str">
        <f>HYPERLINK("http://dx.doi.org/10.1093/cvr/cvac195","http://dx.doi.org/10.1093/cvr/cvac195")</f>
        <v>http://dx.doi.org/10.1093/cvr/cvac195</v>
      </c>
      <c r="BG170" t="s">
        <v>182</v>
      </c>
      <c r="BH170" t="s">
        <v>3797</v>
      </c>
      <c r="BI170">
        <v>10</v>
      </c>
      <c r="BJ170" t="s">
        <v>348</v>
      </c>
      <c r="BK170" t="s">
        <v>208</v>
      </c>
      <c r="BL170" t="s">
        <v>349</v>
      </c>
      <c r="BM170" t="s">
        <v>3798</v>
      </c>
      <c r="BN170" s="1">
        <v>36652991</v>
      </c>
      <c r="BO170" t="s">
        <v>975</v>
      </c>
      <c r="BP170" t="s">
        <v>243</v>
      </c>
      <c r="BQ170" t="s">
        <v>244</v>
      </c>
      <c r="BR170" t="s">
        <v>212</v>
      </c>
      <c r="BS170" t="s">
        <v>3799</v>
      </c>
      <c r="BT170" t="str">
        <f>HYPERLINK("https%3A%2F%2Fwww.webofscience.com%2Fwos%2Fwoscc%2Ffull-record%2FWOS:000916597600001","View Full Record in Web of Science")</f>
        <v>View Full Record in Web of Science</v>
      </c>
      <c r="BU170" t="str">
        <f t="shared" si="2"/>
        <v/>
      </c>
      <c r="BV170" t="s">
        <v>4582</v>
      </c>
    </row>
    <row r="171" spans="1:86" x14ac:dyDescent="0.2">
      <c r="A171" t="s">
        <v>180</v>
      </c>
      <c r="B171" t="s">
        <v>3800</v>
      </c>
      <c r="C171" t="s">
        <v>182</v>
      </c>
      <c r="D171" t="s">
        <v>182</v>
      </c>
      <c r="E171" t="s">
        <v>182</v>
      </c>
      <c r="F171" t="s">
        <v>3801</v>
      </c>
      <c r="G171" t="s">
        <v>182</v>
      </c>
      <c r="H171" t="s">
        <v>182</v>
      </c>
      <c r="I171" t="s">
        <v>3802</v>
      </c>
      <c r="J171" t="s">
        <v>3803</v>
      </c>
      <c r="K171" t="s">
        <v>182</v>
      </c>
      <c r="L171" t="s">
        <v>182</v>
      </c>
      <c r="M171" t="s">
        <v>186</v>
      </c>
      <c r="N171" t="s">
        <v>187</v>
      </c>
      <c r="O171" t="s">
        <v>182</v>
      </c>
      <c r="P171" t="s">
        <v>182</v>
      </c>
      <c r="Q171" t="s">
        <v>182</v>
      </c>
      <c r="R171" t="s">
        <v>182</v>
      </c>
      <c r="S171" t="s">
        <v>182</v>
      </c>
      <c r="T171" t="s">
        <v>182</v>
      </c>
      <c r="U171" t="s">
        <v>3804</v>
      </c>
      <c r="V171" t="s">
        <v>3805</v>
      </c>
      <c r="W171" t="s">
        <v>3806</v>
      </c>
      <c r="X171" t="s">
        <v>3807</v>
      </c>
      <c r="Y171" t="s">
        <v>3808</v>
      </c>
      <c r="Z171" t="s">
        <v>721</v>
      </c>
      <c r="AA171" t="s">
        <v>3809</v>
      </c>
      <c r="AB171" t="s">
        <v>3810</v>
      </c>
      <c r="AC171" t="s">
        <v>3811</v>
      </c>
      <c r="AD171" t="s">
        <v>3812</v>
      </c>
      <c r="AE171" t="s">
        <v>3813</v>
      </c>
      <c r="AF171" t="s">
        <v>182</v>
      </c>
      <c r="AG171">
        <v>48</v>
      </c>
      <c r="AH171">
        <v>0</v>
      </c>
      <c r="AI171">
        <v>0</v>
      </c>
      <c r="AJ171">
        <v>3</v>
      </c>
      <c r="AK171">
        <v>4</v>
      </c>
      <c r="AL171" t="s">
        <v>1312</v>
      </c>
      <c r="AM171" t="s">
        <v>201</v>
      </c>
      <c r="AN171" t="s">
        <v>1313</v>
      </c>
      <c r="AO171" t="s">
        <v>3814</v>
      </c>
      <c r="AP171" t="s">
        <v>182</v>
      </c>
      <c r="AQ171" t="s">
        <v>182</v>
      </c>
      <c r="AR171" t="s">
        <v>3815</v>
      </c>
      <c r="AS171" t="s">
        <v>3816</v>
      </c>
      <c r="AT171" t="s">
        <v>3817</v>
      </c>
      <c r="AU171">
        <v>2023</v>
      </c>
      <c r="AV171">
        <v>13</v>
      </c>
      <c r="AW171">
        <v>1</v>
      </c>
      <c r="AX171" t="s">
        <v>182</v>
      </c>
      <c r="AY171" t="s">
        <v>182</v>
      </c>
      <c r="AZ171" t="s">
        <v>182</v>
      </c>
      <c r="BA171" t="s">
        <v>182</v>
      </c>
      <c r="BB171" t="s">
        <v>182</v>
      </c>
      <c r="BC171" t="s">
        <v>182</v>
      </c>
      <c r="BD171">
        <v>12</v>
      </c>
      <c r="BE171" t="s">
        <v>73</v>
      </c>
      <c r="BF171" s="1" t="str">
        <f>HYPERLINK("http://dx.doi.org/10.1038/s41398-023-02315-7","http://dx.doi.org/10.1038/s41398-023-02315-7")</f>
        <v>http://dx.doi.org/10.1038/s41398-023-02315-7</v>
      </c>
      <c r="BG171" t="s">
        <v>182</v>
      </c>
      <c r="BH171" t="s">
        <v>182</v>
      </c>
      <c r="BI171">
        <v>8</v>
      </c>
      <c r="BJ171" t="s">
        <v>536</v>
      </c>
      <c r="BK171" t="s">
        <v>208</v>
      </c>
      <c r="BL171" t="s">
        <v>536</v>
      </c>
      <c r="BM171" t="s">
        <v>3818</v>
      </c>
      <c r="BN171" s="1">
        <v>36653375</v>
      </c>
      <c r="BO171" t="s">
        <v>471</v>
      </c>
      <c r="BP171" t="s">
        <v>182</v>
      </c>
      <c r="BQ171" t="s">
        <v>182</v>
      </c>
      <c r="BR171" t="s">
        <v>212</v>
      </c>
      <c r="BS171" t="s">
        <v>3819</v>
      </c>
      <c r="BT171" t="str">
        <f>HYPERLINK("https%3A%2F%2Fwww.webofscience.com%2Fwos%2Fwoscc%2Ffull-record%2FWOS:000915399200002","View Full Record in Web of Science")</f>
        <v>View Full Record in Web of Science</v>
      </c>
      <c r="BU171" t="str">
        <f t="shared" si="2"/>
        <v/>
      </c>
      <c r="BV171" t="s">
        <v>4599</v>
      </c>
    </row>
    <row r="172" spans="1:86" x14ac:dyDescent="0.2">
      <c r="A172" t="s">
        <v>180</v>
      </c>
      <c r="B172" t="s">
        <v>3746</v>
      </c>
      <c r="C172" t="s">
        <v>182</v>
      </c>
      <c r="D172" t="s">
        <v>182</v>
      </c>
      <c r="E172" t="s">
        <v>182</v>
      </c>
      <c r="F172" t="s">
        <v>3747</v>
      </c>
      <c r="G172" t="s">
        <v>182</v>
      </c>
      <c r="H172" t="s">
        <v>182</v>
      </c>
      <c r="I172" t="s">
        <v>3748</v>
      </c>
      <c r="J172" t="s">
        <v>798</v>
      </c>
      <c r="K172" t="s">
        <v>182</v>
      </c>
      <c r="L172" t="s">
        <v>182</v>
      </c>
      <c r="M172" t="s">
        <v>186</v>
      </c>
      <c r="N172" t="s">
        <v>187</v>
      </c>
      <c r="O172" t="s">
        <v>182</v>
      </c>
      <c r="P172" t="s">
        <v>182</v>
      </c>
      <c r="Q172" t="s">
        <v>182</v>
      </c>
      <c r="R172" t="s">
        <v>182</v>
      </c>
      <c r="S172" t="s">
        <v>182</v>
      </c>
      <c r="T172" t="s">
        <v>3749</v>
      </c>
      <c r="U172" t="s">
        <v>182</v>
      </c>
      <c r="V172" t="s">
        <v>3750</v>
      </c>
      <c r="W172" t="s">
        <v>3751</v>
      </c>
      <c r="X172" t="s">
        <v>3253</v>
      </c>
      <c r="Y172" t="s">
        <v>3752</v>
      </c>
      <c r="Z172" t="s">
        <v>3255</v>
      </c>
      <c r="AA172" t="s">
        <v>3256</v>
      </c>
      <c r="AB172" t="s">
        <v>182</v>
      </c>
      <c r="AC172" t="s">
        <v>3753</v>
      </c>
      <c r="AD172" t="s">
        <v>3754</v>
      </c>
      <c r="AE172" t="s">
        <v>3755</v>
      </c>
      <c r="AF172" t="s">
        <v>182</v>
      </c>
      <c r="AG172">
        <v>47</v>
      </c>
      <c r="AH172">
        <v>0</v>
      </c>
      <c r="AI172">
        <v>0</v>
      </c>
      <c r="AJ172">
        <v>2</v>
      </c>
      <c r="AK172">
        <v>4</v>
      </c>
      <c r="AL172" t="s">
        <v>341</v>
      </c>
      <c r="AM172" t="s">
        <v>342</v>
      </c>
      <c r="AN172" t="s">
        <v>343</v>
      </c>
      <c r="AO172" t="s">
        <v>182</v>
      </c>
      <c r="AP172" t="s">
        <v>810</v>
      </c>
      <c r="AQ172" t="s">
        <v>182</v>
      </c>
      <c r="AR172" t="s">
        <v>811</v>
      </c>
      <c r="AS172" t="s">
        <v>812</v>
      </c>
      <c r="AT172" t="s">
        <v>3756</v>
      </c>
      <c r="AU172">
        <v>2023</v>
      </c>
      <c r="AV172">
        <v>13</v>
      </c>
      <c r="AW172" t="s">
        <v>182</v>
      </c>
      <c r="AX172" t="s">
        <v>182</v>
      </c>
      <c r="AY172" t="s">
        <v>182</v>
      </c>
      <c r="AZ172" t="s">
        <v>182</v>
      </c>
      <c r="BA172" t="s">
        <v>182</v>
      </c>
      <c r="BB172" t="s">
        <v>182</v>
      </c>
      <c r="BC172" t="s">
        <v>182</v>
      </c>
      <c r="BD172">
        <v>1041470</v>
      </c>
      <c r="BE172" t="s">
        <v>74</v>
      </c>
      <c r="BF172" s="1" t="str">
        <f>HYPERLINK("http://dx.doi.org/10.3389/fgene.2022.1041470","http://dx.doi.org/10.3389/fgene.2022.1041470")</f>
        <v>http://dx.doi.org/10.3389/fgene.2022.1041470</v>
      </c>
      <c r="BG172" t="s">
        <v>182</v>
      </c>
      <c r="BH172" t="s">
        <v>182</v>
      </c>
      <c r="BI172">
        <v>13</v>
      </c>
      <c r="BJ172" t="s">
        <v>628</v>
      </c>
      <c r="BK172" t="s">
        <v>208</v>
      </c>
      <c r="BL172" t="s">
        <v>628</v>
      </c>
      <c r="BM172" t="s">
        <v>3757</v>
      </c>
      <c r="BN172" s="1">
        <v>36685827</v>
      </c>
      <c r="BO172" t="s">
        <v>471</v>
      </c>
      <c r="BP172" t="s">
        <v>182</v>
      </c>
      <c r="BQ172" t="s">
        <v>182</v>
      </c>
      <c r="BR172" t="s">
        <v>212</v>
      </c>
      <c r="BS172" t="s">
        <v>3758</v>
      </c>
      <c r="BT172" t="str">
        <f>HYPERLINK("https%3A%2F%2Fwww.webofscience.com%2Fwos%2Fwoscc%2Ffull-record%2FWOS:000921587400001","View Full Record in Web of Science")</f>
        <v>View Full Record in Web of Science</v>
      </c>
      <c r="BU172" t="str">
        <f t="shared" si="2"/>
        <v/>
      </c>
      <c r="BV172" t="s">
        <v>4381</v>
      </c>
    </row>
    <row r="173" spans="1:86" x14ac:dyDescent="0.2">
      <c r="A173" t="s">
        <v>180</v>
      </c>
      <c r="B173" t="s">
        <v>3820</v>
      </c>
      <c r="C173" t="s">
        <v>182</v>
      </c>
      <c r="D173" t="s">
        <v>182</v>
      </c>
      <c r="E173" t="s">
        <v>182</v>
      </c>
      <c r="F173" t="s">
        <v>3821</v>
      </c>
      <c r="G173" t="s">
        <v>182</v>
      </c>
      <c r="H173" t="s">
        <v>182</v>
      </c>
      <c r="I173" t="s">
        <v>3822</v>
      </c>
      <c r="J173" t="s">
        <v>3823</v>
      </c>
      <c r="K173" t="s">
        <v>182</v>
      </c>
      <c r="L173" t="s">
        <v>182</v>
      </c>
      <c r="M173" t="s">
        <v>186</v>
      </c>
      <c r="N173" t="s">
        <v>187</v>
      </c>
      <c r="O173" t="s">
        <v>182</v>
      </c>
      <c r="P173" t="s">
        <v>182</v>
      </c>
      <c r="Q173" t="s">
        <v>182</v>
      </c>
      <c r="R173" t="s">
        <v>182</v>
      </c>
      <c r="S173" t="s">
        <v>182</v>
      </c>
      <c r="T173" t="s">
        <v>3824</v>
      </c>
      <c r="U173" t="s">
        <v>182</v>
      </c>
      <c r="V173" t="s">
        <v>3825</v>
      </c>
      <c r="W173" t="s">
        <v>3826</v>
      </c>
      <c r="X173" t="s">
        <v>3827</v>
      </c>
      <c r="Y173" t="s">
        <v>1238</v>
      </c>
      <c r="Z173" t="s">
        <v>1239</v>
      </c>
      <c r="AA173" t="s">
        <v>182</v>
      </c>
      <c r="AB173" t="s">
        <v>182</v>
      </c>
      <c r="AC173" t="s">
        <v>3828</v>
      </c>
      <c r="AD173" t="s">
        <v>3829</v>
      </c>
      <c r="AE173" t="s">
        <v>3830</v>
      </c>
      <c r="AF173" t="s">
        <v>182</v>
      </c>
      <c r="AG173">
        <v>58</v>
      </c>
      <c r="AH173">
        <v>1</v>
      </c>
      <c r="AI173">
        <v>1</v>
      </c>
      <c r="AJ173">
        <v>3</v>
      </c>
      <c r="AK173">
        <v>3</v>
      </c>
      <c r="AL173" t="s">
        <v>647</v>
      </c>
      <c r="AM173" t="s">
        <v>648</v>
      </c>
      <c r="AN173" t="s">
        <v>649</v>
      </c>
      <c r="AO173" t="s">
        <v>3831</v>
      </c>
      <c r="AP173" t="s">
        <v>3832</v>
      </c>
      <c r="AQ173" t="s">
        <v>182</v>
      </c>
      <c r="AR173" t="s">
        <v>3833</v>
      </c>
      <c r="AS173" t="s">
        <v>3834</v>
      </c>
      <c r="AT173" t="s">
        <v>1065</v>
      </c>
      <c r="AU173">
        <v>2023</v>
      </c>
      <c r="AV173">
        <v>47</v>
      </c>
      <c r="AW173">
        <v>3</v>
      </c>
      <c r="AX173" t="s">
        <v>182</v>
      </c>
      <c r="AY173" t="s">
        <v>182</v>
      </c>
      <c r="AZ173" t="s">
        <v>182</v>
      </c>
      <c r="BA173" t="s">
        <v>182</v>
      </c>
      <c r="BB173">
        <v>215</v>
      </c>
      <c r="BC173">
        <v>230</v>
      </c>
      <c r="BD173" t="s">
        <v>182</v>
      </c>
      <c r="BE173" t="s">
        <v>96</v>
      </c>
      <c r="BF173" s="1" t="str">
        <f>HYPERLINK("http://dx.doi.org/10.1002/gepi.22515","http://dx.doi.org/10.1002/gepi.22515")</f>
        <v>http://dx.doi.org/10.1002/gepi.22515</v>
      </c>
      <c r="BG173" t="s">
        <v>182</v>
      </c>
      <c r="BH173" t="s">
        <v>3797</v>
      </c>
      <c r="BI173">
        <v>16</v>
      </c>
      <c r="BJ173" t="s">
        <v>3835</v>
      </c>
      <c r="BK173" t="s">
        <v>208</v>
      </c>
      <c r="BL173" t="s">
        <v>3835</v>
      </c>
      <c r="BM173" t="s">
        <v>3836</v>
      </c>
      <c r="BN173" s="1">
        <v>36691909</v>
      </c>
      <c r="BO173" t="s">
        <v>182</v>
      </c>
      <c r="BP173" t="s">
        <v>182</v>
      </c>
      <c r="BQ173" t="s">
        <v>182</v>
      </c>
      <c r="BR173" t="s">
        <v>212</v>
      </c>
      <c r="BS173" t="s">
        <v>3837</v>
      </c>
      <c r="BT173" t="str">
        <f>HYPERLINK("https%3A%2F%2Fwww.webofscience.com%2Fwos%2Fwoscc%2Ffull-record%2FWOS:000919759600001","View Full Record in Web of Science")</f>
        <v>View Full Record in Web of Science</v>
      </c>
      <c r="BU173" t="str">
        <f t="shared" si="2"/>
        <v/>
      </c>
      <c r="BV173" t="s">
        <v>4600</v>
      </c>
    </row>
    <row r="174" spans="1:86" x14ac:dyDescent="0.2">
      <c r="A174" t="s">
        <v>180</v>
      </c>
      <c r="B174" t="s">
        <v>3705</v>
      </c>
      <c r="C174" t="s">
        <v>182</v>
      </c>
      <c r="D174" t="s">
        <v>182</v>
      </c>
      <c r="E174" t="s">
        <v>182</v>
      </c>
      <c r="F174" t="s">
        <v>3706</v>
      </c>
      <c r="G174" t="s">
        <v>182</v>
      </c>
      <c r="H174" t="s">
        <v>182</v>
      </c>
      <c r="I174" t="s">
        <v>3707</v>
      </c>
      <c r="J174" t="s">
        <v>1351</v>
      </c>
      <c r="K174" t="s">
        <v>182</v>
      </c>
      <c r="L174" t="s">
        <v>182</v>
      </c>
      <c r="M174" t="s">
        <v>186</v>
      </c>
      <c r="N174" t="s">
        <v>187</v>
      </c>
      <c r="O174" t="s">
        <v>182</v>
      </c>
      <c r="P174" t="s">
        <v>182</v>
      </c>
      <c r="Q174" t="s">
        <v>182</v>
      </c>
      <c r="R174" t="s">
        <v>182</v>
      </c>
      <c r="S174" t="s">
        <v>182</v>
      </c>
      <c r="T174" t="s">
        <v>182</v>
      </c>
      <c r="U174" t="s">
        <v>3708</v>
      </c>
      <c r="V174" t="s">
        <v>3709</v>
      </c>
      <c r="W174" t="s">
        <v>3710</v>
      </c>
      <c r="X174" t="s">
        <v>3711</v>
      </c>
      <c r="Y174" t="s">
        <v>3712</v>
      </c>
      <c r="Z174" t="s">
        <v>3713</v>
      </c>
      <c r="AA174" t="s">
        <v>3714</v>
      </c>
      <c r="AB174" t="s">
        <v>3715</v>
      </c>
      <c r="AC174" t="s">
        <v>3716</v>
      </c>
      <c r="AD174" t="s">
        <v>3717</v>
      </c>
      <c r="AE174" t="s">
        <v>3718</v>
      </c>
      <c r="AF174" t="s">
        <v>182</v>
      </c>
      <c r="AG174">
        <v>51</v>
      </c>
      <c r="AH174">
        <v>8</v>
      </c>
      <c r="AI174">
        <v>8</v>
      </c>
      <c r="AJ174">
        <v>7</v>
      </c>
      <c r="AK174">
        <v>9</v>
      </c>
      <c r="AL174" t="s">
        <v>415</v>
      </c>
      <c r="AM174" t="s">
        <v>416</v>
      </c>
      <c r="AN174" t="s">
        <v>417</v>
      </c>
      <c r="AO174" t="s">
        <v>1363</v>
      </c>
      <c r="AP174" t="s">
        <v>1364</v>
      </c>
      <c r="AQ174" t="s">
        <v>182</v>
      </c>
      <c r="AR174" t="s">
        <v>1365</v>
      </c>
      <c r="AS174" t="s">
        <v>1366</v>
      </c>
      <c r="AT174" t="s">
        <v>654</v>
      </c>
      <c r="AU174">
        <v>2023</v>
      </c>
      <c r="AV174">
        <v>20</v>
      </c>
      <c r="AW174">
        <v>1</v>
      </c>
      <c r="AX174" t="s">
        <v>182</v>
      </c>
      <c r="AY174" t="s">
        <v>182</v>
      </c>
      <c r="AZ174" t="s">
        <v>182</v>
      </c>
      <c r="BA174" t="s">
        <v>182</v>
      </c>
      <c r="BB174" t="s">
        <v>182</v>
      </c>
      <c r="BC174" t="s">
        <v>182</v>
      </c>
      <c r="BD174" t="s">
        <v>3719</v>
      </c>
      <c r="BE174" t="s">
        <v>75</v>
      </c>
      <c r="BF174" s="1" t="str">
        <f>HYPERLINK("http://dx.doi.org/10.1371/journal.pmed.1004174","http://dx.doi.org/10.1371/journal.pmed.1004174")</f>
        <v>http://dx.doi.org/10.1371/journal.pmed.1004174</v>
      </c>
      <c r="BG174" t="s">
        <v>182</v>
      </c>
      <c r="BH174" t="s">
        <v>182</v>
      </c>
      <c r="BI174">
        <v>21</v>
      </c>
      <c r="BJ174" t="s">
        <v>207</v>
      </c>
      <c r="BK174" t="s">
        <v>208</v>
      </c>
      <c r="BL174" t="s">
        <v>209</v>
      </c>
      <c r="BM174" t="s">
        <v>3720</v>
      </c>
      <c r="BN174" s="1">
        <v>36716318</v>
      </c>
      <c r="BO174" t="s">
        <v>3023</v>
      </c>
      <c r="BP174" t="s">
        <v>182</v>
      </c>
      <c r="BQ174" t="s">
        <v>182</v>
      </c>
      <c r="BR174" t="s">
        <v>212</v>
      </c>
      <c r="BS174" t="s">
        <v>3721</v>
      </c>
      <c r="BT174" t="str">
        <f>HYPERLINK("https%3A%2F%2Fwww.webofscience.com%2Fwos%2Fwoscc%2Ffull-record%2FWOS:000937206200001","View Full Record in Web of Science")</f>
        <v>View Full Record in Web of Science</v>
      </c>
      <c r="BU174" t="str">
        <f t="shared" si="2"/>
        <v/>
      </c>
      <c r="BV174" t="s">
        <v>4385</v>
      </c>
    </row>
    <row r="175" spans="1:86" x14ac:dyDescent="0.2">
      <c r="A175" t="s">
        <v>180</v>
      </c>
      <c r="B175" t="s">
        <v>3868</v>
      </c>
      <c r="C175" t="s">
        <v>182</v>
      </c>
      <c r="D175" t="s">
        <v>182</v>
      </c>
      <c r="E175" t="s">
        <v>182</v>
      </c>
      <c r="F175" t="s">
        <v>3869</v>
      </c>
      <c r="G175" t="s">
        <v>182</v>
      </c>
      <c r="H175" t="s">
        <v>182</v>
      </c>
      <c r="I175" t="s">
        <v>3870</v>
      </c>
      <c r="J175" t="s">
        <v>571</v>
      </c>
      <c r="K175" t="s">
        <v>182</v>
      </c>
      <c r="L175" t="s">
        <v>182</v>
      </c>
      <c r="M175" t="s">
        <v>186</v>
      </c>
      <c r="N175" t="s">
        <v>187</v>
      </c>
      <c r="O175" t="s">
        <v>182</v>
      </c>
      <c r="P175" t="s">
        <v>182</v>
      </c>
      <c r="Q175" t="s">
        <v>182</v>
      </c>
      <c r="R175" t="s">
        <v>182</v>
      </c>
      <c r="S175" t="s">
        <v>182</v>
      </c>
      <c r="T175" t="s">
        <v>3871</v>
      </c>
      <c r="U175" t="s">
        <v>3872</v>
      </c>
      <c r="V175" t="s">
        <v>3873</v>
      </c>
      <c r="W175" t="s">
        <v>3874</v>
      </c>
      <c r="X175" t="s">
        <v>3875</v>
      </c>
      <c r="Y175" t="s">
        <v>3876</v>
      </c>
      <c r="Z175" t="s">
        <v>1881</v>
      </c>
      <c r="AA175" t="s">
        <v>3877</v>
      </c>
      <c r="AB175" t="s">
        <v>3878</v>
      </c>
      <c r="AC175" t="s">
        <v>3879</v>
      </c>
      <c r="AD175" t="s">
        <v>3880</v>
      </c>
      <c r="AE175" t="s">
        <v>3881</v>
      </c>
      <c r="AF175" t="s">
        <v>182</v>
      </c>
      <c r="AG175">
        <v>53</v>
      </c>
      <c r="AH175">
        <v>0</v>
      </c>
      <c r="AI175">
        <v>0</v>
      </c>
      <c r="AJ175">
        <v>3</v>
      </c>
      <c r="AK175">
        <v>3</v>
      </c>
      <c r="AL175" t="s">
        <v>489</v>
      </c>
      <c r="AM175" t="s">
        <v>261</v>
      </c>
      <c r="AN175" t="s">
        <v>490</v>
      </c>
      <c r="AO175" t="s">
        <v>584</v>
      </c>
      <c r="AP175" t="s">
        <v>585</v>
      </c>
      <c r="AQ175" t="s">
        <v>182</v>
      </c>
      <c r="AR175" t="s">
        <v>586</v>
      </c>
      <c r="AS175" t="s">
        <v>587</v>
      </c>
      <c r="AT175" t="s">
        <v>3882</v>
      </c>
      <c r="AU175">
        <v>2023</v>
      </c>
      <c r="AV175">
        <v>52</v>
      </c>
      <c r="AW175">
        <v>4</v>
      </c>
      <c r="AX175" t="s">
        <v>182</v>
      </c>
      <c r="AY175" t="s">
        <v>182</v>
      </c>
      <c r="AZ175" t="s">
        <v>182</v>
      </c>
      <c r="BA175" t="s">
        <v>182</v>
      </c>
      <c r="BB175">
        <v>1163</v>
      </c>
      <c r="BC175">
        <v>1174</v>
      </c>
      <c r="BD175" t="s">
        <v>182</v>
      </c>
      <c r="BE175" t="s">
        <v>76</v>
      </c>
      <c r="BF175" s="1" t="str">
        <f>HYPERLINK("http://dx.doi.org/10.1093/ije/dyad010","http://dx.doi.org/10.1093/ije/dyad010")</f>
        <v>http://dx.doi.org/10.1093/ije/dyad010</v>
      </c>
      <c r="BG175" t="s">
        <v>182</v>
      </c>
      <c r="BH175" t="s">
        <v>3865</v>
      </c>
      <c r="BI175">
        <v>12</v>
      </c>
      <c r="BJ175" t="s">
        <v>320</v>
      </c>
      <c r="BK175" t="s">
        <v>208</v>
      </c>
      <c r="BL175" t="s">
        <v>320</v>
      </c>
      <c r="BM175" t="s">
        <v>3883</v>
      </c>
      <c r="BN175" s="1">
        <v>36773317</v>
      </c>
      <c r="BO175" t="s">
        <v>182</v>
      </c>
      <c r="BP175" t="s">
        <v>182</v>
      </c>
      <c r="BQ175" t="s">
        <v>182</v>
      </c>
      <c r="BR175" t="s">
        <v>212</v>
      </c>
      <c r="BS175" t="s">
        <v>3884</v>
      </c>
      <c r="BT175" t="str">
        <f>HYPERLINK("https%3A%2F%2Fwww.webofscience.com%2Fwos%2Fwoscc%2Ffull-record%2FWOS:000932711700001","View Full Record in Web of Science")</f>
        <v>View Full Record in Web of Science</v>
      </c>
      <c r="BU175" t="str">
        <f t="shared" si="2"/>
        <v/>
      </c>
      <c r="BV175" t="s">
        <v>4385</v>
      </c>
    </row>
    <row r="176" spans="1:86" x14ac:dyDescent="0.2">
      <c r="A176" t="s">
        <v>180</v>
      </c>
      <c r="B176" t="s">
        <v>3885</v>
      </c>
      <c r="C176" t="s">
        <v>182</v>
      </c>
      <c r="D176" t="s">
        <v>182</v>
      </c>
      <c r="E176" t="s">
        <v>182</v>
      </c>
      <c r="F176" t="s">
        <v>3886</v>
      </c>
      <c r="G176" t="s">
        <v>182</v>
      </c>
      <c r="H176" t="s">
        <v>182</v>
      </c>
      <c r="I176" t="s">
        <v>3887</v>
      </c>
      <c r="J176" t="s">
        <v>3888</v>
      </c>
      <c r="K176" t="s">
        <v>182</v>
      </c>
      <c r="L176" t="s">
        <v>182</v>
      </c>
      <c r="M176" t="s">
        <v>186</v>
      </c>
      <c r="N176" t="s">
        <v>187</v>
      </c>
      <c r="O176" t="s">
        <v>182</v>
      </c>
      <c r="P176" t="s">
        <v>182</v>
      </c>
      <c r="Q176" t="s">
        <v>182</v>
      </c>
      <c r="R176" t="s">
        <v>182</v>
      </c>
      <c r="S176" t="s">
        <v>182</v>
      </c>
      <c r="T176" t="s">
        <v>3889</v>
      </c>
      <c r="U176" t="s">
        <v>3890</v>
      </c>
      <c r="V176" t="s">
        <v>3891</v>
      </c>
      <c r="W176" t="s">
        <v>3892</v>
      </c>
      <c r="X176" t="s">
        <v>3893</v>
      </c>
      <c r="Y176" t="s">
        <v>3894</v>
      </c>
      <c r="Z176" t="s">
        <v>3895</v>
      </c>
      <c r="AA176" t="s">
        <v>182</v>
      </c>
      <c r="AB176" t="s">
        <v>182</v>
      </c>
      <c r="AC176" t="s">
        <v>3896</v>
      </c>
      <c r="AD176" t="s">
        <v>3897</v>
      </c>
      <c r="AE176" t="s">
        <v>3898</v>
      </c>
      <c r="AF176" t="s">
        <v>182</v>
      </c>
      <c r="AG176">
        <v>136</v>
      </c>
      <c r="AH176">
        <v>0</v>
      </c>
      <c r="AI176">
        <v>0</v>
      </c>
      <c r="AJ176">
        <v>2</v>
      </c>
      <c r="AK176">
        <v>2</v>
      </c>
      <c r="AL176" t="s">
        <v>230</v>
      </c>
      <c r="AM176" t="s">
        <v>231</v>
      </c>
      <c r="AN176" t="s">
        <v>232</v>
      </c>
      <c r="AO176" t="s">
        <v>3899</v>
      </c>
      <c r="AP176" t="s">
        <v>3900</v>
      </c>
      <c r="AQ176" t="s">
        <v>182</v>
      </c>
      <c r="AR176" t="s">
        <v>3888</v>
      </c>
      <c r="AS176" t="s">
        <v>3901</v>
      </c>
      <c r="AT176" t="s">
        <v>1593</v>
      </c>
      <c r="AU176">
        <v>2023</v>
      </c>
      <c r="AV176">
        <v>269</v>
      </c>
      <c r="AW176" t="s">
        <v>182</v>
      </c>
      <c r="AX176" t="s">
        <v>182</v>
      </c>
      <c r="AY176" t="s">
        <v>182</v>
      </c>
      <c r="AZ176" t="s">
        <v>182</v>
      </c>
      <c r="BA176" t="s">
        <v>182</v>
      </c>
      <c r="BB176" t="s">
        <v>182</v>
      </c>
      <c r="BC176" t="s">
        <v>182</v>
      </c>
      <c r="BD176">
        <v>119936</v>
      </c>
      <c r="BE176" t="s">
        <v>3902</v>
      </c>
      <c r="BF176" s="1" t="str">
        <f>HYPERLINK("http://dx.doi.org/10.1016/j.neuroimage.2023.119936","http://dx.doi.org/10.1016/j.neuroimage.2023.119936")</f>
        <v>http://dx.doi.org/10.1016/j.neuroimage.2023.119936</v>
      </c>
      <c r="BG176" t="s">
        <v>182</v>
      </c>
      <c r="BH176" t="s">
        <v>3865</v>
      </c>
      <c r="BI176">
        <v>18</v>
      </c>
      <c r="BJ176" t="s">
        <v>3903</v>
      </c>
      <c r="BK176" t="s">
        <v>208</v>
      </c>
      <c r="BL176" t="s">
        <v>3904</v>
      </c>
      <c r="BM176" t="s">
        <v>3905</v>
      </c>
      <c r="BN176" s="1">
        <v>36781113</v>
      </c>
      <c r="BO176" t="s">
        <v>351</v>
      </c>
      <c r="BP176" t="s">
        <v>182</v>
      </c>
      <c r="BQ176" t="s">
        <v>182</v>
      </c>
      <c r="BR176" t="s">
        <v>212</v>
      </c>
      <c r="BS176" t="s">
        <v>3906</v>
      </c>
      <c r="BT176" t="str">
        <f>HYPERLINK("https%3A%2F%2Fwww.webofscience.com%2Fwos%2Fwoscc%2Ffull-record%2FWOS:000942418500001","View Full Record in Web of Science")</f>
        <v>View Full Record in Web of Science</v>
      </c>
      <c r="BU176" t="str">
        <f t="shared" si="2"/>
        <v/>
      </c>
      <c r="BV176" t="s">
        <v>4387</v>
      </c>
    </row>
    <row r="177" spans="1:86" x14ac:dyDescent="0.2">
      <c r="A177" t="s">
        <v>180</v>
      </c>
      <c r="B177" t="s">
        <v>3838</v>
      </c>
      <c r="C177" t="s">
        <v>182</v>
      </c>
      <c r="D177" t="s">
        <v>182</v>
      </c>
      <c r="E177" t="s">
        <v>182</v>
      </c>
      <c r="F177" t="s">
        <v>3839</v>
      </c>
      <c r="G177" t="s">
        <v>182</v>
      </c>
      <c r="H177" t="s">
        <v>182</v>
      </c>
      <c r="I177" t="s">
        <v>3840</v>
      </c>
      <c r="J177" t="s">
        <v>1675</v>
      </c>
      <c r="K177" t="s">
        <v>182</v>
      </c>
      <c r="L177" t="s">
        <v>182</v>
      </c>
      <c r="M177" t="s">
        <v>186</v>
      </c>
      <c r="N177" t="s">
        <v>187</v>
      </c>
      <c r="O177" t="s">
        <v>182</v>
      </c>
      <c r="P177" t="s">
        <v>182</v>
      </c>
      <c r="Q177" t="s">
        <v>182</v>
      </c>
      <c r="R177" t="s">
        <v>182</v>
      </c>
      <c r="S177" t="s">
        <v>182</v>
      </c>
      <c r="T177" t="s">
        <v>3841</v>
      </c>
      <c r="U177" t="s">
        <v>3842</v>
      </c>
      <c r="V177" t="s">
        <v>3843</v>
      </c>
      <c r="W177" t="s">
        <v>3844</v>
      </c>
      <c r="X177" t="s">
        <v>3845</v>
      </c>
      <c r="Y177" t="s">
        <v>3846</v>
      </c>
      <c r="Z177" t="s">
        <v>3847</v>
      </c>
      <c r="AA177" t="s">
        <v>3848</v>
      </c>
      <c r="AB177" t="s">
        <v>3849</v>
      </c>
      <c r="AC177" t="s">
        <v>182</v>
      </c>
      <c r="AD177" t="s">
        <v>182</v>
      </c>
      <c r="AE177" t="s">
        <v>182</v>
      </c>
      <c r="AF177" t="s">
        <v>182</v>
      </c>
      <c r="AG177">
        <v>54</v>
      </c>
      <c r="AH177">
        <v>2</v>
      </c>
      <c r="AI177">
        <v>2</v>
      </c>
      <c r="AJ177">
        <v>1</v>
      </c>
      <c r="AK177">
        <v>1</v>
      </c>
      <c r="AL177" t="s">
        <v>1572</v>
      </c>
      <c r="AM177" t="s">
        <v>1462</v>
      </c>
      <c r="AN177" t="s">
        <v>1573</v>
      </c>
      <c r="AO177" t="s">
        <v>182</v>
      </c>
      <c r="AP177" t="s">
        <v>1688</v>
      </c>
      <c r="AQ177" t="s">
        <v>182</v>
      </c>
      <c r="AR177" t="s">
        <v>1675</v>
      </c>
      <c r="AS177" t="s">
        <v>1689</v>
      </c>
      <c r="AT177" t="s">
        <v>448</v>
      </c>
      <c r="AU177">
        <v>2023</v>
      </c>
      <c r="AV177">
        <v>15</v>
      </c>
      <c r="AW177">
        <v>4</v>
      </c>
      <c r="AX177" t="s">
        <v>182</v>
      </c>
      <c r="AY177" t="s">
        <v>182</v>
      </c>
      <c r="AZ177" t="s">
        <v>182</v>
      </c>
      <c r="BA177" t="s">
        <v>182</v>
      </c>
      <c r="BB177" t="s">
        <v>182</v>
      </c>
      <c r="BC177" t="s">
        <v>182</v>
      </c>
      <c r="BD177">
        <v>884</v>
      </c>
      <c r="BE177" t="s">
        <v>77</v>
      </c>
      <c r="BF177" s="1" t="str">
        <f>HYPERLINK("http://dx.doi.org/10.3390/nu15040884","http://dx.doi.org/10.3390/nu15040884")</f>
        <v>http://dx.doi.org/10.3390/nu15040884</v>
      </c>
      <c r="BG177" t="s">
        <v>182</v>
      </c>
      <c r="BH177" t="s">
        <v>182</v>
      </c>
      <c r="BI177">
        <v>11</v>
      </c>
      <c r="BJ177" t="s">
        <v>451</v>
      </c>
      <c r="BK177" t="s">
        <v>208</v>
      </c>
      <c r="BL177" t="s">
        <v>451</v>
      </c>
      <c r="BM177" t="s">
        <v>3850</v>
      </c>
      <c r="BN177" s="1">
        <v>36839240</v>
      </c>
      <c r="BO177" t="s">
        <v>3023</v>
      </c>
      <c r="BP177" t="s">
        <v>182</v>
      </c>
      <c r="BQ177" t="s">
        <v>182</v>
      </c>
      <c r="BR177" t="s">
        <v>212</v>
      </c>
      <c r="BS177" t="s">
        <v>3851</v>
      </c>
      <c r="BT177" t="str">
        <f>HYPERLINK("https%3A%2F%2Fwww.webofscience.com%2Fwos%2Fwoscc%2Ffull-record%2FWOS:000939996200001","View Full Record in Web of Science")</f>
        <v>View Full Record in Web of Science</v>
      </c>
      <c r="BU177">
        <f t="shared" si="2"/>
        <v>1</v>
      </c>
      <c r="BZ177" t="s">
        <v>4512</v>
      </c>
      <c r="CA177" t="s">
        <v>4317</v>
      </c>
      <c r="CB177" t="s">
        <v>4317</v>
      </c>
      <c r="CC177" t="s">
        <v>4375</v>
      </c>
      <c r="CD177" t="s">
        <v>4317</v>
      </c>
      <c r="CE177" t="s">
        <v>4317</v>
      </c>
      <c r="CF177" t="s">
        <v>4336</v>
      </c>
      <c r="CG177" t="s">
        <v>4601</v>
      </c>
      <c r="CH177" t="s">
        <v>4602</v>
      </c>
    </row>
    <row r="178" spans="1:86" x14ac:dyDescent="0.2">
      <c r="A178" t="s">
        <v>180</v>
      </c>
      <c r="B178" t="s">
        <v>3907</v>
      </c>
      <c r="C178" t="s">
        <v>182</v>
      </c>
      <c r="D178" t="s">
        <v>182</v>
      </c>
      <c r="E178" t="s">
        <v>182</v>
      </c>
      <c r="F178" t="s">
        <v>3908</v>
      </c>
      <c r="G178" t="s">
        <v>182</v>
      </c>
      <c r="H178" t="s">
        <v>182</v>
      </c>
      <c r="I178" t="s">
        <v>3909</v>
      </c>
      <c r="J178" t="s">
        <v>1171</v>
      </c>
      <c r="K178" t="s">
        <v>182</v>
      </c>
      <c r="L178" t="s">
        <v>182</v>
      </c>
      <c r="M178" t="s">
        <v>186</v>
      </c>
      <c r="N178" t="s">
        <v>187</v>
      </c>
      <c r="O178" t="s">
        <v>182</v>
      </c>
      <c r="P178" t="s">
        <v>182</v>
      </c>
      <c r="Q178" t="s">
        <v>182</v>
      </c>
      <c r="R178" t="s">
        <v>182</v>
      </c>
      <c r="S178" t="s">
        <v>182</v>
      </c>
      <c r="T178" t="s">
        <v>3910</v>
      </c>
      <c r="U178" t="s">
        <v>3911</v>
      </c>
      <c r="V178" t="s">
        <v>3912</v>
      </c>
      <c r="W178" t="s">
        <v>3913</v>
      </c>
      <c r="X178" t="s">
        <v>3914</v>
      </c>
      <c r="Y178" t="s">
        <v>3915</v>
      </c>
      <c r="Z178" t="s">
        <v>3916</v>
      </c>
      <c r="AA178" t="s">
        <v>182</v>
      </c>
      <c r="AB178" t="s">
        <v>3917</v>
      </c>
      <c r="AC178" t="s">
        <v>3918</v>
      </c>
      <c r="AD178" t="s">
        <v>3918</v>
      </c>
      <c r="AE178" t="s">
        <v>3919</v>
      </c>
      <c r="AF178" t="s">
        <v>182</v>
      </c>
      <c r="AG178">
        <v>48</v>
      </c>
      <c r="AH178">
        <v>3</v>
      </c>
      <c r="AI178">
        <v>3</v>
      </c>
      <c r="AJ178">
        <v>3</v>
      </c>
      <c r="AK178">
        <v>3</v>
      </c>
      <c r="AL178" t="s">
        <v>1084</v>
      </c>
      <c r="AM178" t="s">
        <v>370</v>
      </c>
      <c r="AN178" t="s">
        <v>1085</v>
      </c>
      <c r="AO178" t="s">
        <v>1179</v>
      </c>
      <c r="AP178" t="s">
        <v>1180</v>
      </c>
      <c r="AQ178" t="s">
        <v>182</v>
      </c>
      <c r="AR178" t="s">
        <v>1181</v>
      </c>
      <c r="AS178" t="s">
        <v>1182</v>
      </c>
      <c r="AT178" t="s">
        <v>448</v>
      </c>
      <c r="AU178">
        <v>2023</v>
      </c>
      <c r="AV178">
        <v>117</v>
      </c>
      <c r="AW178">
        <v>2</v>
      </c>
      <c r="AX178" t="s">
        <v>182</v>
      </c>
      <c r="AY178" t="s">
        <v>182</v>
      </c>
      <c r="AZ178" t="s">
        <v>182</v>
      </c>
      <c r="BA178" t="s">
        <v>182</v>
      </c>
      <c r="BB178">
        <v>357</v>
      </c>
      <c r="BC178">
        <v>363</v>
      </c>
      <c r="BD178" t="s">
        <v>182</v>
      </c>
      <c r="BE178" t="s">
        <v>78</v>
      </c>
      <c r="BF178" s="1" t="str">
        <f>HYPERLINK("http://dx.doi.org/10.1016/j.ajcnut.2022.11.011","http://dx.doi.org/10.1016/j.ajcnut.2022.11.011")</f>
        <v>http://dx.doi.org/10.1016/j.ajcnut.2022.11.011</v>
      </c>
      <c r="BG178" t="s">
        <v>182</v>
      </c>
      <c r="BH178" t="s">
        <v>3865</v>
      </c>
      <c r="BI178">
        <v>7</v>
      </c>
      <c r="BJ178" t="s">
        <v>451</v>
      </c>
      <c r="BK178" t="s">
        <v>208</v>
      </c>
      <c r="BL178" t="s">
        <v>451</v>
      </c>
      <c r="BM178" t="s">
        <v>3920</v>
      </c>
      <c r="BN178" s="1">
        <v>36863828</v>
      </c>
      <c r="BO178" t="s">
        <v>566</v>
      </c>
      <c r="BP178" t="s">
        <v>182</v>
      </c>
      <c r="BQ178" t="s">
        <v>182</v>
      </c>
      <c r="BR178" t="s">
        <v>212</v>
      </c>
      <c r="BS178" t="s">
        <v>3921</v>
      </c>
      <c r="BT178" t="str">
        <f>HYPERLINK("https%3A%2F%2Fwww.webofscience.com%2Fwos%2Fwoscc%2Ffull-record%2FWOS:000949070100001","View Full Record in Web of Science")</f>
        <v>View Full Record in Web of Science</v>
      </c>
      <c r="BU178">
        <f t="shared" si="2"/>
        <v>1</v>
      </c>
      <c r="CA178" t="s">
        <v>4317</v>
      </c>
      <c r="CB178" t="s">
        <v>4317</v>
      </c>
      <c r="CC178" t="s">
        <v>4317</v>
      </c>
      <c r="CD178" t="s">
        <v>4317</v>
      </c>
      <c r="CE178" t="s">
        <v>4317</v>
      </c>
      <c r="CF178" t="s">
        <v>4390</v>
      </c>
      <c r="CG178" t="s">
        <v>4603</v>
      </c>
      <c r="CH178" t="s">
        <v>4604</v>
      </c>
    </row>
    <row r="179" spans="1:86" x14ac:dyDescent="0.2">
      <c r="A179" t="s">
        <v>180</v>
      </c>
      <c r="B179" t="s">
        <v>3942</v>
      </c>
      <c r="C179" t="s">
        <v>182</v>
      </c>
      <c r="D179" t="s">
        <v>182</v>
      </c>
      <c r="E179" t="s">
        <v>182</v>
      </c>
      <c r="F179" t="s">
        <v>3943</v>
      </c>
      <c r="G179" t="s">
        <v>182</v>
      </c>
      <c r="H179" t="s">
        <v>182</v>
      </c>
      <c r="I179" t="s">
        <v>3944</v>
      </c>
      <c r="J179" t="s">
        <v>3945</v>
      </c>
      <c r="K179" t="s">
        <v>182</v>
      </c>
      <c r="L179" t="s">
        <v>182</v>
      </c>
      <c r="M179" t="s">
        <v>186</v>
      </c>
      <c r="N179" t="s">
        <v>187</v>
      </c>
      <c r="O179" t="s">
        <v>182</v>
      </c>
      <c r="P179" t="s">
        <v>182</v>
      </c>
      <c r="Q179" t="s">
        <v>182</v>
      </c>
      <c r="R179" t="s">
        <v>182</v>
      </c>
      <c r="S179" t="s">
        <v>182</v>
      </c>
      <c r="T179" t="s">
        <v>3946</v>
      </c>
      <c r="U179" t="s">
        <v>1799</v>
      </c>
      <c r="V179" t="s">
        <v>3947</v>
      </c>
      <c r="W179" t="s">
        <v>3948</v>
      </c>
      <c r="X179" t="s">
        <v>2382</v>
      </c>
      <c r="Y179" t="s">
        <v>3949</v>
      </c>
      <c r="Z179" t="s">
        <v>3544</v>
      </c>
      <c r="AA179" t="s">
        <v>182</v>
      </c>
      <c r="AB179" t="s">
        <v>3950</v>
      </c>
      <c r="AC179" t="s">
        <v>3951</v>
      </c>
      <c r="AD179" t="s">
        <v>182</v>
      </c>
      <c r="AE179" t="s">
        <v>3952</v>
      </c>
      <c r="AF179" t="s">
        <v>182</v>
      </c>
      <c r="AG179">
        <v>24</v>
      </c>
      <c r="AH179">
        <v>0</v>
      </c>
      <c r="AI179">
        <v>0</v>
      </c>
      <c r="AJ179">
        <v>3</v>
      </c>
      <c r="AK179">
        <v>3</v>
      </c>
      <c r="AL179" t="s">
        <v>2779</v>
      </c>
      <c r="AM179" t="s">
        <v>201</v>
      </c>
      <c r="AN179" t="s">
        <v>2780</v>
      </c>
      <c r="AO179" t="s">
        <v>3953</v>
      </c>
      <c r="AP179" t="s">
        <v>3954</v>
      </c>
      <c r="AQ179" t="s">
        <v>182</v>
      </c>
      <c r="AR179" t="s">
        <v>3955</v>
      </c>
      <c r="AS179" t="s">
        <v>3956</v>
      </c>
      <c r="AT179" t="s">
        <v>237</v>
      </c>
      <c r="AU179">
        <v>2023</v>
      </c>
      <c r="AV179">
        <v>51</v>
      </c>
      <c r="AW179">
        <v>5</v>
      </c>
      <c r="AX179" t="s">
        <v>182</v>
      </c>
      <c r="AY179" t="s">
        <v>182</v>
      </c>
      <c r="AZ179" t="s">
        <v>377</v>
      </c>
      <c r="BA179" t="s">
        <v>182</v>
      </c>
      <c r="BB179">
        <v>786</v>
      </c>
      <c r="BC179">
        <v>791</v>
      </c>
      <c r="BD179" t="s">
        <v>182</v>
      </c>
      <c r="BE179" t="s">
        <v>95</v>
      </c>
      <c r="BF179" s="1" t="str">
        <f>HYPERLINK("http://dx.doi.org/10.1177/14034948231158441","http://dx.doi.org/10.1177/14034948231158441")</f>
        <v>http://dx.doi.org/10.1177/14034948231158441</v>
      </c>
      <c r="BG179" t="s">
        <v>182</v>
      </c>
      <c r="BH179" t="s">
        <v>3957</v>
      </c>
      <c r="BI179">
        <v>6</v>
      </c>
      <c r="BJ179" t="s">
        <v>320</v>
      </c>
      <c r="BK179" t="s">
        <v>380</v>
      </c>
      <c r="BL179" t="s">
        <v>320</v>
      </c>
      <c r="BM179" t="s">
        <v>3958</v>
      </c>
      <c r="BN179" s="1">
        <v>36883751</v>
      </c>
      <c r="BO179" t="s">
        <v>591</v>
      </c>
      <c r="BP179" t="s">
        <v>182</v>
      </c>
      <c r="BQ179" t="s">
        <v>182</v>
      </c>
      <c r="BR179" t="s">
        <v>212</v>
      </c>
      <c r="BS179" t="s">
        <v>3959</v>
      </c>
      <c r="BT179" t="str">
        <f>HYPERLINK("https%3A%2F%2Fwww.webofscience.com%2Fwos%2Fwoscc%2Ffull-record%2FWOS:000945515700001","View Full Record in Web of Science")</f>
        <v>View Full Record in Web of Science</v>
      </c>
      <c r="BU179">
        <f t="shared" si="2"/>
        <v>1</v>
      </c>
      <c r="CA179" t="s">
        <v>4317</v>
      </c>
      <c r="CB179" t="s">
        <v>4317</v>
      </c>
      <c r="CD179" t="s">
        <v>4317</v>
      </c>
      <c r="CE179" t="s">
        <v>4317</v>
      </c>
      <c r="CF179" t="s">
        <v>4332</v>
      </c>
      <c r="CG179" t="s">
        <v>4605</v>
      </c>
      <c r="CH179" t="s">
        <v>4606</v>
      </c>
    </row>
    <row r="180" spans="1:86" x14ac:dyDescent="0.2">
      <c r="A180" t="s">
        <v>180</v>
      </c>
      <c r="B180" t="s">
        <v>4009</v>
      </c>
      <c r="C180" t="s">
        <v>182</v>
      </c>
      <c r="D180" t="s">
        <v>182</v>
      </c>
      <c r="E180" t="s">
        <v>182</v>
      </c>
      <c r="F180" t="s">
        <v>4010</v>
      </c>
      <c r="G180" t="s">
        <v>182</v>
      </c>
      <c r="H180" t="s">
        <v>182</v>
      </c>
      <c r="I180" t="s">
        <v>4011</v>
      </c>
      <c r="J180" t="s">
        <v>4012</v>
      </c>
      <c r="K180" t="s">
        <v>182</v>
      </c>
      <c r="L180" t="s">
        <v>182</v>
      </c>
      <c r="M180" t="s">
        <v>186</v>
      </c>
      <c r="N180" t="s">
        <v>187</v>
      </c>
      <c r="O180" t="s">
        <v>182</v>
      </c>
      <c r="P180" t="s">
        <v>182</v>
      </c>
      <c r="Q180" t="s">
        <v>182</v>
      </c>
      <c r="R180" t="s">
        <v>182</v>
      </c>
      <c r="S180" t="s">
        <v>182</v>
      </c>
      <c r="T180" t="s">
        <v>182</v>
      </c>
      <c r="U180" t="s">
        <v>182</v>
      </c>
      <c r="V180" t="s">
        <v>4013</v>
      </c>
      <c r="W180" t="s">
        <v>4014</v>
      </c>
      <c r="X180" t="s">
        <v>4015</v>
      </c>
      <c r="Y180" t="s">
        <v>4016</v>
      </c>
      <c r="Z180" t="s">
        <v>4017</v>
      </c>
      <c r="AA180" t="s">
        <v>4018</v>
      </c>
      <c r="AB180" t="s">
        <v>4019</v>
      </c>
      <c r="AC180" t="s">
        <v>4020</v>
      </c>
      <c r="AD180" t="s">
        <v>4021</v>
      </c>
      <c r="AE180" t="s">
        <v>4022</v>
      </c>
      <c r="AF180" t="s">
        <v>182</v>
      </c>
      <c r="AG180">
        <v>31</v>
      </c>
      <c r="AH180">
        <v>0</v>
      </c>
      <c r="AI180">
        <v>0</v>
      </c>
      <c r="AJ180">
        <v>2</v>
      </c>
      <c r="AK180">
        <v>2</v>
      </c>
      <c r="AL180" t="s">
        <v>1108</v>
      </c>
      <c r="AM180" t="s">
        <v>531</v>
      </c>
      <c r="AN180" t="s">
        <v>1109</v>
      </c>
      <c r="AO180" t="s">
        <v>4023</v>
      </c>
      <c r="AP180" t="s">
        <v>4024</v>
      </c>
      <c r="AQ180" t="s">
        <v>182</v>
      </c>
      <c r="AR180" t="s">
        <v>4025</v>
      </c>
      <c r="AS180" t="s">
        <v>4026</v>
      </c>
      <c r="AT180" t="s">
        <v>4027</v>
      </c>
      <c r="AU180">
        <v>2023</v>
      </c>
      <c r="AV180">
        <v>35</v>
      </c>
      <c r="AW180">
        <v>4</v>
      </c>
      <c r="AX180" t="s">
        <v>182</v>
      </c>
      <c r="AY180" t="s">
        <v>182</v>
      </c>
      <c r="AZ180" t="s">
        <v>182</v>
      </c>
      <c r="BA180" t="s">
        <v>182</v>
      </c>
      <c r="BB180">
        <v>585</v>
      </c>
      <c r="BC180" t="s">
        <v>1814</v>
      </c>
      <c r="BD180" t="s">
        <v>182</v>
      </c>
      <c r="BE180" t="s">
        <v>79</v>
      </c>
      <c r="BF180" s="1" t="str">
        <f>HYPERLINK("http://dx.doi.org/10.1016/j.cmet.2023.02.016","http://dx.doi.org/10.1016/j.cmet.2023.02.016")</f>
        <v>http://dx.doi.org/10.1016/j.cmet.2023.02.016</v>
      </c>
      <c r="BG180" t="s">
        <v>182</v>
      </c>
      <c r="BH180" t="s">
        <v>182</v>
      </c>
      <c r="BI180">
        <v>22</v>
      </c>
      <c r="BJ180" t="s">
        <v>4028</v>
      </c>
      <c r="BK180" t="s">
        <v>208</v>
      </c>
      <c r="BL180" t="s">
        <v>4028</v>
      </c>
      <c r="BM180" t="s">
        <v>4029</v>
      </c>
      <c r="BN180" s="1">
        <v>36931274</v>
      </c>
      <c r="BO180" t="s">
        <v>1633</v>
      </c>
      <c r="BP180" t="s">
        <v>182</v>
      </c>
      <c r="BQ180" t="s">
        <v>182</v>
      </c>
      <c r="BR180" t="s">
        <v>212</v>
      </c>
      <c r="BS180" t="s">
        <v>4030</v>
      </c>
      <c r="BT180" t="str">
        <f>HYPERLINK("https%3A%2F%2Fwww.webofscience.com%2Fwos%2Fwoscc%2Ffull-record%2FWOS:000975563600001","View Full Record in Web of Science")</f>
        <v>View Full Record in Web of Science</v>
      </c>
      <c r="BU180">
        <f t="shared" si="2"/>
        <v>1</v>
      </c>
      <c r="BZ180" t="s">
        <v>4609</v>
      </c>
      <c r="CA180" t="s">
        <v>4317</v>
      </c>
      <c r="CB180" t="s">
        <v>4317</v>
      </c>
      <c r="CC180" t="s">
        <v>4317</v>
      </c>
      <c r="CD180" t="s">
        <v>4317</v>
      </c>
      <c r="CE180" t="s">
        <v>4317</v>
      </c>
      <c r="CF180" t="s">
        <v>4336</v>
      </c>
      <c r="CG180" t="s">
        <v>4607</v>
      </c>
      <c r="CH180" t="s">
        <v>4608</v>
      </c>
    </row>
    <row r="181" spans="1:86" x14ac:dyDescent="0.2">
      <c r="A181" t="s">
        <v>180</v>
      </c>
      <c r="B181" t="s">
        <v>3922</v>
      </c>
      <c r="C181" t="s">
        <v>182</v>
      </c>
      <c r="D181" t="s">
        <v>182</v>
      </c>
      <c r="E181" t="s">
        <v>182</v>
      </c>
      <c r="F181" t="s">
        <v>3923</v>
      </c>
      <c r="G181" t="s">
        <v>182</v>
      </c>
      <c r="H181" t="s">
        <v>182</v>
      </c>
      <c r="I181" t="s">
        <v>3924</v>
      </c>
      <c r="J181" t="s">
        <v>3925</v>
      </c>
      <c r="K181" t="s">
        <v>182</v>
      </c>
      <c r="L181" t="s">
        <v>182</v>
      </c>
      <c r="M181" t="s">
        <v>186</v>
      </c>
      <c r="N181" t="s">
        <v>187</v>
      </c>
      <c r="O181" t="s">
        <v>182</v>
      </c>
      <c r="P181" t="s">
        <v>182</v>
      </c>
      <c r="Q181" t="s">
        <v>182</v>
      </c>
      <c r="R181" t="s">
        <v>182</v>
      </c>
      <c r="S181" t="s">
        <v>182</v>
      </c>
      <c r="T181" t="s">
        <v>3926</v>
      </c>
      <c r="U181" t="s">
        <v>3927</v>
      </c>
      <c r="V181" t="s">
        <v>3928</v>
      </c>
      <c r="W181" t="s">
        <v>3929</v>
      </c>
      <c r="X181" t="s">
        <v>3930</v>
      </c>
      <c r="Y181" t="s">
        <v>3931</v>
      </c>
      <c r="Z181" t="s">
        <v>3932</v>
      </c>
      <c r="AA181" t="s">
        <v>3933</v>
      </c>
      <c r="AB181" t="s">
        <v>3934</v>
      </c>
      <c r="AC181" t="s">
        <v>182</v>
      </c>
      <c r="AD181" t="s">
        <v>182</v>
      </c>
      <c r="AE181" t="s">
        <v>182</v>
      </c>
      <c r="AF181" t="s">
        <v>182</v>
      </c>
      <c r="AG181">
        <v>43</v>
      </c>
      <c r="AH181">
        <v>0</v>
      </c>
      <c r="AI181">
        <v>0</v>
      </c>
      <c r="AJ181">
        <v>2</v>
      </c>
      <c r="AK181">
        <v>2</v>
      </c>
      <c r="AL181" t="s">
        <v>341</v>
      </c>
      <c r="AM181" t="s">
        <v>342</v>
      </c>
      <c r="AN181" t="s">
        <v>343</v>
      </c>
      <c r="AO181" t="s">
        <v>182</v>
      </c>
      <c r="AP181" t="s">
        <v>3935</v>
      </c>
      <c r="AQ181" t="s">
        <v>182</v>
      </c>
      <c r="AR181" t="s">
        <v>3936</v>
      </c>
      <c r="AS181" t="s">
        <v>3937</v>
      </c>
      <c r="AT181" t="s">
        <v>3938</v>
      </c>
      <c r="AU181">
        <v>2023</v>
      </c>
      <c r="AV181">
        <v>14</v>
      </c>
      <c r="AW181" t="s">
        <v>182</v>
      </c>
      <c r="AX181" t="s">
        <v>182</v>
      </c>
      <c r="AY181" t="s">
        <v>182</v>
      </c>
      <c r="AZ181" t="s">
        <v>182</v>
      </c>
      <c r="BA181" t="s">
        <v>182</v>
      </c>
      <c r="BB181" t="s">
        <v>182</v>
      </c>
      <c r="BC181" t="s">
        <v>182</v>
      </c>
      <c r="BD181" t="s">
        <v>182</v>
      </c>
      <c r="BE181" t="s">
        <v>94</v>
      </c>
      <c r="BF181" s="1" t="str">
        <f>HYPERLINK("http://dx.doi.org/10.3389/fphys.2023.1089637","http://dx.doi.org/10.3389/fphys.2023.1089637")</f>
        <v>http://dx.doi.org/10.3389/fphys.2023.1089637</v>
      </c>
      <c r="BG181" t="s">
        <v>182</v>
      </c>
      <c r="BH181" t="s">
        <v>182</v>
      </c>
      <c r="BI181">
        <v>7</v>
      </c>
      <c r="BJ181" t="s">
        <v>3939</v>
      </c>
      <c r="BK181" t="s">
        <v>208</v>
      </c>
      <c r="BL181" t="s">
        <v>3939</v>
      </c>
      <c r="BM181" t="s">
        <v>3940</v>
      </c>
      <c r="BN181" s="1">
        <v>36969605</v>
      </c>
      <c r="BO181" t="s">
        <v>471</v>
      </c>
      <c r="BP181" t="s">
        <v>182</v>
      </c>
      <c r="BQ181" t="s">
        <v>182</v>
      </c>
      <c r="BR181" t="s">
        <v>212</v>
      </c>
      <c r="BS181" t="s">
        <v>3941</v>
      </c>
      <c r="BT181" t="str">
        <f>HYPERLINK("https%3A%2F%2Fwww.webofscience.com%2Fwos%2Fwoscc%2Ffull-record%2FWOS:000956985000001","View Full Record in Web of Science")</f>
        <v>View Full Record in Web of Science</v>
      </c>
      <c r="BU181" t="str">
        <f t="shared" si="2"/>
        <v/>
      </c>
      <c r="BV181" t="s">
        <v>4385</v>
      </c>
    </row>
    <row r="182" spans="1:86" x14ac:dyDescent="0.2">
      <c r="A182" t="s">
        <v>180</v>
      </c>
      <c r="B182" t="s">
        <v>3960</v>
      </c>
      <c r="C182" t="s">
        <v>182</v>
      </c>
      <c r="D182" t="s">
        <v>182</v>
      </c>
      <c r="E182" t="s">
        <v>182</v>
      </c>
      <c r="F182" t="s">
        <v>3961</v>
      </c>
      <c r="G182" t="s">
        <v>182</v>
      </c>
      <c r="H182" t="s">
        <v>182</v>
      </c>
      <c r="I182" t="s">
        <v>3962</v>
      </c>
      <c r="J182" t="s">
        <v>2288</v>
      </c>
      <c r="K182" t="s">
        <v>182</v>
      </c>
      <c r="L182" t="s">
        <v>182</v>
      </c>
      <c r="M182" t="s">
        <v>186</v>
      </c>
      <c r="N182" t="s">
        <v>187</v>
      </c>
      <c r="O182" t="s">
        <v>182</v>
      </c>
      <c r="P182" t="s">
        <v>182</v>
      </c>
      <c r="Q182" t="s">
        <v>182</v>
      </c>
      <c r="R182" t="s">
        <v>182</v>
      </c>
      <c r="S182" t="s">
        <v>182</v>
      </c>
      <c r="T182" t="s">
        <v>182</v>
      </c>
      <c r="U182" t="s">
        <v>3963</v>
      </c>
      <c r="V182" t="s">
        <v>3964</v>
      </c>
      <c r="W182" t="s">
        <v>3965</v>
      </c>
      <c r="X182" t="s">
        <v>3966</v>
      </c>
      <c r="Y182" t="s">
        <v>3967</v>
      </c>
      <c r="Z182" t="s">
        <v>3968</v>
      </c>
      <c r="AA182" t="s">
        <v>182</v>
      </c>
      <c r="AB182" t="s">
        <v>3969</v>
      </c>
      <c r="AC182" t="s">
        <v>3970</v>
      </c>
      <c r="AD182" t="s">
        <v>3971</v>
      </c>
      <c r="AE182" t="s">
        <v>3972</v>
      </c>
      <c r="AF182" t="s">
        <v>182</v>
      </c>
      <c r="AG182">
        <v>40</v>
      </c>
      <c r="AH182">
        <v>0</v>
      </c>
      <c r="AI182">
        <v>0</v>
      </c>
      <c r="AJ182">
        <v>1</v>
      </c>
      <c r="AK182">
        <v>1</v>
      </c>
      <c r="AL182" t="s">
        <v>1312</v>
      </c>
      <c r="AM182" t="s">
        <v>201</v>
      </c>
      <c r="AN182" t="s">
        <v>1313</v>
      </c>
      <c r="AO182" t="s">
        <v>2300</v>
      </c>
      <c r="AP182" t="s">
        <v>182</v>
      </c>
      <c r="AQ182" t="s">
        <v>182</v>
      </c>
      <c r="AR182" t="s">
        <v>2301</v>
      </c>
      <c r="AS182" t="s">
        <v>2302</v>
      </c>
      <c r="AT182" t="s">
        <v>3021</v>
      </c>
      <c r="AU182">
        <v>2023</v>
      </c>
      <c r="AV182">
        <v>3</v>
      </c>
      <c r="AW182">
        <v>1</v>
      </c>
      <c r="AX182" t="s">
        <v>182</v>
      </c>
      <c r="AY182" t="s">
        <v>182</v>
      </c>
      <c r="AZ182" t="s">
        <v>182</v>
      </c>
      <c r="BA182" t="s">
        <v>182</v>
      </c>
      <c r="BB182" t="s">
        <v>182</v>
      </c>
      <c r="BC182" t="s">
        <v>182</v>
      </c>
      <c r="BD182">
        <v>45</v>
      </c>
      <c r="BE182" t="s">
        <v>93</v>
      </c>
      <c r="BF182" s="1" t="str">
        <f>HYPERLINK("http://dx.doi.org/10.1038/s43856-023-00271-3","http://dx.doi.org/10.1038/s43856-023-00271-3")</f>
        <v>http://dx.doi.org/10.1038/s43856-023-00271-3</v>
      </c>
      <c r="BG182" t="s">
        <v>182</v>
      </c>
      <c r="BH182" t="s">
        <v>182</v>
      </c>
      <c r="BI182">
        <v>12</v>
      </c>
      <c r="BJ182" t="s">
        <v>1344</v>
      </c>
      <c r="BK182" t="s">
        <v>269</v>
      </c>
      <c r="BL182" t="s">
        <v>1345</v>
      </c>
      <c r="BM182" t="s">
        <v>3973</v>
      </c>
      <c r="BN182" s="1">
        <v>36997659</v>
      </c>
      <c r="BO182" t="s">
        <v>471</v>
      </c>
      <c r="BP182" t="s">
        <v>182</v>
      </c>
      <c r="BQ182" t="s">
        <v>182</v>
      </c>
      <c r="BR182" t="s">
        <v>212</v>
      </c>
      <c r="BS182" t="s">
        <v>3974</v>
      </c>
      <c r="BT182" t="str">
        <f>HYPERLINK("https%3A%2F%2Fwww.webofscience.com%2Fwos%2Fwoscc%2Ffull-record%2FWOS:000960899300001","View Full Record in Web of Science")</f>
        <v>View Full Record in Web of Science</v>
      </c>
      <c r="BU182">
        <f t="shared" si="2"/>
        <v>1</v>
      </c>
      <c r="CA182" t="s">
        <v>4317</v>
      </c>
      <c r="CB182" t="s">
        <v>4611</v>
      </c>
      <c r="CE182" t="s">
        <v>4317</v>
      </c>
      <c r="CF182" t="s">
        <v>4373</v>
      </c>
      <c r="CG182" t="s">
        <v>4612</v>
      </c>
      <c r="CH182" t="s">
        <v>4610</v>
      </c>
    </row>
    <row r="183" spans="1:86" x14ac:dyDescent="0.2">
      <c r="A183" t="s">
        <v>180</v>
      </c>
      <c r="B183" t="s">
        <v>4046</v>
      </c>
      <c r="C183" t="s">
        <v>182</v>
      </c>
      <c r="D183" t="s">
        <v>182</v>
      </c>
      <c r="E183" t="s">
        <v>182</v>
      </c>
      <c r="F183" t="s">
        <v>4047</v>
      </c>
      <c r="G183" t="s">
        <v>182</v>
      </c>
      <c r="H183" t="s">
        <v>182</v>
      </c>
      <c r="I183" t="s">
        <v>4048</v>
      </c>
      <c r="J183" t="s">
        <v>406</v>
      </c>
      <c r="K183" t="s">
        <v>182</v>
      </c>
      <c r="L183" t="s">
        <v>182</v>
      </c>
      <c r="M183" t="s">
        <v>186</v>
      </c>
      <c r="N183" t="s">
        <v>187</v>
      </c>
      <c r="O183" t="s">
        <v>182</v>
      </c>
      <c r="P183" t="s">
        <v>182</v>
      </c>
      <c r="Q183" t="s">
        <v>182</v>
      </c>
      <c r="R183" t="s">
        <v>182</v>
      </c>
      <c r="S183" t="s">
        <v>182</v>
      </c>
      <c r="T183" t="s">
        <v>182</v>
      </c>
      <c r="U183" t="s">
        <v>4049</v>
      </c>
      <c r="V183" t="s">
        <v>4050</v>
      </c>
      <c r="W183" t="s">
        <v>4051</v>
      </c>
      <c r="X183" t="s">
        <v>4052</v>
      </c>
      <c r="Y183" t="s">
        <v>4053</v>
      </c>
      <c r="Z183" t="s">
        <v>4054</v>
      </c>
      <c r="AA183" t="s">
        <v>4055</v>
      </c>
      <c r="AB183" t="s">
        <v>4056</v>
      </c>
      <c r="AC183" t="s">
        <v>182</v>
      </c>
      <c r="AD183" t="s">
        <v>182</v>
      </c>
      <c r="AE183" t="s">
        <v>182</v>
      </c>
      <c r="AF183" t="s">
        <v>182</v>
      </c>
      <c r="AG183">
        <v>77</v>
      </c>
      <c r="AH183">
        <v>0</v>
      </c>
      <c r="AI183">
        <v>0</v>
      </c>
      <c r="AJ183">
        <v>0</v>
      </c>
      <c r="AK183">
        <v>0</v>
      </c>
      <c r="AL183" t="s">
        <v>415</v>
      </c>
      <c r="AM183" t="s">
        <v>416</v>
      </c>
      <c r="AN183" t="s">
        <v>417</v>
      </c>
      <c r="AO183" t="s">
        <v>418</v>
      </c>
      <c r="AP183" t="s">
        <v>182</v>
      </c>
      <c r="AQ183" t="s">
        <v>182</v>
      </c>
      <c r="AR183" t="s">
        <v>406</v>
      </c>
      <c r="AS183" t="s">
        <v>419</v>
      </c>
      <c r="AT183" t="s">
        <v>4057</v>
      </c>
      <c r="AU183">
        <v>2023</v>
      </c>
      <c r="AV183">
        <v>18</v>
      </c>
      <c r="AW183">
        <v>4</v>
      </c>
      <c r="AX183" t="s">
        <v>182</v>
      </c>
      <c r="AY183" t="s">
        <v>182</v>
      </c>
      <c r="AZ183" t="s">
        <v>182</v>
      </c>
      <c r="BA183" t="s">
        <v>182</v>
      </c>
      <c r="BB183" t="s">
        <v>182</v>
      </c>
      <c r="BC183" t="s">
        <v>182</v>
      </c>
      <c r="BD183" t="s">
        <v>182</v>
      </c>
      <c r="BE183" t="s">
        <v>80</v>
      </c>
      <c r="BF183" s="1" t="str">
        <f>HYPERLINK("http://dx.doi.org/10.1371/journal.pone.0283506","http://dx.doi.org/10.1371/journal.pone.0283506")</f>
        <v>http://dx.doi.org/10.1371/journal.pone.0283506</v>
      </c>
      <c r="BG183" t="s">
        <v>182</v>
      </c>
      <c r="BH183" t="s">
        <v>182</v>
      </c>
      <c r="BI183">
        <v>18</v>
      </c>
      <c r="BJ183" t="s">
        <v>423</v>
      </c>
      <c r="BK183" t="s">
        <v>208</v>
      </c>
      <c r="BL183" t="s">
        <v>424</v>
      </c>
      <c r="BM183" t="s">
        <v>4058</v>
      </c>
      <c r="BN183" s="1">
        <v>37053189</v>
      </c>
      <c r="BO183" t="s">
        <v>4059</v>
      </c>
      <c r="BP183" t="s">
        <v>182</v>
      </c>
      <c r="BQ183" t="s">
        <v>182</v>
      </c>
      <c r="BR183" t="s">
        <v>212</v>
      </c>
      <c r="BS183" t="s">
        <v>4060</v>
      </c>
      <c r="BT183" t="str">
        <f>HYPERLINK("https%3A%2F%2Fwww.webofscience.com%2Fwos%2Fwoscc%2Ffull-record%2FWOS:000970963500083","View Full Record in Web of Science")</f>
        <v>View Full Record in Web of Science</v>
      </c>
      <c r="BU183">
        <f t="shared" si="2"/>
        <v>1</v>
      </c>
      <c r="BX183" t="s">
        <v>4614</v>
      </c>
      <c r="CA183" t="s">
        <v>4317</v>
      </c>
      <c r="CB183" t="s">
        <v>4317</v>
      </c>
      <c r="CF183" t="s">
        <v>4336</v>
      </c>
      <c r="CH183" t="s">
        <v>4613</v>
      </c>
    </row>
    <row r="184" spans="1:86" x14ac:dyDescent="0.2">
      <c r="A184" t="s">
        <v>180</v>
      </c>
      <c r="B184" t="s">
        <v>4222</v>
      </c>
      <c r="C184" t="s">
        <v>182</v>
      </c>
      <c r="D184" t="s">
        <v>182</v>
      </c>
      <c r="E184" t="s">
        <v>182</v>
      </c>
      <c r="F184" t="s">
        <v>4223</v>
      </c>
      <c r="G184" t="s">
        <v>182</v>
      </c>
      <c r="H184" t="s">
        <v>182</v>
      </c>
      <c r="I184" t="s">
        <v>4224</v>
      </c>
      <c r="J184" t="s">
        <v>4225</v>
      </c>
      <c r="K184" t="s">
        <v>182</v>
      </c>
      <c r="L184" t="s">
        <v>182</v>
      </c>
      <c r="M184" t="s">
        <v>186</v>
      </c>
      <c r="N184" t="s">
        <v>187</v>
      </c>
      <c r="O184" t="s">
        <v>182</v>
      </c>
      <c r="P184" t="s">
        <v>182</v>
      </c>
      <c r="Q184" t="s">
        <v>182</v>
      </c>
      <c r="R184" t="s">
        <v>182</v>
      </c>
      <c r="S184" t="s">
        <v>182</v>
      </c>
      <c r="T184" t="s">
        <v>182</v>
      </c>
      <c r="U184" t="s">
        <v>4226</v>
      </c>
      <c r="V184" t="s">
        <v>4227</v>
      </c>
      <c r="W184" t="s">
        <v>4228</v>
      </c>
      <c r="X184" t="s">
        <v>4229</v>
      </c>
      <c r="Y184" t="s">
        <v>4230</v>
      </c>
      <c r="Z184" t="s">
        <v>4231</v>
      </c>
      <c r="AA184" t="s">
        <v>4232</v>
      </c>
      <c r="AB184" t="s">
        <v>4233</v>
      </c>
      <c r="AC184" t="s">
        <v>4234</v>
      </c>
      <c r="AD184" t="s">
        <v>4234</v>
      </c>
      <c r="AE184" t="s">
        <v>4235</v>
      </c>
      <c r="AF184" t="s">
        <v>182</v>
      </c>
      <c r="AG184">
        <v>38</v>
      </c>
      <c r="AH184">
        <v>0</v>
      </c>
      <c r="AI184">
        <v>0</v>
      </c>
      <c r="AJ184">
        <v>3</v>
      </c>
      <c r="AK184">
        <v>3</v>
      </c>
      <c r="AL184" t="s">
        <v>260</v>
      </c>
      <c r="AM184" t="s">
        <v>261</v>
      </c>
      <c r="AN184" t="s">
        <v>262</v>
      </c>
      <c r="AO184" t="s">
        <v>4236</v>
      </c>
      <c r="AP184" t="s">
        <v>182</v>
      </c>
      <c r="AQ184" t="s">
        <v>182</v>
      </c>
      <c r="AR184" t="s">
        <v>4237</v>
      </c>
      <c r="AS184" t="s">
        <v>4238</v>
      </c>
      <c r="AT184" t="s">
        <v>398</v>
      </c>
      <c r="AU184">
        <v>2023</v>
      </c>
      <c r="AV184">
        <v>11</v>
      </c>
      <c r="AW184">
        <v>8</v>
      </c>
      <c r="AX184" t="s">
        <v>182</v>
      </c>
      <c r="AY184" t="s">
        <v>182</v>
      </c>
      <c r="AZ184" t="s">
        <v>182</v>
      </c>
      <c r="BA184" t="s">
        <v>182</v>
      </c>
      <c r="BB184">
        <v>673</v>
      </c>
      <c r="BC184">
        <v>684</v>
      </c>
      <c r="BD184" t="s">
        <v>182</v>
      </c>
      <c r="BE184" t="s">
        <v>81</v>
      </c>
      <c r="BF184" s="1" t="str">
        <f>HYPERLINK("http://dx.doi.org/10.1016/S2213-2600(23)00124-8","http://dx.doi.org/10.1016/S2213-2600(23)00124-8")</f>
        <v>http://dx.doi.org/10.1016/S2213-2600(23)00124-8</v>
      </c>
      <c r="BG184" t="s">
        <v>182</v>
      </c>
      <c r="BH184" t="s">
        <v>182</v>
      </c>
      <c r="BI184">
        <v>12</v>
      </c>
      <c r="BJ184" t="s">
        <v>4239</v>
      </c>
      <c r="BK184" t="s">
        <v>208</v>
      </c>
      <c r="BL184" t="s">
        <v>4240</v>
      </c>
      <c r="BM184" t="s">
        <v>4241</v>
      </c>
      <c r="BN184" s="1">
        <v>37072018</v>
      </c>
      <c r="BO184" t="s">
        <v>4242</v>
      </c>
      <c r="BP184" t="s">
        <v>182</v>
      </c>
      <c r="BQ184" t="s">
        <v>182</v>
      </c>
      <c r="BR184" t="s">
        <v>212</v>
      </c>
      <c r="BS184" t="s">
        <v>4243</v>
      </c>
      <c r="BT184" t="str">
        <f>HYPERLINK("https%3A%2F%2Fwww.webofscience.com%2Fwos%2Fwoscc%2Ffull-record%2FWOS:001051739800001","View Full Record in Web of Science")</f>
        <v>View Full Record in Web of Science</v>
      </c>
      <c r="BU184" t="str">
        <f t="shared" si="2"/>
        <v/>
      </c>
      <c r="BV184" t="s">
        <v>4615</v>
      </c>
    </row>
    <row r="185" spans="1:86" x14ac:dyDescent="0.2">
      <c r="A185" t="s">
        <v>180</v>
      </c>
      <c r="B185" t="s">
        <v>4061</v>
      </c>
      <c r="C185" t="s">
        <v>182</v>
      </c>
      <c r="D185" t="s">
        <v>182</v>
      </c>
      <c r="E185" t="s">
        <v>182</v>
      </c>
      <c r="F185" t="s">
        <v>4062</v>
      </c>
      <c r="G185" t="s">
        <v>182</v>
      </c>
      <c r="H185" t="s">
        <v>182</v>
      </c>
      <c r="I185" t="s">
        <v>4063</v>
      </c>
      <c r="J185" t="s">
        <v>4064</v>
      </c>
      <c r="K185" t="s">
        <v>182</v>
      </c>
      <c r="L185" t="s">
        <v>182</v>
      </c>
      <c r="M185" t="s">
        <v>186</v>
      </c>
      <c r="N185" t="s">
        <v>187</v>
      </c>
      <c r="O185" t="s">
        <v>182</v>
      </c>
      <c r="P185" t="s">
        <v>182</v>
      </c>
      <c r="Q185" t="s">
        <v>182</v>
      </c>
      <c r="R185" t="s">
        <v>182</v>
      </c>
      <c r="S185" t="s">
        <v>182</v>
      </c>
      <c r="T185" t="s">
        <v>182</v>
      </c>
      <c r="U185" t="s">
        <v>4065</v>
      </c>
      <c r="V185" t="s">
        <v>4066</v>
      </c>
      <c r="W185" t="s">
        <v>4067</v>
      </c>
      <c r="X185" t="s">
        <v>4068</v>
      </c>
      <c r="Y185" t="s">
        <v>4069</v>
      </c>
      <c r="Z185" t="s">
        <v>4070</v>
      </c>
      <c r="AA185" t="s">
        <v>182</v>
      </c>
      <c r="AB185" t="s">
        <v>4071</v>
      </c>
      <c r="AC185" t="s">
        <v>182</v>
      </c>
      <c r="AD185" t="s">
        <v>182</v>
      </c>
      <c r="AE185" t="s">
        <v>182</v>
      </c>
      <c r="AF185" t="s">
        <v>182</v>
      </c>
      <c r="AG185">
        <v>58</v>
      </c>
      <c r="AH185">
        <v>0</v>
      </c>
      <c r="AI185">
        <v>0</v>
      </c>
      <c r="AJ185">
        <v>5</v>
      </c>
      <c r="AK185">
        <v>5</v>
      </c>
      <c r="AL185" t="s">
        <v>832</v>
      </c>
      <c r="AM185" t="s">
        <v>833</v>
      </c>
      <c r="AN185" t="s">
        <v>834</v>
      </c>
      <c r="AO185" t="s">
        <v>182</v>
      </c>
      <c r="AP185" t="s">
        <v>4072</v>
      </c>
      <c r="AQ185" t="s">
        <v>182</v>
      </c>
      <c r="AR185" t="s">
        <v>4073</v>
      </c>
      <c r="AS185" t="s">
        <v>4074</v>
      </c>
      <c r="AT185" t="s">
        <v>4075</v>
      </c>
      <c r="AU185">
        <v>2023</v>
      </c>
      <c r="AV185">
        <v>6</v>
      </c>
      <c r="AW185">
        <v>1</v>
      </c>
      <c r="AX185" t="s">
        <v>182</v>
      </c>
      <c r="AY185" t="s">
        <v>182</v>
      </c>
      <c r="AZ185" t="s">
        <v>182</v>
      </c>
      <c r="BA185" t="s">
        <v>182</v>
      </c>
      <c r="BB185" t="s">
        <v>182</v>
      </c>
      <c r="BC185" t="s">
        <v>182</v>
      </c>
      <c r="BD185">
        <v>441</v>
      </c>
      <c r="BE185" t="s">
        <v>92</v>
      </c>
      <c r="BF185" s="1" t="str">
        <f>HYPERLINK("http://dx.doi.org/10.1038/s42003-023-04805-2","http://dx.doi.org/10.1038/s42003-023-04805-2")</f>
        <v>http://dx.doi.org/10.1038/s42003-023-04805-2</v>
      </c>
      <c r="BG185" t="s">
        <v>182</v>
      </c>
      <c r="BH185" t="s">
        <v>182</v>
      </c>
      <c r="BI185">
        <v>10</v>
      </c>
      <c r="BJ185" t="s">
        <v>4076</v>
      </c>
      <c r="BK185" t="s">
        <v>208</v>
      </c>
      <c r="BL185" t="s">
        <v>4077</v>
      </c>
      <c r="BM185" t="s">
        <v>4078</v>
      </c>
      <c r="BN185" s="1">
        <v>37085521</v>
      </c>
      <c r="BO185" t="s">
        <v>4079</v>
      </c>
      <c r="BP185" t="s">
        <v>182</v>
      </c>
      <c r="BQ185" t="s">
        <v>182</v>
      </c>
      <c r="BR185" t="s">
        <v>212</v>
      </c>
      <c r="BS185" t="s">
        <v>4080</v>
      </c>
      <c r="BT185" t="str">
        <f>HYPERLINK("https%3A%2F%2Fwww.webofscience.com%2Fwos%2Fwoscc%2Ffull-record%2FWOS:000975998800001","View Full Record in Web of Science")</f>
        <v>View Full Record in Web of Science</v>
      </c>
      <c r="BU185" t="str">
        <f t="shared" si="2"/>
        <v/>
      </c>
      <c r="BV185" t="s">
        <v>4583</v>
      </c>
    </row>
    <row r="186" spans="1:86" x14ac:dyDescent="0.2">
      <c r="A186" t="s">
        <v>180</v>
      </c>
      <c r="B186" t="s">
        <v>4031</v>
      </c>
      <c r="C186" t="s">
        <v>182</v>
      </c>
      <c r="D186" t="s">
        <v>182</v>
      </c>
      <c r="E186" t="s">
        <v>182</v>
      </c>
      <c r="F186" t="s">
        <v>4032</v>
      </c>
      <c r="G186" t="s">
        <v>182</v>
      </c>
      <c r="H186" t="s">
        <v>182</v>
      </c>
      <c r="I186" t="s">
        <v>4033</v>
      </c>
      <c r="J186" t="s">
        <v>476</v>
      </c>
      <c r="K186" t="s">
        <v>182</v>
      </c>
      <c r="L186" t="s">
        <v>182</v>
      </c>
      <c r="M186" t="s">
        <v>186</v>
      </c>
      <c r="N186" t="s">
        <v>3616</v>
      </c>
      <c r="O186" t="s">
        <v>182</v>
      </c>
      <c r="P186" t="s">
        <v>182</v>
      </c>
      <c r="Q186" t="s">
        <v>182</v>
      </c>
      <c r="R186" t="s">
        <v>182</v>
      </c>
      <c r="S186" t="s">
        <v>182</v>
      </c>
      <c r="T186" t="s">
        <v>4034</v>
      </c>
      <c r="U186" t="s">
        <v>4035</v>
      </c>
      <c r="V186" t="s">
        <v>4036</v>
      </c>
      <c r="W186" t="s">
        <v>4037</v>
      </c>
      <c r="X186" t="s">
        <v>4038</v>
      </c>
      <c r="Y186" t="s">
        <v>4039</v>
      </c>
      <c r="Z186" t="s">
        <v>4040</v>
      </c>
      <c r="AA186" t="s">
        <v>182</v>
      </c>
      <c r="AB186" t="s">
        <v>182</v>
      </c>
      <c r="AC186" t="s">
        <v>182</v>
      </c>
      <c r="AD186" t="s">
        <v>182</v>
      </c>
      <c r="AE186" t="s">
        <v>182</v>
      </c>
      <c r="AF186" t="s">
        <v>182</v>
      </c>
      <c r="AG186">
        <v>57</v>
      </c>
      <c r="AH186">
        <v>1</v>
      </c>
      <c r="AI186">
        <v>1</v>
      </c>
      <c r="AJ186">
        <v>1</v>
      </c>
      <c r="AK186">
        <v>1</v>
      </c>
      <c r="AL186" t="s">
        <v>489</v>
      </c>
      <c r="AM186" t="s">
        <v>261</v>
      </c>
      <c r="AN186" t="s">
        <v>490</v>
      </c>
      <c r="AO186" t="s">
        <v>491</v>
      </c>
      <c r="AP186" t="s">
        <v>492</v>
      </c>
      <c r="AQ186" t="s">
        <v>182</v>
      </c>
      <c r="AR186" t="s">
        <v>493</v>
      </c>
      <c r="AS186" t="s">
        <v>494</v>
      </c>
      <c r="AT186" t="s">
        <v>4041</v>
      </c>
      <c r="AU186">
        <v>2023</v>
      </c>
      <c r="AV186" t="s">
        <v>182</v>
      </c>
      <c r="AW186" t="s">
        <v>182</v>
      </c>
      <c r="AX186" t="s">
        <v>182</v>
      </c>
      <c r="AY186" t="s">
        <v>182</v>
      </c>
      <c r="AZ186" t="s">
        <v>182</v>
      </c>
      <c r="BA186" t="s">
        <v>182</v>
      </c>
      <c r="BB186" t="s">
        <v>182</v>
      </c>
      <c r="BC186" t="s">
        <v>182</v>
      </c>
      <c r="BD186" t="s">
        <v>182</v>
      </c>
      <c r="BE186" t="s">
        <v>82</v>
      </c>
      <c r="BF186" s="1" t="str">
        <f>HYPERLINK("http://dx.doi.org/10.1093/pubmed/fdad009","http://dx.doi.org/10.1093/pubmed/fdad009")</f>
        <v>http://dx.doi.org/10.1093/pubmed/fdad009</v>
      </c>
      <c r="BG186" t="s">
        <v>182</v>
      </c>
      <c r="BH186" t="s">
        <v>4042</v>
      </c>
      <c r="BI186">
        <v>9</v>
      </c>
      <c r="BJ186" t="s">
        <v>320</v>
      </c>
      <c r="BK186" t="s">
        <v>380</v>
      </c>
      <c r="BL186" t="s">
        <v>320</v>
      </c>
      <c r="BM186" t="s">
        <v>4043</v>
      </c>
      <c r="BN186" s="1">
        <v>37144429</v>
      </c>
      <c r="BO186" t="s">
        <v>4044</v>
      </c>
      <c r="BP186" t="s">
        <v>182</v>
      </c>
      <c r="BQ186" t="s">
        <v>182</v>
      </c>
      <c r="BR186" t="s">
        <v>212</v>
      </c>
      <c r="BS186" t="s">
        <v>4045</v>
      </c>
      <c r="BT186" t="str">
        <f>HYPERLINK("https%3A%2F%2Fwww.webofscience.com%2Fwos%2Fwoscc%2Ffull-record%2FWOS:000980491700001","View Full Record in Web of Science")</f>
        <v>View Full Record in Web of Science</v>
      </c>
      <c r="BU186">
        <f t="shared" si="2"/>
        <v>1</v>
      </c>
      <c r="CA186" t="s">
        <v>4317</v>
      </c>
      <c r="CB186" t="s">
        <v>4317</v>
      </c>
      <c r="CD186" t="s">
        <v>4317</v>
      </c>
      <c r="CE186" t="s">
        <v>4317</v>
      </c>
      <c r="CF186" t="s">
        <v>4322</v>
      </c>
      <c r="CG186" t="s">
        <v>4616</v>
      </c>
      <c r="CH186" t="s">
        <v>4617</v>
      </c>
    </row>
    <row r="187" spans="1:86" x14ac:dyDescent="0.2">
      <c r="A187" t="s">
        <v>180</v>
      </c>
      <c r="B187" t="s">
        <v>4081</v>
      </c>
      <c r="C187" t="s">
        <v>182</v>
      </c>
      <c r="D187" t="s">
        <v>182</v>
      </c>
      <c r="E187" t="s">
        <v>182</v>
      </c>
      <c r="F187" t="s">
        <v>4082</v>
      </c>
      <c r="G187" t="s">
        <v>182</v>
      </c>
      <c r="H187" t="s">
        <v>182</v>
      </c>
      <c r="I187" t="s">
        <v>4083</v>
      </c>
      <c r="J187" t="s">
        <v>4084</v>
      </c>
      <c r="K187" t="s">
        <v>182</v>
      </c>
      <c r="L187" t="s">
        <v>182</v>
      </c>
      <c r="M187" t="s">
        <v>186</v>
      </c>
      <c r="N187" t="s">
        <v>187</v>
      </c>
      <c r="O187" t="s">
        <v>182</v>
      </c>
      <c r="P187" t="s">
        <v>182</v>
      </c>
      <c r="Q187" t="s">
        <v>182</v>
      </c>
      <c r="R187" t="s">
        <v>182</v>
      </c>
      <c r="S187" t="s">
        <v>182</v>
      </c>
      <c r="T187" t="s">
        <v>4085</v>
      </c>
      <c r="U187" t="s">
        <v>4086</v>
      </c>
      <c r="V187" t="s">
        <v>4087</v>
      </c>
      <c r="W187" t="s">
        <v>4088</v>
      </c>
      <c r="X187" t="s">
        <v>4089</v>
      </c>
      <c r="Y187" t="s">
        <v>4090</v>
      </c>
      <c r="Z187" t="s">
        <v>4091</v>
      </c>
      <c r="AA187" t="s">
        <v>4092</v>
      </c>
      <c r="AB187" t="s">
        <v>182</v>
      </c>
      <c r="AC187" t="s">
        <v>4093</v>
      </c>
      <c r="AD187" t="s">
        <v>4094</v>
      </c>
      <c r="AE187" t="s">
        <v>4095</v>
      </c>
      <c r="AF187" t="s">
        <v>182</v>
      </c>
      <c r="AG187">
        <v>55</v>
      </c>
      <c r="AH187">
        <v>1</v>
      </c>
      <c r="AI187">
        <v>1</v>
      </c>
      <c r="AJ187">
        <v>4</v>
      </c>
      <c r="AK187">
        <v>4</v>
      </c>
      <c r="AL187" t="s">
        <v>1312</v>
      </c>
      <c r="AM187" t="s">
        <v>201</v>
      </c>
      <c r="AN187" t="s">
        <v>1313</v>
      </c>
      <c r="AO187" t="s">
        <v>4096</v>
      </c>
      <c r="AP187" t="s">
        <v>4097</v>
      </c>
      <c r="AQ187" t="s">
        <v>182</v>
      </c>
      <c r="AR187" t="s">
        <v>4098</v>
      </c>
      <c r="AS187" t="s">
        <v>4099</v>
      </c>
      <c r="AT187" t="s">
        <v>1813</v>
      </c>
      <c r="AU187">
        <v>2023</v>
      </c>
      <c r="AV187">
        <v>13</v>
      </c>
      <c r="AW187">
        <v>2</v>
      </c>
      <c r="AX187" t="s">
        <v>182</v>
      </c>
      <c r="AY187" t="s">
        <v>182</v>
      </c>
      <c r="AZ187" t="s">
        <v>182</v>
      </c>
      <c r="BA187" t="s">
        <v>182</v>
      </c>
      <c r="BB187">
        <v>279</v>
      </c>
      <c r="BC187">
        <v>291</v>
      </c>
      <c r="BD187" t="s">
        <v>182</v>
      </c>
      <c r="BE187" t="s">
        <v>83</v>
      </c>
      <c r="BF187" s="1" t="str">
        <f>HYPERLINK("http://dx.doi.org/10.1007/s44197-023-00106-3","http://dx.doi.org/10.1007/s44197-023-00106-3")</f>
        <v>http://dx.doi.org/10.1007/s44197-023-00106-3</v>
      </c>
      <c r="BG187" t="s">
        <v>182</v>
      </c>
      <c r="BH187" t="s">
        <v>4100</v>
      </c>
      <c r="BI187">
        <v>13</v>
      </c>
      <c r="BJ187" t="s">
        <v>320</v>
      </c>
      <c r="BK187" t="s">
        <v>380</v>
      </c>
      <c r="BL187" t="s">
        <v>320</v>
      </c>
      <c r="BM187" t="s">
        <v>4101</v>
      </c>
      <c r="BN187" s="1">
        <v>37160831</v>
      </c>
      <c r="BO187" t="s">
        <v>471</v>
      </c>
      <c r="BP187" t="s">
        <v>182</v>
      </c>
      <c r="BQ187" t="s">
        <v>182</v>
      </c>
      <c r="BR187" t="s">
        <v>212</v>
      </c>
      <c r="BS187" t="s">
        <v>4102</v>
      </c>
      <c r="BT187" t="str">
        <f>HYPERLINK("https%3A%2F%2Fwww.webofscience.com%2Fwos%2Fwoscc%2Ffull-record%2FWOS:000984781300001","View Full Record in Web of Science")</f>
        <v>View Full Record in Web of Science</v>
      </c>
      <c r="BU187" t="str">
        <f t="shared" si="2"/>
        <v/>
      </c>
      <c r="BV187" t="s">
        <v>4365</v>
      </c>
    </row>
    <row r="188" spans="1:86" x14ac:dyDescent="0.2">
      <c r="A188" t="s">
        <v>180</v>
      </c>
      <c r="B188" t="s">
        <v>3975</v>
      </c>
      <c r="C188" t="s">
        <v>182</v>
      </c>
      <c r="D188" t="s">
        <v>182</v>
      </c>
      <c r="E188" t="s">
        <v>182</v>
      </c>
      <c r="F188" t="s">
        <v>3976</v>
      </c>
      <c r="G188" t="s">
        <v>182</v>
      </c>
      <c r="H188" t="s">
        <v>182</v>
      </c>
      <c r="I188" t="s">
        <v>3977</v>
      </c>
      <c r="J188" t="s">
        <v>3342</v>
      </c>
      <c r="K188" t="s">
        <v>182</v>
      </c>
      <c r="L188" t="s">
        <v>182</v>
      </c>
      <c r="M188" t="s">
        <v>186</v>
      </c>
      <c r="N188" t="s">
        <v>187</v>
      </c>
      <c r="O188" t="s">
        <v>182</v>
      </c>
      <c r="P188" t="s">
        <v>182</v>
      </c>
      <c r="Q188" t="s">
        <v>182</v>
      </c>
      <c r="R188" t="s">
        <v>182</v>
      </c>
      <c r="S188" t="s">
        <v>182</v>
      </c>
      <c r="T188" t="s">
        <v>3978</v>
      </c>
      <c r="U188" t="s">
        <v>3979</v>
      </c>
      <c r="V188" t="s">
        <v>3980</v>
      </c>
      <c r="W188" t="s">
        <v>3981</v>
      </c>
      <c r="X188" t="s">
        <v>3982</v>
      </c>
      <c r="Y188" t="s">
        <v>3983</v>
      </c>
      <c r="Z188" t="s">
        <v>3984</v>
      </c>
      <c r="AA188" t="s">
        <v>182</v>
      </c>
      <c r="AB188" t="s">
        <v>182</v>
      </c>
      <c r="AC188" t="s">
        <v>3985</v>
      </c>
      <c r="AD188" t="s">
        <v>3986</v>
      </c>
      <c r="AE188" t="s">
        <v>3987</v>
      </c>
      <c r="AF188" t="s">
        <v>182</v>
      </c>
      <c r="AG188">
        <v>43</v>
      </c>
      <c r="AH188">
        <v>0</v>
      </c>
      <c r="AI188">
        <v>0</v>
      </c>
      <c r="AJ188">
        <v>5</v>
      </c>
      <c r="AK188">
        <v>5</v>
      </c>
      <c r="AL188" t="s">
        <v>647</v>
      </c>
      <c r="AM188" t="s">
        <v>648</v>
      </c>
      <c r="AN188" t="s">
        <v>649</v>
      </c>
      <c r="AO188" t="s">
        <v>3353</v>
      </c>
      <c r="AP188" t="s">
        <v>3354</v>
      </c>
      <c r="AQ188" t="s">
        <v>182</v>
      </c>
      <c r="AR188" t="s">
        <v>3355</v>
      </c>
      <c r="AS188" t="s">
        <v>3356</v>
      </c>
      <c r="AT188" t="s">
        <v>1065</v>
      </c>
      <c r="AU188">
        <v>2023</v>
      </c>
      <c r="AV188">
        <v>95</v>
      </c>
      <c r="AW188">
        <v>4</v>
      </c>
      <c r="AX188" t="s">
        <v>182</v>
      </c>
      <c r="AY188" t="s">
        <v>182</v>
      </c>
      <c r="AZ188" t="s">
        <v>182</v>
      </c>
      <c r="BA188" t="s">
        <v>182</v>
      </c>
      <c r="BB188" t="s">
        <v>182</v>
      </c>
      <c r="BC188" t="s">
        <v>182</v>
      </c>
      <c r="BD188" t="s">
        <v>182</v>
      </c>
      <c r="BE188" t="s">
        <v>3988</v>
      </c>
      <c r="BF188" s="1" t="str">
        <f>HYPERLINK("http://dx.doi.org/10.1002/jmv.28720","http://dx.doi.org/10.1002/jmv.28720")</f>
        <v>http://dx.doi.org/10.1002/jmv.28720</v>
      </c>
      <c r="BG188" t="s">
        <v>182</v>
      </c>
      <c r="BH188" t="s">
        <v>182</v>
      </c>
      <c r="BI188">
        <v>12</v>
      </c>
      <c r="BJ188" t="s">
        <v>3358</v>
      </c>
      <c r="BK188" t="s">
        <v>208</v>
      </c>
      <c r="BL188" t="s">
        <v>3358</v>
      </c>
      <c r="BM188" t="s">
        <v>3989</v>
      </c>
      <c r="BN188" s="1">
        <v>37185863</v>
      </c>
      <c r="BO188" t="s">
        <v>3990</v>
      </c>
      <c r="BP188" t="s">
        <v>182</v>
      </c>
      <c r="BQ188" t="s">
        <v>182</v>
      </c>
      <c r="BR188" t="s">
        <v>212</v>
      </c>
      <c r="BS188" t="s">
        <v>3991</v>
      </c>
      <c r="BT188" t="str">
        <f>HYPERLINK("https%3A%2F%2Fwww.webofscience.com%2Fwos%2Fwoscc%2Ffull-record%2FWOS:000989594000023","View Full Record in Web of Science")</f>
        <v>View Full Record in Web of Science</v>
      </c>
      <c r="BU188">
        <f t="shared" si="2"/>
        <v>1</v>
      </c>
      <c r="CA188" t="s">
        <v>4317</v>
      </c>
      <c r="CB188" t="s">
        <v>4317</v>
      </c>
      <c r="CD188" t="s">
        <v>4317</v>
      </c>
      <c r="CE188" t="s">
        <v>4317</v>
      </c>
      <c r="CF188" t="s">
        <v>4390</v>
      </c>
      <c r="CG188" t="s">
        <v>4618</v>
      </c>
      <c r="CH188" t="s">
        <v>4619</v>
      </c>
    </row>
    <row r="189" spans="1:86" x14ac:dyDescent="0.2">
      <c r="A189" t="s">
        <v>180</v>
      </c>
      <c r="B189" t="s">
        <v>3992</v>
      </c>
      <c r="C189" t="s">
        <v>182</v>
      </c>
      <c r="D189" t="s">
        <v>182</v>
      </c>
      <c r="E189" t="s">
        <v>182</v>
      </c>
      <c r="F189" t="s">
        <v>3993</v>
      </c>
      <c r="G189" t="s">
        <v>182</v>
      </c>
      <c r="H189" t="s">
        <v>182</v>
      </c>
      <c r="I189" t="s">
        <v>3994</v>
      </c>
      <c r="J189" t="s">
        <v>3342</v>
      </c>
      <c r="K189" t="s">
        <v>182</v>
      </c>
      <c r="L189" t="s">
        <v>182</v>
      </c>
      <c r="M189" t="s">
        <v>186</v>
      </c>
      <c r="N189" t="s">
        <v>187</v>
      </c>
      <c r="O189" t="s">
        <v>182</v>
      </c>
      <c r="P189" t="s">
        <v>182</v>
      </c>
      <c r="Q189" t="s">
        <v>182</v>
      </c>
      <c r="R189" t="s">
        <v>182</v>
      </c>
      <c r="S189" t="s">
        <v>182</v>
      </c>
      <c r="T189" t="s">
        <v>3995</v>
      </c>
      <c r="U189" t="s">
        <v>3996</v>
      </c>
      <c r="V189" t="s">
        <v>3997</v>
      </c>
      <c r="W189" t="s">
        <v>3998</v>
      </c>
      <c r="X189" t="s">
        <v>3999</v>
      </c>
      <c r="Y189" t="s">
        <v>4000</v>
      </c>
      <c r="Z189" t="s">
        <v>4001</v>
      </c>
      <c r="AA189" t="s">
        <v>4002</v>
      </c>
      <c r="AB189" t="s">
        <v>4003</v>
      </c>
      <c r="AC189" t="s">
        <v>4004</v>
      </c>
      <c r="AD189" t="s">
        <v>4005</v>
      </c>
      <c r="AE189" t="s">
        <v>4006</v>
      </c>
      <c r="AF189" t="s">
        <v>182</v>
      </c>
      <c r="AG189">
        <v>40</v>
      </c>
      <c r="AH189">
        <v>1</v>
      </c>
      <c r="AI189">
        <v>1</v>
      </c>
      <c r="AJ189">
        <v>1</v>
      </c>
      <c r="AK189">
        <v>1</v>
      </c>
      <c r="AL189" t="s">
        <v>647</v>
      </c>
      <c r="AM189" t="s">
        <v>648</v>
      </c>
      <c r="AN189" t="s">
        <v>649</v>
      </c>
      <c r="AO189" t="s">
        <v>3353</v>
      </c>
      <c r="AP189" t="s">
        <v>3354</v>
      </c>
      <c r="AQ189" t="s">
        <v>182</v>
      </c>
      <c r="AR189" t="s">
        <v>3355</v>
      </c>
      <c r="AS189" t="s">
        <v>3356</v>
      </c>
      <c r="AT189" t="s">
        <v>1065</v>
      </c>
      <c r="AU189">
        <v>2023</v>
      </c>
      <c r="AV189">
        <v>95</v>
      </c>
      <c r="AW189">
        <v>4</v>
      </c>
      <c r="AX189" t="s">
        <v>182</v>
      </c>
      <c r="AY189" t="s">
        <v>182</v>
      </c>
      <c r="AZ189" t="s">
        <v>182</v>
      </c>
      <c r="BA189" t="s">
        <v>182</v>
      </c>
      <c r="BB189" t="s">
        <v>182</v>
      </c>
      <c r="BC189" t="s">
        <v>182</v>
      </c>
      <c r="BD189" t="s">
        <v>182</v>
      </c>
      <c r="BE189" t="s">
        <v>4007</v>
      </c>
      <c r="BF189" s="1" t="str">
        <f>HYPERLINK("http://dx.doi.org/10.1002/jmv.28726","http://dx.doi.org/10.1002/jmv.28726")</f>
        <v>http://dx.doi.org/10.1002/jmv.28726</v>
      </c>
      <c r="BG189" t="s">
        <v>182</v>
      </c>
      <c r="BH189" t="s">
        <v>182</v>
      </c>
      <c r="BI189">
        <v>9</v>
      </c>
      <c r="BJ189" t="s">
        <v>3358</v>
      </c>
      <c r="BK189" t="s">
        <v>208</v>
      </c>
      <c r="BL189" t="s">
        <v>3358</v>
      </c>
      <c r="BM189" t="s">
        <v>3989</v>
      </c>
      <c r="BN189" s="1">
        <v>37185864</v>
      </c>
      <c r="BO189" t="s">
        <v>182</v>
      </c>
      <c r="BP189" t="s">
        <v>182</v>
      </c>
      <c r="BQ189" t="s">
        <v>182</v>
      </c>
      <c r="BR189" t="s">
        <v>212</v>
      </c>
      <c r="BS189" t="s">
        <v>4008</v>
      </c>
      <c r="BT189" t="str">
        <f>HYPERLINK("https%3A%2F%2Fwww.webofscience.com%2Fwos%2Fwoscc%2Ffull-record%2FWOS:000989594000030","View Full Record in Web of Science")</f>
        <v>View Full Record in Web of Science</v>
      </c>
      <c r="BU189" t="str">
        <f t="shared" si="2"/>
        <v/>
      </c>
      <c r="BV189" t="s">
        <v>4620</v>
      </c>
    </row>
    <row r="190" spans="1:86" x14ac:dyDescent="0.2">
      <c r="A190" t="s">
        <v>180</v>
      </c>
      <c r="B190" t="s">
        <v>4129</v>
      </c>
      <c r="C190" t="s">
        <v>182</v>
      </c>
      <c r="D190" t="s">
        <v>182</v>
      </c>
      <c r="E190" t="s">
        <v>182</v>
      </c>
      <c r="F190" t="s">
        <v>4130</v>
      </c>
      <c r="G190" t="s">
        <v>182</v>
      </c>
      <c r="H190" t="s">
        <v>182</v>
      </c>
      <c r="I190" t="s">
        <v>4131</v>
      </c>
      <c r="J190" t="s">
        <v>4132</v>
      </c>
      <c r="K190" t="s">
        <v>182</v>
      </c>
      <c r="L190" t="s">
        <v>182</v>
      </c>
      <c r="M190" t="s">
        <v>186</v>
      </c>
      <c r="N190" t="s">
        <v>187</v>
      </c>
      <c r="O190" t="s">
        <v>182</v>
      </c>
      <c r="P190" t="s">
        <v>182</v>
      </c>
      <c r="Q190" t="s">
        <v>182</v>
      </c>
      <c r="R190" t="s">
        <v>182</v>
      </c>
      <c r="S190" t="s">
        <v>182</v>
      </c>
      <c r="T190" t="s">
        <v>4133</v>
      </c>
      <c r="U190" t="s">
        <v>4134</v>
      </c>
      <c r="V190" t="s">
        <v>4135</v>
      </c>
      <c r="W190" t="s">
        <v>4136</v>
      </c>
      <c r="X190" t="s">
        <v>4137</v>
      </c>
      <c r="Y190" t="s">
        <v>4138</v>
      </c>
      <c r="Z190" t="s">
        <v>4139</v>
      </c>
      <c r="AA190" t="s">
        <v>4140</v>
      </c>
      <c r="AB190" t="s">
        <v>4141</v>
      </c>
      <c r="AC190" t="s">
        <v>4142</v>
      </c>
      <c r="AD190" t="s">
        <v>4142</v>
      </c>
      <c r="AE190" t="s">
        <v>4143</v>
      </c>
      <c r="AF190" t="s">
        <v>182</v>
      </c>
      <c r="AG190">
        <v>69</v>
      </c>
      <c r="AH190">
        <v>2</v>
      </c>
      <c r="AI190">
        <v>2</v>
      </c>
      <c r="AJ190">
        <v>3</v>
      </c>
      <c r="AK190">
        <v>3</v>
      </c>
      <c r="AL190" t="s">
        <v>727</v>
      </c>
      <c r="AM190" t="s">
        <v>728</v>
      </c>
      <c r="AN190" t="s">
        <v>729</v>
      </c>
      <c r="AO190" t="s">
        <v>182</v>
      </c>
      <c r="AP190" t="s">
        <v>4144</v>
      </c>
      <c r="AQ190" t="s">
        <v>182</v>
      </c>
      <c r="AR190" t="s">
        <v>4132</v>
      </c>
      <c r="AS190" t="s">
        <v>4145</v>
      </c>
      <c r="AT190" t="s">
        <v>1813</v>
      </c>
      <c r="AU190">
        <v>2023</v>
      </c>
      <c r="AV190">
        <v>60</v>
      </c>
      <c r="AW190" t="s">
        <v>182</v>
      </c>
      <c r="AX190" t="s">
        <v>182</v>
      </c>
      <c r="AY190" t="s">
        <v>182</v>
      </c>
      <c r="AZ190" t="s">
        <v>182</v>
      </c>
      <c r="BA190" t="s">
        <v>182</v>
      </c>
      <c r="BB190" t="s">
        <v>182</v>
      </c>
      <c r="BC190" t="s">
        <v>182</v>
      </c>
      <c r="BD190">
        <v>102000</v>
      </c>
      <c r="BE190" t="s">
        <v>91</v>
      </c>
      <c r="BF190" s="1" t="str">
        <f>HYPERLINK("http://dx.doi.org/10.1016/j.eclinm.2023.102000","http://dx.doi.org/10.1016/j.eclinm.2023.102000")</f>
        <v>http://dx.doi.org/10.1016/j.eclinm.2023.102000</v>
      </c>
      <c r="BG190" t="s">
        <v>182</v>
      </c>
      <c r="BH190" t="s">
        <v>182</v>
      </c>
      <c r="BI190">
        <v>10</v>
      </c>
      <c r="BJ190" t="s">
        <v>207</v>
      </c>
      <c r="BK190" t="s">
        <v>208</v>
      </c>
      <c r="BL190" t="s">
        <v>209</v>
      </c>
      <c r="BM190" t="s">
        <v>4146</v>
      </c>
      <c r="BN190" s="1">
        <v>37197226</v>
      </c>
      <c r="BO190" t="s">
        <v>881</v>
      </c>
      <c r="BP190" t="s">
        <v>182</v>
      </c>
      <c r="BQ190" t="s">
        <v>182</v>
      </c>
      <c r="BR190" t="s">
        <v>212</v>
      </c>
      <c r="BS190" t="s">
        <v>4147</v>
      </c>
      <c r="BT190" t="str">
        <f>HYPERLINK("https%3A%2F%2Fwww.webofscience.com%2Fwos%2Fwoscc%2Ffull-record%2FWOS:001043575200001","View Full Record in Web of Science")</f>
        <v>View Full Record in Web of Science</v>
      </c>
      <c r="BU190" t="str">
        <f t="shared" si="2"/>
        <v/>
      </c>
      <c r="BV190" t="s">
        <v>4621</v>
      </c>
    </row>
    <row r="191" spans="1:86" x14ac:dyDescent="0.2">
      <c r="A191" t="s">
        <v>180</v>
      </c>
      <c r="B191" t="s">
        <v>4103</v>
      </c>
      <c r="C191" t="s">
        <v>182</v>
      </c>
      <c r="D191" t="s">
        <v>182</v>
      </c>
      <c r="E191" t="s">
        <v>182</v>
      </c>
      <c r="F191" t="s">
        <v>4104</v>
      </c>
      <c r="G191" t="s">
        <v>182</v>
      </c>
      <c r="H191" t="s">
        <v>182</v>
      </c>
      <c r="I191" t="s">
        <v>4105</v>
      </c>
      <c r="J191" t="s">
        <v>1496</v>
      </c>
      <c r="K191" t="s">
        <v>182</v>
      </c>
      <c r="L191" t="s">
        <v>182</v>
      </c>
      <c r="M191" t="s">
        <v>186</v>
      </c>
      <c r="N191" t="s">
        <v>187</v>
      </c>
      <c r="O191" t="s">
        <v>182</v>
      </c>
      <c r="P191" t="s">
        <v>182</v>
      </c>
      <c r="Q191" t="s">
        <v>182</v>
      </c>
      <c r="R191" t="s">
        <v>182</v>
      </c>
      <c r="S191" t="s">
        <v>182</v>
      </c>
      <c r="T191" t="s">
        <v>4106</v>
      </c>
      <c r="U191" t="s">
        <v>4107</v>
      </c>
      <c r="V191" t="s">
        <v>4108</v>
      </c>
      <c r="W191" t="s">
        <v>4109</v>
      </c>
      <c r="X191" t="s">
        <v>4110</v>
      </c>
      <c r="Y191" t="s">
        <v>4111</v>
      </c>
      <c r="Z191" t="s">
        <v>4112</v>
      </c>
      <c r="AA191" t="s">
        <v>182</v>
      </c>
      <c r="AB191" t="s">
        <v>182</v>
      </c>
      <c r="AC191" t="s">
        <v>182</v>
      </c>
      <c r="AD191" t="s">
        <v>182</v>
      </c>
      <c r="AE191" t="s">
        <v>182</v>
      </c>
      <c r="AF191" t="s">
        <v>182</v>
      </c>
      <c r="AG191">
        <v>58</v>
      </c>
      <c r="AH191">
        <v>0</v>
      </c>
      <c r="AI191">
        <v>0</v>
      </c>
      <c r="AJ191">
        <v>7</v>
      </c>
      <c r="AK191">
        <v>7</v>
      </c>
      <c r="AL191" t="s">
        <v>341</v>
      </c>
      <c r="AM191" t="s">
        <v>342</v>
      </c>
      <c r="AN191" t="s">
        <v>343</v>
      </c>
      <c r="AO191" t="s">
        <v>1509</v>
      </c>
      <c r="AP191" t="s">
        <v>182</v>
      </c>
      <c r="AQ191" t="s">
        <v>182</v>
      </c>
      <c r="AR191" t="s">
        <v>1510</v>
      </c>
      <c r="AS191" t="s">
        <v>1511</v>
      </c>
      <c r="AT191" t="s">
        <v>4113</v>
      </c>
      <c r="AU191">
        <v>2023</v>
      </c>
      <c r="AV191">
        <v>14</v>
      </c>
      <c r="AW191" t="s">
        <v>182</v>
      </c>
      <c r="AX191" t="s">
        <v>182</v>
      </c>
      <c r="AY191" t="s">
        <v>182</v>
      </c>
      <c r="AZ191" t="s">
        <v>182</v>
      </c>
      <c r="BA191" t="s">
        <v>182</v>
      </c>
      <c r="BB191" t="s">
        <v>182</v>
      </c>
      <c r="BC191" t="s">
        <v>182</v>
      </c>
      <c r="BD191">
        <v>1162936</v>
      </c>
      <c r="BE191" t="s">
        <v>90</v>
      </c>
      <c r="BF191" s="1" t="str">
        <f>HYPERLINK("http://dx.doi.org/10.3389/fendo.2023.1162936","http://dx.doi.org/10.3389/fendo.2023.1162936")</f>
        <v>http://dx.doi.org/10.3389/fendo.2023.1162936</v>
      </c>
      <c r="BG191" t="s">
        <v>182</v>
      </c>
      <c r="BH191" t="s">
        <v>182</v>
      </c>
      <c r="BI191">
        <v>9</v>
      </c>
      <c r="BJ191" t="s">
        <v>268</v>
      </c>
      <c r="BK191" t="s">
        <v>208</v>
      </c>
      <c r="BL191" t="s">
        <v>268</v>
      </c>
      <c r="BM191" t="s">
        <v>4114</v>
      </c>
      <c r="BN191" s="1">
        <v>37234804</v>
      </c>
      <c r="BO191" t="s">
        <v>471</v>
      </c>
      <c r="BP191" t="s">
        <v>182</v>
      </c>
      <c r="BQ191" t="s">
        <v>182</v>
      </c>
      <c r="BR191" t="s">
        <v>212</v>
      </c>
      <c r="BS191" t="s">
        <v>4115</v>
      </c>
      <c r="BT191" t="str">
        <f>HYPERLINK("https%3A%2F%2Fwww.webofscience.com%2Fwos%2Fwoscc%2Ffull-record%2FWOS:000992154400001","View Full Record in Web of Science")</f>
        <v>View Full Record in Web of Science</v>
      </c>
      <c r="BU191" t="str">
        <f t="shared" si="2"/>
        <v/>
      </c>
      <c r="BV191" t="s">
        <v>4385</v>
      </c>
    </row>
    <row r="192" spans="1:86" x14ac:dyDescent="0.2">
      <c r="A192" t="s">
        <v>180</v>
      </c>
      <c r="B192" t="s">
        <v>4116</v>
      </c>
      <c r="C192" t="s">
        <v>182</v>
      </c>
      <c r="D192" t="s">
        <v>182</v>
      </c>
      <c r="E192" t="s">
        <v>182</v>
      </c>
      <c r="F192" t="s">
        <v>4117</v>
      </c>
      <c r="G192" t="s">
        <v>182</v>
      </c>
      <c r="H192" t="s">
        <v>182</v>
      </c>
      <c r="I192" t="s">
        <v>4118</v>
      </c>
      <c r="J192" t="s">
        <v>406</v>
      </c>
      <c r="K192" t="s">
        <v>182</v>
      </c>
      <c r="L192" t="s">
        <v>182</v>
      </c>
      <c r="M192" t="s">
        <v>186</v>
      </c>
      <c r="N192" t="s">
        <v>187</v>
      </c>
      <c r="O192" t="s">
        <v>182</v>
      </c>
      <c r="P192" t="s">
        <v>182</v>
      </c>
      <c r="Q192" t="s">
        <v>182</v>
      </c>
      <c r="R192" t="s">
        <v>182</v>
      </c>
      <c r="S192" t="s">
        <v>182</v>
      </c>
      <c r="T192" t="s">
        <v>182</v>
      </c>
      <c r="U192" t="s">
        <v>182</v>
      </c>
      <c r="V192" t="s">
        <v>4119</v>
      </c>
      <c r="W192" t="s">
        <v>4120</v>
      </c>
      <c r="X192" t="s">
        <v>4121</v>
      </c>
      <c r="Y192" t="s">
        <v>4122</v>
      </c>
      <c r="Z192" t="s">
        <v>4123</v>
      </c>
      <c r="AA192" t="s">
        <v>182</v>
      </c>
      <c r="AB192" t="s">
        <v>4124</v>
      </c>
      <c r="AC192" t="s">
        <v>182</v>
      </c>
      <c r="AD192" t="s">
        <v>182</v>
      </c>
      <c r="AE192" t="s">
        <v>182</v>
      </c>
      <c r="AF192" t="s">
        <v>182</v>
      </c>
      <c r="AG192">
        <v>33</v>
      </c>
      <c r="AH192">
        <v>0</v>
      </c>
      <c r="AI192">
        <v>0</v>
      </c>
      <c r="AJ192">
        <v>2</v>
      </c>
      <c r="AK192">
        <v>2</v>
      </c>
      <c r="AL192" t="s">
        <v>415</v>
      </c>
      <c r="AM192" t="s">
        <v>416</v>
      </c>
      <c r="AN192" t="s">
        <v>417</v>
      </c>
      <c r="AO192" t="s">
        <v>418</v>
      </c>
      <c r="AP192" t="s">
        <v>182</v>
      </c>
      <c r="AQ192" t="s">
        <v>182</v>
      </c>
      <c r="AR192" t="s">
        <v>406</v>
      </c>
      <c r="AS192" t="s">
        <v>419</v>
      </c>
      <c r="AT192" t="s">
        <v>4125</v>
      </c>
      <c r="AU192">
        <v>2023</v>
      </c>
      <c r="AV192">
        <v>18</v>
      </c>
      <c r="AW192">
        <v>5</v>
      </c>
      <c r="AX192" t="s">
        <v>182</v>
      </c>
      <c r="AY192" t="s">
        <v>182</v>
      </c>
      <c r="AZ192" t="s">
        <v>182</v>
      </c>
      <c r="BA192" t="s">
        <v>182</v>
      </c>
      <c r="BB192" t="s">
        <v>182</v>
      </c>
      <c r="BC192" t="s">
        <v>182</v>
      </c>
      <c r="BD192" t="s">
        <v>4126</v>
      </c>
      <c r="BE192" t="s">
        <v>89</v>
      </c>
      <c r="BF192" s="1" t="str">
        <f>HYPERLINK("http://dx.doi.org/10.1371/journal.pone.0285991","http://dx.doi.org/10.1371/journal.pone.0285991")</f>
        <v>http://dx.doi.org/10.1371/journal.pone.0285991</v>
      </c>
      <c r="BG192" t="s">
        <v>182</v>
      </c>
      <c r="BH192" t="s">
        <v>182</v>
      </c>
      <c r="BI192">
        <v>13</v>
      </c>
      <c r="BJ192" t="s">
        <v>423</v>
      </c>
      <c r="BK192" t="s">
        <v>208</v>
      </c>
      <c r="BL192" t="s">
        <v>424</v>
      </c>
      <c r="BM192" t="s">
        <v>4127</v>
      </c>
      <c r="BN192" s="1">
        <v>37235597</v>
      </c>
      <c r="BO192" t="s">
        <v>881</v>
      </c>
      <c r="BP192" t="s">
        <v>182</v>
      </c>
      <c r="BQ192" t="s">
        <v>182</v>
      </c>
      <c r="BR192" t="s">
        <v>212</v>
      </c>
      <c r="BS192" t="s">
        <v>4128</v>
      </c>
      <c r="BT192" t="str">
        <f>HYPERLINK("https%3A%2F%2Fwww.webofscience.com%2Fwos%2Fwoscc%2Ffull-record%2FWOS:000996071500037","View Full Record in Web of Science")</f>
        <v>View Full Record in Web of Science</v>
      </c>
      <c r="BU192">
        <f t="shared" si="2"/>
        <v>1</v>
      </c>
      <c r="BW192" t="s">
        <v>4561</v>
      </c>
      <c r="BX192" t="s">
        <v>4348</v>
      </c>
      <c r="CA192" t="s">
        <v>4317</v>
      </c>
      <c r="CB192" t="s">
        <v>4622</v>
      </c>
      <c r="CC192" t="s">
        <v>4317</v>
      </c>
      <c r="CF192" t="s">
        <v>4390</v>
      </c>
      <c r="CG192" t="s">
        <v>4624</v>
      </c>
      <c r="CH192" t="s">
        <v>4623</v>
      </c>
    </row>
    <row r="193" spans="1:86" x14ac:dyDescent="0.2">
      <c r="A193" t="s">
        <v>180</v>
      </c>
      <c r="B193" t="s">
        <v>4205</v>
      </c>
      <c r="C193" t="s">
        <v>182</v>
      </c>
      <c r="D193" t="s">
        <v>182</v>
      </c>
      <c r="E193" t="s">
        <v>182</v>
      </c>
      <c r="F193" t="s">
        <v>4206</v>
      </c>
      <c r="G193" t="s">
        <v>182</v>
      </c>
      <c r="H193" t="s">
        <v>182</v>
      </c>
      <c r="I193" t="s">
        <v>4207</v>
      </c>
      <c r="J193" t="s">
        <v>2001</v>
      </c>
      <c r="K193" t="s">
        <v>182</v>
      </c>
      <c r="L193" t="s">
        <v>182</v>
      </c>
      <c r="M193" t="s">
        <v>186</v>
      </c>
      <c r="N193" t="s">
        <v>187</v>
      </c>
      <c r="O193" t="s">
        <v>182</v>
      </c>
      <c r="P193" t="s">
        <v>182</v>
      </c>
      <c r="Q193" t="s">
        <v>182</v>
      </c>
      <c r="R193" t="s">
        <v>182</v>
      </c>
      <c r="S193" t="s">
        <v>182</v>
      </c>
      <c r="T193" t="s">
        <v>4208</v>
      </c>
      <c r="U193" t="s">
        <v>4209</v>
      </c>
      <c r="V193" t="s">
        <v>4210</v>
      </c>
      <c r="W193" t="s">
        <v>4211</v>
      </c>
      <c r="X193" t="s">
        <v>4212</v>
      </c>
      <c r="Y193" t="s">
        <v>4213</v>
      </c>
      <c r="Z193" t="s">
        <v>4214</v>
      </c>
      <c r="AA193" t="s">
        <v>4215</v>
      </c>
      <c r="AB193" t="s">
        <v>4216</v>
      </c>
      <c r="AC193" t="s">
        <v>4217</v>
      </c>
      <c r="AD193" t="s">
        <v>4218</v>
      </c>
      <c r="AE193" t="s">
        <v>4219</v>
      </c>
      <c r="AF193" t="s">
        <v>182</v>
      </c>
      <c r="AG193">
        <v>48</v>
      </c>
      <c r="AH193">
        <v>0</v>
      </c>
      <c r="AI193">
        <v>0</v>
      </c>
      <c r="AJ193">
        <v>0</v>
      </c>
      <c r="AK193">
        <v>0</v>
      </c>
      <c r="AL193" t="s">
        <v>727</v>
      </c>
      <c r="AM193" t="s">
        <v>728</v>
      </c>
      <c r="AN193" t="s">
        <v>729</v>
      </c>
      <c r="AO193" t="s">
        <v>2013</v>
      </c>
      <c r="AP193" t="s">
        <v>182</v>
      </c>
      <c r="AQ193" t="s">
        <v>182</v>
      </c>
      <c r="AR193" t="s">
        <v>2001</v>
      </c>
      <c r="AS193" t="s">
        <v>2014</v>
      </c>
      <c r="AT193" t="s">
        <v>237</v>
      </c>
      <c r="AU193">
        <v>2023</v>
      </c>
      <c r="AV193">
        <v>93</v>
      </c>
      <c r="AW193" t="s">
        <v>182</v>
      </c>
      <c r="AX193" t="s">
        <v>182</v>
      </c>
      <c r="AY193" t="s">
        <v>182</v>
      </c>
      <c r="AZ193" t="s">
        <v>182</v>
      </c>
      <c r="BA193" t="s">
        <v>182</v>
      </c>
      <c r="BB193" t="s">
        <v>182</v>
      </c>
      <c r="BC193" t="s">
        <v>182</v>
      </c>
      <c r="BD193">
        <v>104630</v>
      </c>
      <c r="BE193" t="s">
        <v>84</v>
      </c>
      <c r="BF193" s="1" t="str">
        <f>HYPERLINK("http://dx.doi.org/10.1016/j.ebiom.2023.104630","http://dx.doi.org/10.1016/j.ebiom.2023.104630")</f>
        <v>http://dx.doi.org/10.1016/j.ebiom.2023.104630</v>
      </c>
      <c r="BG193" t="s">
        <v>182</v>
      </c>
      <c r="BH193" t="s">
        <v>182</v>
      </c>
      <c r="BI193">
        <v>10</v>
      </c>
      <c r="BJ193" t="s">
        <v>2015</v>
      </c>
      <c r="BK193" t="s">
        <v>208</v>
      </c>
      <c r="BL193" t="s">
        <v>2016</v>
      </c>
      <c r="BM193" t="s">
        <v>4220</v>
      </c>
      <c r="BN193" s="1">
        <v>37301713</v>
      </c>
      <c r="BO193" t="s">
        <v>295</v>
      </c>
      <c r="BP193" t="s">
        <v>182</v>
      </c>
      <c r="BQ193" t="s">
        <v>182</v>
      </c>
      <c r="BR193" t="s">
        <v>212</v>
      </c>
      <c r="BS193" t="s">
        <v>4221</v>
      </c>
      <c r="BT193" t="str">
        <f>HYPERLINK("https%3A%2F%2Fwww.webofscience.com%2Fwos%2Fwoscc%2Ffull-record%2FWOS:001045040400001","View Full Record in Web of Science")</f>
        <v>View Full Record in Web of Science</v>
      </c>
      <c r="BU193">
        <f t="shared" si="2"/>
        <v>1</v>
      </c>
      <c r="BW193" t="s">
        <v>4363</v>
      </c>
      <c r="BZ193" t="s">
        <v>4359</v>
      </c>
      <c r="CA193" t="s">
        <v>4317</v>
      </c>
      <c r="CB193" t="s">
        <v>4317</v>
      </c>
      <c r="CC193" t="s">
        <v>4317</v>
      </c>
      <c r="CD193" t="s">
        <v>4317</v>
      </c>
      <c r="CE193" t="s">
        <v>4317</v>
      </c>
      <c r="CF193" t="s">
        <v>4322</v>
      </c>
      <c r="CG193" t="s">
        <v>4625</v>
      </c>
      <c r="CH193" t="s">
        <v>4626</v>
      </c>
    </row>
    <row r="194" spans="1:86" x14ac:dyDescent="0.2">
      <c r="A194" t="s">
        <v>180</v>
      </c>
      <c r="B194" t="s">
        <v>4148</v>
      </c>
      <c r="C194" t="s">
        <v>182</v>
      </c>
      <c r="D194" t="s">
        <v>182</v>
      </c>
      <c r="E194" t="s">
        <v>182</v>
      </c>
      <c r="F194" t="s">
        <v>4149</v>
      </c>
      <c r="G194" t="s">
        <v>182</v>
      </c>
      <c r="H194" t="s">
        <v>182</v>
      </c>
      <c r="I194" t="s">
        <v>4150</v>
      </c>
      <c r="J194" t="s">
        <v>4151</v>
      </c>
      <c r="K194" t="s">
        <v>182</v>
      </c>
      <c r="L194" t="s">
        <v>182</v>
      </c>
      <c r="M194" t="s">
        <v>186</v>
      </c>
      <c r="N194" t="s">
        <v>3616</v>
      </c>
      <c r="O194" t="s">
        <v>182</v>
      </c>
      <c r="P194" t="s">
        <v>182</v>
      </c>
      <c r="Q194" t="s">
        <v>182</v>
      </c>
      <c r="R194" t="s">
        <v>182</v>
      </c>
      <c r="S194" t="s">
        <v>182</v>
      </c>
      <c r="T194" t="s">
        <v>4152</v>
      </c>
      <c r="U194" t="s">
        <v>4153</v>
      </c>
      <c r="V194" t="s">
        <v>4154</v>
      </c>
      <c r="W194" t="s">
        <v>4155</v>
      </c>
      <c r="X194" t="s">
        <v>4156</v>
      </c>
      <c r="Y194" t="s">
        <v>4157</v>
      </c>
      <c r="Z194" t="s">
        <v>4158</v>
      </c>
      <c r="AA194" t="s">
        <v>4159</v>
      </c>
      <c r="AB194" t="s">
        <v>4160</v>
      </c>
      <c r="AC194" t="s">
        <v>4161</v>
      </c>
      <c r="AD194" t="s">
        <v>4162</v>
      </c>
      <c r="AE194" t="s">
        <v>4163</v>
      </c>
      <c r="AF194" t="s">
        <v>182</v>
      </c>
      <c r="AG194">
        <v>79</v>
      </c>
      <c r="AH194">
        <v>0</v>
      </c>
      <c r="AI194">
        <v>0</v>
      </c>
      <c r="AJ194">
        <v>3</v>
      </c>
      <c r="AK194">
        <v>3</v>
      </c>
      <c r="AL194" t="s">
        <v>700</v>
      </c>
      <c r="AM194" t="s">
        <v>701</v>
      </c>
      <c r="AN194" t="s">
        <v>702</v>
      </c>
      <c r="AO194" t="s">
        <v>4164</v>
      </c>
      <c r="AP194" t="s">
        <v>4165</v>
      </c>
      <c r="AQ194" t="s">
        <v>182</v>
      </c>
      <c r="AR194" t="s">
        <v>4166</v>
      </c>
      <c r="AS194" t="s">
        <v>4167</v>
      </c>
      <c r="AT194" t="s">
        <v>4168</v>
      </c>
      <c r="AU194">
        <v>2023</v>
      </c>
      <c r="AV194" t="s">
        <v>182</v>
      </c>
      <c r="AW194" t="s">
        <v>182</v>
      </c>
      <c r="AX194" t="s">
        <v>182</v>
      </c>
      <c r="AY194" t="s">
        <v>182</v>
      </c>
      <c r="AZ194" t="s">
        <v>182</v>
      </c>
      <c r="BA194" t="s">
        <v>182</v>
      </c>
      <c r="BB194" t="s">
        <v>182</v>
      </c>
      <c r="BC194" t="s">
        <v>182</v>
      </c>
      <c r="BD194" t="s">
        <v>182</v>
      </c>
      <c r="BE194" t="s">
        <v>4169</v>
      </c>
      <c r="BF194" s="1" t="str">
        <f>HYPERLINK("http://dx.doi.org/10.1093/jtm/taad082","http://dx.doi.org/10.1093/jtm/taad082")</f>
        <v>http://dx.doi.org/10.1093/jtm/taad082</v>
      </c>
      <c r="BG194" t="s">
        <v>182</v>
      </c>
      <c r="BH194" t="s">
        <v>4170</v>
      </c>
      <c r="BI194">
        <v>11</v>
      </c>
      <c r="BJ194" t="s">
        <v>4171</v>
      </c>
      <c r="BK194" t="s">
        <v>208</v>
      </c>
      <c r="BL194" t="s">
        <v>4172</v>
      </c>
      <c r="BM194" t="s">
        <v>4173</v>
      </c>
      <c r="BN194" s="1">
        <v>37310901</v>
      </c>
      <c r="BO194" t="s">
        <v>182</v>
      </c>
      <c r="BP194" t="s">
        <v>182</v>
      </c>
      <c r="BQ194" t="s">
        <v>182</v>
      </c>
      <c r="BR194" t="s">
        <v>212</v>
      </c>
      <c r="BS194" t="s">
        <v>4174</v>
      </c>
      <c r="BT194" t="str">
        <f>HYPERLINK("https%3A%2F%2Fwww.webofscience.com%2Fwos%2Fwoscc%2Ffull-record%2FWOS:001018406500001","View Full Record in Web of Science")</f>
        <v>View Full Record in Web of Science</v>
      </c>
      <c r="BU194" t="str">
        <f t="shared" si="2"/>
        <v/>
      </c>
      <c r="BV194" t="s">
        <v>4621</v>
      </c>
    </row>
    <row r="195" spans="1:86" x14ac:dyDescent="0.2">
      <c r="A195" t="s">
        <v>180</v>
      </c>
      <c r="B195" t="s">
        <v>4175</v>
      </c>
      <c r="C195" t="s">
        <v>182</v>
      </c>
      <c r="D195" t="s">
        <v>182</v>
      </c>
      <c r="E195" t="s">
        <v>182</v>
      </c>
      <c r="F195" t="s">
        <v>4176</v>
      </c>
      <c r="G195" t="s">
        <v>182</v>
      </c>
      <c r="H195" t="s">
        <v>182</v>
      </c>
      <c r="I195" t="s">
        <v>4177</v>
      </c>
      <c r="J195" t="s">
        <v>1120</v>
      </c>
      <c r="K195" t="s">
        <v>182</v>
      </c>
      <c r="L195" t="s">
        <v>182</v>
      </c>
      <c r="M195" t="s">
        <v>186</v>
      </c>
      <c r="N195" t="s">
        <v>187</v>
      </c>
      <c r="O195" t="s">
        <v>182</v>
      </c>
      <c r="P195" t="s">
        <v>182</v>
      </c>
      <c r="Q195" t="s">
        <v>182</v>
      </c>
      <c r="R195" t="s">
        <v>182</v>
      </c>
      <c r="S195" t="s">
        <v>182</v>
      </c>
      <c r="T195" t="s">
        <v>4178</v>
      </c>
      <c r="U195" t="s">
        <v>182</v>
      </c>
      <c r="V195" t="s">
        <v>4179</v>
      </c>
      <c r="W195" t="s">
        <v>4180</v>
      </c>
      <c r="X195" t="s">
        <v>4181</v>
      </c>
      <c r="Y195" t="s">
        <v>4182</v>
      </c>
      <c r="Z195" t="s">
        <v>4183</v>
      </c>
      <c r="AA195" t="s">
        <v>4184</v>
      </c>
      <c r="AB195" t="s">
        <v>4185</v>
      </c>
      <c r="AC195" t="s">
        <v>4186</v>
      </c>
      <c r="AD195" t="s">
        <v>182</v>
      </c>
      <c r="AE195" t="s">
        <v>4187</v>
      </c>
      <c r="AF195" t="s">
        <v>182</v>
      </c>
      <c r="AG195">
        <v>10</v>
      </c>
      <c r="AH195">
        <v>0</v>
      </c>
      <c r="AI195">
        <v>0</v>
      </c>
      <c r="AJ195">
        <v>3</v>
      </c>
      <c r="AK195">
        <v>3</v>
      </c>
      <c r="AL195" t="s">
        <v>369</v>
      </c>
      <c r="AM195" t="s">
        <v>1133</v>
      </c>
      <c r="AN195" t="s">
        <v>1134</v>
      </c>
      <c r="AO195" t="s">
        <v>1135</v>
      </c>
      <c r="AP195" t="s">
        <v>1136</v>
      </c>
      <c r="AQ195" t="s">
        <v>182</v>
      </c>
      <c r="AR195" t="s">
        <v>1137</v>
      </c>
      <c r="AS195" t="s">
        <v>1138</v>
      </c>
      <c r="AT195" t="s">
        <v>398</v>
      </c>
      <c r="AU195">
        <v>2023</v>
      </c>
      <c r="AV195">
        <v>38</v>
      </c>
      <c r="AW195">
        <v>8</v>
      </c>
      <c r="AX195" t="s">
        <v>182</v>
      </c>
      <c r="AY195" t="s">
        <v>182</v>
      </c>
      <c r="AZ195" t="s">
        <v>182</v>
      </c>
      <c r="BA195" t="s">
        <v>182</v>
      </c>
      <c r="BB195">
        <v>883</v>
      </c>
      <c r="BC195">
        <v>889</v>
      </c>
      <c r="BD195" t="s">
        <v>182</v>
      </c>
      <c r="BE195" t="s">
        <v>4188</v>
      </c>
      <c r="BF195" s="1" t="str">
        <f>HYPERLINK("http://dx.doi.org/10.1007/s10654-023-01020-5","http://dx.doi.org/10.1007/s10654-023-01020-5")</f>
        <v>http://dx.doi.org/10.1007/s10654-023-01020-5</v>
      </c>
      <c r="BG195" t="s">
        <v>182</v>
      </c>
      <c r="BH195" t="s">
        <v>4170</v>
      </c>
      <c r="BI195">
        <v>7</v>
      </c>
      <c r="BJ195" t="s">
        <v>320</v>
      </c>
      <c r="BK195" t="s">
        <v>208</v>
      </c>
      <c r="BL195" t="s">
        <v>320</v>
      </c>
      <c r="BM195" t="s">
        <v>4189</v>
      </c>
      <c r="BN195" s="1">
        <v>37358671</v>
      </c>
      <c r="BO195" t="s">
        <v>182</v>
      </c>
      <c r="BP195" t="s">
        <v>182</v>
      </c>
      <c r="BQ195" t="s">
        <v>182</v>
      </c>
      <c r="BR195" t="s">
        <v>212</v>
      </c>
      <c r="BS195" t="s">
        <v>4190</v>
      </c>
      <c r="BT195" t="str">
        <f>HYPERLINK("https%3A%2F%2Fwww.webofscience.com%2Fwos%2Fwoscc%2Ffull-record%2FWOS:001016415700001","View Full Record in Web of Science")</f>
        <v>View Full Record in Web of Science</v>
      </c>
      <c r="BU195" t="str">
        <f t="shared" ref="BU195:BU204" si="3">IF(BV195="",1,"")</f>
        <v/>
      </c>
      <c r="BV195" t="s">
        <v>4365</v>
      </c>
    </row>
    <row r="196" spans="1:86" x14ac:dyDescent="0.2">
      <c r="A196" t="s">
        <v>180</v>
      </c>
      <c r="B196" t="s">
        <v>4191</v>
      </c>
      <c r="C196" t="s">
        <v>182</v>
      </c>
      <c r="D196" t="s">
        <v>182</v>
      </c>
      <c r="E196" t="s">
        <v>182</v>
      </c>
      <c r="F196" t="s">
        <v>4192</v>
      </c>
      <c r="G196" t="s">
        <v>182</v>
      </c>
      <c r="H196" t="s">
        <v>182</v>
      </c>
      <c r="I196" t="s">
        <v>4193</v>
      </c>
      <c r="J196" t="s">
        <v>2442</v>
      </c>
      <c r="K196" t="s">
        <v>182</v>
      </c>
      <c r="L196" t="s">
        <v>182</v>
      </c>
      <c r="M196" t="s">
        <v>186</v>
      </c>
      <c r="N196" t="s">
        <v>187</v>
      </c>
      <c r="O196" t="s">
        <v>182</v>
      </c>
      <c r="P196" t="s">
        <v>182</v>
      </c>
      <c r="Q196" t="s">
        <v>182</v>
      </c>
      <c r="R196" t="s">
        <v>182</v>
      </c>
      <c r="S196" t="s">
        <v>182</v>
      </c>
      <c r="T196" t="s">
        <v>4194</v>
      </c>
      <c r="U196" t="s">
        <v>4195</v>
      </c>
      <c r="V196" t="s">
        <v>4196</v>
      </c>
      <c r="W196" t="s">
        <v>4197</v>
      </c>
      <c r="X196" t="s">
        <v>4198</v>
      </c>
      <c r="Y196" t="s">
        <v>4199</v>
      </c>
      <c r="Z196" t="s">
        <v>4200</v>
      </c>
      <c r="AA196" t="s">
        <v>182</v>
      </c>
      <c r="AB196" t="s">
        <v>4201</v>
      </c>
      <c r="AC196" t="s">
        <v>182</v>
      </c>
      <c r="AD196" t="s">
        <v>182</v>
      </c>
      <c r="AE196" t="s">
        <v>182</v>
      </c>
      <c r="AF196" t="s">
        <v>182</v>
      </c>
      <c r="AG196">
        <v>62</v>
      </c>
      <c r="AH196">
        <v>0</v>
      </c>
      <c r="AI196">
        <v>0</v>
      </c>
      <c r="AJ196">
        <v>1</v>
      </c>
      <c r="AK196">
        <v>1</v>
      </c>
      <c r="AL196" t="s">
        <v>313</v>
      </c>
      <c r="AM196" t="s">
        <v>201</v>
      </c>
      <c r="AN196" t="s">
        <v>314</v>
      </c>
      <c r="AO196" t="s">
        <v>182</v>
      </c>
      <c r="AP196" t="s">
        <v>2452</v>
      </c>
      <c r="AQ196" t="s">
        <v>182</v>
      </c>
      <c r="AR196" t="s">
        <v>2453</v>
      </c>
      <c r="AS196" t="s">
        <v>2454</v>
      </c>
      <c r="AT196" t="s">
        <v>4202</v>
      </c>
      <c r="AU196">
        <v>2023</v>
      </c>
      <c r="AV196">
        <v>16</v>
      </c>
      <c r="AW196">
        <v>1</v>
      </c>
      <c r="AX196" t="s">
        <v>182</v>
      </c>
      <c r="AY196" t="s">
        <v>182</v>
      </c>
      <c r="AZ196" t="s">
        <v>182</v>
      </c>
      <c r="BA196" t="s">
        <v>182</v>
      </c>
      <c r="BB196" t="s">
        <v>182</v>
      </c>
      <c r="BC196" t="s">
        <v>182</v>
      </c>
      <c r="BD196">
        <v>150</v>
      </c>
      <c r="BE196" t="s">
        <v>85</v>
      </c>
      <c r="BF196" s="1" t="str">
        <f>HYPERLINK("http://dx.doi.org/10.1186/s12920-023-01584-x","http://dx.doi.org/10.1186/s12920-023-01584-x")</f>
        <v>http://dx.doi.org/10.1186/s12920-023-01584-x</v>
      </c>
      <c r="BG196" t="s">
        <v>182</v>
      </c>
      <c r="BH196" t="s">
        <v>182</v>
      </c>
      <c r="BI196">
        <v>15</v>
      </c>
      <c r="BJ196" t="s">
        <v>628</v>
      </c>
      <c r="BK196" t="s">
        <v>208</v>
      </c>
      <c r="BL196" t="s">
        <v>628</v>
      </c>
      <c r="BM196" t="s">
        <v>4203</v>
      </c>
      <c r="BN196" s="1">
        <v>37386504</v>
      </c>
      <c r="BO196" t="s">
        <v>881</v>
      </c>
      <c r="BP196" t="s">
        <v>182</v>
      </c>
      <c r="BQ196" t="s">
        <v>182</v>
      </c>
      <c r="BR196" t="s">
        <v>212</v>
      </c>
      <c r="BS196" t="s">
        <v>4204</v>
      </c>
      <c r="BT196" t="str">
        <f>HYPERLINK("https%3A%2F%2Fwww.webofscience.com%2Fwos%2Fwoscc%2Ffull-record%2FWOS:001018494400001","View Full Record in Web of Science")</f>
        <v>View Full Record in Web of Science</v>
      </c>
      <c r="BU196">
        <f t="shared" si="3"/>
        <v>1</v>
      </c>
      <c r="CA196" t="s">
        <v>4317</v>
      </c>
      <c r="CB196" t="s">
        <v>4317</v>
      </c>
      <c r="CD196" t="s">
        <v>4317</v>
      </c>
      <c r="CE196" t="s">
        <v>4317</v>
      </c>
      <c r="CF196" t="s">
        <v>4390</v>
      </c>
      <c r="CG196" t="s">
        <v>4628</v>
      </c>
      <c r="CH196" t="s">
        <v>4627</v>
      </c>
    </row>
    <row r="197" spans="1:86" x14ac:dyDescent="0.2">
      <c r="A197" t="s">
        <v>180</v>
      </c>
      <c r="B197" t="s">
        <v>4244</v>
      </c>
      <c r="C197" t="s">
        <v>182</v>
      </c>
      <c r="D197" t="s">
        <v>182</v>
      </c>
      <c r="E197" t="s">
        <v>182</v>
      </c>
      <c r="F197" t="s">
        <v>4245</v>
      </c>
      <c r="G197" t="s">
        <v>182</v>
      </c>
      <c r="H197" t="s">
        <v>182</v>
      </c>
      <c r="I197" t="s">
        <v>4246</v>
      </c>
      <c r="J197" t="s">
        <v>4247</v>
      </c>
      <c r="K197" t="s">
        <v>182</v>
      </c>
      <c r="L197" t="s">
        <v>182</v>
      </c>
      <c r="M197" t="s">
        <v>186</v>
      </c>
      <c r="N197" t="s">
        <v>187</v>
      </c>
      <c r="O197" t="s">
        <v>182</v>
      </c>
      <c r="P197" t="s">
        <v>182</v>
      </c>
      <c r="Q197" t="s">
        <v>182</v>
      </c>
      <c r="R197" t="s">
        <v>182</v>
      </c>
      <c r="S197" t="s">
        <v>182</v>
      </c>
      <c r="T197" t="s">
        <v>4248</v>
      </c>
      <c r="U197" t="s">
        <v>4249</v>
      </c>
      <c r="V197" t="s">
        <v>4250</v>
      </c>
      <c r="W197" t="s">
        <v>4251</v>
      </c>
      <c r="X197" t="s">
        <v>4252</v>
      </c>
      <c r="Y197" t="s">
        <v>4253</v>
      </c>
      <c r="Z197" t="s">
        <v>4254</v>
      </c>
      <c r="AA197" t="s">
        <v>182</v>
      </c>
      <c r="AB197" t="s">
        <v>182</v>
      </c>
      <c r="AC197" t="s">
        <v>4255</v>
      </c>
      <c r="AD197" t="s">
        <v>4256</v>
      </c>
      <c r="AE197" t="s">
        <v>4257</v>
      </c>
      <c r="AF197" t="s">
        <v>182</v>
      </c>
      <c r="AG197">
        <v>31</v>
      </c>
      <c r="AH197">
        <v>0</v>
      </c>
      <c r="AI197">
        <v>0</v>
      </c>
      <c r="AJ197">
        <v>3</v>
      </c>
      <c r="AK197">
        <v>3</v>
      </c>
      <c r="AL197" t="s">
        <v>4258</v>
      </c>
      <c r="AM197" t="s">
        <v>921</v>
      </c>
      <c r="AN197" t="s">
        <v>4259</v>
      </c>
      <c r="AO197" t="s">
        <v>4260</v>
      </c>
      <c r="AP197" t="s">
        <v>4261</v>
      </c>
      <c r="AQ197" t="s">
        <v>182</v>
      </c>
      <c r="AR197" t="s">
        <v>4262</v>
      </c>
      <c r="AS197" t="s">
        <v>4263</v>
      </c>
      <c r="AT197" t="s">
        <v>398</v>
      </c>
      <c r="AU197">
        <v>2023</v>
      </c>
      <c r="AV197">
        <v>42</v>
      </c>
      <c r="AW197">
        <v>8</v>
      </c>
      <c r="AX197" t="s">
        <v>182</v>
      </c>
      <c r="AY197" t="s">
        <v>182</v>
      </c>
      <c r="AZ197" t="s">
        <v>182</v>
      </c>
      <c r="BA197" t="s">
        <v>182</v>
      </c>
      <c r="BB197">
        <v>1399</v>
      </c>
      <c r="BC197">
        <v>1407</v>
      </c>
      <c r="BD197" t="s">
        <v>182</v>
      </c>
      <c r="BE197" t="s">
        <v>4264</v>
      </c>
      <c r="BF197" s="1" t="str">
        <f>HYPERLINK("http://dx.doi.org/10.1016/j.clnu.2023.07.001","http://dx.doi.org/10.1016/j.clnu.2023.07.001")</f>
        <v>http://dx.doi.org/10.1016/j.clnu.2023.07.001</v>
      </c>
      <c r="BG197" t="s">
        <v>182</v>
      </c>
      <c r="BH197" t="s">
        <v>182</v>
      </c>
      <c r="BI197">
        <v>9</v>
      </c>
      <c r="BJ197" t="s">
        <v>451</v>
      </c>
      <c r="BK197" t="s">
        <v>208</v>
      </c>
      <c r="BL197" t="s">
        <v>451</v>
      </c>
      <c r="BM197" t="s">
        <v>4265</v>
      </c>
      <c r="BN197" s="1">
        <v>37429103</v>
      </c>
      <c r="BO197" t="s">
        <v>975</v>
      </c>
      <c r="BP197" t="s">
        <v>182</v>
      </c>
      <c r="BQ197" t="s">
        <v>182</v>
      </c>
      <c r="BR197" t="s">
        <v>212</v>
      </c>
      <c r="BS197" t="s">
        <v>4266</v>
      </c>
      <c r="BT197" t="str">
        <f>HYPERLINK("https%3A%2F%2Fwww.webofscience.com%2Fwos%2Fwoscc%2Ffull-record%2FWOS:001041058300001","View Full Record in Web of Science")</f>
        <v>View Full Record in Web of Science</v>
      </c>
      <c r="BU197">
        <f t="shared" si="3"/>
        <v>1</v>
      </c>
      <c r="BW197" t="s">
        <v>4363</v>
      </c>
      <c r="BZ197" t="s">
        <v>4359</v>
      </c>
      <c r="CD197" t="s">
        <v>4317</v>
      </c>
      <c r="CE197" t="s">
        <v>4317</v>
      </c>
      <c r="CF197" t="s">
        <v>4336</v>
      </c>
      <c r="CG197" t="s">
        <v>4629</v>
      </c>
      <c r="CH197" t="s">
        <v>4630</v>
      </c>
    </row>
    <row r="198" spans="1:86" x14ac:dyDescent="0.2">
      <c r="A198" t="s">
        <v>180</v>
      </c>
      <c r="B198" t="s">
        <v>3690</v>
      </c>
      <c r="C198" t="s">
        <v>182</v>
      </c>
      <c r="D198" t="s">
        <v>182</v>
      </c>
      <c r="E198" t="s">
        <v>182</v>
      </c>
      <c r="F198" t="s">
        <v>3691</v>
      </c>
      <c r="G198" t="s">
        <v>182</v>
      </c>
      <c r="H198" t="s">
        <v>182</v>
      </c>
      <c r="I198" t="s">
        <v>3692</v>
      </c>
      <c r="J198" t="s">
        <v>908</v>
      </c>
      <c r="K198" t="s">
        <v>182</v>
      </c>
      <c r="L198" t="s">
        <v>182</v>
      </c>
      <c r="M198" t="s">
        <v>186</v>
      </c>
      <c r="N198" t="s">
        <v>187</v>
      </c>
      <c r="O198" t="s">
        <v>182</v>
      </c>
      <c r="P198" t="s">
        <v>182</v>
      </c>
      <c r="Q198" t="s">
        <v>182</v>
      </c>
      <c r="R198" t="s">
        <v>182</v>
      </c>
      <c r="S198" t="s">
        <v>182</v>
      </c>
      <c r="T198" t="s">
        <v>182</v>
      </c>
      <c r="U198" t="s">
        <v>3693</v>
      </c>
      <c r="V198" t="s">
        <v>3694</v>
      </c>
      <c r="W198" t="s">
        <v>3695</v>
      </c>
      <c r="X198" t="s">
        <v>3696</v>
      </c>
      <c r="Y198" t="s">
        <v>3697</v>
      </c>
      <c r="Z198" t="s">
        <v>3698</v>
      </c>
      <c r="AA198" t="s">
        <v>182</v>
      </c>
      <c r="AB198" t="s">
        <v>182</v>
      </c>
      <c r="AC198" t="s">
        <v>3699</v>
      </c>
      <c r="AD198" t="s">
        <v>3700</v>
      </c>
      <c r="AE198" t="s">
        <v>3701</v>
      </c>
      <c r="AF198" t="s">
        <v>182</v>
      </c>
      <c r="AG198">
        <v>58</v>
      </c>
      <c r="AH198">
        <v>0</v>
      </c>
      <c r="AI198">
        <v>0</v>
      </c>
      <c r="AJ198">
        <v>6</v>
      </c>
      <c r="AK198">
        <v>6</v>
      </c>
      <c r="AL198" t="s">
        <v>920</v>
      </c>
      <c r="AM198" t="s">
        <v>921</v>
      </c>
      <c r="AN198" t="s">
        <v>3702</v>
      </c>
      <c r="AO198" t="s">
        <v>923</v>
      </c>
      <c r="AP198" t="s">
        <v>924</v>
      </c>
      <c r="AQ198" t="s">
        <v>182</v>
      </c>
      <c r="AR198" t="s">
        <v>925</v>
      </c>
      <c r="AS198" t="s">
        <v>926</v>
      </c>
      <c r="AT198" t="s">
        <v>182</v>
      </c>
      <c r="AU198">
        <v>2023</v>
      </c>
      <c r="AV198">
        <v>13</v>
      </c>
      <c r="AW198" t="s">
        <v>182</v>
      </c>
      <c r="AX198" t="s">
        <v>182</v>
      </c>
      <c r="AY198" t="s">
        <v>182</v>
      </c>
      <c r="AZ198" t="s">
        <v>182</v>
      </c>
      <c r="BA198" t="s">
        <v>182</v>
      </c>
      <c r="BB198" t="s">
        <v>182</v>
      </c>
      <c r="BC198" t="s">
        <v>182</v>
      </c>
      <c r="BD198">
        <v>6027</v>
      </c>
      <c r="BE198" t="s">
        <v>86</v>
      </c>
      <c r="BF198" s="1" t="str">
        <f>HYPERLINK("http://dx.doi.org/10.7189/jogh.13.06027","http://dx.doi.org/10.7189/jogh.13.06027")</f>
        <v>http://dx.doi.org/10.7189/jogh.13.06027</v>
      </c>
      <c r="BG198" t="s">
        <v>182</v>
      </c>
      <c r="BH198" t="s">
        <v>182</v>
      </c>
      <c r="BI198">
        <v>8</v>
      </c>
      <c r="BJ198" t="s">
        <v>320</v>
      </c>
      <c r="BK198" t="s">
        <v>380</v>
      </c>
      <c r="BL198" t="s">
        <v>320</v>
      </c>
      <c r="BM198" t="s">
        <v>3703</v>
      </c>
      <c r="BN198" s="1">
        <v>37449380</v>
      </c>
      <c r="BO198" t="s">
        <v>471</v>
      </c>
      <c r="BP198" t="s">
        <v>182</v>
      </c>
      <c r="BQ198" t="s">
        <v>182</v>
      </c>
      <c r="BR198" t="s">
        <v>212</v>
      </c>
      <c r="BS198" t="s">
        <v>3704</v>
      </c>
      <c r="BT198" t="str">
        <f>HYPERLINK("https%3A%2F%2Fwww.webofscience.com%2Fwos%2Fwoscc%2Ffull-record%2FWOS:001033576000001","View Full Record in Web of Science")</f>
        <v>View Full Record in Web of Science</v>
      </c>
      <c r="BU198" t="str">
        <f t="shared" si="3"/>
        <v/>
      </c>
      <c r="BV198" t="s">
        <v>4385</v>
      </c>
    </row>
    <row r="199" spans="1:86" x14ac:dyDescent="0.2">
      <c r="A199" t="s">
        <v>180</v>
      </c>
      <c r="B199" t="s">
        <v>4267</v>
      </c>
      <c r="C199" t="s">
        <v>182</v>
      </c>
      <c r="D199" t="s">
        <v>182</v>
      </c>
      <c r="E199" t="s">
        <v>182</v>
      </c>
      <c r="F199" t="s">
        <v>4268</v>
      </c>
      <c r="G199" t="s">
        <v>182</v>
      </c>
      <c r="H199" t="s">
        <v>182</v>
      </c>
      <c r="I199" t="s">
        <v>4269</v>
      </c>
      <c r="J199" t="s">
        <v>820</v>
      </c>
      <c r="K199" t="s">
        <v>182</v>
      </c>
      <c r="L199" t="s">
        <v>182</v>
      </c>
      <c r="M199" t="s">
        <v>186</v>
      </c>
      <c r="N199" t="s">
        <v>187</v>
      </c>
      <c r="O199" t="s">
        <v>182</v>
      </c>
      <c r="P199" t="s">
        <v>182</v>
      </c>
      <c r="Q199" t="s">
        <v>182</v>
      </c>
      <c r="R199" t="s">
        <v>182</v>
      </c>
      <c r="S199" t="s">
        <v>182</v>
      </c>
      <c r="T199" t="s">
        <v>182</v>
      </c>
      <c r="U199" t="s">
        <v>4270</v>
      </c>
      <c r="V199" t="s">
        <v>4271</v>
      </c>
      <c r="W199" t="s">
        <v>4272</v>
      </c>
      <c r="X199" t="s">
        <v>4273</v>
      </c>
      <c r="Y199" t="s">
        <v>4274</v>
      </c>
      <c r="Z199" t="s">
        <v>4275</v>
      </c>
      <c r="AA199" t="s">
        <v>182</v>
      </c>
      <c r="AB199" t="s">
        <v>4276</v>
      </c>
      <c r="AC199" t="s">
        <v>4277</v>
      </c>
      <c r="AD199" t="s">
        <v>4278</v>
      </c>
      <c r="AE199" t="s">
        <v>4279</v>
      </c>
      <c r="AF199" t="s">
        <v>182</v>
      </c>
      <c r="AG199">
        <v>44</v>
      </c>
      <c r="AH199">
        <v>0</v>
      </c>
      <c r="AI199">
        <v>0</v>
      </c>
      <c r="AJ199">
        <v>3</v>
      </c>
      <c r="AK199">
        <v>3</v>
      </c>
      <c r="AL199" t="s">
        <v>832</v>
      </c>
      <c r="AM199" t="s">
        <v>833</v>
      </c>
      <c r="AN199" t="s">
        <v>834</v>
      </c>
      <c r="AO199" t="s">
        <v>182</v>
      </c>
      <c r="AP199" t="s">
        <v>835</v>
      </c>
      <c r="AQ199" t="s">
        <v>182</v>
      </c>
      <c r="AR199" t="s">
        <v>836</v>
      </c>
      <c r="AS199" t="s">
        <v>837</v>
      </c>
      <c r="AT199" t="s">
        <v>3293</v>
      </c>
      <c r="AU199">
        <v>2023</v>
      </c>
      <c r="AV199">
        <v>14</v>
      </c>
      <c r="AW199">
        <v>1</v>
      </c>
      <c r="AX199" t="s">
        <v>182</v>
      </c>
      <c r="AY199" t="s">
        <v>182</v>
      </c>
      <c r="AZ199" t="s">
        <v>182</v>
      </c>
      <c r="BA199" t="s">
        <v>182</v>
      </c>
      <c r="BB199" t="s">
        <v>182</v>
      </c>
      <c r="BC199" t="s">
        <v>182</v>
      </c>
      <c r="BD199">
        <v>4659</v>
      </c>
      <c r="BE199" t="s">
        <v>87</v>
      </c>
      <c r="BF199" s="1" t="str">
        <f>HYPERLINK("http://dx.doi.org/10.1038/s41467-023-40310-0","http://dx.doi.org/10.1038/s41467-023-40310-0")</f>
        <v>http://dx.doi.org/10.1038/s41467-023-40310-0</v>
      </c>
      <c r="BG199" t="s">
        <v>182</v>
      </c>
      <c r="BH199" t="s">
        <v>182</v>
      </c>
      <c r="BI199">
        <v>10</v>
      </c>
      <c r="BJ199" t="s">
        <v>423</v>
      </c>
      <c r="BK199" t="s">
        <v>208</v>
      </c>
      <c r="BL199" t="s">
        <v>424</v>
      </c>
      <c r="BM199" t="s">
        <v>4280</v>
      </c>
      <c r="BN199" s="1">
        <v>37537214</v>
      </c>
      <c r="BO199" t="s">
        <v>4079</v>
      </c>
      <c r="BP199" t="s">
        <v>182</v>
      </c>
      <c r="BQ199" t="s">
        <v>182</v>
      </c>
      <c r="BR199" t="s">
        <v>212</v>
      </c>
      <c r="BS199" t="s">
        <v>4281</v>
      </c>
      <c r="BT199" t="str">
        <f>HYPERLINK("https%3A%2F%2Fwww.webofscience.com%2Fwos%2Fwoscc%2Ffull-record%2FWOS:001042819400014","View Full Record in Web of Science")</f>
        <v>View Full Record in Web of Science</v>
      </c>
      <c r="BU199" t="str">
        <f t="shared" si="3"/>
        <v/>
      </c>
      <c r="BV199" t="s">
        <v>4631</v>
      </c>
    </row>
    <row r="200" spans="1:86" x14ac:dyDescent="0.2">
      <c r="A200" t="s">
        <v>180</v>
      </c>
      <c r="B200" t="s">
        <v>4303</v>
      </c>
      <c r="C200" t="s">
        <v>182</v>
      </c>
      <c r="D200" t="s">
        <v>182</v>
      </c>
      <c r="E200" t="s">
        <v>182</v>
      </c>
      <c r="F200" t="s">
        <v>4304</v>
      </c>
      <c r="G200" t="s">
        <v>182</v>
      </c>
      <c r="H200" t="s">
        <v>182</v>
      </c>
      <c r="I200" t="s">
        <v>4305</v>
      </c>
      <c r="J200" t="s">
        <v>1638</v>
      </c>
      <c r="K200" t="s">
        <v>182</v>
      </c>
      <c r="L200" t="s">
        <v>182</v>
      </c>
      <c r="M200" t="s">
        <v>186</v>
      </c>
      <c r="N200" t="s">
        <v>187</v>
      </c>
      <c r="O200" t="s">
        <v>182</v>
      </c>
      <c r="P200" t="s">
        <v>182</v>
      </c>
      <c r="Q200" t="s">
        <v>182</v>
      </c>
      <c r="R200" t="s">
        <v>182</v>
      </c>
      <c r="S200" t="s">
        <v>182</v>
      </c>
      <c r="T200" t="s">
        <v>4306</v>
      </c>
      <c r="U200" t="s">
        <v>1640</v>
      </c>
      <c r="V200" t="s">
        <v>4307</v>
      </c>
      <c r="W200" t="s">
        <v>4308</v>
      </c>
      <c r="X200" t="s">
        <v>4198</v>
      </c>
      <c r="Y200" t="s">
        <v>4309</v>
      </c>
      <c r="Z200" t="s">
        <v>4310</v>
      </c>
      <c r="AA200" t="s">
        <v>182</v>
      </c>
      <c r="AB200" t="s">
        <v>182</v>
      </c>
      <c r="AC200" t="s">
        <v>182</v>
      </c>
      <c r="AD200" t="s">
        <v>182</v>
      </c>
      <c r="AE200" t="s">
        <v>182</v>
      </c>
      <c r="AF200" t="s">
        <v>182</v>
      </c>
      <c r="AG200">
        <v>38</v>
      </c>
      <c r="AH200">
        <v>0</v>
      </c>
      <c r="AI200">
        <v>0</v>
      </c>
      <c r="AJ200">
        <v>0</v>
      </c>
      <c r="AK200">
        <v>0</v>
      </c>
      <c r="AL200" t="s">
        <v>313</v>
      </c>
      <c r="AM200" t="s">
        <v>201</v>
      </c>
      <c r="AN200" t="s">
        <v>314</v>
      </c>
      <c r="AO200" t="s">
        <v>182</v>
      </c>
      <c r="AP200" t="s">
        <v>1650</v>
      </c>
      <c r="AQ200" t="s">
        <v>182</v>
      </c>
      <c r="AR200" t="s">
        <v>1638</v>
      </c>
      <c r="AS200" t="s">
        <v>1651</v>
      </c>
      <c r="AT200" t="s">
        <v>4311</v>
      </c>
      <c r="AU200">
        <v>2023</v>
      </c>
      <c r="AV200">
        <v>23</v>
      </c>
      <c r="AW200">
        <v>1</v>
      </c>
      <c r="AX200" t="s">
        <v>182</v>
      </c>
      <c r="AY200" t="s">
        <v>182</v>
      </c>
      <c r="AZ200" t="s">
        <v>182</v>
      </c>
      <c r="BA200" t="s">
        <v>182</v>
      </c>
      <c r="BB200" t="s">
        <v>182</v>
      </c>
      <c r="BC200" t="s">
        <v>182</v>
      </c>
      <c r="BD200">
        <v>1566</v>
      </c>
      <c r="BE200" t="s">
        <v>88</v>
      </c>
      <c r="BF200" s="1" t="str">
        <f>HYPERLINK("http://dx.doi.org/10.1186/s12889-023-16499-6","http://dx.doi.org/10.1186/s12889-023-16499-6")</f>
        <v>http://dx.doi.org/10.1186/s12889-023-16499-6</v>
      </c>
      <c r="BG200" t="s">
        <v>182</v>
      </c>
      <c r="BH200" t="s">
        <v>182</v>
      </c>
      <c r="BI200">
        <v>13</v>
      </c>
      <c r="BJ200" t="s">
        <v>320</v>
      </c>
      <c r="BK200" t="s">
        <v>208</v>
      </c>
      <c r="BL200" t="s">
        <v>320</v>
      </c>
      <c r="BM200" t="s">
        <v>4312</v>
      </c>
      <c r="BN200" s="1">
        <v>37592225</v>
      </c>
      <c r="BO200" t="s">
        <v>4079</v>
      </c>
      <c r="BP200" t="s">
        <v>182</v>
      </c>
      <c r="BQ200" t="s">
        <v>182</v>
      </c>
      <c r="BR200" t="s">
        <v>212</v>
      </c>
      <c r="BS200" t="s">
        <v>4313</v>
      </c>
      <c r="BT200" t="str">
        <f>HYPERLINK("https%3A%2F%2Fwww.webofscience.com%2Fwos%2Fwoscc%2Ffull-record%2FWOS:001050056600003","View Full Record in Web of Science")</f>
        <v>View Full Record in Web of Science</v>
      </c>
      <c r="BU200">
        <f t="shared" si="3"/>
        <v>1</v>
      </c>
      <c r="CA200" t="s">
        <v>4317</v>
      </c>
      <c r="CB200" t="s">
        <v>4317</v>
      </c>
      <c r="CD200" t="s">
        <v>4317</v>
      </c>
      <c r="CE200" t="s">
        <v>4317</v>
      </c>
      <c r="CF200" t="s">
        <v>4390</v>
      </c>
      <c r="CG200" t="s">
        <v>4632</v>
      </c>
      <c r="CH200" t="s">
        <v>4633</v>
      </c>
    </row>
    <row r="201" spans="1:86" x14ac:dyDescent="0.2">
      <c r="A201" t="s">
        <v>180</v>
      </c>
      <c r="B201" t="s">
        <v>297</v>
      </c>
      <c r="C201" t="s">
        <v>182</v>
      </c>
      <c r="D201" t="s">
        <v>182</v>
      </c>
      <c r="E201" t="s">
        <v>182</v>
      </c>
      <c r="F201" t="s">
        <v>298</v>
      </c>
      <c r="G201" t="s">
        <v>182</v>
      </c>
      <c r="H201" t="s">
        <v>182</v>
      </c>
      <c r="I201" t="s">
        <v>299</v>
      </c>
      <c r="J201" t="s">
        <v>300</v>
      </c>
      <c r="K201" t="s">
        <v>182</v>
      </c>
      <c r="L201" t="s">
        <v>182</v>
      </c>
      <c r="M201" t="s">
        <v>186</v>
      </c>
      <c r="N201" t="s">
        <v>301</v>
      </c>
      <c r="O201" t="s">
        <v>182</v>
      </c>
      <c r="P201" t="s">
        <v>182</v>
      </c>
      <c r="Q201" t="s">
        <v>182</v>
      </c>
      <c r="R201" t="s">
        <v>182</v>
      </c>
      <c r="S201" t="s">
        <v>182</v>
      </c>
      <c r="T201" t="s">
        <v>302</v>
      </c>
      <c r="U201" t="s">
        <v>182</v>
      </c>
      <c r="V201" t="s">
        <v>303</v>
      </c>
      <c r="W201" t="s">
        <v>304</v>
      </c>
      <c r="X201" t="s">
        <v>305</v>
      </c>
      <c r="Y201" t="s">
        <v>306</v>
      </c>
      <c r="Z201" t="s">
        <v>307</v>
      </c>
      <c r="AA201" t="s">
        <v>308</v>
      </c>
      <c r="AB201" t="s">
        <v>309</v>
      </c>
      <c r="AC201" t="s">
        <v>310</v>
      </c>
      <c r="AD201" t="s">
        <v>311</v>
      </c>
      <c r="AE201" t="s">
        <v>312</v>
      </c>
      <c r="AF201" t="s">
        <v>182</v>
      </c>
      <c r="AG201">
        <v>5</v>
      </c>
      <c r="AH201">
        <v>48</v>
      </c>
      <c r="AI201">
        <v>50</v>
      </c>
      <c r="AJ201">
        <v>3</v>
      </c>
      <c r="AK201">
        <v>6</v>
      </c>
      <c r="AL201" t="s">
        <v>313</v>
      </c>
      <c r="AM201" t="s">
        <v>201</v>
      </c>
      <c r="AN201" t="s">
        <v>314</v>
      </c>
      <c r="AO201" t="s">
        <v>182</v>
      </c>
      <c r="AP201" t="s">
        <v>315</v>
      </c>
      <c r="AQ201" t="s">
        <v>182</v>
      </c>
      <c r="AR201" t="s">
        <v>316</v>
      </c>
      <c r="AS201" t="s">
        <v>317</v>
      </c>
      <c r="AT201" t="s">
        <v>318</v>
      </c>
      <c r="AU201">
        <v>2020</v>
      </c>
      <c r="AV201">
        <v>19</v>
      </c>
      <c r="AW201">
        <v>1</v>
      </c>
      <c r="AX201" t="s">
        <v>182</v>
      </c>
      <c r="AY201" t="s">
        <v>182</v>
      </c>
      <c r="AZ201" t="s">
        <v>182</v>
      </c>
      <c r="BA201" t="s">
        <v>182</v>
      </c>
      <c r="BB201" t="s">
        <v>182</v>
      </c>
      <c r="BC201" t="s">
        <v>182</v>
      </c>
      <c r="BD201">
        <v>114</v>
      </c>
      <c r="BE201" t="s">
        <v>319</v>
      </c>
      <c r="BF201" s="1" t="str">
        <f>HYPERLINK("http://dx.doi.org/10.1186/s12939-020-01227-y","http://dx.doi.org/10.1186/s12939-020-01227-y")</f>
        <v>http://dx.doi.org/10.1186/s12939-020-01227-y</v>
      </c>
      <c r="BG201" t="s">
        <v>182</v>
      </c>
      <c r="BH201" t="s">
        <v>182</v>
      </c>
      <c r="BI201">
        <v>4</v>
      </c>
      <c r="BJ201" t="s">
        <v>320</v>
      </c>
      <c r="BK201" t="s">
        <v>321</v>
      </c>
      <c r="BL201" t="s">
        <v>320</v>
      </c>
      <c r="BM201" t="s">
        <v>322</v>
      </c>
      <c r="BN201" s="1" t="s">
        <v>182</v>
      </c>
      <c r="BO201" t="s">
        <v>323</v>
      </c>
      <c r="BP201" t="s">
        <v>182</v>
      </c>
      <c r="BQ201" t="s">
        <v>182</v>
      </c>
      <c r="BR201" t="s">
        <v>212</v>
      </c>
      <c r="BS201" t="s">
        <v>324</v>
      </c>
      <c r="BT201" t="str">
        <f>HYPERLINK("https%3A%2F%2Fwww.webofscience.com%2Fwos%2Fwoscc%2Ffull-record%2FWOS:000549980300003","View Full Record in Web of Science")</f>
        <v>View Full Record in Web of Science</v>
      </c>
      <c r="BU201">
        <f t="shared" si="3"/>
        <v>1</v>
      </c>
      <c r="CA201" t="s">
        <v>4317</v>
      </c>
      <c r="CB201" t="s">
        <v>4317</v>
      </c>
      <c r="CD201" t="s">
        <v>4317</v>
      </c>
      <c r="CE201" t="s">
        <v>4317</v>
      </c>
      <c r="CF201" t="s">
        <v>4324</v>
      </c>
      <c r="CG201" t="s">
        <v>4637</v>
      </c>
      <c r="CH201" t="s">
        <v>4638</v>
      </c>
    </row>
    <row r="202" spans="1:86" x14ac:dyDescent="0.2">
      <c r="A202" t="s">
        <v>180</v>
      </c>
      <c r="B202" t="s">
        <v>817</v>
      </c>
      <c r="C202" t="s">
        <v>182</v>
      </c>
      <c r="D202" t="s">
        <v>182</v>
      </c>
      <c r="E202" t="s">
        <v>182</v>
      </c>
      <c r="F202" t="s">
        <v>818</v>
      </c>
      <c r="G202" t="s">
        <v>182</v>
      </c>
      <c r="H202" t="s">
        <v>182</v>
      </c>
      <c r="I202" t="s">
        <v>819</v>
      </c>
      <c r="J202" t="s">
        <v>820</v>
      </c>
      <c r="K202" t="s">
        <v>182</v>
      </c>
      <c r="L202" t="s">
        <v>182</v>
      </c>
      <c r="M202" t="s">
        <v>186</v>
      </c>
      <c r="N202" t="s">
        <v>187</v>
      </c>
      <c r="O202" t="s">
        <v>182</v>
      </c>
      <c r="P202" t="s">
        <v>182</v>
      </c>
      <c r="Q202" t="s">
        <v>182</v>
      </c>
      <c r="R202" t="s">
        <v>182</v>
      </c>
      <c r="S202" t="s">
        <v>182</v>
      </c>
      <c r="T202" t="s">
        <v>182</v>
      </c>
      <c r="U202" t="s">
        <v>821</v>
      </c>
      <c r="V202" t="s">
        <v>822</v>
      </c>
      <c r="W202" t="s">
        <v>823</v>
      </c>
      <c r="X202" t="s">
        <v>824</v>
      </c>
      <c r="Y202" t="s">
        <v>825</v>
      </c>
      <c r="Z202" t="s">
        <v>826</v>
      </c>
      <c r="AA202" t="s">
        <v>827</v>
      </c>
      <c r="AB202" t="s">
        <v>828</v>
      </c>
      <c r="AC202" t="s">
        <v>829</v>
      </c>
      <c r="AD202" t="s">
        <v>830</v>
      </c>
      <c r="AE202" t="s">
        <v>831</v>
      </c>
      <c r="AF202" t="s">
        <v>182</v>
      </c>
      <c r="AG202">
        <v>102</v>
      </c>
      <c r="AH202">
        <v>252</v>
      </c>
      <c r="AI202">
        <v>251</v>
      </c>
      <c r="AJ202">
        <v>0</v>
      </c>
      <c r="AK202">
        <v>24</v>
      </c>
      <c r="AL202" t="s">
        <v>832</v>
      </c>
      <c r="AM202" t="s">
        <v>833</v>
      </c>
      <c r="AN202" t="s">
        <v>834</v>
      </c>
      <c r="AO202" t="s">
        <v>182</v>
      </c>
      <c r="AP202" t="s">
        <v>835</v>
      </c>
      <c r="AQ202" t="s">
        <v>182</v>
      </c>
      <c r="AR202" t="s">
        <v>836</v>
      </c>
      <c r="AS202" t="s">
        <v>837</v>
      </c>
      <c r="AT202" t="s">
        <v>838</v>
      </c>
      <c r="AU202">
        <v>2020</v>
      </c>
      <c r="AV202">
        <v>11</v>
      </c>
      <c r="AW202">
        <v>1</v>
      </c>
      <c r="AX202" t="s">
        <v>182</v>
      </c>
      <c r="AY202" t="s">
        <v>182</v>
      </c>
      <c r="AZ202" t="s">
        <v>182</v>
      </c>
      <c r="BA202" t="s">
        <v>182</v>
      </c>
      <c r="BB202" t="s">
        <v>182</v>
      </c>
      <c r="BC202" t="s">
        <v>182</v>
      </c>
      <c r="BD202">
        <v>5749</v>
      </c>
      <c r="BE202" t="s">
        <v>839</v>
      </c>
      <c r="BF202" s="1" t="str">
        <f>HYPERLINK("http://dx.doi.org/10.1038/s41467-020-19478-2","http://dx.doi.org/10.1038/s41467-020-19478-2")</f>
        <v>http://dx.doi.org/10.1038/s41467-020-19478-2</v>
      </c>
      <c r="BG202" t="s">
        <v>182</v>
      </c>
      <c r="BH202" t="s">
        <v>182</v>
      </c>
      <c r="BI202">
        <v>12</v>
      </c>
      <c r="BJ202" t="s">
        <v>423</v>
      </c>
      <c r="BK202" t="s">
        <v>380</v>
      </c>
      <c r="BL202" t="s">
        <v>424</v>
      </c>
      <c r="BM202" t="s">
        <v>840</v>
      </c>
      <c r="BN202" s="1" t="s">
        <v>182</v>
      </c>
      <c r="BO202" t="s">
        <v>351</v>
      </c>
      <c r="BP202" t="s">
        <v>243</v>
      </c>
      <c r="BQ202" t="s">
        <v>244</v>
      </c>
      <c r="BR202" t="s">
        <v>212</v>
      </c>
      <c r="BS202" t="s">
        <v>841</v>
      </c>
      <c r="BT202" t="str">
        <f>HYPERLINK("https%3A%2F%2Fwww.webofscience.com%2Fwos%2Fwoscc%2Ffull-record%2FWOS:000593980500007","View Full Record in Web of Science")</f>
        <v>View Full Record in Web of Science</v>
      </c>
      <c r="BU202">
        <f t="shared" si="3"/>
        <v>1</v>
      </c>
      <c r="BZ202" t="s">
        <v>4317</v>
      </c>
      <c r="CA202" t="s">
        <v>4317</v>
      </c>
      <c r="CB202" t="s">
        <v>4634</v>
      </c>
      <c r="CF202" t="s">
        <v>4635</v>
      </c>
      <c r="CH202" t="s">
        <v>4636</v>
      </c>
    </row>
    <row r="203" spans="1:86" x14ac:dyDescent="0.2">
      <c r="A203" t="s">
        <v>180</v>
      </c>
      <c r="B203" t="s">
        <v>949</v>
      </c>
      <c r="C203" t="s">
        <v>182</v>
      </c>
      <c r="D203" t="s">
        <v>182</v>
      </c>
      <c r="E203" t="s">
        <v>182</v>
      </c>
      <c r="F203" t="s">
        <v>950</v>
      </c>
      <c r="G203" t="s">
        <v>182</v>
      </c>
      <c r="H203" t="s">
        <v>182</v>
      </c>
      <c r="I203" t="s">
        <v>951</v>
      </c>
      <c r="J203" t="s">
        <v>952</v>
      </c>
      <c r="K203" t="s">
        <v>182</v>
      </c>
      <c r="L203" t="s">
        <v>182</v>
      </c>
      <c r="M203" t="s">
        <v>186</v>
      </c>
      <c r="N203" t="s">
        <v>187</v>
      </c>
      <c r="O203" t="s">
        <v>182</v>
      </c>
      <c r="P203" t="s">
        <v>182</v>
      </c>
      <c r="Q203" t="s">
        <v>182</v>
      </c>
      <c r="R203" t="s">
        <v>182</v>
      </c>
      <c r="S203" t="s">
        <v>182</v>
      </c>
      <c r="T203" t="s">
        <v>953</v>
      </c>
      <c r="U203" t="s">
        <v>182</v>
      </c>
      <c r="V203" t="s">
        <v>954</v>
      </c>
      <c r="W203" t="s">
        <v>955</v>
      </c>
      <c r="X203" t="s">
        <v>956</v>
      </c>
      <c r="Y203" t="s">
        <v>957</v>
      </c>
      <c r="Z203" t="s">
        <v>958</v>
      </c>
      <c r="AA203" t="s">
        <v>959</v>
      </c>
      <c r="AB203" t="s">
        <v>960</v>
      </c>
      <c r="AC203" t="s">
        <v>961</v>
      </c>
      <c r="AD203" t="s">
        <v>962</v>
      </c>
      <c r="AE203" t="s">
        <v>963</v>
      </c>
      <c r="AF203" t="s">
        <v>182</v>
      </c>
      <c r="AG203">
        <v>38</v>
      </c>
      <c r="AH203">
        <v>1</v>
      </c>
      <c r="AI203">
        <v>1</v>
      </c>
      <c r="AJ203">
        <v>1</v>
      </c>
      <c r="AK203">
        <v>7</v>
      </c>
      <c r="AL203" t="s">
        <v>964</v>
      </c>
      <c r="AM203" t="s">
        <v>965</v>
      </c>
      <c r="AN203" t="s">
        <v>966</v>
      </c>
      <c r="AO203" t="s">
        <v>967</v>
      </c>
      <c r="AP203" t="s">
        <v>968</v>
      </c>
      <c r="AQ203" t="s">
        <v>182</v>
      </c>
      <c r="AR203" t="s">
        <v>969</v>
      </c>
      <c r="AS203" t="s">
        <v>970</v>
      </c>
      <c r="AT203" t="s">
        <v>182</v>
      </c>
      <c r="AU203">
        <v>2021</v>
      </c>
      <c r="AV203">
        <v>25</v>
      </c>
      <c r="AW203" t="s">
        <v>971</v>
      </c>
      <c r="AX203" t="s">
        <v>182</v>
      </c>
      <c r="AY203" t="s">
        <v>182</v>
      </c>
      <c r="AZ203" t="s">
        <v>182</v>
      </c>
      <c r="BA203" t="s">
        <v>182</v>
      </c>
      <c r="BB203">
        <v>1</v>
      </c>
      <c r="BC203">
        <v>16</v>
      </c>
      <c r="BD203" t="s">
        <v>182</v>
      </c>
      <c r="BE203" t="s">
        <v>972</v>
      </c>
      <c r="BF203" s="1" t="str">
        <f>HYPERLINK("http://dx.doi.org/10.1504/IJDMB.2021.116879","http://dx.doi.org/10.1504/IJDMB.2021.116879")</f>
        <v>http://dx.doi.org/10.1504/IJDMB.2021.116879</v>
      </c>
      <c r="BG203" t="s">
        <v>182</v>
      </c>
      <c r="BH203" t="s">
        <v>182</v>
      </c>
      <c r="BI203">
        <v>16</v>
      </c>
      <c r="BJ203" t="s">
        <v>973</v>
      </c>
      <c r="BK203" t="s">
        <v>208</v>
      </c>
      <c r="BL203" t="s">
        <v>973</v>
      </c>
      <c r="BM203" t="s">
        <v>974</v>
      </c>
      <c r="BN203" s="1" t="s">
        <v>182</v>
      </c>
      <c r="BO203" t="s">
        <v>975</v>
      </c>
      <c r="BP203" t="s">
        <v>182</v>
      </c>
      <c r="BQ203" t="s">
        <v>182</v>
      </c>
      <c r="BR203" t="s">
        <v>212</v>
      </c>
      <c r="BS203" t="s">
        <v>976</v>
      </c>
      <c r="BT203" t="str">
        <f>HYPERLINK("https%3A%2F%2Fwww.webofscience.com%2Fwos%2Fwoscc%2Ffull-record%2FWOS:000683830400001","View Full Record in Web of Science")</f>
        <v>View Full Record in Web of Science</v>
      </c>
      <c r="BU203" t="str">
        <f t="shared" si="3"/>
        <v/>
      </c>
      <c r="BV203" t="s">
        <v>4365</v>
      </c>
    </row>
    <row r="204" spans="1:86" x14ac:dyDescent="0.2">
      <c r="A204" t="s">
        <v>180</v>
      </c>
      <c r="B204" t="s">
        <v>4282</v>
      </c>
      <c r="C204" t="s">
        <v>182</v>
      </c>
      <c r="D204" t="s">
        <v>182</v>
      </c>
      <c r="E204" t="s">
        <v>182</v>
      </c>
      <c r="F204" t="s">
        <v>4283</v>
      </c>
      <c r="G204" t="s">
        <v>182</v>
      </c>
      <c r="H204" t="s">
        <v>182</v>
      </c>
      <c r="I204" t="s">
        <v>4284</v>
      </c>
      <c r="J204" t="s">
        <v>4285</v>
      </c>
      <c r="K204" t="s">
        <v>182</v>
      </c>
      <c r="L204" t="s">
        <v>182</v>
      </c>
      <c r="M204" t="s">
        <v>186</v>
      </c>
      <c r="N204" t="s">
        <v>187</v>
      </c>
      <c r="O204" t="s">
        <v>182</v>
      </c>
      <c r="P204" t="s">
        <v>182</v>
      </c>
      <c r="Q204" t="s">
        <v>182</v>
      </c>
      <c r="R204" t="s">
        <v>182</v>
      </c>
      <c r="S204" t="s">
        <v>182</v>
      </c>
      <c r="T204" t="s">
        <v>4286</v>
      </c>
      <c r="U204" t="s">
        <v>4287</v>
      </c>
      <c r="V204" t="s">
        <v>4288</v>
      </c>
      <c r="W204" t="s">
        <v>4289</v>
      </c>
      <c r="X204" t="s">
        <v>4290</v>
      </c>
      <c r="Y204" t="s">
        <v>4291</v>
      </c>
      <c r="Z204" t="s">
        <v>4292</v>
      </c>
      <c r="AA204" t="s">
        <v>182</v>
      </c>
      <c r="AB204" t="s">
        <v>182</v>
      </c>
      <c r="AC204" t="s">
        <v>182</v>
      </c>
      <c r="AD204" t="s">
        <v>182</v>
      </c>
      <c r="AE204" t="s">
        <v>182</v>
      </c>
      <c r="AF204" t="s">
        <v>182</v>
      </c>
      <c r="AG204">
        <v>34</v>
      </c>
      <c r="AH204">
        <v>0</v>
      </c>
      <c r="AI204">
        <v>0</v>
      </c>
      <c r="AJ204">
        <v>3</v>
      </c>
      <c r="AK204">
        <v>3</v>
      </c>
      <c r="AL204" t="s">
        <v>1312</v>
      </c>
      <c r="AM204" t="s">
        <v>201</v>
      </c>
      <c r="AN204" t="s">
        <v>1313</v>
      </c>
      <c r="AO204" t="s">
        <v>4293</v>
      </c>
      <c r="AP204" t="s">
        <v>4294</v>
      </c>
      <c r="AQ204" t="s">
        <v>182</v>
      </c>
      <c r="AR204" t="s">
        <v>4295</v>
      </c>
      <c r="AS204" t="s">
        <v>4296</v>
      </c>
      <c r="AT204" t="s">
        <v>4297</v>
      </c>
      <c r="AU204">
        <v>2023</v>
      </c>
      <c r="AV204">
        <v>16</v>
      </c>
      <c r="AW204">
        <v>1</v>
      </c>
      <c r="AX204" t="s">
        <v>182</v>
      </c>
      <c r="AY204" t="s">
        <v>182</v>
      </c>
      <c r="AZ204" t="s">
        <v>182</v>
      </c>
      <c r="BA204" t="s">
        <v>182</v>
      </c>
      <c r="BB204" t="s">
        <v>182</v>
      </c>
      <c r="BC204" t="s">
        <v>182</v>
      </c>
      <c r="BD204">
        <v>127</v>
      </c>
      <c r="BE204" t="s">
        <v>4298</v>
      </c>
      <c r="BF204" s="1" t="str">
        <f>HYPERLINK("http://dx.doi.org/10.1007/s44196-023-00306-6","http://dx.doi.org/10.1007/s44196-023-00306-6")</f>
        <v>http://dx.doi.org/10.1007/s44196-023-00306-6</v>
      </c>
      <c r="BG204" t="s">
        <v>182</v>
      </c>
      <c r="BH204" t="s">
        <v>182</v>
      </c>
      <c r="BI204">
        <v>11</v>
      </c>
      <c r="BJ204" t="s">
        <v>4299</v>
      </c>
      <c r="BK204" t="s">
        <v>208</v>
      </c>
      <c r="BL204" t="s">
        <v>4300</v>
      </c>
      <c r="BM204" t="s">
        <v>4301</v>
      </c>
      <c r="BN204" s="1" t="s">
        <v>182</v>
      </c>
      <c r="BO204" t="s">
        <v>4079</v>
      </c>
      <c r="BP204" t="s">
        <v>182</v>
      </c>
      <c r="BQ204" t="s">
        <v>182</v>
      </c>
      <c r="BR204" t="s">
        <v>212</v>
      </c>
      <c r="BS204" t="s">
        <v>4302</v>
      </c>
      <c r="BT204" t="str">
        <f>HYPERLINK("https%3A%2F%2Fwww.webofscience.com%2Fwos%2Fwoscc%2Ffull-record%2FWOS:001041339700001","View Full Record in Web of Science")</f>
        <v>View Full Record in Web of Science</v>
      </c>
      <c r="BU204" t="str">
        <f t="shared" si="3"/>
        <v/>
      </c>
      <c r="BV204" t="s">
        <v>4385</v>
      </c>
    </row>
    <row r="205" spans="1:86" x14ac:dyDescent="0.2">
      <c r="BN205" s="1" t="s">
        <v>4646</v>
      </c>
      <c r="BU205">
        <f>SUM(BU2:BU204)</f>
        <v>127</v>
      </c>
    </row>
  </sheetData>
  <sortState xmlns:xlrd2="http://schemas.microsoft.com/office/spreadsheetml/2017/richdata2" ref="A2:BT204">
    <sortCondition ref="BN2:BN204"/>
  </sortState>
  <conditionalFormatting sqref="AI1:AI1048576">
    <cfRule type="colorScale" priority="1">
      <colorScale>
        <cfvo type="min"/>
        <cfvo type="percentile" val="50"/>
        <cfvo type="max"/>
        <color theme="0"/>
        <color theme="7"/>
        <color rgb="FFC00000"/>
      </colorScale>
    </cfRule>
  </conditionalFormatting>
  <pageMargins left="0.7" right="0.7" top="0.75" bottom="0.75" header="0.3" footer="0.3"/>
  <pageSetup paperSize="9" scale="14" fitToHeight="3"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Wilson</dc:creator>
  <cp:lastModifiedBy>Daniel Wilson</cp:lastModifiedBy>
  <cp:lastPrinted>2023-12-22T16:06:38Z</cp:lastPrinted>
  <dcterms:created xsi:type="dcterms:W3CDTF">2023-09-20T12:38:17Z</dcterms:created>
  <dcterms:modified xsi:type="dcterms:W3CDTF">2023-12-22T16:06:39Z</dcterms:modified>
</cp:coreProperties>
</file>