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RBD\Paper_Screeningevaluation\Final\"/>
    </mc:Choice>
  </mc:AlternateContent>
  <xr:revisionPtr revIDLastSave="0" documentId="8_{3846EA1C-3761-4128-981B-CEC77FB9BE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creening algorith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" l="1"/>
  <c r="F48" i="3"/>
  <c r="F47" i="3"/>
  <c r="F46" i="3"/>
  <c r="F43" i="3"/>
  <c r="F42" i="3"/>
  <c r="F41" i="3"/>
  <c r="F40" i="3"/>
  <c r="F39" i="3"/>
  <c r="F38" i="3"/>
  <c r="F37" i="3"/>
  <c r="F36" i="3"/>
  <c r="F35" i="3"/>
  <c r="F23" i="3"/>
  <c r="F22" i="3"/>
  <c r="F21" i="3"/>
  <c r="F20" i="3"/>
  <c r="F17" i="3"/>
  <c r="F16" i="3"/>
  <c r="F15" i="3"/>
  <c r="F14" i="3"/>
  <c r="F13" i="3"/>
  <c r="F12" i="3"/>
  <c r="F11" i="3"/>
  <c r="F9" i="3"/>
  <c r="F8" i="3"/>
  <c r="H52" i="3" l="1"/>
  <c r="H50" i="3"/>
  <c r="H18" i="3"/>
  <c r="F10" i="3"/>
  <c r="H10" i="3" s="1"/>
  <c r="F44" i="3" l="1"/>
  <c r="H24" i="3"/>
  <c r="I28" i="3" s="1"/>
  <c r="I29" i="3" s="1"/>
  <c r="I30" i="3" s="1"/>
  <c r="I31" i="3" s="1"/>
  <c r="H44" i="3" l="1"/>
  <c r="I56" i="3" s="1"/>
  <c r="I57" i="3" s="1"/>
  <c r="I58" i="3" s="1"/>
  <c r="I59" i="3" s="1"/>
</calcChain>
</file>

<file path=xl/sharedStrings.xml><?xml version="1.0" encoding="utf-8"?>
<sst xmlns="http://schemas.openxmlformats.org/spreadsheetml/2006/main" count="101" uniqueCount="82">
  <si>
    <t>Step 1</t>
  </si>
  <si>
    <t>PSQI_Komp_7b</t>
  </si>
  <si>
    <t>StopBang_1to7</t>
  </si>
  <si>
    <t>RBDSQ items 6.1 + 6.2 + 6.3 – 10</t>
  </si>
  <si>
    <t>Step 2</t>
  </si>
  <si>
    <t>RBDSQ items 6.1 + 6.2 + 6.4 – 9</t>
  </si>
  <si>
    <t xml:space="preserve">Age </t>
  </si>
  <si>
    <t>in years</t>
  </si>
  <si>
    <t>PSQI Question 8</t>
  </si>
  <si>
    <t>PSQI Question 9</t>
  </si>
  <si>
    <t>Do you snore loudly (loud enough to be heard through closed doors/your bed-partner elbows you?</t>
  </si>
  <si>
    <t>Do you often feel tired, fatigued or sleepy during the daytime (such as falling asleep during driving or talking to someone)?</t>
  </si>
  <si>
    <t>Has anyone observed you stop breathing or choking/gasping during your sleep?</t>
  </si>
  <si>
    <t>Do you have or are being treated for high blood pressure?</t>
  </si>
  <si>
    <t>Is your BMI &gt; 35?</t>
  </si>
  <si>
    <t>Are you older than 50?</t>
  </si>
  <si>
    <t>Is your collar size &gt;43 cm (men) or &gt;41cm (women)?</t>
  </si>
  <si>
    <t>StopBang_1</t>
  </si>
  <si>
    <t>StopBang_2</t>
  </si>
  <si>
    <t>StopBang_3</t>
  </si>
  <si>
    <t>StopBang_4</t>
  </si>
  <si>
    <t>StopBang_5</t>
  </si>
  <si>
    <t>StopBang_6</t>
  </si>
  <si>
    <t>StopBang_7</t>
  </si>
  <si>
    <t>RBDSQ_6.1</t>
  </si>
  <si>
    <t>RBDSQ_6.2</t>
  </si>
  <si>
    <t>RBDSQ_6.3</t>
  </si>
  <si>
    <t>I have/had desease of the nervous system.</t>
  </si>
  <si>
    <t>RBDSQ_10</t>
  </si>
  <si>
    <t>Answer</t>
  </si>
  <si>
    <t>Item</t>
  </si>
  <si>
    <t>Question</t>
  </si>
  <si>
    <t>LOGIT</t>
  </si>
  <si>
    <t>Constant</t>
  </si>
  <si>
    <t>PROBABILITY</t>
  </si>
  <si>
    <t>RESULT</t>
  </si>
  <si>
    <t>Value</t>
  </si>
  <si>
    <t>Step 1: PSG</t>
  </si>
  <si>
    <t>Step 2: RBD</t>
  </si>
  <si>
    <t xml:space="preserve">Seger et al. </t>
  </si>
  <si>
    <t>PSQI_WakingUp</t>
  </si>
  <si>
    <t>PSQI_Toilette</t>
  </si>
  <si>
    <t>PSQI_Breath</t>
  </si>
  <si>
    <t>PSQI_CoughSnorr</t>
  </si>
  <si>
    <t>PSQI_Cold</t>
  </si>
  <si>
    <t>PSQI_Warm</t>
  </si>
  <si>
    <t>PSQI_Dreams</t>
  </si>
  <si>
    <t>PSQI_Pain</t>
  </si>
  <si>
    <t>PSQI_otherReasons</t>
  </si>
  <si>
    <t>During the past month, how often have you had trouble sleeping because you...</t>
  </si>
  <si>
    <t>RBDSQ_6.4</t>
  </si>
  <si>
    <t>RBDSQ_9</t>
  </si>
  <si>
    <t>My sleep is frequently disturbed.</t>
  </si>
  <si>
    <t>Age in years</t>
  </si>
  <si>
    <t>speaking, shouting, swearing, laughing loudly.</t>
  </si>
  <si>
    <t xml:space="preserve">I have or had the following phenomena during my dreams: </t>
  </si>
  <si>
    <t>sudden limb movements, fights.</t>
  </si>
  <si>
    <t>Things that fell down around the bed, e. g. bedside lamp, book, glasses.</t>
  </si>
  <si>
    <t>gestures or complex movements, that are useless during sleep, e. g. to wave, salute, frighten mosquitoes, falls of the bed.</t>
  </si>
  <si>
    <t xml:space="preserve">During the past month, </t>
  </si>
  <si>
    <t>...how much of a problem has it been for you to keep up enthusiasm to get things done?</t>
  </si>
  <si>
    <t>...how often have you had trouble staying awake while driving, eating meals, or engaging in social activity?</t>
  </si>
  <si>
    <t>wake up in the middle of the night or early morning?</t>
  </si>
  <si>
    <t>have to get up to use the bathroom?</t>
  </si>
  <si>
    <t>cannot breathe comfortably?</t>
  </si>
  <si>
    <t>cough or snore loudly?</t>
  </si>
  <si>
    <t>feel too cold?</t>
  </si>
  <si>
    <t>feel too hot?</t>
  </si>
  <si>
    <t>have bad dreams?</t>
  </si>
  <si>
    <t>have pain?</t>
  </si>
  <si>
    <t>other reason(s), please describe?</t>
  </si>
  <si>
    <t>PSQI Daytime Function</t>
  </si>
  <si>
    <t>StopBang Subscore 1 to 7</t>
  </si>
  <si>
    <t>PSQI Sleep Disturbances</t>
  </si>
  <si>
    <t>RBDSQ Subscore 2</t>
  </si>
  <si>
    <t>RBDSQ Subscore 1</t>
  </si>
  <si>
    <t>PSQI_Komp_5</t>
  </si>
  <si>
    <t>questions regarding this tool can be directed to Dr. Anja Ophey, anja.ophey@uk-koeln.de</t>
  </si>
  <si>
    <t>If Step 1 Result = PSG, enter Step 2 answers.</t>
  </si>
  <si>
    <t>Telephone-screening-based prediction of PSG-proven isolated REM-sleep behavior disorder (iRBD)</t>
  </si>
  <si>
    <t>Coefficient</t>
  </si>
  <si>
    <t>Name /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</si>
</sst>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D2FF"/>
        <bgColor indexed="64"/>
      </patternFill>
    </fill>
    <fill>
      <patternFill patternType="solid">
        <fgColor rgb="FFBEBB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7" borderId="11" xfId="0" applyFont="1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0" fontId="1" fillId="11" borderId="11" xfId="0" applyFont="1" applyFill="1" applyBorder="1" applyProtection="1">
      <protection locked="0"/>
    </xf>
    <xf numFmtId="0" fontId="1" fillId="12" borderId="11" xfId="0" applyFont="1" applyFill="1" applyBorder="1" applyProtection="1">
      <protection locked="0"/>
    </xf>
    <xf numFmtId="0" fontId="1" fillId="6" borderId="0" xfId="0" applyFont="1" applyFill="1"/>
    <xf numFmtId="0" fontId="1" fillId="0" borderId="0" xfId="0" applyFont="1"/>
    <xf numFmtId="0" fontId="3" fillId="6" borderId="0" xfId="0" applyFont="1" applyFill="1"/>
    <xf numFmtId="0" fontId="2" fillId="6" borderId="0" xfId="0" applyFont="1" applyFill="1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wrapText="1"/>
    </xf>
    <xf numFmtId="0" fontId="1" fillId="3" borderId="0" xfId="0" applyFont="1" applyFill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3" borderId="10" xfId="0" applyFont="1" applyFill="1" applyBorder="1"/>
    <xf numFmtId="0" fontId="2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wrapText="1"/>
    </xf>
    <xf numFmtId="0" fontId="1" fillId="5" borderId="0" xfId="0" applyFont="1" applyFill="1"/>
    <xf numFmtId="0" fontId="4" fillId="5" borderId="0" xfId="0" applyFont="1" applyFill="1" applyAlignment="1">
      <alignment wrapText="1"/>
    </xf>
    <xf numFmtId="0" fontId="1" fillId="5" borderId="9" xfId="0" applyFont="1" applyFill="1" applyBorder="1"/>
    <xf numFmtId="0" fontId="1" fillId="5" borderId="10" xfId="0" applyFont="1" applyFill="1" applyBorder="1"/>
    <xf numFmtId="0" fontId="2" fillId="7" borderId="0" xfId="0" applyFont="1" applyFill="1"/>
    <xf numFmtId="0" fontId="1" fillId="7" borderId="0" xfId="0" applyFont="1" applyFill="1"/>
    <xf numFmtId="0" fontId="4" fillId="7" borderId="0" xfId="0" applyFont="1" applyFill="1" applyAlignment="1">
      <alignment wrapText="1"/>
    </xf>
    <xf numFmtId="0" fontId="1" fillId="8" borderId="0" xfId="0" applyFont="1" applyFill="1"/>
    <xf numFmtId="0" fontId="4" fillId="8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1" fillId="8" borderId="9" xfId="0" applyFont="1" applyFill="1" applyBorder="1"/>
    <xf numFmtId="0" fontId="1" fillId="8" borderId="10" xfId="0" applyFont="1" applyFill="1" applyBorder="1"/>
    <xf numFmtId="0" fontId="1" fillId="6" borderId="0" xfId="0" applyFont="1" applyFill="1" applyAlignment="1">
      <alignment wrapText="1"/>
    </xf>
    <xf numFmtId="0" fontId="3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9" borderId="4" xfId="0" applyFont="1" applyFill="1" applyBorder="1"/>
    <xf numFmtId="0" fontId="1" fillId="9" borderId="0" xfId="0" applyFont="1" applyFill="1"/>
    <xf numFmtId="0" fontId="1" fillId="9" borderId="5" xfId="0" applyFont="1" applyFill="1" applyBorder="1"/>
    <xf numFmtId="0" fontId="1" fillId="9" borderId="6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1" fillId="3" borderId="9" xfId="0" applyFont="1" applyFill="1" applyBorder="1"/>
    <xf numFmtId="0" fontId="2" fillId="11" borderId="0" xfId="0" applyFont="1" applyFill="1"/>
    <xf numFmtId="0" fontId="1" fillId="11" borderId="0" xfId="0" applyFont="1" applyFill="1"/>
    <xf numFmtId="0" fontId="4" fillId="11" borderId="0" xfId="0" applyFont="1" applyFill="1" applyAlignment="1">
      <alignment wrapText="1"/>
    </xf>
    <xf numFmtId="0" fontId="1" fillId="12" borderId="0" xfId="0" applyFont="1" applyFill="1"/>
    <xf numFmtId="0" fontId="4" fillId="12" borderId="0" xfId="0" applyFont="1" applyFill="1" applyAlignment="1">
      <alignment wrapText="1"/>
    </xf>
    <xf numFmtId="0" fontId="1" fillId="12" borderId="9" xfId="0" applyFont="1" applyFill="1" applyBorder="1"/>
    <xf numFmtId="0" fontId="1" fillId="12" borderId="10" xfId="0" applyFont="1" applyFill="1" applyBorder="1"/>
    <xf numFmtId="0" fontId="5" fillId="6" borderId="0" xfId="0" applyFont="1" applyFill="1"/>
    <xf numFmtId="0" fontId="6" fillId="6" borderId="0" xfId="0" applyFont="1" applyFill="1"/>
    <xf numFmtId="0" fontId="4" fillId="2" borderId="0" xfId="0" applyFont="1" applyFill="1"/>
    <xf numFmtId="0" fontId="3" fillId="9" borderId="9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right"/>
    </xf>
    <xf numFmtId="0" fontId="3" fillId="9" borderId="12" xfId="0" applyFont="1" applyFill="1" applyBorder="1" applyAlignment="1" applyProtection="1">
      <alignment horizontal="center" vertical="center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"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EBBE5"/>
      <color rgb="FFD6D2FF"/>
      <color rgb="FFD0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25400</xdr:colOff>
      <xdr:row>28</xdr:row>
      <xdr:rowOff>38100</xdr:rowOff>
    </xdr:from>
    <xdr:ext cx="417294" cy="176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A7C9B5B-0E59-834B-AAAF-F0C45A707E2D}"/>
                </a:ext>
              </a:extLst>
            </xdr:cNvPr>
            <xdr:cNvSpPr txBox="1"/>
          </xdr:nvSpPr>
          <xdr:spPr>
            <a:xfrm>
              <a:off x="9499600" y="6413500"/>
              <a:ext cx="417294" cy="17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𝐿𝑂𝐺𝐼𝑇</m:t>
                        </m:r>
                      </m:sup>
                    </m:s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A7C9B5B-0E59-834B-AAAF-F0C45A707E2D}"/>
                </a:ext>
              </a:extLst>
            </xdr:cNvPr>
            <xdr:cNvSpPr txBox="1"/>
          </xdr:nvSpPr>
          <xdr:spPr>
            <a:xfrm>
              <a:off x="9499600" y="6413500"/>
              <a:ext cx="417294" cy="17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𝑒^𝐿𝑂𝐺𝐼𝑇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7</xdr:col>
      <xdr:colOff>25400</xdr:colOff>
      <xdr:row>56</xdr:row>
      <xdr:rowOff>38100</xdr:rowOff>
    </xdr:from>
    <xdr:ext cx="417294" cy="176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E6189AD9-B9D1-B247-BAC7-2C67FC2B5E87}"/>
                </a:ext>
              </a:extLst>
            </xdr:cNvPr>
            <xdr:cNvSpPr txBox="1"/>
          </xdr:nvSpPr>
          <xdr:spPr>
            <a:xfrm>
              <a:off x="9499600" y="11963400"/>
              <a:ext cx="417294" cy="17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𝐿𝑂𝐺𝐼𝑇</m:t>
                        </m:r>
                      </m:sup>
                    </m:s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E6189AD9-B9D1-B247-BAC7-2C67FC2B5E87}"/>
                </a:ext>
              </a:extLst>
            </xdr:cNvPr>
            <xdr:cNvSpPr txBox="1"/>
          </xdr:nvSpPr>
          <xdr:spPr>
            <a:xfrm>
              <a:off x="9499600" y="11963400"/>
              <a:ext cx="417294" cy="17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𝑒^𝐿𝑂𝐺𝐼𝑇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4" workbookViewId="0">
      <selection activeCell="E20" sqref="E20"/>
    </sheetView>
  </sheetViews>
  <sheetFormatPr baseColWidth="10" defaultColWidth="10.75" defaultRowHeight="12.75" x14ac:dyDescent="0.2"/>
  <cols>
    <col min="1" max="1" width="2" style="10" customWidth="1"/>
    <col min="2" max="2" width="20.75" style="10" customWidth="1"/>
    <col min="3" max="3" width="11.75" style="10" customWidth="1"/>
    <col min="4" max="4" width="36.25" style="10" customWidth="1"/>
    <col min="5" max="5" width="23.75" style="10" customWidth="1"/>
    <col min="6" max="6" width="10.75" style="10"/>
    <col min="7" max="7" width="19" style="10" customWidth="1"/>
    <col min="8" max="8" width="10.75" style="10"/>
    <col min="9" max="9" width="9.75" style="10" customWidth="1"/>
    <col min="10" max="16384" width="10.75" style="10"/>
  </cols>
  <sheetData>
    <row r="1" spans="1:10" x14ac:dyDescent="0.2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 x14ac:dyDescent="0.35">
      <c r="A2" s="9"/>
      <c r="B2" s="54" t="s">
        <v>79</v>
      </c>
      <c r="C2" s="9"/>
      <c r="D2" s="9"/>
      <c r="E2" s="9"/>
      <c r="F2" s="9"/>
      <c r="G2" s="9"/>
      <c r="H2" s="9"/>
      <c r="I2" s="9"/>
      <c r="J2" s="9"/>
    </row>
    <row r="3" spans="1:10" ht="13.5" thickBot="1" x14ac:dyDescent="0.25">
      <c r="A3" s="9"/>
      <c r="B3" s="9" t="s">
        <v>39</v>
      </c>
      <c r="C3" s="9"/>
      <c r="D3" s="9"/>
      <c r="E3" s="9"/>
      <c r="F3" s="9"/>
      <c r="G3" s="9"/>
      <c r="H3" s="9"/>
      <c r="I3" s="9"/>
      <c r="J3" s="9"/>
    </row>
    <row r="4" spans="1:10" ht="36" customHeight="1" thickBot="1" x14ac:dyDescent="0.25">
      <c r="A4" s="9"/>
      <c r="B4" s="9"/>
      <c r="C4" s="9"/>
      <c r="D4" s="9"/>
      <c r="E4" s="9"/>
      <c r="F4" s="9"/>
      <c r="G4" s="56" t="s">
        <v>81</v>
      </c>
      <c r="H4" s="58"/>
      <c r="I4" s="59"/>
      <c r="J4" s="9"/>
    </row>
    <row r="5" spans="1:10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3">
      <c r="A6" s="9"/>
      <c r="B6" s="11" t="s">
        <v>37</v>
      </c>
      <c r="C6" s="12" t="s">
        <v>30</v>
      </c>
      <c r="D6" s="12" t="s">
        <v>31</v>
      </c>
      <c r="E6" s="12" t="s">
        <v>29</v>
      </c>
      <c r="F6" s="12" t="s">
        <v>36</v>
      </c>
      <c r="G6" s="9"/>
      <c r="H6" s="9"/>
      <c r="I6" s="12" t="s">
        <v>80</v>
      </c>
      <c r="J6" s="9"/>
    </row>
    <row r="7" spans="1:10" x14ac:dyDescent="0.2">
      <c r="A7" s="9"/>
      <c r="B7" s="13" t="s">
        <v>71</v>
      </c>
      <c r="C7" s="13"/>
      <c r="D7" s="55" t="s">
        <v>59</v>
      </c>
      <c r="E7" s="13"/>
      <c r="F7" s="13"/>
      <c r="G7" s="14"/>
      <c r="H7" s="14"/>
      <c r="I7" s="13"/>
      <c r="J7" s="9"/>
    </row>
    <row r="8" spans="1:10" ht="22.15" customHeight="1" x14ac:dyDescent="0.2">
      <c r="A8" s="9"/>
      <c r="B8" s="13"/>
      <c r="C8" s="16" t="s">
        <v>8</v>
      </c>
      <c r="D8" s="17" t="s">
        <v>61</v>
      </c>
      <c r="E8" s="2"/>
      <c r="F8" s="14" t="str">
        <f>IF(E8="","",IF(E8="none",0, IF(E8="&lt;1 per week",1, IF(E8="1-2 times per week",2, IF(E8="≥3 times a week",3)))))</f>
        <v/>
      </c>
      <c r="G8" s="14"/>
      <c r="H8" s="14"/>
      <c r="I8" s="14"/>
      <c r="J8" s="9"/>
    </row>
    <row r="9" spans="1:10" ht="23.25" thickBot="1" x14ac:dyDescent="0.25">
      <c r="A9" s="9"/>
      <c r="B9" s="14"/>
      <c r="C9" s="14" t="s">
        <v>9</v>
      </c>
      <c r="D9" s="15" t="s">
        <v>60</v>
      </c>
      <c r="E9" s="1"/>
      <c r="F9" s="14" t="str">
        <f>IF(E9="","",IF(E9="no problem at all",0, IF(E9="only a very slight problem",1, IF(E9="somewhat of a problem",2, IF(E9="a very big problem",3)))))</f>
        <v/>
      </c>
      <c r="G9" s="14" t="s">
        <v>1</v>
      </c>
      <c r="H9" s="14"/>
      <c r="I9" s="14"/>
      <c r="J9" s="9"/>
    </row>
    <row r="10" spans="1:10" ht="13.5" thickBot="1" x14ac:dyDescent="0.25">
      <c r="A10" s="9"/>
      <c r="B10" s="14"/>
      <c r="C10" s="14"/>
      <c r="D10" s="15"/>
      <c r="E10" s="18"/>
      <c r="F10" s="14" t="e">
        <f>F8+F9</f>
        <v>#VALUE!</v>
      </c>
      <c r="G10" s="45" t="s">
        <v>71</v>
      </c>
      <c r="H10" s="19" t="e">
        <f>IF(F10=0,0,IF(F10=1,1,IF(F10=2,1,IF(F10=3,2,IF(F10=4,2,IF(F10=5,3,IF(F10=6,3)))))))</f>
        <v>#VALUE!</v>
      </c>
      <c r="I10" s="14">
        <v>-0.66800000000000004</v>
      </c>
      <c r="J10" s="9"/>
    </row>
    <row r="11" spans="1:10" ht="22.5" x14ac:dyDescent="0.2">
      <c r="A11" s="9"/>
      <c r="B11" s="20" t="s">
        <v>72</v>
      </c>
      <c r="C11" s="21" t="s">
        <v>17</v>
      </c>
      <c r="D11" s="22" t="s">
        <v>10</v>
      </c>
      <c r="E11" s="3"/>
      <c r="F11" s="21" t="str">
        <f t="shared" ref="F11:F17" si="0">IF(E11="","",IF(E11="no",0,IF(E11="yes",1)))</f>
        <v/>
      </c>
      <c r="G11" s="21"/>
      <c r="H11" s="21"/>
      <c r="I11" s="21"/>
      <c r="J11" s="9"/>
    </row>
    <row r="12" spans="1:10" ht="22.5" x14ac:dyDescent="0.2">
      <c r="A12" s="9"/>
      <c r="B12" s="21"/>
      <c r="C12" s="23" t="s">
        <v>18</v>
      </c>
      <c r="D12" s="24" t="s">
        <v>11</v>
      </c>
      <c r="E12" s="4"/>
      <c r="F12" s="21" t="str">
        <f t="shared" si="0"/>
        <v/>
      </c>
      <c r="G12" s="21"/>
      <c r="H12" s="21"/>
      <c r="I12" s="21"/>
      <c r="J12" s="9"/>
    </row>
    <row r="13" spans="1:10" ht="22.5" x14ac:dyDescent="0.2">
      <c r="A13" s="9"/>
      <c r="B13" s="21"/>
      <c r="C13" s="21" t="s">
        <v>19</v>
      </c>
      <c r="D13" s="22" t="s">
        <v>12</v>
      </c>
      <c r="E13" s="3"/>
      <c r="F13" s="21" t="str">
        <f t="shared" si="0"/>
        <v/>
      </c>
      <c r="G13" s="21"/>
      <c r="H13" s="21"/>
      <c r="I13" s="21"/>
      <c r="J13" s="9"/>
    </row>
    <row r="14" spans="1:10" x14ac:dyDescent="0.2">
      <c r="A14" s="9"/>
      <c r="B14" s="21"/>
      <c r="C14" s="23" t="s">
        <v>20</v>
      </c>
      <c r="D14" s="24" t="s">
        <v>13</v>
      </c>
      <c r="E14" s="4"/>
      <c r="F14" s="21" t="str">
        <f t="shared" si="0"/>
        <v/>
      </c>
      <c r="G14" s="21"/>
      <c r="H14" s="21"/>
      <c r="I14" s="21"/>
      <c r="J14" s="9"/>
    </row>
    <row r="15" spans="1:10" x14ac:dyDescent="0.2">
      <c r="A15" s="9"/>
      <c r="B15" s="21"/>
      <c r="C15" s="21" t="s">
        <v>21</v>
      </c>
      <c r="D15" s="22" t="s">
        <v>14</v>
      </c>
      <c r="E15" s="3"/>
      <c r="F15" s="21" t="str">
        <f t="shared" si="0"/>
        <v/>
      </c>
      <c r="G15" s="21"/>
      <c r="H15" s="21"/>
      <c r="I15" s="21"/>
      <c r="J15" s="9"/>
    </row>
    <row r="16" spans="1:10" x14ac:dyDescent="0.2">
      <c r="A16" s="9"/>
      <c r="B16" s="21"/>
      <c r="C16" s="23" t="s">
        <v>22</v>
      </c>
      <c r="D16" s="24" t="s">
        <v>15</v>
      </c>
      <c r="E16" s="4"/>
      <c r="F16" s="21" t="str">
        <f t="shared" si="0"/>
        <v/>
      </c>
      <c r="G16" s="21"/>
      <c r="H16" s="21"/>
      <c r="I16" s="21"/>
      <c r="J16" s="9"/>
    </row>
    <row r="17" spans="1:10" ht="13.5" thickBot="1" x14ac:dyDescent="0.25">
      <c r="A17" s="9"/>
      <c r="B17" s="21"/>
      <c r="C17" s="21" t="s">
        <v>23</v>
      </c>
      <c r="D17" s="22" t="s">
        <v>16</v>
      </c>
      <c r="E17" s="3"/>
      <c r="F17" s="21" t="str">
        <f t="shared" si="0"/>
        <v/>
      </c>
      <c r="G17" s="21" t="s">
        <v>2</v>
      </c>
      <c r="H17" s="21"/>
      <c r="I17" s="21"/>
      <c r="J17" s="9"/>
    </row>
    <row r="18" spans="1:10" ht="13.5" thickBot="1" x14ac:dyDescent="0.25">
      <c r="A18" s="9"/>
      <c r="B18" s="21"/>
      <c r="C18" s="21"/>
      <c r="D18" s="22"/>
      <c r="E18" s="21"/>
      <c r="F18" s="21"/>
      <c r="G18" s="25" t="s">
        <v>72</v>
      </c>
      <c r="H18" s="26">
        <f>SUM(F11:F17)</f>
        <v>0</v>
      </c>
      <c r="I18" s="21">
        <v>-0.45500000000000002</v>
      </c>
      <c r="J18" s="9"/>
    </row>
    <row r="19" spans="1:10" x14ac:dyDescent="0.2">
      <c r="A19" s="9"/>
      <c r="B19" s="27" t="s">
        <v>75</v>
      </c>
      <c r="C19" s="28"/>
      <c r="D19" s="29" t="s">
        <v>55</v>
      </c>
      <c r="E19" s="28"/>
      <c r="F19" s="28"/>
      <c r="G19" s="28"/>
      <c r="H19" s="28"/>
      <c r="I19" s="28"/>
      <c r="J19" s="9"/>
    </row>
    <row r="20" spans="1:10" x14ac:dyDescent="0.2">
      <c r="A20" s="9"/>
      <c r="B20" s="27"/>
      <c r="C20" s="30" t="s">
        <v>24</v>
      </c>
      <c r="D20" s="31" t="s">
        <v>54</v>
      </c>
      <c r="E20" s="6"/>
      <c r="F20" s="28" t="str">
        <f>IF(E20="","",IF(E20="no",0,IF(E20="yes",1)))</f>
        <v/>
      </c>
      <c r="G20" s="28"/>
      <c r="H20" s="28"/>
      <c r="I20" s="28"/>
      <c r="J20" s="9"/>
    </row>
    <row r="21" spans="1:10" x14ac:dyDescent="0.2">
      <c r="A21" s="9"/>
      <c r="B21" s="28"/>
      <c r="C21" s="28" t="s">
        <v>25</v>
      </c>
      <c r="D21" s="29" t="s">
        <v>56</v>
      </c>
      <c r="E21" s="5"/>
      <c r="F21" s="28" t="str">
        <f>IF(E21="","",IF(E21="no",0,IF(E21="yes",1)))</f>
        <v/>
      </c>
      <c r="G21" s="28"/>
      <c r="H21" s="28"/>
      <c r="I21" s="28"/>
      <c r="J21" s="9"/>
    </row>
    <row r="22" spans="1:10" ht="22.5" x14ac:dyDescent="0.2">
      <c r="A22" s="9"/>
      <c r="B22" s="28"/>
      <c r="C22" s="30" t="s">
        <v>26</v>
      </c>
      <c r="D22" s="31" t="s">
        <v>58</v>
      </c>
      <c r="E22" s="6"/>
      <c r="F22" s="28" t="str">
        <f>IF(E22="","",IF(E22="no",0,IF(E22="yes",1)))</f>
        <v/>
      </c>
      <c r="G22" s="28"/>
      <c r="H22" s="28"/>
      <c r="I22" s="28"/>
      <c r="J22" s="9"/>
    </row>
    <row r="23" spans="1:10" ht="13.5" thickBot="1" x14ac:dyDescent="0.25">
      <c r="A23" s="9"/>
      <c r="B23" s="28"/>
      <c r="C23" s="28" t="s">
        <v>28</v>
      </c>
      <c r="D23" s="29" t="s">
        <v>27</v>
      </c>
      <c r="E23" s="5"/>
      <c r="F23" s="28" t="str">
        <f>IF(E23="","",IF(E23="no",0,IF(E23="yes",1)))</f>
        <v/>
      </c>
      <c r="G23" s="28" t="s">
        <v>3</v>
      </c>
      <c r="H23" s="28"/>
      <c r="I23" s="28"/>
      <c r="J23" s="9"/>
    </row>
    <row r="24" spans="1:10" ht="13.5" thickBot="1" x14ac:dyDescent="0.25">
      <c r="A24" s="9"/>
      <c r="B24" s="28"/>
      <c r="C24" s="28"/>
      <c r="D24" s="32"/>
      <c r="E24" s="28"/>
      <c r="F24" s="28"/>
      <c r="G24" s="33" t="s">
        <v>75</v>
      </c>
      <c r="H24" s="34" t="e">
        <f>F20+F21+F22-F23</f>
        <v>#VALUE!</v>
      </c>
      <c r="I24" s="28">
        <v>1.19</v>
      </c>
      <c r="J24" s="9"/>
    </row>
    <row r="25" spans="1:10" x14ac:dyDescent="0.2">
      <c r="A25" s="9"/>
      <c r="B25" s="9"/>
      <c r="C25" s="9"/>
      <c r="D25" s="35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35"/>
      <c r="E26" s="9"/>
      <c r="F26" s="9"/>
      <c r="G26" s="9"/>
      <c r="H26" s="9" t="s">
        <v>33</v>
      </c>
      <c r="I26" s="9">
        <v>0.65700000000000003</v>
      </c>
      <c r="J26" s="9"/>
    </row>
    <row r="27" spans="1:10" ht="13.5" thickBot="1" x14ac:dyDescent="0.25">
      <c r="A27" s="9"/>
      <c r="B27" s="9"/>
      <c r="C27" s="9"/>
      <c r="D27" s="35"/>
      <c r="E27" s="9"/>
      <c r="F27" s="9"/>
      <c r="G27" s="9"/>
      <c r="H27" s="9"/>
      <c r="I27" s="9"/>
      <c r="J27" s="9"/>
    </row>
    <row r="28" spans="1:10" ht="18.75" x14ac:dyDescent="0.3">
      <c r="A28" s="9"/>
      <c r="B28" s="9"/>
      <c r="C28" s="9"/>
      <c r="D28" s="35"/>
      <c r="E28" s="9"/>
      <c r="F28" s="9"/>
      <c r="G28" s="36" t="s">
        <v>0</v>
      </c>
      <c r="H28" s="37" t="s">
        <v>32</v>
      </c>
      <c r="I28" s="38" t="e">
        <f>I26+(I24*H24)+(I18*H18)+(I10*H10)</f>
        <v>#VALUE!</v>
      </c>
      <c r="J28" s="9"/>
    </row>
    <row r="29" spans="1:10" x14ac:dyDescent="0.2">
      <c r="A29" s="9"/>
      <c r="B29" s="9"/>
      <c r="C29" s="9"/>
      <c r="D29" s="35"/>
      <c r="E29" s="9"/>
      <c r="F29" s="9"/>
      <c r="G29" s="39"/>
      <c r="H29" s="40"/>
      <c r="I29" s="41" t="e">
        <f>EXP(I28)</f>
        <v>#VALUE!</v>
      </c>
      <c r="J29" s="9"/>
    </row>
    <row r="30" spans="1:10" x14ac:dyDescent="0.2">
      <c r="A30" s="9"/>
      <c r="B30" s="9"/>
      <c r="C30" s="9"/>
      <c r="D30" s="35"/>
      <c r="E30" s="9"/>
      <c r="F30" s="9"/>
      <c r="G30" s="39"/>
      <c r="H30" s="40" t="s">
        <v>34</v>
      </c>
      <c r="I30" s="41" t="e">
        <f>1-(1/(1+I29))</f>
        <v>#VALUE!</v>
      </c>
      <c r="J30" s="9"/>
    </row>
    <row r="31" spans="1:10" ht="19.5" thickBot="1" x14ac:dyDescent="0.35">
      <c r="A31" s="9"/>
      <c r="B31" s="9"/>
      <c r="C31" s="9"/>
      <c r="D31" s="35"/>
      <c r="E31" s="9"/>
      <c r="F31" s="9"/>
      <c r="G31" s="42"/>
      <c r="H31" s="43" t="s">
        <v>35</v>
      </c>
      <c r="I31" s="44" t="e">
        <f>IF(I30&gt;=0.5,"PSG", "no PSG")</f>
        <v>#VALUE!</v>
      </c>
      <c r="J31" s="9"/>
    </row>
    <row r="32" spans="1:10" x14ac:dyDescent="0.2">
      <c r="A32" s="9"/>
      <c r="B32" s="9" t="s">
        <v>78</v>
      </c>
      <c r="C32" s="9"/>
      <c r="D32" s="35"/>
      <c r="E32" s="9"/>
      <c r="F32" s="9"/>
      <c r="G32" s="9"/>
      <c r="H32" s="9"/>
      <c r="I32" s="9"/>
      <c r="J32" s="9"/>
    </row>
    <row r="33" spans="1:10" ht="18.75" x14ac:dyDescent="0.3">
      <c r="A33" s="9"/>
      <c r="B33" s="11" t="s">
        <v>38</v>
      </c>
      <c r="C33" s="12" t="s">
        <v>30</v>
      </c>
      <c r="D33" s="12" t="s">
        <v>31</v>
      </c>
      <c r="E33" s="12" t="s">
        <v>29</v>
      </c>
      <c r="F33" s="12" t="s">
        <v>36</v>
      </c>
      <c r="G33" s="9"/>
      <c r="H33" s="9"/>
      <c r="I33" s="12" t="s">
        <v>80</v>
      </c>
      <c r="J33" s="9"/>
    </row>
    <row r="34" spans="1:10" ht="22.5" x14ac:dyDescent="0.2">
      <c r="A34" s="9"/>
      <c r="B34" s="13" t="s">
        <v>73</v>
      </c>
      <c r="C34" s="14"/>
      <c r="D34" s="15" t="s">
        <v>49</v>
      </c>
      <c r="E34" s="14"/>
      <c r="F34" s="14"/>
      <c r="G34" s="14"/>
      <c r="H34" s="14"/>
      <c r="I34" s="14"/>
      <c r="J34" s="9"/>
    </row>
    <row r="35" spans="1:10" x14ac:dyDescent="0.2">
      <c r="A35" s="9"/>
      <c r="B35" s="14"/>
      <c r="C35" s="16" t="s">
        <v>40</v>
      </c>
      <c r="D35" s="17" t="s">
        <v>62</v>
      </c>
      <c r="E35" s="2"/>
      <c r="F35" s="14" t="str">
        <f t="shared" ref="F35:F43" si="1">IF(E35="","",IF(E35="none",0, IF(E35="&lt;1 per week",1, IF(E35="1-2 times per week",2, IF(E35="≥3 times a week",3)))))</f>
        <v/>
      </c>
      <c r="G35" s="14"/>
      <c r="H35" s="14"/>
      <c r="I35" s="14"/>
      <c r="J35" s="9"/>
    </row>
    <row r="36" spans="1:10" x14ac:dyDescent="0.2">
      <c r="A36" s="9"/>
      <c r="B36" s="14"/>
      <c r="C36" s="14" t="s">
        <v>41</v>
      </c>
      <c r="D36" s="15" t="s">
        <v>63</v>
      </c>
      <c r="E36" s="1"/>
      <c r="F36" s="14" t="str">
        <f t="shared" si="1"/>
        <v/>
      </c>
      <c r="G36" s="14"/>
      <c r="H36" s="14"/>
      <c r="I36" s="14"/>
      <c r="J36" s="9"/>
    </row>
    <row r="37" spans="1:10" x14ac:dyDescent="0.2">
      <c r="A37" s="9"/>
      <c r="B37" s="14"/>
      <c r="C37" s="16" t="s">
        <v>42</v>
      </c>
      <c r="D37" s="17" t="s">
        <v>64</v>
      </c>
      <c r="E37" s="2"/>
      <c r="F37" s="14" t="str">
        <f t="shared" si="1"/>
        <v/>
      </c>
      <c r="G37" s="14"/>
      <c r="H37" s="14"/>
      <c r="I37" s="14"/>
      <c r="J37" s="9"/>
    </row>
    <row r="38" spans="1:10" x14ac:dyDescent="0.2">
      <c r="A38" s="9"/>
      <c r="B38" s="14"/>
      <c r="C38" s="14" t="s">
        <v>43</v>
      </c>
      <c r="D38" s="15" t="s">
        <v>65</v>
      </c>
      <c r="E38" s="1"/>
      <c r="F38" s="14" t="str">
        <f t="shared" si="1"/>
        <v/>
      </c>
      <c r="G38" s="14"/>
      <c r="H38" s="14"/>
      <c r="I38" s="14"/>
      <c r="J38" s="9"/>
    </row>
    <row r="39" spans="1:10" x14ac:dyDescent="0.2">
      <c r="A39" s="9"/>
      <c r="B39" s="14"/>
      <c r="C39" s="16" t="s">
        <v>44</v>
      </c>
      <c r="D39" s="17" t="s">
        <v>66</v>
      </c>
      <c r="E39" s="2"/>
      <c r="F39" s="14" t="str">
        <f t="shared" si="1"/>
        <v/>
      </c>
      <c r="G39" s="14"/>
      <c r="H39" s="14"/>
      <c r="I39" s="14"/>
      <c r="J39" s="9"/>
    </row>
    <row r="40" spans="1:10" x14ac:dyDescent="0.2">
      <c r="A40" s="9"/>
      <c r="B40" s="14"/>
      <c r="C40" s="14" t="s">
        <v>45</v>
      </c>
      <c r="D40" s="15" t="s">
        <v>67</v>
      </c>
      <c r="E40" s="1"/>
      <c r="F40" s="14" t="str">
        <f t="shared" si="1"/>
        <v/>
      </c>
      <c r="G40" s="14"/>
      <c r="H40" s="14"/>
      <c r="I40" s="14"/>
      <c r="J40" s="9"/>
    </row>
    <row r="41" spans="1:10" x14ac:dyDescent="0.2">
      <c r="A41" s="9"/>
      <c r="B41" s="14"/>
      <c r="C41" s="16" t="s">
        <v>46</v>
      </c>
      <c r="D41" s="17" t="s">
        <v>68</v>
      </c>
      <c r="E41" s="2"/>
      <c r="F41" s="14" t="str">
        <f t="shared" si="1"/>
        <v/>
      </c>
      <c r="G41" s="14"/>
      <c r="H41" s="14"/>
      <c r="I41" s="14"/>
      <c r="J41" s="9"/>
    </row>
    <row r="42" spans="1:10" x14ac:dyDescent="0.2">
      <c r="A42" s="9"/>
      <c r="B42" s="14"/>
      <c r="C42" s="14" t="s">
        <v>47</v>
      </c>
      <c r="D42" s="15" t="s">
        <v>69</v>
      </c>
      <c r="E42" s="1"/>
      <c r="F42" s="14" t="str">
        <f t="shared" si="1"/>
        <v/>
      </c>
      <c r="G42" s="14"/>
      <c r="H42" s="14"/>
      <c r="I42" s="14"/>
      <c r="J42" s="9"/>
    </row>
    <row r="43" spans="1:10" ht="13.5" thickBot="1" x14ac:dyDescent="0.25">
      <c r="A43" s="9"/>
      <c r="B43" s="14"/>
      <c r="C43" s="16" t="s">
        <v>48</v>
      </c>
      <c r="D43" s="17" t="s">
        <v>70</v>
      </c>
      <c r="E43" s="2"/>
      <c r="F43" s="14" t="str">
        <f t="shared" si="1"/>
        <v/>
      </c>
      <c r="G43" s="14" t="s">
        <v>76</v>
      </c>
      <c r="H43" s="14"/>
      <c r="I43" s="14"/>
      <c r="J43" s="9"/>
    </row>
    <row r="44" spans="1:10" ht="13.5" thickBot="1" x14ac:dyDescent="0.25">
      <c r="A44" s="9"/>
      <c r="B44" s="14"/>
      <c r="C44" s="14"/>
      <c r="D44" s="15"/>
      <c r="E44" s="14"/>
      <c r="F44" s="14" t="e">
        <f>SUM(F35+F36+F37+F38*F39+F40+F41+F42+F43)</f>
        <v>#VALUE!</v>
      </c>
      <c r="G44" s="45" t="s">
        <v>73</v>
      </c>
      <c r="H44" s="19" t="e">
        <f>IF(F44=0,0,IF(AND(F44&lt;10,F44&gt;0),1,IF(AND(F44&lt;19,F44&gt;9),2,IF(AND(F44&lt;31,F44&gt;18),3))))</f>
        <v>#VALUE!</v>
      </c>
      <c r="I44" s="14">
        <v>-0.82699999999999996</v>
      </c>
      <c r="J44" s="9"/>
    </row>
    <row r="45" spans="1:10" x14ac:dyDescent="0.2">
      <c r="A45" s="9"/>
      <c r="B45" s="46" t="s">
        <v>74</v>
      </c>
      <c r="C45" s="47"/>
      <c r="D45" s="48" t="s">
        <v>55</v>
      </c>
      <c r="E45" s="47"/>
      <c r="F45" s="47"/>
      <c r="G45" s="47"/>
      <c r="H45" s="47"/>
      <c r="I45" s="47"/>
      <c r="J45" s="9"/>
    </row>
    <row r="46" spans="1:10" x14ac:dyDescent="0.2">
      <c r="A46" s="9"/>
      <c r="B46" s="46"/>
      <c r="C46" s="49" t="s">
        <v>24</v>
      </c>
      <c r="D46" s="50" t="s">
        <v>54</v>
      </c>
      <c r="E46" s="8"/>
      <c r="F46" s="47" t="str">
        <f>IF(E46="","",IF(E46="no",0,IF(E46="yes",1)))</f>
        <v/>
      </c>
      <c r="G46" s="47"/>
      <c r="H46" s="47"/>
      <c r="I46" s="47"/>
      <c r="J46" s="9"/>
    </row>
    <row r="47" spans="1:10" x14ac:dyDescent="0.2">
      <c r="A47" s="9"/>
      <c r="B47" s="47"/>
      <c r="C47" s="47" t="s">
        <v>25</v>
      </c>
      <c r="D47" s="48" t="s">
        <v>56</v>
      </c>
      <c r="E47" s="7"/>
      <c r="F47" s="47" t="str">
        <f>IF(E47="","",IF(E47="no",0,IF(E47="yes",1)))</f>
        <v/>
      </c>
      <c r="G47" s="47"/>
      <c r="H47" s="47"/>
      <c r="I47" s="47"/>
      <c r="J47" s="9"/>
    </row>
    <row r="48" spans="1:10" ht="22.5" x14ac:dyDescent="0.2">
      <c r="A48" s="9"/>
      <c r="B48" s="47"/>
      <c r="C48" s="49" t="s">
        <v>50</v>
      </c>
      <c r="D48" s="50" t="s">
        <v>57</v>
      </c>
      <c r="E48" s="8"/>
      <c r="F48" s="47" t="str">
        <f>IF(E48="","",IF(E48="no",0,IF(E48="yes",1)))</f>
        <v/>
      </c>
      <c r="G48" s="47"/>
      <c r="H48" s="47"/>
      <c r="I48" s="47"/>
      <c r="J48" s="9"/>
    </row>
    <row r="49" spans="1:10" ht="13.5" thickBot="1" x14ac:dyDescent="0.25">
      <c r="A49" s="9"/>
      <c r="B49" s="47"/>
      <c r="C49" s="47" t="s">
        <v>51</v>
      </c>
      <c r="D49" s="48" t="s">
        <v>52</v>
      </c>
      <c r="E49" s="7"/>
      <c r="F49" s="47" t="str">
        <f>IF(E49="","",IF(E49="no",0,IF(E49="yes",1)))</f>
        <v/>
      </c>
      <c r="G49" s="47" t="s">
        <v>5</v>
      </c>
      <c r="H49" s="47"/>
      <c r="I49" s="47"/>
      <c r="J49" s="9"/>
    </row>
    <row r="50" spans="1:10" ht="13.5" thickBot="1" x14ac:dyDescent="0.25">
      <c r="A50" s="9"/>
      <c r="B50" s="47"/>
      <c r="C50" s="47"/>
      <c r="D50" s="48"/>
      <c r="E50" s="47"/>
      <c r="F50" s="47"/>
      <c r="G50" s="51" t="s">
        <v>74</v>
      </c>
      <c r="H50" s="52" t="e">
        <f>F46+F47+F48-F49</f>
        <v>#VALUE!</v>
      </c>
      <c r="I50" s="47">
        <v>1.2529999999999999</v>
      </c>
      <c r="J50" s="9"/>
    </row>
    <row r="51" spans="1:10" ht="13.5" thickBot="1" x14ac:dyDescent="0.25">
      <c r="A51" s="9"/>
      <c r="B51" s="28"/>
      <c r="C51" s="28"/>
      <c r="D51" s="29"/>
      <c r="E51" s="28"/>
      <c r="F51" s="28"/>
      <c r="G51" s="28"/>
      <c r="H51" s="28"/>
      <c r="I51" s="28"/>
      <c r="J51" s="9"/>
    </row>
    <row r="52" spans="1:10" ht="13.5" thickBot="1" x14ac:dyDescent="0.25">
      <c r="A52" s="9"/>
      <c r="B52" s="27" t="s">
        <v>6</v>
      </c>
      <c r="C52" s="28" t="s">
        <v>7</v>
      </c>
      <c r="D52" s="29"/>
      <c r="E52" s="5"/>
      <c r="F52" s="28"/>
      <c r="G52" s="33" t="s">
        <v>53</v>
      </c>
      <c r="H52" s="34">
        <f>E52</f>
        <v>0</v>
      </c>
      <c r="I52" s="28">
        <v>6.9000000000000006E-2</v>
      </c>
      <c r="J52" s="9"/>
    </row>
    <row r="53" spans="1:1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">
      <c r="A54" s="9"/>
      <c r="B54" s="9"/>
      <c r="C54" s="9"/>
      <c r="D54" s="9"/>
      <c r="E54" s="9"/>
      <c r="F54" s="9"/>
      <c r="G54" s="9" t="s">
        <v>33</v>
      </c>
      <c r="H54" s="9"/>
      <c r="I54" s="9">
        <v>-4.8289999999999997</v>
      </c>
      <c r="J54" s="9"/>
    </row>
    <row r="55" spans="1:10" ht="13.5" thickBo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ht="18.75" x14ac:dyDescent="0.3">
      <c r="A56" s="9"/>
      <c r="B56" s="9"/>
      <c r="C56" s="9"/>
      <c r="D56" s="9"/>
      <c r="E56" s="9"/>
      <c r="F56" s="9"/>
      <c r="G56" s="36" t="s">
        <v>4</v>
      </c>
      <c r="H56" s="37" t="s">
        <v>32</v>
      </c>
      <c r="I56" s="38" t="e">
        <f>I54+I52*H52+I50*H50+I44*H44</f>
        <v>#VALUE!</v>
      </c>
      <c r="J56" s="9"/>
    </row>
    <row r="57" spans="1:10" x14ac:dyDescent="0.2">
      <c r="A57" s="9"/>
      <c r="B57" s="9"/>
      <c r="C57" s="9"/>
      <c r="D57" s="9"/>
      <c r="E57" s="9"/>
      <c r="F57" s="9"/>
      <c r="G57" s="39"/>
      <c r="H57" s="40"/>
      <c r="I57" s="41" t="e">
        <f>EXP(I56)</f>
        <v>#VALUE!</v>
      </c>
      <c r="J57" s="9"/>
    </row>
    <row r="58" spans="1:10" x14ac:dyDescent="0.2">
      <c r="A58" s="9"/>
      <c r="B58" s="9"/>
      <c r="C58" s="9"/>
      <c r="D58" s="9"/>
      <c r="E58" s="9"/>
      <c r="F58" s="9"/>
      <c r="G58" s="39"/>
      <c r="H58" s="40" t="s">
        <v>34</v>
      </c>
      <c r="I58" s="41" t="e">
        <f>1-(1/(1+I57))</f>
        <v>#VALUE!</v>
      </c>
      <c r="J58" s="9"/>
    </row>
    <row r="59" spans="1:10" ht="19.5" thickBot="1" x14ac:dyDescent="0.35">
      <c r="A59" s="9"/>
      <c r="B59" s="9"/>
      <c r="C59" s="9"/>
      <c r="D59" s="9"/>
      <c r="E59" s="9"/>
      <c r="F59" s="9"/>
      <c r="G59" s="42"/>
      <c r="H59" s="43" t="s">
        <v>35</v>
      </c>
      <c r="I59" s="44" t="e">
        <f>IF(I58&gt;=0.5,"RBD", "no RBD")</f>
        <v>#VALUE!</v>
      </c>
      <c r="J59" s="9"/>
    </row>
    <row r="60" spans="1:10" x14ac:dyDescent="0.2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B62" s="9"/>
      <c r="C62" s="9"/>
      <c r="D62" s="9"/>
      <c r="E62" s="53"/>
      <c r="F62" s="53"/>
      <c r="G62" s="9"/>
      <c r="H62" s="9"/>
      <c r="I62" s="57" t="s">
        <v>77</v>
      </c>
      <c r="J62" s="9"/>
    </row>
    <row r="63" spans="1:10" x14ac:dyDescent="0.2">
      <c r="B63" s="9"/>
      <c r="C63" s="9"/>
      <c r="D63" s="9"/>
      <c r="E63" s="9"/>
      <c r="F63" s="9"/>
      <c r="G63" s="9"/>
      <c r="H63" s="9"/>
      <c r="I63" s="9"/>
      <c r="J63" s="9"/>
    </row>
  </sheetData>
  <sheetProtection algorithmName="SHA-512" hashValue="UxzLGlFNaE76dpckzidXPrfQ25JmBAq4RJydi/fYP7mVJggQOIEfVXfF/sCGPhWrzzqY4Ukk9wsFOhI4UBPMag==" saltValue="it7p5bslVmIqxaRAjK+nBw==" spinCount="100000" sheet="1" objects="1" scenarios="1" selectLockedCells="1"/>
  <mergeCells count="1">
    <mergeCell ref="H4:I4"/>
  </mergeCells>
  <conditionalFormatting sqref="A61:J61 A46:A60 J46:J60 B46:I59 A34:J45 A33:B33 E33:H33 J33">
    <cfRule type="expression" dxfId="0" priority="1">
      <formula>$I$31="no PSG"</formula>
    </cfRule>
  </conditionalFormatting>
  <dataValidations count="4">
    <dataValidation type="decimal" allowBlank="1" showInputMessage="1" showErrorMessage="1" sqref="E52" xr:uid="{00000000-0002-0000-0000-000000000000}">
      <formula1>40</formula1>
      <formula2>90</formula2>
    </dataValidation>
    <dataValidation type="list" allowBlank="1" showInputMessage="1" showErrorMessage="1" sqref="E11:E17 E20:E23 E46:E49" xr:uid="{00000000-0002-0000-0000-000001000000}">
      <formula1>"no,yes"</formula1>
    </dataValidation>
    <dataValidation type="list" allowBlank="1" showInputMessage="1" showErrorMessage="1" sqref="E9" xr:uid="{00000000-0002-0000-0000-000002000000}">
      <formula1>"no problem at all, only a very slight problem, somewhat of a problem, a very big problem"</formula1>
    </dataValidation>
    <dataValidation type="list" allowBlank="1" showInputMessage="1" showErrorMessage="1" sqref="E8 E35:E43" xr:uid="{00000000-0002-0000-0000-000003000000}">
      <formula1>"none, &lt;1 per week, 1-2 times per week, ≥3 times a week"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Screening algorithm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Ophey</dc:creator>
  <cp:lastModifiedBy>User</cp:lastModifiedBy>
  <dcterms:created xsi:type="dcterms:W3CDTF">2022-04-11T21:39:39Z</dcterms:created>
  <dcterms:modified xsi:type="dcterms:W3CDTF">2022-10-04T12:02:10Z</dcterms:modified>
</cp:coreProperties>
</file>