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fileSharing readOnlyRecommended="1"/>
  <workbookPr filterPrivacy="1" defaultThemeVersion="166925"/>
  <xr:revisionPtr revIDLastSave="0" documentId="13_ncr:201_{4734ABB7-30E5-44C6-A7F6-7040CC2CB03C}" xr6:coauthVersionLast="47" xr6:coauthVersionMax="47" xr10:uidLastSave="{00000000-0000-0000-0000-000000000000}"/>
  <workbookProtection lockStructure="1"/>
  <bookViews>
    <workbookView xWindow="-108" yWindow="-108" windowWidth="23256" windowHeight="12456" tabRatio="727" xr2:uid="{EF0F0AF7-2665-4AD1-BDA0-A67F2B1B812C}"/>
  </bookViews>
  <sheets>
    <sheet name="S Table 1 - groups" sheetId="12" r:id="rId1"/>
    <sheet name="S Table 2 - all enrolled" sheetId="15" r:id="rId2"/>
    <sheet name="S Table 3 - invited cohort" sheetId="3" r:id="rId3"/>
    <sheet name="S Table 4 - All Metabolites" sheetId="13" r:id="rId4"/>
    <sheet name="S Table 5- Clinically Validated" sheetId="14" r:id="rId5"/>
    <sheet name="S Table 6 - NC as ref" sheetId="7" r:id="rId6"/>
    <sheet name="S Table 7 - Raw Values by group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0" i="15" l="1"/>
  <c r="W100" i="15" s="1"/>
  <c r="T100" i="15"/>
  <c r="U100" i="15" s="1"/>
  <c r="R100" i="15"/>
  <c r="S100" i="15" s="1"/>
  <c r="P100" i="15"/>
  <c r="Q100" i="15" s="1"/>
  <c r="N100" i="15"/>
  <c r="O100" i="15" s="1"/>
  <c r="L100" i="15"/>
  <c r="M100" i="15" s="1"/>
  <c r="J100" i="15"/>
  <c r="K100" i="15" s="1"/>
  <c r="H100" i="15"/>
  <c r="I100" i="15" s="1"/>
  <c r="F100" i="15"/>
  <c r="G100" i="15" s="1"/>
  <c r="D100" i="15"/>
  <c r="E100" i="15" s="1"/>
  <c r="W95" i="15"/>
  <c r="V95" i="15"/>
  <c r="T95" i="15"/>
  <c r="U95" i="15" s="1"/>
  <c r="R95" i="15"/>
  <c r="S95" i="15" s="1"/>
  <c r="P95" i="15"/>
  <c r="Q95" i="15" s="1"/>
  <c r="N95" i="15"/>
  <c r="O95" i="15" s="1"/>
  <c r="L95" i="15"/>
  <c r="M95" i="15" s="1"/>
  <c r="J95" i="15"/>
  <c r="K95" i="15" s="1"/>
  <c r="H95" i="15"/>
  <c r="I95" i="15" s="1"/>
  <c r="G95" i="15"/>
  <c r="F95" i="15"/>
  <c r="E95" i="15"/>
  <c r="W90" i="15"/>
  <c r="U90" i="15"/>
  <c r="S90" i="15"/>
  <c r="Q90" i="15"/>
  <c r="I90" i="15"/>
  <c r="G90" i="15"/>
  <c r="E90" i="15"/>
  <c r="C90" i="15"/>
  <c r="W89" i="15"/>
  <c r="U89" i="15"/>
  <c r="S89" i="15"/>
  <c r="Q89" i="15"/>
  <c r="I89" i="15"/>
  <c r="G89" i="15"/>
  <c r="E89" i="15"/>
  <c r="C89" i="15"/>
  <c r="W88" i="15"/>
  <c r="U88" i="15"/>
  <c r="S88" i="15"/>
  <c r="Q88" i="15"/>
  <c r="I88" i="15"/>
  <c r="G88" i="15"/>
  <c r="E88" i="15"/>
  <c r="C88" i="15"/>
  <c r="W87" i="15"/>
  <c r="U87" i="15"/>
  <c r="S87" i="15"/>
  <c r="Q87" i="15"/>
  <c r="I87" i="15"/>
  <c r="G87" i="15"/>
  <c r="E87" i="15"/>
  <c r="C87" i="15"/>
  <c r="W84" i="15"/>
  <c r="U84" i="15"/>
  <c r="S84" i="15"/>
  <c r="Q84" i="15"/>
  <c r="I84" i="15"/>
  <c r="G84" i="15"/>
  <c r="E84" i="15"/>
  <c r="C84" i="15"/>
  <c r="W82" i="15"/>
  <c r="U82" i="15"/>
  <c r="S82" i="15"/>
  <c r="Q82" i="15"/>
  <c r="I82" i="15"/>
  <c r="G82" i="15"/>
  <c r="E82" i="15"/>
  <c r="C82" i="15"/>
  <c r="W81" i="15"/>
  <c r="U81" i="15"/>
  <c r="S81" i="15"/>
  <c r="Q81" i="15"/>
  <c r="I81" i="15"/>
  <c r="G81" i="15"/>
  <c r="E81" i="15"/>
  <c r="C81" i="15"/>
  <c r="W80" i="15"/>
  <c r="U80" i="15"/>
  <c r="S80" i="15"/>
  <c r="Q80" i="15"/>
  <c r="I80" i="15"/>
  <c r="G80" i="15"/>
  <c r="E80" i="15"/>
  <c r="C80" i="15"/>
  <c r="W79" i="15"/>
  <c r="U79" i="15"/>
  <c r="S79" i="15"/>
  <c r="Q79" i="15"/>
  <c r="I79" i="15"/>
  <c r="G79" i="15"/>
  <c r="E79" i="15"/>
  <c r="C79" i="15"/>
  <c r="W78" i="15"/>
  <c r="U78" i="15"/>
  <c r="S78" i="15"/>
  <c r="Q78" i="15"/>
  <c r="I78" i="15"/>
  <c r="G78" i="15"/>
  <c r="E78" i="15"/>
  <c r="C78" i="15"/>
  <c r="W77" i="15"/>
  <c r="U77" i="15"/>
  <c r="S77" i="15"/>
  <c r="Q77" i="15"/>
  <c r="I77" i="15"/>
  <c r="G77" i="15"/>
  <c r="E77" i="15"/>
  <c r="C77" i="15"/>
  <c r="W76" i="15"/>
  <c r="U76" i="15"/>
  <c r="S76" i="15"/>
  <c r="Q76" i="15"/>
  <c r="I76" i="15"/>
  <c r="G76" i="15"/>
  <c r="E76" i="15"/>
  <c r="C76" i="15"/>
  <c r="W75" i="15"/>
  <c r="U75" i="15"/>
  <c r="S75" i="15"/>
  <c r="Q75" i="15"/>
  <c r="I75" i="15"/>
  <c r="G75" i="15"/>
  <c r="E75" i="15"/>
  <c r="C75" i="15"/>
  <c r="W72" i="15"/>
  <c r="U72" i="15"/>
  <c r="S72" i="15"/>
  <c r="Q72" i="15"/>
  <c r="O72" i="15"/>
  <c r="M72" i="15"/>
  <c r="K72" i="15"/>
  <c r="I72" i="15"/>
  <c r="G72" i="15"/>
  <c r="E72" i="15"/>
  <c r="B72" i="15"/>
  <c r="C72" i="15" s="1"/>
  <c r="W71" i="15"/>
  <c r="U71" i="15"/>
  <c r="S71" i="15"/>
  <c r="Q71" i="15"/>
  <c r="O71" i="15"/>
  <c r="M71" i="15"/>
  <c r="K71" i="15"/>
  <c r="I71" i="15"/>
  <c r="G71" i="15"/>
  <c r="E71" i="15"/>
  <c r="C71" i="15"/>
  <c r="W70" i="15"/>
  <c r="U70" i="15"/>
  <c r="S70" i="15"/>
  <c r="Q70" i="15"/>
  <c r="O70" i="15"/>
  <c r="M70" i="15"/>
  <c r="K70" i="15"/>
  <c r="I70" i="15"/>
  <c r="G70" i="15"/>
  <c r="E70" i="15"/>
  <c r="C70" i="15"/>
  <c r="W69" i="15"/>
  <c r="U69" i="15"/>
  <c r="S69" i="15"/>
  <c r="Q69" i="15"/>
  <c r="O69" i="15"/>
  <c r="M69" i="15"/>
  <c r="K69" i="15"/>
  <c r="I69" i="15"/>
  <c r="G69" i="15"/>
  <c r="E69" i="15"/>
  <c r="C69" i="15"/>
  <c r="W68" i="15"/>
  <c r="U68" i="15"/>
  <c r="S68" i="15"/>
  <c r="Q68" i="15"/>
  <c r="O68" i="15"/>
  <c r="M68" i="15"/>
  <c r="K68" i="15"/>
  <c r="I68" i="15"/>
  <c r="G68" i="15"/>
  <c r="E68" i="15"/>
  <c r="C68" i="15"/>
  <c r="W67" i="15"/>
  <c r="U67" i="15"/>
  <c r="S67" i="15"/>
  <c r="Q67" i="15"/>
  <c r="O67" i="15"/>
  <c r="M67" i="15"/>
  <c r="K67" i="15"/>
  <c r="I67" i="15"/>
  <c r="G67" i="15"/>
  <c r="E67" i="15"/>
  <c r="C67" i="15"/>
  <c r="W66" i="15"/>
  <c r="U66" i="15"/>
  <c r="S66" i="15"/>
  <c r="Q66" i="15"/>
  <c r="O66" i="15"/>
  <c r="M66" i="15"/>
  <c r="K66" i="15"/>
  <c r="I66" i="15"/>
  <c r="G66" i="15"/>
  <c r="E66" i="15"/>
  <c r="C66" i="15"/>
  <c r="W63" i="15"/>
  <c r="U63" i="15"/>
  <c r="S63" i="15"/>
  <c r="Q63" i="15"/>
  <c r="O63" i="15"/>
  <c r="M63" i="15"/>
  <c r="K63" i="15"/>
  <c r="I63" i="15"/>
  <c r="G63" i="15"/>
  <c r="E63" i="15"/>
  <c r="B63" i="15"/>
  <c r="C63" i="15" s="1"/>
  <c r="W62" i="15"/>
  <c r="U62" i="15"/>
  <c r="S62" i="15"/>
  <c r="Q62" i="15"/>
  <c r="O62" i="15"/>
  <c r="M62" i="15"/>
  <c r="K62" i="15"/>
  <c r="I62" i="15"/>
  <c r="G62" i="15"/>
  <c r="E62" i="15"/>
  <c r="C62" i="15"/>
  <c r="W61" i="15"/>
  <c r="U61" i="15"/>
  <c r="S61" i="15"/>
  <c r="Q61" i="15"/>
  <c r="O61" i="15"/>
  <c r="M61" i="15"/>
  <c r="K61" i="15"/>
  <c r="I61" i="15"/>
  <c r="G61" i="15"/>
  <c r="E61" i="15"/>
  <c r="C61" i="15"/>
  <c r="W60" i="15"/>
  <c r="U60" i="15"/>
  <c r="S60" i="15"/>
  <c r="Q60" i="15"/>
  <c r="O60" i="15"/>
  <c r="M60" i="15"/>
  <c r="K60" i="15"/>
  <c r="I60" i="15"/>
  <c r="G60" i="15"/>
  <c r="E60" i="15"/>
  <c r="C60" i="15"/>
  <c r="W59" i="15"/>
  <c r="U59" i="15"/>
  <c r="S59" i="15"/>
  <c r="Q59" i="15"/>
  <c r="O59" i="15"/>
  <c r="M59" i="15"/>
  <c r="K59" i="15"/>
  <c r="I59" i="15"/>
  <c r="G59" i="15"/>
  <c r="E59" i="15"/>
  <c r="C59" i="15"/>
  <c r="W58" i="15"/>
  <c r="U58" i="15"/>
  <c r="S58" i="15"/>
  <c r="Q58" i="15"/>
  <c r="O58" i="15"/>
  <c r="M58" i="15"/>
  <c r="K58" i="15"/>
  <c r="I58" i="15"/>
  <c r="G58" i="15"/>
  <c r="E58" i="15"/>
  <c r="C58" i="15"/>
  <c r="W55" i="15"/>
  <c r="U55" i="15"/>
  <c r="S55" i="15"/>
  <c r="Q55" i="15"/>
  <c r="O55" i="15"/>
  <c r="M55" i="15"/>
  <c r="K55" i="15"/>
  <c r="I55" i="15"/>
  <c r="G55" i="15"/>
  <c r="E55" i="15"/>
  <c r="B55" i="15"/>
  <c r="C55" i="15" s="1"/>
  <c r="W54" i="15"/>
  <c r="U54" i="15"/>
  <c r="S54" i="15"/>
  <c r="Q54" i="15"/>
  <c r="O54" i="15"/>
  <c r="M54" i="15"/>
  <c r="K54" i="15"/>
  <c r="I54" i="15"/>
  <c r="G54" i="15"/>
  <c r="E54" i="15"/>
  <c r="C54" i="15"/>
  <c r="W53" i="15"/>
  <c r="U53" i="15"/>
  <c r="S53" i="15"/>
  <c r="Q53" i="15"/>
  <c r="O53" i="15"/>
  <c r="M53" i="15"/>
  <c r="K53" i="15"/>
  <c r="I53" i="15"/>
  <c r="G53" i="15"/>
  <c r="E53" i="15"/>
  <c r="C53" i="15"/>
  <c r="W52" i="15"/>
  <c r="U52" i="15"/>
  <c r="S52" i="15"/>
  <c r="Q52" i="15"/>
  <c r="O52" i="15"/>
  <c r="M52" i="15"/>
  <c r="K52" i="15"/>
  <c r="I52" i="15"/>
  <c r="G52" i="15"/>
  <c r="E52" i="15"/>
  <c r="C52" i="15"/>
  <c r="W49" i="15"/>
  <c r="U49" i="15"/>
  <c r="S49" i="15"/>
  <c r="Q49" i="15"/>
  <c r="O49" i="15"/>
  <c r="M49" i="15"/>
  <c r="K49" i="15"/>
  <c r="I49" i="15"/>
  <c r="G49" i="15"/>
  <c r="E49" i="15"/>
  <c r="B49" i="15"/>
  <c r="C49" i="15" s="1"/>
  <c r="V48" i="15"/>
  <c r="W48" i="15" s="1"/>
  <c r="T48" i="15"/>
  <c r="U48" i="15" s="1"/>
  <c r="R48" i="15"/>
  <c r="S48" i="15" s="1"/>
  <c r="P48" i="15"/>
  <c r="Q48" i="15" s="1"/>
  <c r="N48" i="15"/>
  <c r="O48" i="15" s="1"/>
  <c r="L48" i="15"/>
  <c r="M48" i="15" s="1"/>
  <c r="J48" i="15"/>
  <c r="K48" i="15" s="1"/>
  <c r="H48" i="15"/>
  <c r="I48" i="15" s="1"/>
  <c r="F48" i="15"/>
  <c r="G48" i="15" s="1"/>
  <c r="D48" i="15"/>
  <c r="E48" i="15" s="1"/>
  <c r="C48" i="15"/>
  <c r="B48" i="15"/>
  <c r="W46" i="15"/>
  <c r="U46" i="15"/>
  <c r="S46" i="15"/>
  <c r="Q46" i="15"/>
  <c r="O46" i="15"/>
  <c r="M46" i="15"/>
  <c r="K46" i="15"/>
  <c r="I46" i="15"/>
  <c r="G46" i="15"/>
  <c r="E46" i="15"/>
  <c r="B46" i="15"/>
  <c r="C46" i="15" s="1"/>
  <c r="W45" i="15"/>
  <c r="U45" i="15"/>
  <c r="S45" i="15"/>
  <c r="Q45" i="15"/>
  <c r="O45" i="15"/>
  <c r="M45" i="15"/>
  <c r="K45" i="15"/>
  <c r="I45" i="15"/>
  <c r="G45" i="15"/>
  <c r="E45" i="15"/>
  <c r="C45" i="15"/>
  <c r="W44" i="15"/>
  <c r="U44" i="15"/>
  <c r="S44" i="15"/>
  <c r="Q44" i="15"/>
  <c r="O44" i="15"/>
  <c r="M44" i="15"/>
  <c r="K44" i="15"/>
  <c r="I44" i="15"/>
  <c r="G44" i="15"/>
  <c r="E44" i="15"/>
  <c r="C44" i="15"/>
  <c r="W43" i="15"/>
  <c r="U43" i="15"/>
  <c r="S43" i="15"/>
  <c r="Q43" i="15"/>
  <c r="O43" i="15"/>
  <c r="M43" i="15"/>
  <c r="K43" i="15"/>
  <c r="I43" i="15"/>
  <c r="G43" i="15"/>
  <c r="E43" i="15"/>
  <c r="C43" i="15"/>
  <c r="W42" i="15"/>
  <c r="U42" i="15"/>
  <c r="S42" i="15"/>
  <c r="Q42" i="15"/>
  <c r="O42" i="15"/>
  <c r="M42" i="15"/>
  <c r="K42" i="15"/>
  <c r="I42" i="15"/>
  <c r="G42" i="15"/>
  <c r="E42" i="15"/>
  <c r="C42" i="15"/>
  <c r="W41" i="15"/>
  <c r="U41" i="15"/>
  <c r="S41" i="15"/>
  <c r="Q41" i="15"/>
  <c r="O41" i="15"/>
  <c r="M41" i="15"/>
  <c r="K41" i="15"/>
  <c r="I41" i="15"/>
  <c r="G41" i="15"/>
  <c r="E41" i="15"/>
  <c r="C41" i="15"/>
  <c r="W40" i="15"/>
  <c r="U40" i="15"/>
  <c r="S40" i="15"/>
  <c r="Q40" i="15"/>
  <c r="O40" i="15"/>
  <c r="M40" i="15"/>
  <c r="K40" i="15"/>
  <c r="I40" i="15"/>
  <c r="G40" i="15"/>
  <c r="E40" i="15"/>
  <c r="C40" i="15"/>
  <c r="W39" i="15"/>
  <c r="U39" i="15"/>
  <c r="S39" i="15"/>
  <c r="Q39" i="15"/>
  <c r="O39" i="15"/>
  <c r="M39" i="15"/>
  <c r="K39" i="15"/>
  <c r="I39" i="15"/>
  <c r="G39" i="15"/>
  <c r="E39" i="15"/>
  <c r="C39" i="15"/>
  <c r="W38" i="15"/>
  <c r="U38" i="15"/>
  <c r="S38" i="15"/>
  <c r="Q38" i="15"/>
  <c r="O38" i="15"/>
  <c r="M38" i="15"/>
  <c r="K38" i="15"/>
  <c r="I38" i="15"/>
  <c r="G38" i="15"/>
  <c r="E38" i="15"/>
  <c r="C38" i="15"/>
  <c r="W37" i="15"/>
  <c r="U37" i="15"/>
  <c r="S37" i="15"/>
  <c r="Q37" i="15"/>
  <c r="O37" i="15"/>
  <c r="M37" i="15"/>
  <c r="K37" i="15"/>
  <c r="I37" i="15"/>
  <c r="G37" i="15"/>
  <c r="E37" i="15"/>
  <c r="C37" i="15"/>
  <c r="W36" i="15"/>
  <c r="U36" i="15"/>
  <c r="S36" i="15"/>
  <c r="Q36" i="15"/>
  <c r="O36" i="15"/>
  <c r="M36" i="15"/>
  <c r="K36" i="15"/>
  <c r="I36" i="15"/>
  <c r="G36" i="15"/>
  <c r="E36" i="15"/>
  <c r="C36" i="15"/>
  <c r="W33" i="15"/>
  <c r="U33" i="15"/>
  <c r="S33" i="15"/>
  <c r="Q33" i="15"/>
  <c r="I33" i="15"/>
  <c r="G33" i="15"/>
  <c r="E33" i="15"/>
  <c r="W28" i="15"/>
  <c r="U28" i="15"/>
  <c r="S28" i="15"/>
  <c r="Q28" i="15"/>
  <c r="I28" i="15"/>
  <c r="G28" i="15"/>
  <c r="E28" i="15"/>
  <c r="W26" i="15"/>
  <c r="U26" i="15"/>
  <c r="S26" i="15"/>
  <c r="Q26" i="15"/>
  <c r="I26" i="15"/>
  <c r="G26" i="15"/>
  <c r="E26" i="15"/>
  <c r="B26" i="15"/>
  <c r="C26" i="15" s="1"/>
  <c r="W25" i="15"/>
  <c r="U25" i="15"/>
  <c r="S25" i="15"/>
  <c r="Q25" i="15"/>
  <c r="I25" i="15"/>
  <c r="G25" i="15"/>
  <c r="E25" i="15"/>
  <c r="C25" i="15"/>
  <c r="W24" i="15"/>
  <c r="U24" i="15"/>
  <c r="S24" i="15"/>
  <c r="Q24" i="15"/>
  <c r="I24" i="15"/>
  <c r="G24" i="15"/>
  <c r="E24" i="15"/>
  <c r="C24" i="15"/>
  <c r="W23" i="15"/>
  <c r="U23" i="15"/>
  <c r="S23" i="15"/>
  <c r="Q23" i="15"/>
  <c r="I23" i="15"/>
  <c r="G23" i="15"/>
  <c r="E23" i="15"/>
  <c r="C23" i="15"/>
  <c r="W22" i="15"/>
  <c r="U22" i="15"/>
  <c r="S22" i="15"/>
  <c r="Q22" i="15"/>
  <c r="I22" i="15"/>
  <c r="G22" i="15"/>
  <c r="E22" i="15"/>
  <c r="C22" i="15"/>
  <c r="W21" i="15"/>
  <c r="U21" i="15"/>
  <c r="S21" i="15"/>
  <c r="Q21" i="15"/>
  <c r="I21" i="15"/>
  <c r="G21" i="15"/>
  <c r="E21" i="15"/>
  <c r="C21" i="15"/>
  <c r="W17" i="15"/>
  <c r="U17" i="15"/>
  <c r="S17" i="15"/>
  <c r="Q17" i="15"/>
  <c r="I17" i="15"/>
  <c r="G17" i="15"/>
  <c r="E17" i="15"/>
  <c r="C17" i="15"/>
  <c r="W16" i="15"/>
  <c r="U16" i="15"/>
  <c r="S16" i="15"/>
  <c r="Q16" i="15"/>
  <c r="I16" i="15"/>
  <c r="G16" i="15"/>
  <c r="E16" i="15"/>
  <c r="C16" i="15"/>
  <c r="W13" i="15"/>
  <c r="U13" i="15"/>
  <c r="S13" i="15"/>
  <c r="Q13" i="15"/>
  <c r="O13" i="15"/>
  <c r="M13" i="15"/>
  <c r="K13" i="15"/>
  <c r="I13" i="15"/>
  <c r="G13" i="15"/>
  <c r="E13" i="15"/>
  <c r="C13" i="15"/>
  <c r="W12" i="15"/>
  <c r="U12" i="15"/>
  <c r="S12" i="15"/>
  <c r="Q12" i="15"/>
  <c r="O12" i="15"/>
  <c r="M12" i="15"/>
  <c r="K12" i="15"/>
  <c r="I12" i="15"/>
  <c r="G12" i="15"/>
  <c r="E12" i="15"/>
  <c r="C12" i="15"/>
  <c r="W11" i="15"/>
  <c r="U11" i="15"/>
  <c r="S11" i="15"/>
  <c r="Q11" i="15"/>
  <c r="O11" i="15"/>
  <c r="M11" i="15"/>
  <c r="K11" i="15"/>
  <c r="I11" i="15"/>
  <c r="G11" i="15"/>
  <c r="E11" i="15"/>
  <c r="C11" i="15"/>
  <c r="W10" i="15"/>
  <c r="U10" i="15"/>
  <c r="S10" i="15"/>
  <c r="Q10" i="15"/>
  <c r="O10" i="15"/>
  <c r="M10" i="15"/>
  <c r="K10" i="15"/>
  <c r="I10" i="15"/>
  <c r="G10" i="15"/>
  <c r="E10" i="15"/>
  <c r="C10" i="15"/>
  <c r="W9" i="15"/>
  <c r="U9" i="15"/>
  <c r="S9" i="15"/>
  <c r="Q9" i="15"/>
  <c r="O9" i="15"/>
  <c r="M9" i="15"/>
  <c r="K9" i="15"/>
  <c r="I9" i="15"/>
  <c r="G9" i="15"/>
  <c r="E9" i="15"/>
  <c r="C9" i="15"/>
  <c r="W8" i="15"/>
  <c r="U8" i="15"/>
  <c r="S8" i="15"/>
  <c r="Q8" i="15"/>
  <c r="O8" i="15"/>
  <c r="M8" i="15"/>
  <c r="K8" i="15"/>
  <c r="I8" i="15"/>
  <c r="G8" i="15"/>
  <c r="E8" i="15"/>
  <c r="C8" i="15"/>
  <c r="N83" i="3" l="1"/>
  <c r="O83" i="3" s="1"/>
  <c r="L83" i="3"/>
  <c r="M83" i="3" s="1"/>
  <c r="J83" i="3"/>
  <c r="K83" i="3" s="1"/>
  <c r="H83" i="3"/>
  <c r="I83" i="3" s="1"/>
  <c r="F83" i="3"/>
  <c r="G83" i="3" s="1"/>
  <c r="D83" i="3"/>
  <c r="E83" i="3" s="1"/>
  <c r="N78" i="3"/>
  <c r="O78" i="3" s="1"/>
  <c r="L78" i="3"/>
  <c r="M78" i="3" s="1"/>
  <c r="J78" i="3"/>
  <c r="K78" i="3" s="1"/>
  <c r="H78" i="3"/>
  <c r="I78" i="3" s="1"/>
  <c r="F78" i="3"/>
  <c r="G78" i="3" s="1"/>
  <c r="E78" i="3"/>
  <c r="O73" i="3"/>
  <c r="M73" i="3"/>
  <c r="K73" i="3"/>
  <c r="I73" i="3"/>
  <c r="G73" i="3"/>
  <c r="E73" i="3"/>
  <c r="C73" i="3"/>
  <c r="O72" i="3"/>
  <c r="M72" i="3"/>
  <c r="K72" i="3"/>
  <c r="I72" i="3"/>
  <c r="G72" i="3"/>
  <c r="E72" i="3"/>
  <c r="C72" i="3"/>
  <c r="O71" i="3"/>
  <c r="M71" i="3"/>
  <c r="K71" i="3"/>
  <c r="I71" i="3"/>
  <c r="G71" i="3"/>
  <c r="E71" i="3"/>
  <c r="C71" i="3"/>
  <c r="O70" i="3"/>
  <c r="M70" i="3"/>
  <c r="K70" i="3"/>
  <c r="I70" i="3"/>
  <c r="G70" i="3"/>
  <c r="E70" i="3"/>
  <c r="C70" i="3"/>
  <c r="O67" i="3"/>
  <c r="M67" i="3"/>
  <c r="K67" i="3"/>
  <c r="I67" i="3"/>
  <c r="G67" i="3"/>
  <c r="E67" i="3"/>
  <c r="C67" i="3"/>
  <c r="O65" i="3"/>
  <c r="M65" i="3"/>
  <c r="K65" i="3"/>
  <c r="I65" i="3"/>
  <c r="G65" i="3"/>
  <c r="E65" i="3"/>
  <c r="C65" i="3"/>
  <c r="O64" i="3"/>
  <c r="M64" i="3"/>
  <c r="K64" i="3"/>
  <c r="I64" i="3"/>
  <c r="G64" i="3"/>
  <c r="E64" i="3"/>
  <c r="C64" i="3"/>
  <c r="O63" i="3"/>
  <c r="M63" i="3"/>
  <c r="K63" i="3"/>
  <c r="I63" i="3"/>
  <c r="G63" i="3"/>
  <c r="E63" i="3"/>
  <c r="C63" i="3"/>
  <c r="O62" i="3"/>
  <c r="M62" i="3"/>
  <c r="K62" i="3"/>
  <c r="I62" i="3"/>
  <c r="G62" i="3"/>
  <c r="E62" i="3"/>
  <c r="C62" i="3"/>
  <c r="O61" i="3"/>
  <c r="M61" i="3"/>
  <c r="K61" i="3"/>
  <c r="I61" i="3"/>
  <c r="G61" i="3"/>
  <c r="E61" i="3"/>
  <c r="C61" i="3"/>
  <c r="O60" i="3"/>
  <c r="M60" i="3"/>
  <c r="K60" i="3"/>
  <c r="I60" i="3"/>
  <c r="G60" i="3"/>
  <c r="E60" i="3"/>
  <c r="C60" i="3"/>
  <c r="O59" i="3"/>
  <c r="M59" i="3"/>
  <c r="K59" i="3"/>
  <c r="I59" i="3"/>
  <c r="G59" i="3"/>
  <c r="E59" i="3"/>
  <c r="C59" i="3"/>
  <c r="O56" i="3"/>
  <c r="M56" i="3"/>
  <c r="K56" i="3"/>
  <c r="I56" i="3"/>
  <c r="G56" i="3"/>
  <c r="E56" i="3"/>
  <c r="B56" i="3"/>
  <c r="C56" i="3" s="1"/>
  <c r="O55" i="3"/>
  <c r="M55" i="3"/>
  <c r="K55" i="3"/>
  <c r="I55" i="3"/>
  <c r="G55" i="3"/>
  <c r="E55" i="3"/>
  <c r="C55" i="3"/>
  <c r="O54" i="3"/>
  <c r="M54" i="3"/>
  <c r="K54" i="3"/>
  <c r="I54" i="3"/>
  <c r="G54" i="3"/>
  <c r="E54" i="3"/>
  <c r="C54" i="3"/>
  <c r="O53" i="3"/>
  <c r="M53" i="3"/>
  <c r="K53" i="3"/>
  <c r="I53" i="3"/>
  <c r="G53" i="3"/>
  <c r="E53" i="3"/>
  <c r="C53" i="3"/>
  <c r="O52" i="3"/>
  <c r="M52" i="3"/>
  <c r="K52" i="3"/>
  <c r="I52" i="3"/>
  <c r="G52" i="3"/>
  <c r="E52" i="3"/>
  <c r="C52" i="3"/>
  <c r="O51" i="3"/>
  <c r="M51" i="3"/>
  <c r="K51" i="3"/>
  <c r="I51" i="3"/>
  <c r="G51" i="3"/>
  <c r="E51" i="3"/>
  <c r="C51" i="3"/>
  <c r="O50" i="3"/>
  <c r="M50" i="3"/>
  <c r="K50" i="3"/>
  <c r="I50" i="3"/>
  <c r="G50" i="3"/>
  <c r="E50" i="3"/>
  <c r="C50" i="3"/>
  <c r="O47" i="3"/>
  <c r="M47" i="3"/>
  <c r="K47" i="3"/>
  <c r="I47" i="3"/>
  <c r="F47" i="3"/>
  <c r="G47" i="3" s="1"/>
  <c r="E47" i="3"/>
  <c r="B47" i="3"/>
  <c r="C47" i="3" s="1"/>
  <c r="O46" i="3"/>
  <c r="M46" i="3"/>
  <c r="K46" i="3"/>
  <c r="I46" i="3"/>
  <c r="G46" i="3"/>
  <c r="E46" i="3"/>
  <c r="C46" i="3"/>
  <c r="O45" i="3"/>
  <c r="M45" i="3"/>
  <c r="K45" i="3"/>
  <c r="I45" i="3"/>
  <c r="G45" i="3"/>
  <c r="E45" i="3"/>
  <c r="C45" i="3"/>
  <c r="O44" i="3"/>
  <c r="M44" i="3"/>
  <c r="K44" i="3"/>
  <c r="I44" i="3"/>
  <c r="G44" i="3"/>
  <c r="E44" i="3"/>
  <c r="C44" i="3"/>
  <c r="O43" i="3"/>
  <c r="M43" i="3"/>
  <c r="K43" i="3"/>
  <c r="I43" i="3"/>
  <c r="G43" i="3"/>
  <c r="E43" i="3"/>
  <c r="C43" i="3"/>
  <c r="O42" i="3"/>
  <c r="M42" i="3"/>
  <c r="K42" i="3"/>
  <c r="I42" i="3"/>
  <c r="G42" i="3"/>
  <c r="E42" i="3"/>
  <c r="C42" i="3"/>
  <c r="O39" i="3"/>
  <c r="M39" i="3"/>
  <c r="K39" i="3"/>
  <c r="I39" i="3"/>
  <c r="G39" i="3"/>
  <c r="E39" i="3"/>
  <c r="B39" i="3"/>
  <c r="C39" i="3" s="1"/>
  <c r="O38" i="3"/>
  <c r="M38" i="3"/>
  <c r="K38" i="3"/>
  <c r="I38" i="3"/>
  <c r="G38" i="3"/>
  <c r="E38" i="3"/>
  <c r="C38" i="3"/>
  <c r="O37" i="3"/>
  <c r="M37" i="3"/>
  <c r="K37" i="3"/>
  <c r="I37" i="3"/>
  <c r="G37" i="3"/>
  <c r="E37" i="3"/>
  <c r="C37" i="3"/>
  <c r="O36" i="3"/>
  <c r="M36" i="3"/>
  <c r="K36" i="3"/>
  <c r="I36" i="3"/>
  <c r="G36" i="3"/>
  <c r="E36" i="3"/>
  <c r="C36" i="3"/>
  <c r="O33" i="3"/>
  <c r="M33" i="3"/>
  <c r="K33" i="3"/>
  <c r="I33" i="3"/>
  <c r="G33" i="3"/>
  <c r="E33" i="3"/>
  <c r="B33" i="3"/>
  <c r="C33" i="3" s="1"/>
  <c r="N32" i="3"/>
  <c r="O32" i="3" s="1"/>
  <c r="L32" i="3"/>
  <c r="M32" i="3" s="1"/>
  <c r="J32" i="3"/>
  <c r="K32" i="3" s="1"/>
  <c r="H32" i="3"/>
  <c r="I32" i="3" s="1"/>
  <c r="F32" i="3"/>
  <c r="G32" i="3" s="1"/>
  <c r="D32" i="3"/>
  <c r="E32" i="3" s="1"/>
  <c r="B32" i="3"/>
  <c r="C32" i="3" s="1"/>
  <c r="O30" i="3"/>
  <c r="M30" i="3"/>
  <c r="K30" i="3"/>
  <c r="I30" i="3"/>
  <c r="G30" i="3"/>
  <c r="E30" i="3"/>
  <c r="O27" i="3"/>
  <c r="M27" i="3"/>
  <c r="K27" i="3"/>
  <c r="I27" i="3"/>
  <c r="G27" i="3"/>
  <c r="E27" i="3"/>
  <c r="B27" i="3"/>
  <c r="C27" i="3" s="1"/>
  <c r="O26" i="3"/>
  <c r="M26" i="3"/>
  <c r="K26" i="3"/>
  <c r="I26" i="3"/>
  <c r="G26" i="3"/>
  <c r="E26" i="3"/>
  <c r="C26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E18" i="3"/>
  <c r="C18" i="3"/>
  <c r="O17" i="3"/>
  <c r="M17" i="3"/>
  <c r="K17" i="3"/>
  <c r="I17" i="3"/>
  <c r="G17" i="3"/>
  <c r="E17" i="3"/>
  <c r="C17" i="3"/>
  <c r="O16" i="3"/>
  <c r="M16" i="3"/>
  <c r="K16" i="3"/>
  <c r="I16" i="3"/>
  <c r="G16" i="3"/>
  <c r="E16" i="3"/>
  <c r="C16" i="3"/>
  <c r="O13" i="3"/>
  <c r="M13" i="3"/>
  <c r="K13" i="3"/>
  <c r="I13" i="3"/>
  <c r="G13" i="3"/>
  <c r="E13" i="3"/>
  <c r="C13" i="3"/>
  <c r="O12" i="3"/>
  <c r="M12" i="3"/>
  <c r="K12" i="3"/>
  <c r="I12" i="3"/>
  <c r="G12" i="3"/>
  <c r="E12" i="3"/>
  <c r="C12" i="3"/>
  <c r="O11" i="3"/>
  <c r="M11" i="3"/>
  <c r="K11" i="3"/>
  <c r="I11" i="3"/>
  <c r="G11" i="3"/>
  <c r="E11" i="3"/>
  <c r="C11" i="3"/>
  <c r="O10" i="3"/>
  <c r="M10" i="3"/>
  <c r="K10" i="3"/>
  <c r="I10" i="3"/>
  <c r="G10" i="3"/>
  <c r="E10" i="3"/>
  <c r="C10" i="3"/>
  <c r="O9" i="3"/>
  <c r="M9" i="3"/>
  <c r="K9" i="3"/>
  <c r="I9" i="3"/>
  <c r="G9" i="3"/>
  <c r="E9" i="3"/>
  <c r="C9" i="3"/>
  <c r="O8" i="3"/>
  <c r="M8" i="3"/>
  <c r="K8" i="3"/>
  <c r="I8" i="3"/>
  <c r="G8" i="3"/>
  <c r="E8" i="3"/>
  <c r="C8" i="3"/>
  <c r="O3" i="3"/>
  <c r="M3" i="3"/>
  <c r="K3" i="3"/>
  <c r="I3" i="3"/>
</calcChain>
</file>

<file path=xl/sharedStrings.xml><?xml version="1.0" encoding="utf-8"?>
<sst xmlns="http://schemas.openxmlformats.org/spreadsheetml/2006/main" count="1855" uniqueCount="539">
  <si>
    <t>All in CSS Biobank in Nov 2020</t>
  </si>
  <si>
    <t>With NMR Data</t>
  </si>
  <si>
    <t>Asymptomatic</t>
  </si>
  <si>
    <t>Non-COVID-19 illness 28-83 days</t>
  </si>
  <si>
    <t>Non-COVID-19 Illness ≥84 days</t>
  </si>
  <si>
    <t>n</t>
  </si>
  <si>
    <t>Col %</t>
  </si>
  <si>
    <t>Total</t>
  </si>
  <si>
    <t>Age (mean, sd)</t>
  </si>
  <si>
    <t>(11.8)</t>
  </si>
  <si>
    <t>(11.7)</t>
  </si>
  <si>
    <t>(10.2)</t>
  </si>
  <si>
    <t>(12.0)</t>
  </si>
  <si>
    <t>(11.2)</t>
  </si>
  <si>
    <t>(11.5)</t>
  </si>
  <si>
    <t>(11.0)</t>
  </si>
  <si>
    <t>(9.2)</t>
  </si>
  <si>
    <t>Age (med iqr)</t>
  </si>
  <si>
    <t>(45-61)</t>
  </si>
  <si>
    <t>(52-65)</t>
  </si>
  <si>
    <t>(46-61)</t>
  </si>
  <si>
    <t>(47-60.5)</t>
  </si>
  <si>
    <t>(46.5-61)</t>
  </si>
  <si>
    <t>(48-61)</t>
  </si>
  <si>
    <t>(52-65.5)</t>
  </si>
  <si>
    <t>Age Groups</t>
  </si>
  <si>
    <t>&lt;30</t>
  </si>
  <si>
    <t>30-39</t>
  </si>
  <si>
    <t>40-49</t>
  </si>
  <si>
    <t>50-59</t>
  </si>
  <si>
    <t>60-69</t>
  </si>
  <si>
    <t>70+</t>
  </si>
  <si>
    <t>Gender</t>
  </si>
  <si>
    <t>Male</t>
  </si>
  <si>
    <t>Female</t>
  </si>
  <si>
    <t>Other/PFNTS</t>
  </si>
  <si>
    <t>BMI (mean sd)</t>
  </si>
  <si>
    <t>(5.99)</t>
  </si>
  <si>
    <t>(5.9)</t>
  </si>
  <si>
    <t>(4.9)</t>
  </si>
  <si>
    <t>(5.8)</t>
  </si>
  <si>
    <t>(5.2)</t>
  </si>
  <si>
    <t>(6.1)</t>
  </si>
  <si>
    <t>(5.7)</t>
  </si>
  <si>
    <t>(5.4)</t>
  </si>
  <si>
    <t>BMI (median, IQR)</t>
  </si>
  <si>
    <t>(22.9-29.6)</t>
  </si>
  <si>
    <t>(22.8-29.4)</t>
  </si>
  <si>
    <t>(25.6-28.4)</t>
  </si>
  <si>
    <t>(22.7-28.6)</t>
  </si>
  <si>
    <t>(22.9-29.4)</t>
  </si>
  <si>
    <t>(23.4-31.9)</t>
  </si>
  <si>
    <t>(22.7-30.3)</t>
  </si>
  <si>
    <t>(22.5-29.7)</t>
  </si>
  <si>
    <t>&lt;18.5</t>
  </si>
  <si>
    <t>18.5-24.9</t>
  </si>
  <si>
    <t>25-29.9</t>
  </si>
  <si>
    <t>30.0-34.9</t>
  </si>
  <si>
    <t>35+</t>
  </si>
  <si>
    <t>Missing</t>
  </si>
  <si>
    <t>Test (n, %PCR)</t>
  </si>
  <si>
    <t>-</t>
  </si>
  <si>
    <t>--</t>
  </si>
  <si>
    <t>Time from PCR to metabolomic sample (med, IQR)</t>
  </si>
  <si>
    <t>(112-204)</t>
  </si>
  <si>
    <t>(147-208)</t>
  </si>
  <si>
    <t>(50-200)</t>
  </si>
  <si>
    <t>(64-213)</t>
  </si>
  <si>
    <t>(179-223)</t>
  </si>
  <si>
    <t>(154-196)</t>
  </si>
  <si>
    <t>(155-206)</t>
  </si>
  <si>
    <t>Race</t>
  </si>
  <si>
    <t>White</t>
  </si>
  <si>
    <t>IMD</t>
  </si>
  <si>
    <t>missing</t>
  </si>
  <si>
    <t>Healthcare Worker</t>
  </si>
  <si>
    <t>(missing)</t>
  </si>
  <si>
    <t>Smoking Status</t>
  </si>
  <si>
    <t>Never</t>
  </si>
  <si>
    <t>Ex-smoker</t>
  </si>
  <si>
    <t>Current smoker</t>
  </si>
  <si>
    <t>Alcohol consumption</t>
  </si>
  <si>
    <t>Monthly</t>
  </si>
  <si>
    <t>2-4/month</t>
  </si>
  <si>
    <t>2-3/week</t>
  </si>
  <si>
    <t>4+/week</t>
  </si>
  <si>
    <t>Physical Activity</t>
  </si>
  <si>
    <t>&lt;1/month</t>
  </si>
  <si>
    <t>&lt;1/week</t>
  </si>
  <si>
    <t>1/week</t>
  </si>
  <si>
    <t>2/week</t>
  </si>
  <si>
    <t>3-4/week</t>
  </si>
  <si>
    <t>5+/week</t>
  </si>
  <si>
    <t>Co-morbid Disease</t>
  </si>
  <si>
    <t>Heart Disease</t>
  </si>
  <si>
    <t>Diabetes</t>
  </si>
  <si>
    <t>Type II Diabetes</t>
  </si>
  <si>
    <t>Lung disease (incl Asthma)</t>
  </si>
  <si>
    <t>Hayfever</t>
  </si>
  <si>
    <t>Eczema</t>
  </si>
  <si>
    <t>Kidney Disease</t>
  </si>
  <si>
    <t>Cancer</t>
  </si>
  <si>
    <t>Frail (Prisma 7&gt;2)</t>
  </si>
  <si>
    <t>Taking Supplements</t>
  </si>
  <si>
    <t>Any</t>
  </si>
  <si>
    <t>Omega 3</t>
  </si>
  <si>
    <t>Multivitamin</t>
  </si>
  <si>
    <t>Vitamin D</t>
  </si>
  <si>
    <t>Plant-based Diet Index</t>
  </si>
  <si>
    <t>mean(sd)</t>
  </si>
  <si>
    <t>(4.4)</t>
  </si>
  <si>
    <t>(4.1)</t>
  </si>
  <si>
    <t>(4.2)</t>
  </si>
  <si>
    <t>(4.6)</t>
  </si>
  <si>
    <t>(4.7)</t>
  </si>
  <si>
    <t>(4.8)</t>
  </si>
  <si>
    <t>median(IQR)</t>
  </si>
  <si>
    <t>(36-42)</t>
  </si>
  <si>
    <t>(35-41)</t>
  </si>
  <si>
    <t>(36-42.5)</t>
  </si>
  <si>
    <t>(36-43)</t>
  </si>
  <si>
    <t>Diet Quality Score</t>
  </si>
  <si>
    <t>(1.8)</t>
  </si>
  <si>
    <t>(1.68)</t>
  </si>
  <si>
    <t>(1.9)</t>
  </si>
  <si>
    <t>(2.0)</t>
  </si>
  <si>
    <t>(2.2)</t>
  </si>
  <si>
    <t>(10-12)</t>
  </si>
  <si>
    <t>(10-13)</t>
  </si>
  <si>
    <t>(9-12)</t>
  </si>
  <si>
    <t>All Enrolled in Biobank</t>
  </si>
  <si>
    <t>All invited to biobank</t>
  </si>
  <si>
    <t>Invited Asymptomatic</t>
  </si>
  <si>
    <t>Invited Acute Covid</t>
  </si>
  <si>
    <t>Invited Long Covid</t>
  </si>
  <si>
    <t>Invited Non-Covid</t>
  </si>
  <si>
    <t>Total n(%)</t>
  </si>
  <si>
    <t>(12.5)</t>
  </si>
  <si>
    <t>(13.2)</t>
  </si>
  <si>
    <t>(12.49)</t>
  </si>
  <si>
    <t>(12.2)</t>
  </si>
  <si>
    <t>(40-58)</t>
  </si>
  <si>
    <t>(40-59)</t>
  </si>
  <si>
    <t>(40-57)</t>
  </si>
  <si>
    <t>(41-58)</t>
  </si>
  <si>
    <t>(6.23)</t>
  </si>
  <si>
    <t>(6.0)</t>
  </si>
  <si>
    <t>(6.2)</t>
  </si>
  <si>
    <t>(6.7)</t>
  </si>
  <si>
    <t>(23.0-29.9)</t>
  </si>
  <si>
    <t>(22.7-28.8)</t>
  </si>
  <si>
    <t>(23.0-29.4)</t>
  </si>
  <si>
    <t>(23.2-30.5)</t>
  </si>
  <si>
    <t>(23.1-30.7)</t>
  </si>
  <si>
    <t>(4.5)</t>
  </si>
  <si>
    <t>(36-41)</t>
  </si>
  <si>
    <t>(37-42)</t>
  </si>
  <si>
    <t>(37-43)</t>
  </si>
  <si>
    <t>(1.86)</t>
  </si>
  <si>
    <t>(1.7)</t>
  </si>
  <si>
    <t>Acute Covid-19 Illness</t>
  </si>
  <si>
    <t>Non-Covid-19 illness ≥84 days (NC84)</t>
  </si>
  <si>
    <t xml:space="preserve">Metabolite </t>
  </si>
  <si>
    <t>(baseline)</t>
  </si>
  <si>
    <t>OR</t>
  </si>
  <si>
    <t>FDR P-Value</t>
  </si>
  <si>
    <t>95% CI</t>
  </si>
  <si>
    <t>.</t>
  </si>
  <si>
    <t>Total cholesterol</t>
  </si>
  <si>
    <t>(ref)</t>
  </si>
  <si>
    <t>Total cholesterol minus HDL-C</t>
  </si>
  <si>
    <t>Remnant cholesterol (non-HDL, non-LDL -cholesterol)</t>
  </si>
  <si>
    <t>VLDL cholesterol</t>
  </si>
  <si>
    <t>Clinical LDL cholesterol</t>
  </si>
  <si>
    <t>LDL cholesterol</t>
  </si>
  <si>
    <t>HDL cholesterol</t>
  </si>
  <si>
    <t>Total triglycerides</t>
  </si>
  <si>
    <t>Triglycerides in VLDL</t>
  </si>
  <si>
    <t>Triglycerides in LDL</t>
  </si>
  <si>
    <t>Triglycerides in HDL</t>
  </si>
  <si>
    <t>Total phospholipids in lipoprotein particles</t>
  </si>
  <si>
    <t>Phospholipids in VLDL</t>
  </si>
  <si>
    <t>Phospholipids in LDL</t>
  </si>
  <si>
    <t>Phospholipids in HDL</t>
  </si>
  <si>
    <t>Total esterified cholesterol</t>
  </si>
  <si>
    <t>Cholesteryl esters in VLDL</t>
  </si>
  <si>
    <t>Cholesteryl esters in LDL</t>
  </si>
  <si>
    <t>Cholesteryl esters in HDL</t>
  </si>
  <si>
    <t>Total free cholesterol</t>
  </si>
  <si>
    <t>Free cholesterol in VLDL</t>
  </si>
  <si>
    <t>Free cholesterol in LDL</t>
  </si>
  <si>
    <t>Free cholesterol in HDL</t>
  </si>
  <si>
    <t>Total lipids in lipoprotein particles</t>
  </si>
  <si>
    <t>Total lipids in VLDL</t>
  </si>
  <si>
    <t>Total lipids in LDL</t>
  </si>
  <si>
    <t>Total lipids in HDL</t>
  </si>
  <si>
    <t>Total concentration of lipoprotein particles</t>
  </si>
  <si>
    <t>Concentration of VLDL particles</t>
  </si>
  <si>
    <t>Concentration of LDL particles</t>
  </si>
  <si>
    <t>Concentration of HDL particles</t>
  </si>
  <si>
    <t>Average diameter for VLDL particles</t>
  </si>
  <si>
    <t>Average diameter for LDL particles</t>
  </si>
  <si>
    <t>Average diameter for HDL particles</t>
  </si>
  <si>
    <t>Phosphoglycerides</t>
  </si>
  <si>
    <t>Ratio of triglycerides to phosphoglycerides</t>
  </si>
  <si>
    <t>Total cholines</t>
  </si>
  <si>
    <t>Phosphatidylcholines</t>
  </si>
  <si>
    <t>Sphingomyelins</t>
  </si>
  <si>
    <t>ApoB</t>
  </si>
  <si>
    <t>Apolipoprotein B</t>
  </si>
  <si>
    <t>ApoA1</t>
  </si>
  <si>
    <t>Apolipoprotein A1</t>
  </si>
  <si>
    <t>Ratio of apolipoprotein B to apolipoprotein A1</t>
  </si>
  <si>
    <t>Total fatty acids</t>
  </si>
  <si>
    <t>Degree of unsaturation</t>
  </si>
  <si>
    <t>Omega-3 fatty acids</t>
  </si>
  <si>
    <t>Omega-6 fatty acids</t>
  </si>
  <si>
    <t>PUFA</t>
  </si>
  <si>
    <t>Polyunsaturated fatty acids</t>
  </si>
  <si>
    <t>MUFA</t>
  </si>
  <si>
    <t>Monounsaturated fatty acids</t>
  </si>
  <si>
    <t>SFA</t>
  </si>
  <si>
    <t>Saturated fatty acids</t>
  </si>
  <si>
    <t>Linoleic acid</t>
  </si>
  <si>
    <t>DHA</t>
  </si>
  <si>
    <t>Docosahexaenoic acid</t>
  </si>
  <si>
    <t>Ratio of omega-3 fatty acids to total fatty acids</t>
  </si>
  <si>
    <t>Ratio of omega-6 fatty acids to total fatty acids</t>
  </si>
  <si>
    <t>Ratio of polyunsaturated fatty acids to total fatty acids</t>
  </si>
  <si>
    <t>Ratio of monounsaturated fatty acids to total fatty acids</t>
  </si>
  <si>
    <t>Ratio of saturated fatty acids to total fatty acids</t>
  </si>
  <si>
    <t>Ratio of linoleic acid to total fatty acids</t>
  </si>
  <si>
    <t>Ratio of docosahexaenoic acid to total fatty acids</t>
  </si>
  <si>
    <t>Ratio of polyunsaturated fatty acids to monounsaturated fatty acids</t>
  </si>
  <si>
    <t>Ratio of omega-6 fatty acids to omega-3 fatty acids</t>
  </si>
  <si>
    <t>Alanine</t>
  </si>
  <si>
    <t>Glutamine</t>
  </si>
  <si>
    <t>Glycine</t>
  </si>
  <si>
    <t>Histidine</t>
  </si>
  <si>
    <t xml:space="preserve">Total concentration of branched-chain amino acids </t>
  </si>
  <si>
    <t>Isoleucine</t>
  </si>
  <si>
    <t>Leucine</t>
  </si>
  <si>
    <t>Valine</t>
  </si>
  <si>
    <t>Phenylalanine</t>
  </si>
  <si>
    <t>Tyrosine</t>
  </si>
  <si>
    <t>Glucose</t>
  </si>
  <si>
    <t>Lactate</t>
  </si>
  <si>
    <t>Pyruvate</t>
  </si>
  <si>
    <t>Citrate</t>
  </si>
  <si>
    <t>3-Hydroxybutyrate</t>
  </si>
  <si>
    <t>Acetate</t>
  </si>
  <si>
    <t>Acetoacetate</t>
  </si>
  <si>
    <t>Acetone</t>
  </si>
  <si>
    <t>Creatinine</t>
  </si>
  <si>
    <t>Albumin</t>
  </si>
  <si>
    <t>Glycoprotein acetyls</t>
  </si>
  <si>
    <t>Concentration of chylomicrons and extremely large VLDL particles</t>
  </si>
  <si>
    <t>Total lipids in chylomicrons and extremely large VLDL</t>
  </si>
  <si>
    <t>Phospholipids in chylomicrons and extremely large VLDL</t>
  </si>
  <si>
    <t>Cholesterol in chylomicrons and extremely large VLDL</t>
  </si>
  <si>
    <t>Cholesteryl esters in chylomicrons and extremely large VLDL</t>
  </si>
  <si>
    <t>Free cholesterol in chylomicrons and extremely large VLDL</t>
  </si>
  <si>
    <t>Triglycerides in chylomicrons and extremely large VLDL</t>
  </si>
  <si>
    <t>Concentration of very large VLDL particles</t>
  </si>
  <si>
    <t>Total lipids in very large VLDL</t>
  </si>
  <si>
    <t>Phospholipids in very large VLDL</t>
  </si>
  <si>
    <t>Cholesterol in very large VLDL</t>
  </si>
  <si>
    <t>Cholesteryl esters in very large VLDL</t>
  </si>
  <si>
    <t>Free cholesterol in very large VLDL</t>
  </si>
  <si>
    <t>Triglycerides in very large VLDL</t>
  </si>
  <si>
    <t>Concentration of large VLDL particles</t>
  </si>
  <si>
    <t>Total lipids in large VLDL</t>
  </si>
  <si>
    <t>Phospholipids in large VLDL</t>
  </si>
  <si>
    <t>Cholesterol in large VLDL</t>
  </si>
  <si>
    <t>Cholesteryl esters in large VLDL</t>
  </si>
  <si>
    <t>Free cholesterol in large VLDL</t>
  </si>
  <si>
    <t>Triglycerides in large VLDL</t>
  </si>
  <si>
    <t>Concentration of medium VLDL particles</t>
  </si>
  <si>
    <t>Total lipids in medium VLDL</t>
  </si>
  <si>
    <t>Phospholipids in medium VLDL</t>
  </si>
  <si>
    <t>Cholesterol in medium VLDL</t>
  </si>
  <si>
    <t>Cholesteryl esters in medium VLDL</t>
  </si>
  <si>
    <t>Free cholesterol in medium VLDL</t>
  </si>
  <si>
    <t>Triglycerides in medium VLDL</t>
  </si>
  <si>
    <t>Concentration of small VLDL particles</t>
  </si>
  <si>
    <t>Total lipids in small VLDL</t>
  </si>
  <si>
    <t>Phospholipids in small VLDL</t>
  </si>
  <si>
    <t>Cholesterol in small VLDL</t>
  </si>
  <si>
    <t>Cholesteryl esters in small VLDL</t>
  </si>
  <si>
    <t>Free cholesterol in small VLDL</t>
  </si>
  <si>
    <t>Triglycerides in small VLDL</t>
  </si>
  <si>
    <t>Concentration of very small VLDL particles</t>
  </si>
  <si>
    <t>Total lipids in very small VLDL</t>
  </si>
  <si>
    <t>Phospholipids in very small VLDL</t>
  </si>
  <si>
    <t>Cholesterol in very small VLDL</t>
  </si>
  <si>
    <t>Cholesteryl esters in very small VLDL</t>
  </si>
  <si>
    <t>Free cholesterol in very small VLDL</t>
  </si>
  <si>
    <t>Triglycerides in very small VLDL</t>
  </si>
  <si>
    <t>Concentration of IDL particles</t>
  </si>
  <si>
    <t>Total lipids in IDL</t>
  </si>
  <si>
    <t>Phospholipids in IDL</t>
  </si>
  <si>
    <t>Cholesterol in IDL</t>
  </si>
  <si>
    <t>Cholesteryl esters in IDL</t>
  </si>
  <si>
    <t>Free cholesterol in IDL</t>
  </si>
  <si>
    <t>Triglycerides in IDL</t>
  </si>
  <si>
    <t>Concentration of large LDL particles</t>
  </si>
  <si>
    <t>Total lipids in large LDL</t>
  </si>
  <si>
    <t>Phospholipids in large LDL</t>
  </si>
  <si>
    <t>Cholesterol in large LDL</t>
  </si>
  <si>
    <t>Cholesteryl esters in large LDL</t>
  </si>
  <si>
    <t>Free cholesterol in large LDL</t>
  </si>
  <si>
    <t>Triglycerides in large LDL</t>
  </si>
  <si>
    <t>Concentration of medium LDL particles</t>
  </si>
  <si>
    <t>Total lipids in medium LDL</t>
  </si>
  <si>
    <t>Phospholipids in medium LDL</t>
  </si>
  <si>
    <t>Cholesterol in medium LDL</t>
  </si>
  <si>
    <t>Cholesteryl esters in medium LDL</t>
  </si>
  <si>
    <t>Free cholesterol in medium LDL</t>
  </si>
  <si>
    <t>Triglycerides in medium LDL</t>
  </si>
  <si>
    <t>Concentration of small LDL particles</t>
  </si>
  <si>
    <t>Total lipids in small LDL</t>
  </si>
  <si>
    <t>Phospholipids in small LDL</t>
  </si>
  <si>
    <t>Cholesterol in small LDL</t>
  </si>
  <si>
    <t>Cholesteryl esters in small LDL</t>
  </si>
  <si>
    <t>Free cholesterol in small LDL</t>
  </si>
  <si>
    <t>Triglycerides in small LDL</t>
  </si>
  <si>
    <t>Concentration of very large HDL particles</t>
  </si>
  <si>
    <t>Total lipids in very large HDL</t>
  </si>
  <si>
    <t>Phospholipids in very large HDL</t>
  </si>
  <si>
    <t>Cholesterol in very large HDL</t>
  </si>
  <si>
    <t>Cholesteryl esters in very large HDL</t>
  </si>
  <si>
    <t>Free cholesterol in very large HDL</t>
  </si>
  <si>
    <t>Triglycerides in very large HDL</t>
  </si>
  <si>
    <t>Concentration of large HDL particles</t>
  </si>
  <si>
    <t>Total lipids in large HDL</t>
  </si>
  <si>
    <t>Phospholipids in large HDL</t>
  </si>
  <si>
    <t>Cholesterol in large HDL</t>
  </si>
  <si>
    <t>Cholesteryl esters in large HDL</t>
  </si>
  <si>
    <t>Free cholesterol in large HDL</t>
  </si>
  <si>
    <t>Triglycerides in large HDL</t>
  </si>
  <si>
    <t>Concentration of medium HDL particles</t>
  </si>
  <si>
    <t>Total lipids in medium HDL</t>
  </si>
  <si>
    <t>Phospholipids in medium HDL</t>
  </si>
  <si>
    <t>Cholesterol in medium HDL</t>
  </si>
  <si>
    <t>Cholesteryl esters in medium HDL</t>
  </si>
  <si>
    <t>Free cholesterol in medium HDL</t>
  </si>
  <si>
    <t>Triglycerides in medium HDL</t>
  </si>
  <si>
    <t>Concentration of small HDL particles</t>
  </si>
  <si>
    <t>Total lipids in small HDL</t>
  </si>
  <si>
    <t>Phospholipids in small HDL</t>
  </si>
  <si>
    <t>Cholesterol in small HDL</t>
  </si>
  <si>
    <t>Cholesteryl esters in small HDL</t>
  </si>
  <si>
    <t>Free cholesterol in small HDL</t>
  </si>
  <si>
    <t>Triglycerides in small HDL</t>
  </si>
  <si>
    <t>Phospholipids to total lipids ratio in chylomicrons and extremely large VLDL</t>
  </si>
  <si>
    <t>Cholesterol to total lipids ratio in chylomicrons and extremely large VLDL</t>
  </si>
  <si>
    <t>Cholesteryl esters to total lipids ratio in chylomicrons and extremely large VLDL</t>
  </si>
  <si>
    <t>Free cholesterol to total lipids ratio in chylomicrons and extremely large VLDL</t>
  </si>
  <si>
    <t>Triglycerides to total lipids ratio in chylomicrons and extremely large VLDL</t>
  </si>
  <si>
    <t>Phospholipids to total lipids ratio in very large VLDL</t>
  </si>
  <si>
    <t>Cholesterol to total lipids ratio in very large VLDL</t>
  </si>
  <si>
    <t>Cholesteryl esters to total lipids ratio in very large VLDL</t>
  </si>
  <si>
    <t>Free cholesterol to total lipids ratio in very large VLDL</t>
  </si>
  <si>
    <t>Triglycerides to total lipids ratio in very large VLDL</t>
  </si>
  <si>
    <t>Phospholipids to total lipids ratio in large VLDL</t>
  </si>
  <si>
    <t>Cholesterol to total lipids ratio in large VLDL</t>
  </si>
  <si>
    <t>Cholesteryl esters to total lipids ratio in large VLDL</t>
  </si>
  <si>
    <t>Free cholesterol to total lipids ratio in large VLDL</t>
  </si>
  <si>
    <t>Triglycerides to total lipids ratio in large VLDL</t>
  </si>
  <si>
    <t>Phospholipids to total lipids ratio in medium VLDL</t>
  </si>
  <si>
    <t>Cholesterol to total lipids ratio in medium VLDL</t>
  </si>
  <si>
    <t>Cholesteryl esters to total lipids ratio in medium VLDL</t>
  </si>
  <si>
    <t>Free cholesterol to total lipids ratio in medium VLDL</t>
  </si>
  <si>
    <t>Triglycerides to total lipids ratio in medium VLDL</t>
  </si>
  <si>
    <t>Phospholipids to total lipids ratio in small VLDL</t>
  </si>
  <si>
    <t>Cholesterol to total lipids ratio in small VLDL</t>
  </si>
  <si>
    <t>Cholesteryl esters to total lipids ratio in small VLDL</t>
  </si>
  <si>
    <t>Free cholesterol to total lipids ratio in small VLDL</t>
  </si>
  <si>
    <t>Triglycerides to total lipids ratio in small VLDL</t>
  </si>
  <si>
    <t>Phospholipids to total lipids ratio in very small VLDL</t>
  </si>
  <si>
    <t>Cholesterol to total lipids ratio in very small VLDL</t>
  </si>
  <si>
    <t>Cholesteryl esters to total lipids ratio in very small VLDL</t>
  </si>
  <si>
    <t>Free cholesterol to total lipids ratio in very small VLDL</t>
  </si>
  <si>
    <t>Triglycerides to total lipids ratio in very small VLDL</t>
  </si>
  <si>
    <t>Phospholipids to total lipids ratio in IDL</t>
  </si>
  <si>
    <t>Cholesterol to total lipids ratio in IDL</t>
  </si>
  <si>
    <t>Cholesteryl esters to total lipids ratio in IDL</t>
  </si>
  <si>
    <t>Free cholesterol to total lipids ratio in IDL</t>
  </si>
  <si>
    <t>Triglycerides to total lipids ratio in IDL</t>
  </si>
  <si>
    <t>Phospholipids to total lipids ratio in large LDL</t>
  </si>
  <si>
    <t>Cholesterol to total lipids ratio in large LDL</t>
  </si>
  <si>
    <t>Cholesteryl esters to total lipids ratio in large LDL</t>
  </si>
  <si>
    <t>Free cholesterol to total lipids ratio in large LDL</t>
  </si>
  <si>
    <t>Triglycerides to total lipids ratio in large LDL</t>
  </si>
  <si>
    <t>Phospholipids to total lipids ratio in medium LDL</t>
  </si>
  <si>
    <t>Cholesterol to total lipids ratio in medium LDL</t>
  </si>
  <si>
    <t>Cholesteryl esters to total lipids ratio in medium LDL</t>
  </si>
  <si>
    <t>Free cholesterol to total lipids ratio in medium LDL</t>
  </si>
  <si>
    <t>Triglycerides to total lipids ratio in medium LDL</t>
  </si>
  <si>
    <t>Phospholipids to total lipids ratio in small LDL</t>
  </si>
  <si>
    <t>Cholesterol to total lipids ratio in small LDL</t>
  </si>
  <si>
    <t>Cholesteryl esters to total lipids ratio in small LDL</t>
  </si>
  <si>
    <t>Free cholesterol to total lipids ratio in small LDL</t>
  </si>
  <si>
    <t>Triglycerides to total lipids ratio in small LDL</t>
  </si>
  <si>
    <t>Phospholipids to total lipids ratio in very large HDL</t>
  </si>
  <si>
    <t>Cholesterol to total lipids ratio in very large HDL</t>
  </si>
  <si>
    <t>Cholesteryl esters to total lipids ratio in very large HDL</t>
  </si>
  <si>
    <t>Free cholesterol to total lipids ratio in very large HDL</t>
  </si>
  <si>
    <t>Triglycerides to total lipids ratio in very large HDL</t>
  </si>
  <si>
    <t>Phospholipids to total lipids ratio in large HDL</t>
  </si>
  <si>
    <t>Cholesterol to total lipids ratio in large HDL</t>
  </si>
  <si>
    <t>Cholesteryl esters to total lipids ratio in large HDL</t>
  </si>
  <si>
    <t>Free cholesterol to total lipids ratio in large HDL</t>
  </si>
  <si>
    <t>Triglycerides to total lipids ratio in large HDL</t>
  </si>
  <si>
    <t>Phospholipids to total lipids ratio in medium HDL</t>
  </si>
  <si>
    <t>Cholesterol to total lipids ratio in medium HDL</t>
  </si>
  <si>
    <t>Cholesteryl esters to total lipids ratio in medium HDL</t>
  </si>
  <si>
    <t>Free cholesterol to total lipids ratio in medium HDL</t>
  </si>
  <si>
    <t>Triglycerides to total lipids ratio in medium HDL</t>
  </si>
  <si>
    <t>Phospholipids to total lipids ratio in small HDL</t>
  </si>
  <si>
    <t>Cholesterol to total lipids ratio in small HDL</t>
  </si>
  <si>
    <t>Cholesteryl esters to total lipids ratio in small HDL</t>
  </si>
  <si>
    <t>Free cholesterol to total lipids ratio in small HDL</t>
  </si>
  <si>
    <t>Triglycerides to total lipids ratio in small HDL</t>
  </si>
  <si>
    <r>
      <rPr>
        <b/>
        <sz val="11"/>
        <color theme="1"/>
        <rFont val="Calibri"/>
        <family val="2"/>
        <scheme val="minor"/>
      </rPr>
      <t xml:space="preserve">Supplementary Table 4: </t>
    </r>
    <r>
      <rPr>
        <sz val="11"/>
        <color theme="1"/>
        <rFont val="Calibri"/>
        <family val="2"/>
        <scheme val="minor"/>
      </rPr>
      <t xml:space="preserve">Associations between individual metabolites and illness phenotype. </t>
    </r>
  </si>
  <si>
    <t xml:space="preserve">FDR Correction applied to whole table. </t>
  </si>
  <si>
    <r>
      <t xml:space="preserve">Values higlighted in </t>
    </r>
    <r>
      <rPr>
        <b/>
        <sz val="11"/>
        <color rgb="FFC0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indicate p&lt;=0.05 after correction</t>
    </r>
  </si>
  <si>
    <t>Group</t>
  </si>
  <si>
    <t>Metabolite</t>
  </si>
  <si>
    <t>Cholesterol</t>
  </si>
  <si>
    <t>Total-C</t>
  </si>
  <si>
    <t>VLDL-C</t>
  </si>
  <si>
    <t>LDL-C</t>
  </si>
  <si>
    <t>Clinical LDL-C</t>
  </si>
  <si>
    <t>HDL-C</t>
  </si>
  <si>
    <t>Total-Tg</t>
  </si>
  <si>
    <t>Apolipoprotein</t>
  </si>
  <si>
    <t>ApoB/ApoA1</t>
  </si>
  <si>
    <t>Fatty Acids</t>
  </si>
  <si>
    <t>Omega-3</t>
  </si>
  <si>
    <t>Omega-6</t>
  </si>
  <si>
    <t>Omega-3%</t>
  </si>
  <si>
    <t>Omega-6%</t>
  </si>
  <si>
    <t>PUFA%</t>
  </si>
  <si>
    <t>MUFA%</t>
  </si>
  <si>
    <t>SFA%</t>
  </si>
  <si>
    <t>DHA%</t>
  </si>
  <si>
    <t>PUFA/MUFA</t>
  </si>
  <si>
    <t>Omega-6/Omega-3</t>
  </si>
  <si>
    <t>Amino Acids</t>
  </si>
  <si>
    <t>Total BCAA</t>
  </si>
  <si>
    <t>Other</t>
  </si>
  <si>
    <t>Glucose - unreliable</t>
  </si>
  <si>
    <t>Lactate - unreliable</t>
  </si>
  <si>
    <t>Creatinine - INCOMPLETE</t>
  </si>
  <si>
    <t>Glyc A</t>
  </si>
  <si>
    <t>Asymptomatic Covid-19 is the reference group</t>
  </si>
  <si>
    <r>
      <t xml:space="preserve">Values highlighted in </t>
    </r>
    <r>
      <rPr>
        <b/>
        <sz val="11"/>
        <color rgb="FFC0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indicate p&lt;=0.05 after FDR Correction</t>
    </r>
  </si>
  <si>
    <r>
      <t xml:space="preserve">Metabolites in </t>
    </r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included in ID Score</t>
    </r>
  </si>
  <si>
    <t>Total concentration of branched-chain amino acids (leucine + isoleucine + valine)</t>
  </si>
  <si>
    <t>Glucose - UNRELIABLE</t>
  </si>
  <si>
    <t>Lactate - UNRELIABLE</t>
  </si>
  <si>
    <t>Pyruvate - UNRELIABLE</t>
  </si>
  <si>
    <t>Creatinine - UNRELIABLE</t>
  </si>
  <si>
    <r>
      <t xml:space="preserve">Non-Covid-19 illness </t>
    </r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Calibri"/>
        <family val="2"/>
        <scheme val="minor"/>
      </rPr>
      <t>28 days (NC28)</t>
    </r>
  </si>
  <si>
    <t xml:space="preserve">Median </t>
  </si>
  <si>
    <t>Interquartile Range</t>
  </si>
  <si>
    <t>Non-Covid Illness (28 days+)</t>
  </si>
  <si>
    <t>For Swab test</t>
  </si>
  <si>
    <t xml:space="preserve">Positive swab with no symptoms around test (14 days before to 7 days after inclusive), with logging at least every 7 days </t>
  </si>
  <si>
    <t>Positive antibodies with no symptoms before test including in "past symptoms", with logging at least every 7 days</t>
  </si>
  <si>
    <t xml:space="preserve">Positive swab test with swab taken up to 7 days prior, or 14 days after onset of symptoms. </t>
  </si>
  <si>
    <t>Positive antibody test, with symptomatic symptoms lasting 7 days or less, starting &gt;14 days before testing</t>
  </si>
  <si>
    <t>Positive swab, around onset of symptoms (as above). Symptoms lasting over 28 days up to 84 days.</t>
  </si>
  <si>
    <r>
      <t>Positive antibody test, with symptoms lasting over 28 up to 84 days, starting &gt;14 days before testing</t>
    </r>
    <r>
      <rPr>
        <sz val="8"/>
        <color theme="1"/>
        <rFont val="Calibri"/>
        <family val="2"/>
        <scheme val="minor"/>
      </rPr>
      <t> </t>
    </r>
  </si>
  <si>
    <t>Positive swab test with symptoms lasting ≥84 days</t>
  </si>
  <si>
    <t>Positive antibody test, with symptoms lasting ≥84 days starting &gt;14 days before testing.</t>
  </si>
  <si>
    <t>Negative Non-COVID-19 illness 28-83 days (NC28)</t>
  </si>
  <si>
    <t>Negative Non-COVID-19 illness ≥84 days (NC84)</t>
  </si>
  <si>
    <t>Negative swab test in first 2 weeks of symptoms, and symptoms lasting ≥ 84-days (no other positive test during logging) Negative antibody test at enrolment</t>
  </si>
  <si>
    <t>Negative antibody test &gt;14 days after onset of symptoms, with symptoms lasting ≥ 84 days</t>
  </si>
  <si>
    <t xml:space="preserve">Acute COVID-19 illness (ACI) </t>
  </si>
  <si>
    <t>Intermediate COVID-19 Ilness</t>
  </si>
  <si>
    <t>Acute Non-COVID-19 illness</t>
  </si>
  <si>
    <t>Intermediate Non-COVID-19 Ilness</t>
  </si>
  <si>
    <t>Negative antibody test, with symptomatic symptoms lasting 7 days or less, starting &gt;14 days before testing</t>
  </si>
  <si>
    <t>Negative swab test with swab taken up to 7 days prior, or 14 days after onset of symptoms. Negative antibody test at enrollment</t>
  </si>
  <si>
    <t>Positive swab, around onset of symptoms (as above). Symptoms lasting 8 to 27 days (inclusive)</t>
  </si>
  <si>
    <r>
      <t>Positive antibody test, with symptoms lasting 8 to 27 days (inclusive), starting &gt;14 days before testing</t>
    </r>
    <r>
      <rPr>
        <sz val="8"/>
        <color theme="1"/>
        <rFont val="Calibri"/>
        <family val="2"/>
        <scheme val="minor"/>
      </rPr>
      <t> </t>
    </r>
  </si>
  <si>
    <t>Negative antibody test &gt;14 days after onset of symptoms, with symptoms lasting 28 to 83 days inclusive</t>
  </si>
  <si>
    <t>Negative swab test in first 2 weeks of symptoms, and symptoms lasting 28 to 83 days inclusive. No other positive test during logging including a negative antibody test at enrolment</t>
  </si>
  <si>
    <t>Negative swab test in first 2 weeks of symptoms, and symptoms lasting 8 to 27 days inclusive. No other positive test during logging including a negative antibody test at enrolment</t>
  </si>
  <si>
    <t>Negative antibody test &gt;14 days after onset of symptoms, with symptoms lasting 8 to 27 days (inclusive)</t>
  </si>
  <si>
    <t>For Antibody Test - If no appropriate swab available</t>
  </si>
  <si>
    <r>
      <t>Asymptomatic</t>
    </r>
    <r>
      <rPr>
        <b/>
        <sz val="8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COVID-19</t>
    </r>
  </si>
  <si>
    <r>
      <t xml:space="preserve">Acute COVID-19 Illness ( </t>
    </r>
    <r>
      <rPr>
        <b/>
        <sz val="11"/>
        <color theme="0"/>
        <rFont val="Calibri"/>
        <family val="2"/>
      </rPr>
      <t>≤7 Days)</t>
    </r>
  </si>
  <si>
    <t>Intermediate  COVID-19 Illness (8-27 days)</t>
  </si>
  <si>
    <t>Ongoing Symptomatic COVID-19 (28-83 days)</t>
  </si>
  <si>
    <t>Post COVID-19 Syndrome (84 days+)</t>
  </si>
  <si>
    <r>
      <t>Acute Non-COVID-19 Illness (</t>
    </r>
    <r>
      <rPr>
        <b/>
        <sz val="11"/>
        <color theme="0"/>
        <rFont val="Calibri"/>
        <family val="2"/>
      </rPr>
      <t>≤ 7 days)</t>
    </r>
  </si>
  <si>
    <r>
      <t>Intermediate Non-COVID-19 Illness (8-27</t>
    </r>
    <r>
      <rPr>
        <b/>
        <sz val="11"/>
        <color theme="0"/>
        <rFont val="Calibri"/>
        <family val="2"/>
      </rPr>
      <t xml:space="preserve"> days)</t>
    </r>
  </si>
  <si>
    <t>Non-COVID-19 illness (28-83 days)</t>
  </si>
  <si>
    <t>Non-COVID-19 Illness (84+ days)</t>
  </si>
  <si>
    <t>FDR P</t>
  </si>
  <si>
    <t xml:space="preserve">P-values corrected using FDR correction applied to all variables in NMR platform </t>
  </si>
  <si>
    <r>
      <t>Acute COVID Illness (</t>
    </r>
    <r>
      <rPr>
        <b/>
        <sz val="11"/>
        <color theme="0"/>
        <rFont val="Calibri"/>
        <family val="2"/>
      </rPr>
      <t>≤7 days)</t>
    </r>
  </si>
  <si>
    <t>Acute Non-COVID illness (≤7 days)</t>
  </si>
  <si>
    <t>Intermediate COVID Illness (8-27 days)</t>
  </si>
  <si>
    <t>Intermediate Non-COVID illness (8-27 days)</t>
  </si>
  <si>
    <t>Ongoing Symptomatic COVID (28-83 days)</t>
  </si>
  <si>
    <r>
      <t>Post COVID Syndrome (</t>
    </r>
    <r>
      <rPr>
        <b/>
        <sz val="11"/>
        <color theme="0"/>
        <rFont val="Calibri"/>
        <family val="2"/>
      </rPr>
      <t>≥84 days</t>
    </r>
    <r>
      <rPr>
        <b/>
        <sz val="11"/>
        <color theme="0"/>
        <rFont val="Calibri"/>
        <family val="2"/>
        <scheme val="minor"/>
      </rPr>
      <t>)</t>
    </r>
  </si>
  <si>
    <t>(11.6)</t>
  </si>
  <si>
    <t>(11.4)</t>
  </si>
  <si>
    <t>(44-62)</t>
  </si>
  <si>
    <t>(43-60)</t>
  </si>
  <si>
    <t>(45-60)</t>
  </si>
  <si>
    <t>(6.6)</t>
  </si>
  <si>
    <t>(6.5)</t>
  </si>
  <si>
    <t>(6.4)</t>
  </si>
  <si>
    <t>(22.8-29.7)</t>
  </si>
  <si>
    <t>(23.5-30.4)</t>
  </si>
  <si>
    <t>(22.9-30.3)</t>
  </si>
  <si>
    <t>(158.5-198)</t>
  </si>
  <si>
    <t>(40-200)</t>
  </si>
  <si>
    <t>(164-199)</t>
  </si>
  <si>
    <t>(4.3)</t>
  </si>
  <si>
    <r>
      <rPr>
        <b/>
        <sz val="11"/>
        <color theme="1"/>
        <rFont val="Calibri"/>
        <family val="2"/>
        <scheme val="minor"/>
      </rPr>
      <t>S Table 1:</t>
    </r>
    <r>
      <rPr>
        <sz val="11"/>
        <color theme="1"/>
        <rFont val="Calibri"/>
        <family val="2"/>
        <scheme val="minor"/>
      </rPr>
      <t xml:space="preserve"> Definitions used to group individuals based on their swab RT-PCR/antibody test status and duration of symptoms, as logged in ZOE COVID Symptom Study app, including supplementary groups.</t>
    </r>
  </si>
  <si>
    <r>
      <t xml:space="preserve">Supplementary Table 3: </t>
    </r>
    <r>
      <rPr>
        <sz val="11"/>
        <rFont val="Calibri"/>
        <family val="2"/>
        <scheme val="minor"/>
      </rPr>
      <t>Baseline Characteristics of participants invited to participate</t>
    </r>
  </si>
  <si>
    <r>
      <t xml:space="preserve">Supplementary Table 2: </t>
    </r>
    <r>
      <rPr>
        <sz val="11"/>
        <rFont val="Calibri"/>
        <family val="2"/>
        <scheme val="minor"/>
      </rPr>
      <t>Baseline Characteristics of participants enrolled in cohort</t>
    </r>
  </si>
  <si>
    <r>
      <rPr>
        <b/>
        <sz val="11"/>
        <color theme="1"/>
        <rFont val="Calibri"/>
        <family val="2"/>
        <scheme val="minor"/>
      </rPr>
      <t>Supplementary Table 5</t>
    </r>
    <r>
      <rPr>
        <sz val="11"/>
        <color theme="1"/>
        <rFont val="Calibri"/>
        <family val="2"/>
        <scheme val="minor"/>
      </rPr>
      <t>: Associations between clinically validated metabolites and illness phenotype</t>
    </r>
  </si>
  <si>
    <r>
      <rPr>
        <b/>
        <sz val="11"/>
        <color theme="1"/>
        <rFont val="Calibri"/>
        <family val="2"/>
        <scheme val="minor"/>
      </rPr>
      <t xml:space="preserve">Supplementary Table 6: </t>
    </r>
    <r>
      <rPr>
        <sz val="11"/>
        <color theme="1"/>
        <rFont val="Calibri"/>
        <family val="2"/>
        <scheme val="minor"/>
      </rPr>
      <t>Associations between individual metabolites and illness phenotype using Non-Covid illness as reference group</t>
    </r>
  </si>
  <si>
    <r>
      <rPr>
        <b/>
        <sz val="11"/>
        <color theme="1"/>
        <rFont val="Calibri"/>
        <family val="2"/>
        <scheme val="minor"/>
      </rPr>
      <t xml:space="preserve">Supplementary Table 7: </t>
    </r>
    <r>
      <rPr>
        <sz val="11"/>
        <color theme="1"/>
        <rFont val="Calibri"/>
        <family val="2"/>
        <scheme val="minor"/>
      </rPr>
      <t>Raw values of metabolites measured with median and interquartile range</t>
    </r>
  </si>
  <si>
    <t>Ongoing symptomatic COVID-19 (OSC28)</t>
  </si>
  <si>
    <t>Post COVID-19 syndrome (PCS84)</t>
  </si>
  <si>
    <t>Long covid (Ongoing Symptomatic COVID-19 and Post COVID-19 Syndrome)</t>
  </si>
  <si>
    <t>Ongiong Symptomatic Covid-19 (OSC28)</t>
  </si>
  <si>
    <t>Post Covid-19 Syndrome (PCS84)</t>
  </si>
  <si>
    <t>Time from Symptom onset to metabolomic sample (Antibody classfied)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</si>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</sst>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0.000"/>
    <numFmt numFmtId="167" formatCode="\(0.00"/>
    <numFmt numFmtId="168" formatCode="\-0.00\)"/>
    <numFmt numFmtId="169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9"/>
      </patternFill>
    </fill>
    <fill>
      <patternFill patternType="solid">
        <fgColor theme="9"/>
        <bgColor theme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theme="9"/>
      </patternFill>
    </fill>
    <fill>
      <patternFill patternType="solid">
        <fgColor theme="5" tint="0.59999389629810485"/>
        <bgColor theme="9"/>
      </patternFill>
    </fill>
  </fills>
  <borders count="39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 style="medium">
        <color indexed="64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indexed="64"/>
      </left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theme="8" tint="0.39997558519241921"/>
      </left>
      <right style="medium">
        <color indexed="64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indexed="64"/>
      </left>
      <right style="medium">
        <color theme="8" tint="0.39997558519241921"/>
      </right>
      <top style="medium">
        <color theme="8" tint="0.39997558519241921"/>
      </top>
      <bottom style="medium">
        <color indexed="64"/>
      </bottom>
      <diagonal/>
    </border>
    <border>
      <left style="medium">
        <color theme="8" tint="0.39997558519241921"/>
      </left>
      <right style="medium">
        <color theme="8" tint="0.39997558519241921"/>
      </right>
      <top style="medium">
        <color theme="8" tint="0.39997558519241921"/>
      </top>
      <bottom style="medium">
        <color indexed="64"/>
      </bottom>
      <diagonal/>
    </border>
    <border>
      <left style="medium">
        <color theme="8" tint="0.39997558519241921"/>
      </left>
      <right style="medium">
        <color indexed="64"/>
      </right>
      <top style="medium">
        <color theme="8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theme="8" tint="0.39997558519241921"/>
      </right>
      <top/>
      <bottom style="medium">
        <color theme="8" tint="0.39997558519241921"/>
      </bottom>
      <diagonal/>
    </border>
    <border>
      <left style="medium">
        <color theme="8" tint="0.39997558519241921"/>
      </left>
      <right style="medium">
        <color theme="8" tint="0.39997558519241921"/>
      </right>
      <top/>
      <bottom style="medium">
        <color theme="8" tint="0.39997558519241921"/>
      </bottom>
      <diagonal/>
    </border>
    <border>
      <left style="medium">
        <color theme="8" tint="0.39997558519241921"/>
      </left>
      <right style="medium">
        <color indexed="64"/>
      </right>
      <top/>
      <bottom style="medium">
        <color theme="8" tint="0.39997558519241921"/>
      </bottom>
      <diagonal/>
    </border>
    <border>
      <left style="medium">
        <color indexed="64"/>
      </left>
      <right style="medium">
        <color theme="5" tint="0.39997558519241921"/>
      </right>
      <top style="medium">
        <color theme="5" tint="0.39997558519241921"/>
      </top>
      <bottom style="medium">
        <color indexed="64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indexed="64"/>
      </bottom>
      <diagonal/>
    </border>
    <border>
      <left style="medium">
        <color theme="5" tint="0.39997558519241921"/>
      </left>
      <right style="medium">
        <color indexed="64"/>
      </right>
      <top style="medium">
        <color theme="5" tint="0.39997558519241921"/>
      </top>
      <bottom style="medium">
        <color indexed="64"/>
      </bottom>
      <diagonal/>
    </border>
    <border>
      <left style="thin">
        <color theme="5" tint="-0.249977111117893"/>
      </left>
      <right/>
      <top/>
      <bottom style="thin">
        <color theme="5" tint="0.59996337778862885"/>
      </bottom>
      <diagonal/>
    </border>
    <border>
      <left/>
      <right/>
      <top/>
      <bottom style="thin">
        <color theme="5" tint="0.59996337778862885"/>
      </bottom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/>
      <right/>
      <top style="thin">
        <color theme="5" tint="0.59996337778862885"/>
      </top>
      <bottom/>
      <diagonal/>
    </border>
    <border>
      <left/>
      <right/>
      <top style="thin">
        <color theme="5" tint="0.59996337778862885"/>
      </top>
      <bottom style="thin">
        <color theme="5" tint="-0.24994659260841701"/>
      </bottom>
      <diagonal/>
    </border>
    <border>
      <left style="thin">
        <color theme="5" tint="-0.249977111117893"/>
      </left>
      <right/>
      <top style="thin">
        <color theme="5" tint="0.59996337778862885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77111117893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8" tint="-0.249977111117893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77111117893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5" tint="-0.249977111117893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2" borderId="0" xfId="0" applyFont="1" applyFill="1"/>
    <xf numFmtId="0" fontId="0" fillId="0" borderId="1" xfId="0" applyBorder="1"/>
    <xf numFmtId="0" fontId="0" fillId="3" borderId="1" xfId="0" quotePrefix="1" applyFill="1" applyBorder="1"/>
    <xf numFmtId="0" fontId="0" fillId="3" borderId="1" xfId="0" quotePrefix="1" applyFill="1" applyBorder="1" applyAlignment="1">
      <alignment vertical="center" wrapText="1"/>
    </xf>
    <xf numFmtId="0" fontId="0" fillId="3" borderId="1" xfId="0" applyFill="1" applyBorder="1"/>
    <xf numFmtId="0" fontId="2" fillId="2" borderId="0" xfId="0" applyFont="1" applyFill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3" borderId="1" xfId="1" applyNumberFormat="1" applyFont="1" applyFill="1" applyBorder="1"/>
    <xf numFmtId="0" fontId="0" fillId="0" borderId="2" xfId="0" applyBorder="1"/>
    <xf numFmtId="3" fontId="0" fillId="0" borderId="0" xfId="0" applyNumberFormat="1"/>
    <xf numFmtId="164" fontId="0" fillId="3" borderId="1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164" fontId="0" fillId="3" borderId="1" xfId="1" quotePrefix="1" applyNumberFormat="1" applyFont="1" applyFill="1" applyBorder="1" applyAlignment="1">
      <alignment vertical="center" wrapText="1"/>
    </xf>
    <xf numFmtId="164" fontId="0" fillId="3" borderId="1" xfId="1" quotePrefix="1" applyNumberFormat="1" applyFont="1" applyFill="1" applyBorder="1"/>
    <xf numFmtId="0" fontId="0" fillId="0" borderId="1" xfId="0" applyBorder="1" applyAlignment="1">
      <alignment horizontal="center"/>
    </xf>
    <xf numFmtId="164" fontId="0" fillId="3" borderId="1" xfId="1" quotePrefix="1" applyNumberFormat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0" fillId="3" borderId="1" xfId="0" applyNumberFormat="1" applyFill="1" applyBorder="1"/>
    <xf numFmtId="164" fontId="0" fillId="0" borderId="0" xfId="0" applyNumberFormat="1"/>
    <xf numFmtId="165" fontId="0" fillId="0" borderId="1" xfId="0" applyNumberFormat="1" applyBorder="1"/>
    <xf numFmtId="9" fontId="0" fillId="3" borderId="1" xfId="1" applyFont="1" applyFill="1" applyBorder="1" applyAlignment="1">
      <alignment vertical="center" wrapText="1"/>
    </xf>
    <xf numFmtId="1" fontId="0" fillId="0" borderId="1" xfId="1" applyNumberFormat="1" applyFont="1" applyBorder="1"/>
    <xf numFmtId="164" fontId="0" fillId="3" borderId="1" xfId="1" quotePrefix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3" borderId="1" xfId="0" quotePrefix="1" applyFill="1" applyBorder="1" applyAlignment="1">
      <alignment horizontal="right"/>
    </xf>
    <xf numFmtId="164" fontId="0" fillId="3" borderId="1" xfId="1" quotePrefix="1" applyNumberFormat="1" applyFont="1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4" borderId="0" xfId="0" applyFill="1"/>
    <xf numFmtId="0" fontId="0" fillId="0" borderId="0" xfId="0" quotePrefix="1"/>
    <xf numFmtId="0" fontId="0" fillId="0" borderId="0" xfId="0" applyAlignment="1">
      <alignment horizontal="center"/>
    </xf>
    <xf numFmtId="0" fontId="2" fillId="10" borderId="5" xfId="0" applyFont="1" applyFill="1" applyBorder="1" applyAlignment="1">
      <alignment horizontal="center"/>
    </xf>
    <xf numFmtId="0" fontId="3" fillId="0" borderId="0" xfId="0" applyFont="1"/>
    <xf numFmtId="0" fontId="2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 applyAlignment="1">
      <alignment horizontal="left"/>
    </xf>
    <xf numFmtId="0" fontId="0" fillId="0" borderId="0" xfId="0" applyAlignment="1">
      <alignment horizontal="left" indent="16"/>
    </xf>
    <xf numFmtId="0" fontId="2" fillId="9" borderId="0" xfId="0" applyFont="1" applyFill="1" applyAlignment="1">
      <alignment horizontal="center"/>
    </xf>
    <xf numFmtId="0" fontId="2" fillId="4" borderId="0" xfId="0" applyFont="1" applyFill="1"/>
    <xf numFmtId="0" fontId="2" fillId="14" borderId="3" xfId="0" applyFont="1" applyFill="1" applyBorder="1"/>
    <xf numFmtId="0" fontId="2" fillId="14" borderId="4" xfId="0" applyFont="1" applyFill="1" applyBorder="1"/>
    <xf numFmtId="0" fontId="2" fillId="14" borderId="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4" xfId="0" applyFont="1" applyFill="1" applyBorder="1"/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5" borderId="3" xfId="0" applyFont="1" applyFill="1" applyBorder="1"/>
    <xf numFmtId="0" fontId="2" fillId="15" borderId="4" xfId="0" applyFont="1" applyFill="1" applyBorder="1"/>
    <xf numFmtId="0" fontId="2" fillId="15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65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right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wrapText="1" indent="1"/>
    </xf>
    <xf numFmtId="0" fontId="2" fillId="4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2" fillId="4" borderId="9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indent="1"/>
    </xf>
    <xf numFmtId="0" fontId="2" fillId="4" borderId="10" xfId="0" applyFont="1" applyFill="1" applyBorder="1" applyAlignment="1">
      <alignment horizontal="left" vertical="center" wrapText="1" indent="1"/>
    </xf>
    <xf numFmtId="0" fontId="2" fillId="4" borderId="11" xfId="0" applyFont="1" applyFill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2" fillId="6" borderId="29" xfId="0" applyFont="1" applyFill="1" applyBorder="1"/>
    <xf numFmtId="169" fontId="2" fillId="6" borderId="29" xfId="0" applyNumberFormat="1" applyFont="1" applyFill="1" applyBorder="1"/>
    <xf numFmtId="2" fontId="2" fillId="6" borderId="31" xfId="0" applyNumberFormat="1" applyFont="1" applyFill="1" applyBorder="1"/>
    <xf numFmtId="2" fontId="2" fillId="9" borderId="27" xfId="0" applyNumberFormat="1" applyFont="1" applyFill="1" applyBorder="1"/>
    <xf numFmtId="169" fontId="2" fillId="9" borderId="0" xfId="0" applyNumberFormat="1" applyFont="1" applyFill="1"/>
    <xf numFmtId="169" fontId="2" fillId="9" borderId="28" xfId="0" applyNumberFormat="1" applyFont="1" applyFill="1" applyBorder="1"/>
    <xf numFmtId="2" fontId="0" fillId="0" borderId="33" xfId="0" applyNumberFormat="1" applyBorder="1"/>
    <xf numFmtId="167" fontId="0" fillId="0" borderId="33" xfId="0" applyNumberFormat="1" applyBorder="1"/>
    <xf numFmtId="168" fontId="0" fillId="0" borderId="33" xfId="0" applyNumberFormat="1" applyBorder="1" applyAlignment="1">
      <alignment horizontal="left"/>
    </xf>
    <xf numFmtId="169" fontId="0" fillId="0" borderId="33" xfId="0" applyNumberFormat="1" applyBorder="1"/>
    <xf numFmtId="2" fontId="0" fillId="0" borderId="34" xfId="0" applyNumberFormat="1" applyBorder="1"/>
    <xf numFmtId="2" fontId="0" fillId="0" borderId="35" xfId="0" applyNumberFormat="1" applyBorder="1"/>
    <xf numFmtId="167" fontId="0" fillId="0" borderId="36" xfId="0" applyNumberFormat="1" applyBorder="1"/>
    <xf numFmtId="168" fontId="0" fillId="0" borderId="36" xfId="0" applyNumberFormat="1" applyBorder="1" applyAlignment="1">
      <alignment horizontal="left"/>
    </xf>
    <xf numFmtId="169" fontId="0" fillId="0" borderId="36" xfId="0" applyNumberFormat="1" applyBorder="1"/>
    <xf numFmtId="169" fontId="0" fillId="0" borderId="37" xfId="0" applyNumberFormat="1" applyBorder="1"/>
    <xf numFmtId="2" fontId="0" fillId="0" borderId="38" xfId="0" applyNumberFormat="1" applyBorder="1"/>
    <xf numFmtId="2" fontId="0" fillId="0" borderId="27" xfId="0" applyNumberFormat="1" applyBorder="1"/>
    <xf numFmtId="169" fontId="0" fillId="0" borderId="28" xfId="0" applyNumberFormat="1" applyBorder="1"/>
    <xf numFmtId="1" fontId="2" fillId="2" borderId="0" xfId="0" applyNumberFormat="1" applyFont="1" applyFill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65" fontId="0" fillId="0" borderId="1" xfId="0" quotePrefix="1" applyNumberFormat="1" applyBorder="1"/>
    <xf numFmtId="1" fontId="0" fillId="0" borderId="1" xfId="0" applyNumberFormat="1" applyBorder="1"/>
    <xf numFmtId="1" fontId="0" fillId="0" borderId="2" xfId="1" applyNumberFormat="1" applyFont="1" applyFill="1" applyBorder="1"/>
    <xf numFmtId="1" fontId="0" fillId="0" borderId="1" xfId="1" applyNumberFormat="1" applyFont="1" applyFill="1" applyBorder="1"/>
    <xf numFmtId="164" fontId="0" fillId="3" borderId="2" xfId="1" applyNumberFormat="1" applyFont="1" applyFill="1" applyBorder="1"/>
    <xf numFmtId="165" fontId="0" fillId="0" borderId="1" xfId="1" quotePrefix="1" applyNumberFormat="1" applyFont="1" applyFill="1" applyBorder="1"/>
    <xf numFmtId="165" fontId="0" fillId="0" borderId="1" xfId="1" applyNumberFormat="1" applyFont="1" applyFill="1" applyBorder="1"/>
    <xf numFmtId="1" fontId="0" fillId="0" borderId="1" xfId="1" quotePrefix="1" applyNumberFormat="1" applyFont="1" applyFill="1" applyBorder="1"/>
    <xf numFmtId="1" fontId="0" fillId="0" borderId="0" xfId="0" applyNumberFormat="1"/>
    <xf numFmtId="0" fontId="7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2" fillId="9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7" fillId="4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9" borderId="27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28" xfId="0" applyFont="1" applyFill="1" applyBorder="1" applyAlignment="1">
      <alignment horizontal="center"/>
    </xf>
    <xf numFmtId="167" fontId="2" fillId="6" borderId="30" xfId="0" applyNumberFormat="1" applyFont="1" applyFill="1" applyBorder="1" applyAlignment="1">
      <alignment horizontal="center"/>
    </xf>
    <xf numFmtId="167" fontId="2" fillId="9" borderId="32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1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167" fontId="2" fillId="5" borderId="0" xfId="0" applyNumberFormat="1" applyFont="1" applyFill="1" applyAlignment="1">
      <alignment horizontal="center"/>
    </xf>
    <xf numFmtId="167" fontId="2" fillId="6" borderId="0" xfId="0" applyNumberFormat="1" applyFont="1" applyFill="1" applyAlignment="1">
      <alignment horizontal="center"/>
    </xf>
    <xf numFmtId="167" fontId="2" fillId="7" borderId="0" xfId="0" applyNumberFormat="1" applyFont="1" applyFill="1" applyAlignment="1">
      <alignment horizontal="center"/>
    </xf>
    <xf numFmtId="167" fontId="2" fillId="8" borderId="0" xfId="0" applyNumberFormat="1" applyFont="1" applyFill="1" applyAlignment="1">
      <alignment horizontal="center"/>
    </xf>
    <xf numFmtId="167" fontId="2" fillId="9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91">
    <dxf>
      <numFmt numFmtId="168" formatCode="\-0.0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168" formatCode="\-0.0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168" formatCode="\-0.0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168" formatCode="\-0.00\)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\(0.0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168" formatCode="\-0.00\)"/>
      <alignment horizontal="left" vertical="bottom" textRotation="0" wrapText="0" indent="0" justifyLastLine="0" shrinkToFit="0" readingOrder="0"/>
    </dxf>
    <dxf>
      <numFmt numFmtId="168" formatCode="\-0.00\)"/>
      <alignment horizontal="left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numFmt numFmtId="2" formatCode="0.00"/>
    </dxf>
    <dxf>
      <numFmt numFmtId="168" formatCode="\-0.00\)"/>
      <alignment horizontal="left" vertical="bottom" textRotation="0" wrapText="0" indent="0" justifyLastLine="0" shrinkToFit="0" readingOrder="0"/>
    </dxf>
    <dxf>
      <numFmt numFmtId="168" formatCode="\-0.00\)"/>
      <alignment horizontal="left" vertical="bottom" textRotation="0" wrapText="0" indent="0" justifyLastLine="0" shrinkToFit="0" readingOrder="0"/>
    </dxf>
    <dxf>
      <numFmt numFmtId="167" formatCode="\(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</dxf>
    <dxf>
      <alignment horizontal="center" vertical="bottom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8"/>
        </patternFill>
      </fill>
      <alignment horizontal="center" vertical="bottom" textRotation="0" wrapText="0" indent="0" justifyLastLine="0" shrinkToFit="0" readingOrder="0"/>
    </dxf>
    <dxf>
      <numFmt numFmtId="168" formatCode="\-0.00\)"/>
      <alignment horizontal="left" vertical="bottom" textRotation="0" wrapText="0" indent="0" justifyLastLine="0" shrinkToFit="0" readingOrder="0"/>
    </dxf>
    <dxf>
      <numFmt numFmtId="167" formatCode="\(0.00"/>
    </dxf>
    <dxf>
      <numFmt numFmtId="166" formatCode="0.000"/>
    </dxf>
    <dxf>
      <numFmt numFmtId="2" formatCode="0.0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5" tint="0.59999389629810485"/>
        </patternFill>
      </fill>
    </dxf>
    <dxf>
      <numFmt numFmtId="168" formatCode="\-0.00\)"/>
      <alignment horizontal="left" vertical="bottom" textRotation="0" wrapText="0" indent="0" justifyLastLine="0" shrinkToFit="0" readingOrder="0"/>
    </dxf>
    <dxf>
      <numFmt numFmtId="167" formatCode="\(0.00"/>
    </dxf>
    <dxf>
      <numFmt numFmtId="166" formatCode="0.000"/>
    </dxf>
    <dxf>
      <numFmt numFmtId="2" formatCode="0.0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</dxf>
    <dxf>
      <numFmt numFmtId="168" formatCode="\-0.00\)"/>
      <alignment horizontal="left" vertical="bottom" textRotation="0" wrapText="0" indent="0" justifyLastLine="0" shrinkToFit="0" readingOrder="0"/>
    </dxf>
    <dxf>
      <numFmt numFmtId="167" formatCode="\(0.00"/>
    </dxf>
    <dxf>
      <numFmt numFmtId="166" formatCode="0.000"/>
    </dxf>
    <dxf>
      <numFmt numFmtId="2" formatCode="0.0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5" tint="-0.249977111117893"/>
        </patternFill>
      </fill>
    </dxf>
    <dxf>
      <font>
        <b/>
        <i val="0"/>
        <color rgb="FFFF0000"/>
      </font>
      <fill>
        <patternFill>
          <bgColor rgb="FFF1EF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  <border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border>
        <left/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E57B3B-0654-43C4-A38F-FFF9AB47F259}" name="Table1" displayName="Table1" ref="A2:B251" totalsRowShown="0" headerRowDxfId="83">
  <tableColumns count="2">
    <tableColumn id="3" xr3:uid="{09B56928-0599-4A31-93CC-617E629FC114}" name="Metabolite "/>
    <tableColumn id="4" xr3:uid="{B036931F-4598-440B-B5A9-3E334AFAEF24}" name="(baseline)" dataDxfId="82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21CD5AF-9DEE-4A64-A7CC-6FB55C950F56}" name="Table21" displayName="Table21" ref="K3:M251" headerRowCount="0" totalsRowShown="0">
  <tableColumns count="3">
    <tableColumn id="1" xr3:uid="{654F12E9-B012-46BE-93B7-723E2ECF937F}" name="Median " dataDxfId="14"/>
    <tableColumn id="2" xr3:uid="{188659BC-57B5-406B-814B-5957AE1A4520}" name="Interquartile" headerRowDxfId="13" dataDxfId="12"/>
    <tableColumn id="3" xr3:uid="{4CFBFC07-FCB8-478A-AA7A-3A007FBA0EA5}" name="Range" headerRowDxfId="11" dataDxfId="10"/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1D2CAC1-5D55-42BB-ABF3-08A4FFAD8E2A}" name="Table22" displayName="Table22" ref="N3:P251" headerRowCount="0" totalsRowShown="0">
  <tableColumns count="3">
    <tableColumn id="1" xr3:uid="{1A5AE719-6068-42B7-ADB2-7F4F7CE91978}" name="Median " dataDxfId="9"/>
    <tableColumn id="2" xr3:uid="{3F8E6F9E-5708-46AD-8263-1764D489FB26}" name="Interquartile" headerRowDxfId="8" dataDxfId="7"/>
    <tableColumn id="3" xr3:uid="{57EA5C99-BCBE-41F4-9C86-6131C53647BA}" name="Range" headerRowDxfId="6" dataDxfId="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B5C0EEF-CDAC-4C6E-BB57-06EEE35E12B7}" name="Table23" displayName="Table23" ref="Q3:S251" headerRowCount="0" totalsRowShown="0">
  <tableColumns count="3">
    <tableColumn id="1" xr3:uid="{EF98AA2D-5431-4A6E-A46A-C07846562A91}" name="Median " dataDxfId="4"/>
    <tableColumn id="2" xr3:uid="{99EDDA30-B4E0-469F-84F5-E3C74C2D99E5}" name="Interquartile" headerRowDxfId="3" dataDxfId="2"/>
    <tableColumn id="3" xr3:uid="{29529D54-08EB-49B5-8025-34BDB823C3BA}" name="Range" headerRowDxfId="1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FFC294-E9CF-4381-B8B5-02D2A06E5031}" name="Table4711" displayName="Table4711" ref="A2:C40" totalsRowShown="0">
  <tableColumns count="3">
    <tableColumn id="3" xr3:uid="{8937EA80-FED2-46C6-A7A9-2E3C39BF414E}" name="Group"/>
    <tableColumn id="2" xr3:uid="{AB9AC9CC-E5CA-4475-89C1-FFA3A8F764B1}" name="Metabolite"/>
    <tableColumn id="5" xr3:uid="{99DF8F7B-9029-4983-B4D0-F5CED52C540A}" name="(baseline)" dataDxfId="57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BED97B5-23F7-4440-9694-BF5E34FD10CD}" name="Table115" displayName="Table115" ref="B2:E251" totalsRowShown="0" headerRowDxfId="55" headerRowBorderDxfId="54" tableBorderDxfId="53">
  <tableColumns count="4">
    <tableColumn id="1" xr3:uid="{58FAA488-7382-4CA6-A867-B1D016AE4BB4}" name="OR" dataDxfId="52"/>
    <tableColumn id="4" xr3:uid="{ACFAFA02-B84A-4BC9-9A93-6421C4D49CC1}" name="FDR P-Value" dataDxfId="51"/>
    <tableColumn id="5" xr3:uid="{3A1A5651-00B8-49AD-B63A-927ECB5B0F19}" name="95% CI" dataDxfId="50"/>
    <tableColumn id="6" xr3:uid="{10D009F2-9129-474F-A6A2-1DDEFC2441F5}" name=" " dataDxfId="49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7596E85-ED2F-426A-BB49-FF60135C4D32}" name="Table216" displayName="Table216" ref="F2:I251" totalsRowShown="0" headerRowDxfId="48" headerRowBorderDxfId="47" tableBorderDxfId="46">
  <tableColumns count="4">
    <tableColumn id="1" xr3:uid="{0993A06C-0F81-41A9-A8B0-60EAA9F03D21}" name="OR" dataDxfId="45"/>
    <tableColumn id="4" xr3:uid="{D30BD35E-1DAD-4D2F-93FF-763594910A22}" name="FDR P-Value" dataDxfId="44"/>
    <tableColumn id="5" xr3:uid="{0DF08107-F319-4986-9212-F3CCA441F9C2}" name="95% CI" dataDxfId="43"/>
    <tableColumn id="6" xr3:uid="{57EB288E-0F4E-461B-B475-23CBA5716D9C}" name=" " dataDxfId="4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3D1388-5EA2-4422-B66B-28D49A057207}" name="Table317" displayName="Table317" ref="J2:M251" totalsRowShown="0" headerRowDxfId="41" headerRowBorderDxfId="40" tableBorderDxfId="39">
  <tableColumns count="4">
    <tableColumn id="1" xr3:uid="{C9C1F4CB-0019-4476-B859-84EBD8A7EE8A}" name="OR" dataDxfId="38"/>
    <tableColumn id="4" xr3:uid="{4ADB5168-CB7B-43F5-8520-145EF464E4A1}" name="FDR P-Value" dataDxfId="37"/>
    <tableColumn id="5" xr3:uid="{6E903439-6FD6-4F06-A1C7-191BBEBF6E91}" name="95% CI" dataDxfId="36"/>
    <tableColumn id="6" xr3:uid="{F2AA4604-183D-4DB2-A7DA-22CB6E00EC4D}" name=" " dataDxfId="35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A8362CA-7894-4C9B-B6EB-0049E7D111F1}" name="Table518" displayName="Table518" ref="N2:N251" totalsRowShown="0" headerRowDxfId="34" dataDxfId="32" headerRowBorderDxfId="33" tableBorderDxfId="31">
  <autoFilter ref="N2:N251" xr:uid="{A05572B0-8979-4C43-93C6-4EB410F75BF6}"/>
  <tableColumns count="1">
    <tableColumn id="1" xr3:uid="{90CA0168-E4DA-4356-A780-5759926FDDC9}" name=" " dataDxfId="3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E239A81-8C6B-44F4-9FA7-E29D0CCA8E91}" name="Table18" displayName="Table18" ref="A3:D251" headerRowCount="0" totalsRowShown="0">
  <tableColumns count="4">
    <tableColumn id="1" xr3:uid="{4385D7DC-9770-4433-9EC9-D9A4B703194F}" name="."/>
    <tableColumn id="2" xr3:uid="{AB3BFC36-D218-4000-B180-439D8914375B}" name="Median " dataDxfId="29"/>
    <tableColumn id="3" xr3:uid="{1147D397-70DC-40E1-BFC1-77657EB3D224}" name="Interquartile " headerRowDxfId="28" dataDxfId="27"/>
    <tableColumn id="4" xr3:uid="{BF7AB385-32D5-437C-8C19-F9D8202F51BD}" name="Range" headerRowDxfId="26" dataDxfId="25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F13A3A4-9FB2-4192-9A97-9478E7D7EE86}" name="Table19" displayName="Table19" ref="E3:G251" headerRowCount="0" totalsRowShown="0">
  <tableColumns count="3">
    <tableColumn id="1" xr3:uid="{F0D7F752-E013-4D5F-AB0C-C4CFB7362E1C}" name="Median " dataDxfId="24"/>
    <tableColumn id="2" xr3:uid="{FB615090-C014-4E20-A571-C5504A10B95C}" name="Interquartile" headerRowDxfId="23" dataDxfId="22"/>
    <tableColumn id="3" xr3:uid="{305FC35B-3D40-42D9-9AC1-6FD143D0D03A}" name="Range" headerRowDxfId="21" dataDxfId="2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F0739E3-0726-445F-97F1-4845A49A1EFB}" name="Table20" displayName="Table20" ref="H3:J251" headerRowCount="0" totalsRowShown="0">
  <tableColumns count="3">
    <tableColumn id="1" xr3:uid="{59FC8A1B-3124-432D-8118-02BA4FA8288E}" name="Median " dataDxfId="19"/>
    <tableColumn id="2" xr3:uid="{DF71E105-927C-4FB3-9AD1-1D15199C2356}" name="Interquartile" headerRowDxfId="18" dataDxfId="17"/>
    <tableColumn id="3" xr3:uid="{942BC70B-E0B5-4FA9-88BE-6DC718A144A0}" name="Range" headerRowDxfId="16" dataDxfId="1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5069-F5B3-4ECF-A00B-4B5A5C1D2588}">
  <dimension ref="B1:D13"/>
  <sheetViews>
    <sheetView tabSelected="1" workbookViewId="0">
      <selection activeCell="C8" sqref="C8"/>
    </sheetView>
  </sheetViews>
  <sheetFormatPr defaultRowHeight="14.4" x14ac:dyDescent="0.3"/>
  <cols>
    <col min="1" max="1" width="3.6640625" customWidth="1"/>
    <col min="2" max="2" width="23" customWidth="1"/>
    <col min="3" max="3" width="45.33203125" style="82" customWidth="1"/>
    <col min="4" max="4" width="47.44140625" style="82" customWidth="1"/>
  </cols>
  <sheetData>
    <row r="1" spans="2:4" ht="15" thickBot="1" x14ac:dyDescent="0.35"/>
    <row r="2" spans="2:4" ht="15" thickBot="1" x14ac:dyDescent="0.35">
      <c r="B2" s="75" t="s">
        <v>427</v>
      </c>
      <c r="C2" s="83" t="s">
        <v>468</v>
      </c>
      <c r="D2" s="84" t="s">
        <v>493</v>
      </c>
    </row>
    <row r="3" spans="2:4" ht="43.8" thickBot="1" x14ac:dyDescent="0.35">
      <c r="B3" s="76" t="s">
        <v>494</v>
      </c>
      <c r="C3" s="85" t="s">
        <v>469</v>
      </c>
      <c r="D3" s="86" t="s">
        <v>470</v>
      </c>
    </row>
    <row r="4" spans="2:4" ht="29.4" thickBot="1" x14ac:dyDescent="0.35">
      <c r="B4" s="77" t="s">
        <v>481</v>
      </c>
      <c r="C4" s="85" t="s">
        <v>471</v>
      </c>
      <c r="D4" s="86" t="s">
        <v>472</v>
      </c>
    </row>
    <row r="5" spans="2:4" ht="29.4" thickBot="1" x14ac:dyDescent="0.35">
      <c r="B5" s="77" t="s">
        <v>482</v>
      </c>
      <c r="C5" s="85" t="s">
        <v>487</v>
      </c>
      <c r="D5" s="86" t="s">
        <v>488</v>
      </c>
    </row>
    <row r="6" spans="2:4" ht="43.8" thickBot="1" x14ac:dyDescent="0.35">
      <c r="B6" s="77" t="s">
        <v>532</v>
      </c>
      <c r="C6" s="85" t="s">
        <v>473</v>
      </c>
      <c r="D6" s="86" t="s">
        <v>474</v>
      </c>
    </row>
    <row r="7" spans="2:4" ht="29.4" thickBot="1" x14ac:dyDescent="0.35">
      <c r="B7" s="78" t="s">
        <v>533</v>
      </c>
      <c r="C7" s="87" t="s">
        <v>475</v>
      </c>
      <c r="D7" s="88" t="s">
        <v>476</v>
      </c>
    </row>
    <row r="8" spans="2:4" ht="43.8" thickBot="1" x14ac:dyDescent="0.35">
      <c r="B8" s="79" t="s">
        <v>483</v>
      </c>
      <c r="C8" s="89" t="s">
        <v>486</v>
      </c>
      <c r="D8" s="90" t="s">
        <v>485</v>
      </c>
    </row>
    <row r="9" spans="2:4" ht="58.2" thickBot="1" x14ac:dyDescent="0.35">
      <c r="B9" s="80" t="s">
        <v>484</v>
      </c>
      <c r="C9" s="91" t="s">
        <v>491</v>
      </c>
      <c r="D9" s="92" t="s">
        <v>492</v>
      </c>
    </row>
    <row r="10" spans="2:4" ht="58.2" thickBot="1" x14ac:dyDescent="0.35">
      <c r="B10" s="80" t="s">
        <v>477</v>
      </c>
      <c r="C10" s="91" t="s">
        <v>490</v>
      </c>
      <c r="D10" s="92" t="s">
        <v>489</v>
      </c>
    </row>
    <row r="11" spans="2:4" ht="58.2" thickBot="1" x14ac:dyDescent="0.35">
      <c r="B11" s="81" t="s">
        <v>478</v>
      </c>
      <c r="C11" s="93" t="s">
        <v>479</v>
      </c>
      <c r="D11" s="94" t="s">
        <v>480</v>
      </c>
    </row>
    <row r="13" spans="2:4" x14ac:dyDescent="0.3">
      <c r="B13" s="74" t="s">
        <v>526</v>
      </c>
    </row>
  </sheetData>
  <sheetProtection sheet="1" objects="1" scenarios="1" selectLockedCells="1" selectUnlockedCells="1"/>
  <conditionalFormatting sqref="B3:D7">
    <cfRule type="expression" dxfId="90" priority="2">
      <formula>MOD(ROW(),2)=1</formula>
    </cfRule>
  </conditionalFormatting>
  <conditionalFormatting sqref="B8:D11">
    <cfRule type="expression" dxfId="89" priority="1">
      <formula>MOD(ROW(),2)=1+$C$51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F153-8F01-4124-BA06-2B4EBA312E4A}">
  <dimension ref="A1:Y103"/>
  <sheetViews>
    <sheetView workbookViewId="0">
      <pane ySplit="2" topLeftCell="A71" activePane="bottomLeft" state="frozen"/>
      <selection pane="bottomLeft" activeCell="A2" sqref="A2"/>
    </sheetView>
  </sheetViews>
  <sheetFormatPr defaultRowHeight="14.4" x14ac:dyDescent="0.3"/>
  <cols>
    <col min="1" max="1" width="20.33203125" customWidth="1"/>
    <col min="2" max="2" width="6.44140625" customWidth="1"/>
    <col min="3" max="3" width="10" customWidth="1"/>
    <col min="4" max="4" width="9" customWidth="1"/>
    <col min="5" max="5" width="9.88671875" customWidth="1"/>
    <col min="6" max="6" width="6.33203125" customWidth="1"/>
    <col min="7" max="7" width="10.88671875" customWidth="1"/>
    <col min="8" max="8" width="7.44140625" customWidth="1"/>
    <col min="9" max="9" width="10.109375" customWidth="1"/>
    <col min="10" max="10" width="10.109375" style="124" customWidth="1"/>
    <col min="11" max="11" width="10.109375" customWidth="1"/>
    <col min="12" max="12" width="10.109375" style="124" customWidth="1"/>
    <col min="13" max="13" width="10.109375" customWidth="1"/>
    <col min="14" max="14" width="10.109375" style="124" customWidth="1"/>
    <col min="15" max="15" width="11.88671875" customWidth="1"/>
    <col min="16" max="16" width="6.44140625" customWidth="1"/>
    <col min="17" max="17" width="16.109375" customWidth="1"/>
    <col min="18" max="18" width="9.6640625" customWidth="1"/>
    <col min="19" max="19" width="11.6640625" customWidth="1"/>
    <col min="20" max="20" width="6.88671875" customWidth="1"/>
    <col min="21" max="21" width="13.44140625" customWidth="1"/>
    <col min="22" max="22" width="8.44140625" customWidth="1"/>
    <col min="23" max="23" width="10.6640625" customWidth="1"/>
    <col min="25" max="25" width="11.5546875" bestFit="1" customWidth="1"/>
  </cols>
  <sheetData>
    <row r="1" spans="1:23" s="2" customFormat="1" ht="31.2" customHeight="1" x14ac:dyDescent="0.3">
      <c r="A1" s="1"/>
      <c r="B1" s="130" t="s">
        <v>0</v>
      </c>
      <c r="C1" s="130"/>
      <c r="D1" s="130" t="s">
        <v>1</v>
      </c>
      <c r="E1" s="130"/>
      <c r="F1" s="130" t="s">
        <v>2</v>
      </c>
      <c r="G1" s="130"/>
      <c r="H1" s="130" t="s">
        <v>505</v>
      </c>
      <c r="I1" s="130"/>
      <c r="J1" s="130" t="s">
        <v>506</v>
      </c>
      <c r="K1" s="130"/>
      <c r="L1" s="130" t="s">
        <v>507</v>
      </c>
      <c r="M1" s="130"/>
      <c r="N1" s="130" t="s">
        <v>508</v>
      </c>
      <c r="O1" s="130"/>
      <c r="P1" s="130" t="s">
        <v>509</v>
      </c>
      <c r="Q1" s="130"/>
      <c r="R1" s="130" t="s">
        <v>3</v>
      </c>
      <c r="S1" s="130"/>
      <c r="T1" s="130" t="s">
        <v>510</v>
      </c>
      <c r="U1" s="130"/>
      <c r="V1" s="130" t="s">
        <v>4</v>
      </c>
      <c r="W1" s="130"/>
    </row>
    <row r="2" spans="1:23" s="2" customFormat="1" x14ac:dyDescent="0.3">
      <c r="A2" s="1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  <c r="J2" s="114" t="s">
        <v>5</v>
      </c>
      <c r="K2" s="1" t="s">
        <v>6</v>
      </c>
      <c r="L2" s="114" t="s">
        <v>5</v>
      </c>
      <c r="M2" s="1" t="s">
        <v>6</v>
      </c>
      <c r="N2" s="114" t="s">
        <v>5</v>
      </c>
      <c r="O2" s="1" t="s">
        <v>6</v>
      </c>
      <c r="P2" s="1" t="s">
        <v>5</v>
      </c>
      <c r="Q2" s="1" t="s">
        <v>6</v>
      </c>
      <c r="R2" s="1" t="s">
        <v>5</v>
      </c>
      <c r="S2" s="1" t="s">
        <v>6</v>
      </c>
      <c r="T2" s="1" t="s">
        <v>5</v>
      </c>
      <c r="U2" s="1" t="s">
        <v>6</v>
      </c>
      <c r="V2" s="1" t="s">
        <v>5</v>
      </c>
      <c r="W2" s="1" t="s">
        <v>6</v>
      </c>
    </row>
    <row r="3" spans="1:23" s="2" customFormat="1" x14ac:dyDescent="0.3">
      <c r="A3" s="1" t="s">
        <v>7</v>
      </c>
      <c r="B3" s="3">
        <v>5694</v>
      </c>
      <c r="C3" s="4"/>
      <c r="D3" s="3">
        <v>4786</v>
      </c>
      <c r="E3" s="4"/>
      <c r="F3" s="3">
        <v>307</v>
      </c>
      <c r="G3" s="4"/>
      <c r="H3" s="3">
        <v>1147</v>
      </c>
      <c r="I3" s="4"/>
      <c r="J3" s="115">
        <v>326</v>
      </c>
      <c r="K3" s="4"/>
      <c r="L3" s="115">
        <v>415</v>
      </c>
      <c r="M3" s="4"/>
      <c r="N3" s="115">
        <v>416</v>
      </c>
      <c r="O3" s="4"/>
      <c r="P3" s="3">
        <v>652</v>
      </c>
      <c r="Q3" s="4"/>
      <c r="R3" s="3">
        <v>239</v>
      </c>
      <c r="S3" s="4"/>
      <c r="T3" s="3">
        <v>180</v>
      </c>
      <c r="U3" s="4"/>
      <c r="V3" s="3">
        <v>48</v>
      </c>
      <c r="W3" s="4"/>
    </row>
    <row r="4" spans="1:23" s="2" customFormat="1" x14ac:dyDescent="0.3">
      <c r="A4" s="1"/>
      <c r="B4" s="3"/>
      <c r="C4" s="4"/>
      <c r="D4" s="3"/>
      <c r="E4" s="4"/>
      <c r="F4" s="3"/>
      <c r="G4" s="4"/>
      <c r="H4" s="3"/>
      <c r="I4" s="4"/>
      <c r="J4" s="115"/>
      <c r="K4" s="4"/>
      <c r="L4" s="115"/>
      <c r="M4" s="4"/>
      <c r="N4" s="115"/>
      <c r="O4" s="4"/>
      <c r="P4" s="3"/>
      <c r="Q4" s="4"/>
      <c r="R4" s="3"/>
      <c r="S4" s="4"/>
      <c r="T4" s="3"/>
      <c r="U4" s="4"/>
      <c r="V4" s="3"/>
      <c r="W4" s="4"/>
    </row>
    <row r="5" spans="1:23" x14ac:dyDescent="0.3">
      <c r="A5" s="5" t="s">
        <v>8</v>
      </c>
      <c r="B5" s="6">
        <v>52.476999999999997</v>
      </c>
      <c r="C5" s="7" t="s">
        <v>9</v>
      </c>
      <c r="D5" s="6">
        <v>52.7</v>
      </c>
      <c r="E5" s="7" t="s">
        <v>10</v>
      </c>
      <c r="F5" s="6">
        <v>58.1</v>
      </c>
      <c r="G5" s="7" t="s">
        <v>11</v>
      </c>
      <c r="H5" s="6">
        <v>53.2</v>
      </c>
      <c r="I5" s="7" t="s">
        <v>12</v>
      </c>
      <c r="J5" s="116">
        <v>53</v>
      </c>
      <c r="K5" s="7" t="s">
        <v>511</v>
      </c>
      <c r="L5" s="116">
        <v>51.2</v>
      </c>
      <c r="M5" s="7" t="s">
        <v>9</v>
      </c>
      <c r="N5" s="116">
        <v>51.6</v>
      </c>
      <c r="O5" s="7" t="s">
        <v>512</v>
      </c>
      <c r="P5" s="6">
        <v>53.1</v>
      </c>
      <c r="Q5" s="7" t="s">
        <v>13</v>
      </c>
      <c r="R5" s="6">
        <v>53.7</v>
      </c>
      <c r="S5" s="8" t="s">
        <v>15</v>
      </c>
      <c r="T5" s="6">
        <v>53.6</v>
      </c>
      <c r="U5" s="8" t="s">
        <v>14</v>
      </c>
      <c r="V5" s="6">
        <v>58.1</v>
      </c>
      <c r="W5" s="8" t="s">
        <v>16</v>
      </c>
    </row>
    <row r="6" spans="1:23" x14ac:dyDescent="0.3">
      <c r="A6" s="5" t="s">
        <v>17</v>
      </c>
      <c r="B6" s="6">
        <v>54</v>
      </c>
      <c r="C6" s="9" t="s">
        <v>18</v>
      </c>
      <c r="D6" s="6">
        <v>54</v>
      </c>
      <c r="E6" s="9" t="s">
        <v>18</v>
      </c>
      <c r="F6" s="6">
        <v>60</v>
      </c>
      <c r="G6" s="9" t="s">
        <v>19</v>
      </c>
      <c r="H6" s="6">
        <v>54</v>
      </c>
      <c r="I6" s="9" t="s">
        <v>20</v>
      </c>
      <c r="J6" s="26">
        <v>54</v>
      </c>
      <c r="K6" s="9" t="s">
        <v>513</v>
      </c>
      <c r="L6" s="26">
        <v>53</v>
      </c>
      <c r="M6" s="9" t="s">
        <v>514</v>
      </c>
      <c r="N6" s="26">
        <v>52</v>
      </c>
      <c r="O6" s="9" t="s">
        <v>515</v>
      </c>
      <c r="P6" s="6">
        <v>54</v>
      </c>
      <c r="Q6" s="4" t="s">
        <v>21</v>
      </c>
      <c r="R6" s="6">
        <v>54</v>
      </c>
      <c r="S6" s="4" t="s">
        <v>23</v>
      </c>
      <c r="T6" s="6">
        <v>54</v>
      </c>
      <c r="U6" s="4" t="s">
        <v>22</v>
      </c>
      <c r="V6" s="6">
        <v>58</v>
      </c>
      <c r="W6" s="4" t="s">
        <v>24</v>
      </c>
    </row>
    <row r="7" spans="1:23" x14ac:dyDescent="0.3">
      <c r="A7" s="5" t="s">
        <v>25</v>
      </c>
      <c r="B7" s="6"/>
      <c r="C7" s="9"/>
      <c r="D7" s="6"/>
      <c r="E7" s="9"/>
      <c r="F7" s="6"/>
      <c r="G7" s="9"/>
      <c r="H7" s="6"/>
      <c r="I7" s="9"/>
      <c r="J7" s="117"/>
      <c r="K7" s="9"/>
      <c r="L7" s="117"/>
      <c r="M7" s="9"/>
      <c r="N7" s="117"/>
      <c r="O7" s="9"/>
      <c r="P7" s="6"/>
      <c r="Q7" s="4"/>
      <c r="R7" s="6"/>
      <c r="S7" s="4"/>
      <c r="T7" s="6"/>
      <c r="U7" s="4"/>
      <c r="V7" s="6"/>
      <c r="W7" s="4"/>
    </row>
    <row r="8" spans="1:23" x14ac:dyDescent="0.3">
      <c r="A8" s="10" t="s">
        <v>26</v>
      </c>
      <c r="B8" s="11">
        <v>208</v>
      </c>
      <c r="C8" s="12">
        <f>B8/$B$3</f>
        <v>3.6529680365296802E-2</v>
      </c>
      <c r="D8" s="13">
        <v>169</v>
      </c>
      <c r="E8" s="12">
        <f>D8/$D$3</f>
        <v>3.5311324697033013E-2</v>
      </c>
      <c r="F8" s="13">
        <v>5</v>
      </c>
      <c r="G8" s="12">
        <f>F8/$F$3</f>
        <v>1.6286644951140065E-2</v>
      </c>
      <c r="H8" s="13">
        <v>41</v>
      </c>
      <c r="I8" s="12">
        <f>H8/$H$3</f>
        <v>3.5745422842197033E-2</v>
      </c>
      <c r="J8" s="118">
        <v>8</v>
      </c>
      <c r="K8" s="12">
        <f>J8/J$3</f>
        <v>2.4539877300613498E-2</v>
      </c>
      <c r="L8" s="118">
        <v>17</v>
      </c>
      <c r="M8" s="12">
        <f>L8/L$3</f>
        <v>4.0963855421686748E-2</v>
      </c>
      <c r="N8" s="118">
        <v>13</v>
      </c>
      <c r="O8" s="12">
        <f>N8/N$3</f>
        <v>3.125E-2</v>
      </c>
      <c r="P8" s="13">
        <v>19</v>
      </c>
      <c r="Q8" s="12">
        <f>P8/$P$3</f>
        <v>2.9141104294478526E-2</v>
      </c>
      <c r="R8" s="13">
        <v>5</v>
      </c>
      <c r="S8" s="12">
        <f>R8/$R$3</f>
        <v>2.0920502092050208E-2</v>
      </c>
      <c r="T8" s="13">
        <v>7</v>
      </c>
      <c r="U8" s="12">
        <f t="shared" ref="U8:U13" si="0">T8/$T$3</f>
        <v>3.888888888888889E-2</v>
      </c>
      <c r="V8" s="13">
        <v>0</v>
      </c>
      <c r="W8" s="12">
        <f>V8/$V$3</f>
        <v>0</v>
      </c>
    </row>
    <row r="9" spans="1:23" x14ac:dyDescent="0.3">
      <c r="A9" s="10" t="s">
        <v>27</v>
      </c>
      <c r="B9" s="11">
        <v>667</v>
      </c>
      <c r="C9" s="12">
        <f t="shared" ref="C9:C13" si="1">B9/$B$3</f>
        <v>0.11714085001756235</v>
      </c>
      <c r="D9" s="13">
        <v>544</v>
      </c>
      <c r="E9" s="12">
        <f t="shared" ref="E9:E17" si="2">D9/$D$3</f>
        <v>0.11366485582950271</v>
      </c>
      <c r="F9" s="13">
        <v>9</v>
      </c>
      <c r="G9" s="12">
        <f t="shared" ref="G9:G17" si="3">F9/$F$3</f>
        <v>2.9315960912052116E-2</v>
      </c>
      <c r="H9" s="13">
        <v>130</v>
      </c>
      <c r="I9" s="12">
        <f t="shared" ref="I9:I17" si="4">H9/$H$3</f>
        <v>0.11333914559721012</v>
      </c>
      <c r="J9" s="118">
        <v>44</v>
      </c>
      <c r="K9" s="12">
        <f t="shared" ref="K9:M13" si="5">J9/J$3</f>
        <v>0.13496932515337423</v>
      </c>
      <c r="L9" s="118">
        <v>58</v>
      </c>
      <c r="M9" s="12">
        <f t="shared" si="5"/>
        <v>0.13975903614457832</v>
      </c>
      <c r="N9" s="118">
        <v>54</v>
      </c>
      <c r="O9" s="12">
        <f t="shared" ref="O9:O13" si="6">N9/N$3</f>
        <v>0.12980769230769232</v>
      </c>
      <c r="P9" s="13">
        <v>65</v>
      </c>
      <c r="Q9" s="12">
        <f t="shared" ref="Q9:Q17" si="7">P9/$P$3</f>
        <v>9.9693251533742325E-2</v>
      </c>
      <c r="R9" s="13">
        <v>26</v>
      </c>
      <c r="S9" s="12">
        <f t="shared" ref="S9:S17" si="8">R9/$R$3</f>
        <v>0.10878661087866109</v>
      </c>
      <c r="T9" s="13">
        <v>16</v>
      </c>
      <c r="U9" s="12">
        <f t="shared" si="0"/>
        <v>8.8888888888888892E-2</v>
      </c>
      <c r="V9" s="13">
        <v>1</v>
      </c>
      <c r="W9" s="12">
        <f t="shared" ref="W9:W17" si="9">V9/$V$3</f>
        <v>2.0833333333333332E-2</v>
      </c>
    </row>
    <row r="10" spans="1:23" x14ac:dyDescent="0.3">
      <c r="A10" s="10" t="s">
        <v>28</v>
      </c>
      <c r="B10" s="11">
        <v>1250</v>
      </c>
      <c r="C10" s="12">
        <f t="shared" si="1"/>
        <v>0.21952932911837023</v>
      </c>
      <c r="D10" s="14">
        <v>1031</v>
      </c>
      <c r="E10" s="12">
        <f t="shared" si="2"/>
        <v>0.21541997492687004</v>
      </c>
      <c r="F10" s="13">
        <v>47</v>
      </c>
      <c r="G10" s="12">
        <f t="shared" si="3"/>
        <v>0.15309446254071662</v>
      </c>
      <c r="H10" s="13">
        <v>219</v>
      </c>
      <c r="I10" s="12">
        <f t="shared" si="4"/>
        <v>0.1909328683522232</v>
      </c>
      <c r="J10" s="118">
        <v>64</v>
      </c>
      <c r="K10" s="12">
        <f t="shared" si="5"/>
        <v>0.19631901840490798</v>
      </c>
      <c r="L10" s="118">
        <v>95</v>
      </c>
      <c r="M10" s="12">
        <f t="shared" si="5"/>
        <v>0.2289156626506024</v>
      </c>
      <c r="N10" s="118">
        <v>106</v>
      </c>
      <c r="O10" s="12">
        <f t="shared" si="6"/>
        <v>0.25480769230769229</v>
      </c>
      <c r="P10" s="13">
        <v>133</v>
      </c>
      <c r="Q10" s="12">
        <f t="shared" si="7"/>
        <v>0.20398773006134968</v>
      </c>
      <c r="R10" s="13">
        <v>42</v>
      </c>
      <c r="S10" s="12">
        <f t="shared" si="8"/>
        <v>0.17573221757322174</v>
      </c>
      <c r="T10" s="13">
        <v>36</v>
      </c>
      <c r="U10" s="12">
        <f t="shared" si="0"/>
        <v>0.2</v>
      </c>
      <c r="V10" s="13">
        <v>7</v>
      </c>
      <c r="W10" s="12">
        <f t="shared" si="9"/>
        <v>0.14583333333333334</v>
      </c>
    </row>
    <row r="11" spans="1:23" x14ac:dyDescent="0.3">
      <c r="A11" s="10" t="s">
        <v>29</v>
      </c>
      <c r="B11" s="11">
        <v>1902</v>
      </c>
      <c r="C11" s="12">
        <f t="shared" si="1"/>
        <v>0.33403582718651209</v>
      </c>
      <c r="D11" s="14">
        <v>1629</v>
      </c>
      <c r="E11" s="12">
        <f t="shared" si="2"/>
        <v>0.34036773923944841</v>
      </c>
      <c r="F11" s="13">
        <v>92</v>
      </c>
      <c r="G11" s="12">
        <f t="shared" si="3"/>
        <v>0.29967426710097722</v>
      </c>
      <c r="H11" s="13">
        <v>401</v>
      </c>
      <c r="I11" s="12">
        <f t="shared" si="4"/>
        <v>0.34960767218831734</v>
      </c>
      <c r="J11" s="118">
        <v>104</v>
      </c>
      <c r="K11" s="12">
        <f t="shared" si="5"/>
        <v>0.31901840490797545</v>
      </c>
      <c r="L11" s="118">
        <v>130</v>
      </c>
      <c r="M11" s="12">
        <f t="shared" si="5"/>
        <v>0.31325301204819278</v>
      </c>
      <c r="N11" s="118">
        <v>139</v>
      </c>
      <c r="O11" s="12">
        <f t="shared" si="6"/>
        <v>0.33413461538461536</v>
      </c>
      <c r="P11" s="13">
        <v>247</v>
      </c>
      <c r="Q11" s="12">
        <f t="shared" si="7"/>
        <v>0.37883435582822084</v>
      </c>
      <c r="R11" s="13">
        <v>88</v>
      </c>
      <c r="S11" s="12">
        <f t="shared" si="8"/>
        <v>0.3682008368200837</v>
      </c>
      <c r="T11" s="13">
        <v>67</v>
      </c>
      <c r="U11" s="12">
        <f t="shared" si="0"/>
        <v>0.37222222222222223</v>
      </c>
      <c r="V11" s="13">
        <v>18</v>
      </c>
      <c r="W11" s="12">
        <f t="shared" si="9"/>
        <v>0.375</v>
      </c>
    </row>
    <row r="12" spans="1:23" x14ac:dyDescent="0.3">
      <c r="A12" s="10" t="s">
        <v>30</v>
      </c>
      <c r="B12" s="11">
        <v>1313</v>
      </c>
      <c r="C12" s="12">
        <f t="shared" si="1"/>
        <v>0.23059360730593606</v>
      </c>
      <c r="D12" s="14">
        <v>1114</v>
      </c>
      <c r="E12" s="12">
        <f t="shared" si="2"/>
        <v>0.23276222315085668</v>
      </c>
      <c r="F12" s="13">
        <v>122</v>
      </c>
      <c r="G12" s="12">
        <f t="shared" si="3"/>
        <v>0.3973941368078176</v>
      </c>
      <c r="H12" s="13">
        <v>259</v>
      </c>
      <c r="I12" s="12">
        <f t="shared" si="4"/>
        <v>0.22580645161290322</v>
      </c>
      <c r="J12" s="118">
        <v>88</v>
      </c>
      <c r="K12" s="12">
        <f t="shared" si="5"/>
        <v>0.26993865030674846</v>
      </c>
      <c r="L12" s="118">
        <v>99</v>
      </c>
      <c r="M12" s="12">
        <f t="shared" si="5"/>
        <v>0.23855421686746989</v>
      </c>
      <c r="N12" s="118">
        <v>87</v>
      </c>
      <c r="O12" s="12">
        <f t="shared" si="6"/>
        <v>0.20913461538461539</v>
      </c>
      <c r="P12" s="13">
        <v>151</v>
      </c>
      <c r="Q12" s="12">
        <f t="shared" si="7"/>
        <v>0.23159509202453987</v>
      </c>
      <c r="R12" s="13">
        <v>63</v>
      </c>
      <c r="S12" s="12">
        <f t="shared" si="8"/>
        <v>0.26359832635983266</v>
      </c>
      <c r="T12" s="13">
        <v>41</v>
      </c>
      <c r="U12" s="12">
        <f t="shared" si="0"/>
        <v>0.22777777777777777</v>
      </c>
      <c r="V12" s="13">
        <v>17</v>
      </c>
      <c r="W12" s="12">
        <f t="shared" si="9"/>
        <v>0.35416666666666669</v>
      </c>
    </row>
    <row r="13" spans="1:23" x14ac:dyDescent="0.3">
      <c r="A13" s="10" t="s">
        <v>31</v>
      </c>
      <c r="B13" s="11">
        <v>354</v>
      </c>
      <c r="C13" s="12">
        <f t="shared" si="1"/>
        <v>6.2170706006322442E-2</v>
      </c>
      <c r="D13" s="14">
        <v>296</v>
      </c>
      <c r="E13" s="12">
        <f t="shared" si="2"/>
        <v>6.1847053907229423E-2</v>
      </c>
      <c r="F13" s="13">
        <v>32</v>
      </c>
      <c r="G13" s="12">
        <f t="shared" si="3"/>
        <v>0.10423452768729642</v>
      </c>
      <c r="H13" s="13">
        <v>95</v>
      </c>
      <c r="I13" s="12">
        <f t="shared" si="4"/>
        <v>8.2824760244115087E-2</v>
      </c>
      <c r="J13" s="118">
        <v>18</v>
      </c>
      <c r="K13" s="12">
        <f t="shared" si="5"/>
        <v>5.5214723926380369E-2</v>
      </c>
      <c r="L13" s="118">
        <v>15</v>
      </c>
      <c r="M13" s="12">
        <f t="shared" si="5"/>
        <v>3.614457831325301E-2</v>
      </c>
      <c r="N13" s="118">
        <v>17</v>
      </c>
      <c r="O13" s="12">
        <f t="shared" si="6"/>
        <v>4.0865384615384616E-2</v>
      </c>
      <c r="P13" s="13">
        <v>37</v>
      </c>
      <c r="Q13" s="12">
        <f t="shared" si="7"/>
        <v>5.674846625766871E-2</v>
      </c>
      <c r="R13" s="13">
        <v>14</v>
      </c>
      <c r="S13" s="12">
        <f t="shared" si="8"/>
        <v>5.8577405857740586E-2</v>
      </c>
      <c r="T13" s="13">
        <v>13</v>
      </c>
      <c r="U13" s="12">
        <f t="shared" si="0"/>
        <v>7.2222222222222215E-2</v>
      </c>
      <c r="V13" s="13">
        <v>5</v>
      </c>
      <c r="W13" s="12">
        <f t="shared" si="9"/>
        <v>0.10416666666666667</v>
      </c>
    </row>
    <row r="14" spans="1:23" x14ac:dyDescent="0.3">
      <c r="A14" s="5"/>
      <c r="B14" s="6"/>
      <c r="C14" s="9"/>
      <c r="D14" s="6"/>
      <c r="E14" s="12"/>
      <c r="F14" s="6"/>
      <c r="G14" s="12"/>
      <c r="H14" s="6"/>
      <c r="I14" s="12"/>
      <c r="J14" s="119"/>
      <c r="K14" s="12"/>
      <c r="L14" s="119"/>
      <c r="M14" s="12"/>
      <c r="N14" s="119"/>
      <c r="O14" s="12"/>
      <c r="P14" s="6"/>
      <c r="Q14" s="12"/>
      <c r="R14" s="6"/>
      <c r="S14" s="12"/>
      <c r="T14" s="6"/>
      <c r="U14" s="12"/>
      <c r="V14" s="6"/>
      <c r="W14" s="12"/>
    </row>
    <row r="15" spans="1:23" x14ac:dyDescent="0.3">
      <c r="A15" s="5" t="s">
        <v>32</v>
      </c>
      <c r="B15" s="6"/>
      <c r="C15" s="9"/>
      <c r="D15" s="6"/>
      <c r="E15" s="12"/>
      <c r="F15" s="6"/>
      <c r="G15" s="12"/>
      <c r="H15" s="6"/>
      <c r="I15" s="12"/>
      <c r="J15" s="119"/>
      <c r="K15" s="12"/>
      <c r="L15" s="119"/>
      <c r="M15" s="12"/>
      <c r="N15" s="119"/>
      <c r="O15" s="12"/>
      <c r="P15" s="6"/>
      <c r="Q15" s="12"/>
      <c r="R15" s="6"/>
      <c r="S15" s="12"/>
      <c r="T15" s="6"/>
      <c r="U15" s="12"/>
      <c r="V15" s="6"/>
      <c r="W15" s="12"/>
    </row>
    <row r="16" spans="1:23" x14ac:dyDescent="0.3">
      <c r="A16" s="10" t="s">
        <v>33</v>
      </c>
      <c r="B16" s="11">
        <v>1188</v>
      </c>
      <c r="C16" s="12">
        <f>B16/B3</f>
        <v>0.20864067439409906</v>
      </c>
      <c r="D16" s="14">
        <v>974</v>
      </c>
      <c r="E16" s="12">
        <f t="shared" si="2"/>
        <v>0.20351023819473466</v>
      </c>
      <c r="F16" s="13">
        <v>68</v>
      </c>
      <c r="G16" s="12">
        <f t="shared" si="3"/>
        <v>0.22149837133550487</v>
      </c>
      <c r="H16" s="13">
        <v>251</v>
      </c>
      <c r="I16" s="12">
        <f t="shared" si="4"/>
        <v>0.21883173496076722</v>
      </c>
      <c r="J16" s="118">
        <v>78</v>
      </c>
      <c r="K16" s="120">
        <v>0.24</v>
      </c>
      <c r="L16" s="118">
        <v>82</v>
      </c>
      <c r="M16" s="120">
        <v>0.19800000000000001</v>
      </c>
      <c r="N16" s="118">
        <v>66</v>
      </c>
      <c r="O16" s="120">
        <v>0.159</v>
      </c>
      <c r="P16" s="13">
        <v>144</v>
      </c>
      <c r="Q16" s="12">
        <f t="shared" si="7"/>
        <v>0.22085889570552147</v>
      </c>
      <c r="R16" s="13">
        <v>39</v>
      </c>
      <c r="S16" s="12">
        <f t="shared" si="8"/>
        <v>0.16317991631799164</v>
      </c>
      <c r="T16" s="13">
        <v>35</v>
      </c>
      <c r="U16" s="12">
        <f>T16/$T$3</f>
        <v>0.19444444444444445</v>
      </c>
      <c r="V16" s="13">
        <v>12</v>
      </c>
      <c r="W16" s="12">
        <f t="shared" si="9"/>
        <v>0.25</v>
      </c>
    </row>
    <row r="17" spans="1:23" x14ac:dyDescent="0.3">
      <c r="A17" s="10" t="s">
        <v>34</v>
      </c>
      <c r="B17" s="11">
        <v>4481</v>
      </c>
      <c r="C17" s="12">
        <f>B17/B3</f>
        <v>0.78696873902353359</v>
      </c>
      <c r="D17" s="14">
        <v>3790</v>
      </c>
      <c r="E17" s="12">
        <f t="shared" si="2"/>
        <v>0.79189302131216044</v>
      </c>
      <c r="F17" s="13">
        <v>238</v>
      </c>
      <c r="G17" s="12">
        <f t="shared" si="3"/>
        <v>0.77524429967426711</v>
      </c>
      <c r="H17" s="13">
        <v>892</v>
      </c>
      <c r="I17" s="12">
        <f t="shared" si="4"/>
        <v>0.77768090671316481</v>
      </c>
      <c r="J17" s="118">
        <v>248</v>
      </c>
      <c r="K17" s="120">
        <v>0.76</v>
      </c>
      <c r="L17" s="118">
        <v>333</v>
      </c>
      <c r="M17" s="120">
        <v>0.80200000000000005</v>
      </c>
      <c r="N17" s="118">
        <v>350</v>
      </c>
      <c r="O17" s="120">
        <v>0.84099999999999997</v>
      </c>
      <c r="P17" s="13">
        <v>505</v>
      </c>
      <c r="Q17" s="12">
        <f t="shared" si="7"/>
        <v>0.77453987730061347</v>
      </c>
      <c r="R17" s="13">
        <v>200</v>
      </c>
      <c r="S17" s="12">
        <f t="shared" si="8"/>
        <v>0.83682008368200833</v>
      </c>
      <c r="T17" s="13">
        <v>141</v>
      </c>
      <c r="U17" s="12">
        <f>T17/$T$3</f>
        <v>0.78333333333333333</v>
      </c>
      <c r="V17" s="13">
        <v>36</v>
      </c>
      <c r="W17" s="12">
        <f t="shared" si="9"/>
        <v>0.75</v>
      </c>
    </row>
    <row r="18" spans="1:23" x14ac:dyDescent="0.3">
      <c r="A18" s="5"/>
      <c r="B18" s="6"/>
      <c r="C18" s="9"/>
      <c r="D18" s="6"/>
      <c r="E18" s="9"/>
      <c r="F18" s="6"/>
      <c r="G18" s="9"/>
      <c r="H18" s="6"/>
      <c r="I18" s="9"/>
      <c r="J18" s="117"/>
      <c r="K18" s="9"/>
      <c r="L18" s="117"/>
      <c r="M18" s="9"/>
      <c r="N18" s="117"/>
      <c r="O18" s="9"/>
      <c r="P18" s="6"/>
      <c r="Q18" s="15"/>
      <c r="R18" s="6"/>
      <c r="S18" s="12"/>
      <c r="T18" s="6"/>
      <c r="U18" s="15"/>
      <c r="V18" s="6"/>
      <c r="W18" s="12"/>
    </row>
    <row r="19" spans="1:23" x14ac:dyDescent="0.3">
      <c r="A19" s="16" t="s">
        <v>36</v>
      </c>
      <c r="B19" s="17">
        <v>26.965</v>
      </c>
      <c r="C19" s="7" t="s">
        <v>37</v>
      </c>
      <c r="D19" s="6">
        <v>26.8</v>
      </c>
      <c r="E19" s="7" t="s">
        <v>38</v>
      </c>
      <c r="F19" s="6">
        <v>25.9</v>
      </c>
      <c r="G19" s="7" t="s">
        <v>39</v>
      </c>
      <c r="H19" s="6">
        <v>26.4</v>
      </c>
      <c r="I19" s="7" t="s">
        <v>40</v>
      </c>
      <c r="J19" s="116">
        <v>27.3</v>
      </c>
      <c r="K19" s="7" t="s">
        <v>516</v>
      </c>
      <c r="L19" s="116">
        <v>28</v>
      </c>
      <c r="M19" s="7" t="s">
        <v>517</v>
      </c>
      <c r="N19" s="116">
        <v>27.4</v>
      </c>
      <c r="O19" s="7" t="s">
        <v>518</v>
      </c>
      <c r="P19" s="18">
        <v>26.6</v>
      </c>
      <c r="Q19" s="19" t="s">
        <v>41</v>
      </c>
      <c r="R19" s="6">
        <v>26.8</v>
      </c>
      <c r="S19" s="20" t="s">
        <v>43</v>
      </c>
      <c r="T19" s="6">
        <v>27.7</v>
      </c>
      <c r="U19" s="19" t="s">
        <v>42</v>
      </c>
      <c r="V19" s="6">
        <v>26.6</v>
      </c>
      <c r="W19" s="20" t="s">
        <v>44</v>
      </c>
    </row>
    <row r="20" spans="1:23" x14ac:dyDescent="0.3">
      <c r="A20" s="16" t="s">
        <v>45</v>
      </c>
      <c r="B20" s="17">
        <v>25.7</v>
      </c>
      <c r="C20" s="9" t="s">
        <v>46</v>
      </c>
      <c r="D20" s="6">
        <v>25.6</v>
      </c>
      <c r="E20" s="9" t="s">
        <v>47</v>
      </c>
      <c r="F20" s="6">
        <v>25.3</v>
      </c>
      <c r="G20" s="9" t="s">
        <v>48</v>
      </c>
      <c r="H20" s="6">
        <v>25.2</v>
      </c>
      <c r="I20" s="7" t="s">
        <v>49</v>
      </c>
      <c r="J20" s="116">
        <v>25.7</v>
      </c>
      <c r="K20" s="7" t="s">
        <v>519</v>
      </c>
      <c r="L20" s="116">
        <v>26.3</v>
      </c>
      <c r="M20" s="7" t="s">
        <v>520</v>
      </c>
      <c r="N20" s="116">
        <v>25.9</v>
      </c>
      <c r="O20" s="7" t="s">
        <v>521</v>
      </c>
      <c r="P20" s="6">
        <v>25.5</v>
      </c>
      <c r="Q20" s="15" t="s">
        <v>50</v>
      </c>
      <c r="R20" s="6">
        <v>25.7</v>
      </c>
      <c r="S20" s="12" t="s">
        <v>52</v>
      </c>
      <c r="T20" s="6">
        <v>26.3</v>
      </c>
      <c r="U20" s="19" t="s">
        <v>51</v>
      </c>
      <c r="V20" s="6">
        <v>26.2</v>
      </c>
      <c r="W20" s="12" t="s">
        <v>53</v>
      </c>
    </row>
    <row r="21" spans="1:23" x14ac:dyDescent="0.3">
      <c r="A21" s="10" t="s">
        <v>54</v>
      </c>
      <c r="B21" s="11">
        <v>70</v>
      </c>
      <c r="C21" s="12">
        <f>B21/$B$3</f>
        <v>1.2293642430628733E-2</v>
      </c>
      <c r="D21" s="6">
        <v>55</v>
      </c>
      <c r="E21" s="12">
        <f t="shared" ref="E21:E28" si="10">D21/$D$3</f>
        <v>1.1491851232762224E-2</v>
      </c>
      <c r="F21" s="13">
        <v>1</v>
      </c>
      <c r="G21" s="12">
        <f t="shared" ref="G21:G28" si="11">F21/$F$3</f>
        <v>3.2573289902280132E-3</v>
      </c>
      <c r="H21" s="13">
        <v>10</v>
      </c>
      <c r="I21" s="12">
        <f t="shared" ref="I21:I28" si="12">H21/$H$3</f>
        <v>8.7183958151700082E-3</v>
      </c>
      <c r="J21" s="118">
        <v>4</v>
      </c>
      <c r="K21" s="120">
        <v>1.2E-2</v>
      </c>
      <c r="L21" s="118">
        <v>0</v>
      </c>
      <c r="M21" s="120">
        <v>0</v>
      </c>
      <c r="N21" s="118">
        <v>5</v>
      </c>
      <c r="O21" s="120">
        <v>1.2E-2</v>
      </c>
      <c r="P21" s="13">
        <v>5</v>
      </c>
      <c r="Q21" s="12">
        <f t="shared" ref="Q21:Q28" si="13">P21/$P$3</f>
        <v>7.6687116564417178E-3</v>
      </c>
      <c r="R21" s="13">
        <v>6</v>
      </c>
      <c r="S21" s="12">
        <f t="shared" ref="S21:S28" si="14">R21/$R$3</f>
        <v>2.5104602510460251E-2</v>
      </c>
      <c r="T21" s="13">
        <v>5</v>
      </c>
      <c r="U21" s="12">
        <f t="shared" ref="U21:U26" si="15">T21/$T$3</f>
        <v>2.7777777777777776E-2</v>
      </c>
      <c r="V21" s="13">
        <v>1</v>
      </c>
      <c r="W21" s="12">
        <f t="shared" ref="W21:W28" si="16">V21/$V$3</f>
        <v>2.0833333333333332E-2</v>
      </c>
    </row>
    <row r="22" spans="1:23" x14ac:dyDescent="0.3">
      <c r="A22" s="10" t="s">
        <v>55</v>
      </c>
      <c r="B22" s="11">
        <v>2428</v>
      </c>
      <c r="C22" s="12">
        <f t="shared" ref="C22:C24" si="17">B22/$B$3</f>
        <v>0.42641376887952231</v>
      </c>
      <c r="D22" s="6">
        <v>2098</v>
      </c>
      <c r="E22" s="12">
        <f t="shared" si="10"/>
        <v>0.43836188884245719</v>
      </c>
      <c r="F22" s="13">
        <v>141</v>
      </c>
      <c r="G22" s="12">
        <f t="shared" si="11"/>
        <v>0.45928338762214982</v>
      </c>
      <c r="H22" s="13">
        <v>547</v>
      </c>
      <c r="I22" s="12">
        <f t="shared" si="12"/>
        <v>0.47689625108979949</v>
      </c>
      <c r="J22" s="118">
        <v>138</v>
      </c>
      <c r="K22" s="120">
        <v>0.42299999999999999</v>
      </c>
      <c r="L22" s="118">
        <v>162</v>
      </c>
      <c r="M22" s="120">
        <v>0.39</v>
      </c>
      <c r="N22" s="118">
        <v>173</v>
      </c>
      <c r="O22" s="120">
        <v>0.41599999999999998</v>
      </c>
      <c r="P22" s="13">
        <v>287</v>
      </c>
      <c r="Q22" s="12">
        <f t="shared" si="13"/>
        <v>0.44018404907975461</v>
      </c>
      <c r="R22" s="13">
        <v>103</v>
      </c>
      <c r="S22" s="12">
        <f t="shared" si="14"/>
        <v>0.43096234309623432</v>
      </c>
      <c r="T22" s="13">
        <v>59</v>
      </c>
      <c r="U22" s="12">
        <f t="shared" si="15"/>
        <v>0.32777777777777778</v>
      </c>
      <c r="V22" s="13">
        <v>18</v>
      </c>
      <c r="W22" s="12">
        <f t="shared" si="16"/>
        <v>0.375</v>
      </c>
    </row>
    <row r="23" spans="1:23" x14ac:dyDescent="0.3">
      <c r="A23" s="10" t="s">
        <v>56</v>
      </c>
      <c r="B23" s="11">
        <v>1835</v>
      </c>
      <c r="C23" s="12">
        <f t="shared" si="17"/>
        <v>0.32226905514576748</v>
      </c>
      <c r="D23" s="6">
        <v>1540</v>
      </c>
      <c r="E23" s="12">
        <f t="shared" si="10"/>
        <v>0.32177183451734226</v>
      </c>
      <c r="F23" s="13">
        <v>111</v>
      </c>
      <c r="G23" s="12">
        <f t="shared" si="11"/>
        <v>0.36156351791530944</v>
      </c>
      <c r="H23" s="13">
        <v>369</v>
      </c>
      <c r="I23" s="12">
        <f t="shared" si="12"/>
        <v>0.32170880557977333</v>
      </c>
      <c r="J23" s="118">
        <v>106</v>
      </c>
      <c r="K23" s="120">
        <v>0.32500000000000001</v>
      </c>
      <c r="L23" s="118">
        <v>134</v>
      </c>
      <c r="M23" s="120">
        <v>0.32300000000000001</v>
      </c>
      <c r="N23" s="118">
        <v>127</v>
      </c>
      <c r="O23" s="120">
        <v>0.30499999999999999</v>
      </c>
      <c r="P23" s="13">
        <v>210</v>
      </c>
      <c r="Q23" s="12">
        <f t="shared" si="13"/>
        <v>0.32208588957055212</v>
      </c>
      <c r="R23" s="13">
        <v>65</v>
      </c>
      <c r="S23" s="12">
        <f t="shared" si="14"/>
        <v>0.27196652719665271</v>
      </c>
      <c r="T23" s="13">
        <v>62</v>
      </c>
      <c r="U23" s="12">
        <f t="shared" si="15"/>
        <v>0.34444444444444444</v>
      </c>
      <c r="V23" s="13">
        <v>18</v>
      </c>
      <c r="W23" s="12">
        <f t="shared" si="16"/>
        <v>0.375</v>
      </c>
    </row>
    <row r="24" spans="1:23" x14ac:dyDescent="0.3">
      <c r="A24" s="10" t="s">
        <v>57</v>
      </c>
      <c r="B24" s="11">
        <v>788</v>
      </c>
      <c r="C24" s="12">
        <f t="shared" si="17"/>
        <v>0.13839128907622059</v>
      </c>
      <c r="D24" s="6">
        <v>644</v>
      </c>
      <c r="E24" s="12">
        <f t="shared" si="10"/>
        <v>0.13455913079816131</v>
      </c>
      <c r="F24" s="13">
        <v>36</v>
      </c>
      <c r="G24" s="12">
        <f t="shared" si="11"/>
        <v>0.11726384364820847</v>
      </c>
      <c r="H24" s="13">
        <v>139</v>
      </c>
      <c r="I24" s="12">
        <f t="shared" si="12"/>
        <v>0.12118570183086312</v>
      </c>
      <c r="J24" s="118">
        <v>35</v>
      </c>
      <c r="K24" s="120">
        <v>0.107</v>
      </c>
      <c r="L24" s="118">
        <v>66</v>
      </c>
      <c r="M24" s="120">
        <v>0.159</v>
      </c>
      <c r="N24" s="118">
        <v>58</v>
      </c>
      <c r="O24" s="120">
        <v>0.13900000000000001</v>
      </c>
      <c r="P24" s="13">
        <v>95</v>
      </c>
      <c r="Q24" s="12">
        <f t="shared" si="13"/>
        <v>0.14570552147239263</v>
      </c>
      <c r="R24" s="13">
        <v>42</v>
      </c>
      <c r="S24" s="12">
        <f t="shared" si="14"/>
        <v>0.17573221757322174</v>
      </c>
      <c r="T24" s="13">
        <v>33</v>
      </c>
      <c r="U24" s="12">
        <f t="shared" si="15"/>
        <v>0.18333333333333332</v>
      </c>
      <c r="V24" s="13">
        <v>7</v>
      </c>
      <c r="W24" s="12">
        <f t="shared" si="16"/>
        <v>0.14583333333333334</v>
      </c>
    </row>
    <row r="25" spans="1:23" x14ac:dyDescent="0.3">
      <c r="A25" s="10" t="s">
        <v>58</v>
      </c>
      <c r="B25" s="11">
        <v>527</v>
      </c>
      <c r="C25" s="12">
        <f>B25/$B$3</f>
        <v>9.2553565156304876E-2</v>
      </c>
      <c r="D25" s="6">
        <v>412</v>
      </c>
      <c r="E25" s="12">
        <f t="shared" si="10"/>
        <v>8.6084412870873386E-2</v>
      </c>
      <c r="F25" s="13">
        <v>13</v>
      </c>
      <c r="G25" s="12">
        <f t="shared" si="11"/>
        <v>4.2345276872964167E-2</v>
      </c>
      <c r="H25" s="13">
        <v>75</v>
      </c>
      <c r="I25" s="12">
        <f t="shared" si="12"/>
        <v>6.5387968613775063E-2</v>
      </c>
      <c r="J25" s="118">
        <v>40</v>
      </c>
      <c r="K25" s="120">
        <v>0.123</v>
      </c>
      <c r="L25" s="118">
        <v>50</v>
      </c>
      <c r="M25" s="120">
        <v>0.121</v>
      </c>
      <c r="N25" s="118">
        <v>49</v>
      </c>
      <c r="O25" s="120">
        <v>0.11799999999999999</v>
      </c>
      <c r="P25" s="13">
        <v>49</v>
      </c>
      <c r="Q25" s="12">
        <f t="shared" si="13"/>
        <v>7.5153374233128831E-2</v>
      </c>
      <c r="R25" s="13">
        <v>21</v>
      </c>
      <c r="S25" s="12">
        <f t="shared" si="14"/>
        <v>8.7866108786610872E-2</v>
      </c>
      <c r="T25" s="13">
        <v>21</v>
      </c>
      <c r="U25" s="12">
        <f t="shared" si="15"/>
        <v>0.11666666666666667</v>
      </c>
      <c r="V25" s="13">
        <v>4</v>
      </c>
      <c r="W25" s="12">
        <f t="shared" si="16"/>
        <v>8.3333333333333329E-2</v>
      </c>
    </row>
    <row r="26" spans="1:23" x14ac:dyDescent="0.3">
      <c r="A26" s="10" t="s">
        <v>59</v>
      </c>
      <c r="B26" s="11">
        <f>B3-B21-B22-B23-B24-B25</f>
        <v>46</v>
      </c>
      <c r="C26" s="12">
        <f>B26/$B$3</f>
        <v>8.0786793115560241E-3</v>
      </c>
      <c r="D26" s="6">
        <v>38</v>
      </c>
      <c r="E26" s="12">
        <f t="shared" si="10"/>
        <v>7.9398244880902625E-3</v>
      </c>
      <c r="F26" s="13">
        <v>5</v>
      </c>
      <c r="G26" s="12">
        <f t="shared" si="11"/>
        <v>1.6286644951140065E-2</v>
      </c>
      <c r="H26" s="13">
        <v>7</v>
      </c>
      <c r="I26" s="12">
        <f t="shared" si="12"/>
        <v>6.1028770706190059E-3</v>
      </c>
      <c r="J26" s="118">
        <v>3</v>
      </c>
      <c r="K26" s="120">
        <v>8.9999999999999993E-3</v>
      </c>
      <c r="L26" s="118">
        <v>3</v>
      </c>
      <c r="M26" s="120">
        <v>7.0000000000000001E-3</v>
      </c>
      <c r="N26" s="118">
        <v>4</v>
      </c>
      <c r="O26" s="120">
        <v>0.01</v>
      </c>
      <c r="P26" s="13">
        <v>6</v>
      </c>
      <c r="Q26" s="12">
        <f t="shared" si="13"/>
        <v>9.202453987730062E-3</v>
      </c>
      <c r="R26" s="13">
        <v>2</v>
      </c>
      <c r="S26" s="12">
        <f t="shared" si="14"/>
        <v>8.368200836820083E-3</v>
      </c>
      <c r="T26" s="13">
        <v>0</v>
      </c>
      <c r="U26" s="12">
        <f t="shared" si="15"/>
        <v>0</v>
      </c>
      <c r="V26" s="13">
        <v>0</v>
      </c>
      <c r="W26" s="12">
        <f t="shared" si="16"/>
        <v>0</v>
      </c>
    </row>
    <row r="27" spans="1:23" x14ac:dyDescent="0.3">
      <c r="A27" s="10"/>
      <c r="B27" s="11"/>
      <c r="C27" s="12"/>
      <c r="D27" s="6"/>
      <c r="E27" s="12"/>
      <c r="F27" s="6"/>
      <c r="G27" s="12"/>
      <c r="H27" s="6"/>
      <c r="I27" s="12"/>
      <c r="J27" s="119"/>
      <c r="K27" s="12"/>
      <c r="L27" s="119"/>
      <c r="M27" s="12"/>
      <c r="N27" s="119"/>
      <c r="O27" s="12"/>
      <c r="P27" s="6"/>
      <c r="Q27" s="4"/>
      <c r="R27" s="6"/>
      <c r="S27" s="4"/>
      <c r="T27" s="6"/>
      <c r="U27" s="4"/>
      <c r="V27" s="6"/>
      <c r="W27" s="4"/>
    </row>
    <row r="28" spans="1:23" x14ac:dyDescent="0.3">
      <c r="A28" s="16" t="s">
        <v>60</v>
      </c>
      <c r="B28" s="21" t="s">
        <v>61</v>
      </c>
      <c r="C28" s="22" t="s">
        <v>62</v>
      </c>
      <c r="D28" s="23">
        <v>2543</v>
      </c>
      <c r="E28" s="12">
        <f t="shared" si="10"/>
        <v>0.53134141245298783</v>
      </c>
      <c r="F28" s="6">
        <v>15</v>
      </c>
      <c r="G28" s="12">
        <f t="shared" si="11"/>
        <v>4.8859934853420196E-2</v>
      </c>
      <c r="H28" s="6">
        <v>567</v>
      </c>
      <c r="I28" s="12">
        <f t="shared" si="12"/>
        <v>0.4943330427201395</v>
      </c>
      <c r="J28" s="119">
        <v>280</v>
      </c>
      <c r="K28" s="12">
        <v>0.86</v>
      </c>
      <c r="L28" s="119">
        <v>255</v>
      </c>
      <c r="M28" s="12">
        <v>0.61499999999999999</v>
      </c>
      <c r="N28" s="119">
        <v>327</v>
      </c>
      <c r="O28" s="12">
        <v>0.78600000000000003</v>
      </c>
      <c r="P28" s="6">
        <v>315</v>
      </c>
      <c r="Q28" s="12">
        <f t="shared" si="13"/>
        <v>0.48312883435582821</v>
      </c>
      <c r="R28" s="6">
        <v>163</v>
      </c>
      <c r="S28" s="12">
        <f t="shared" si="14"/>
        <v>0.68200836820083677</v>
      </c>
      <c r="T28" s="6">
        <v>84</v>
      </c>
      <c r="U28" s="12">
        <f>T28/$T$3</f>
        <v>0.46666666666666667</v>
      </c>
      <c r="V28" s="6">
        <v>28</v>
      </c>
      <c r="W28" s="12">
        <f t="shared" si="16"/>
        <v>0.58333333333333337</v>
      </c>
    </row>
    <row r="29" spans="1:23" ht="43.2" x14ac:dyDescent="0.3">
      <c r="A29" s="72" t="s">
        <v>63</v>
      </c>
      <c r="B29" s="21"/>
      <c r="C29" s="22"/>
      <c r="D29" s="23">
        <v>179</v>
      </c>
      <c r="E29" s="12" t="s">
        <v>64</v>
      </c>
      <c r="F29" s="6">
        <v>167</v>
      </c>
      <c r="G29" s="12" t="s">
        <v>65</v>
      </c>
      <c r="H29" s="6">
        <v>135</v>
      </c>
      <c r="I29" s="12" t="s">
        <v>66</v>
      </c>
      <c r="J29" s="119">
        <v>182.5</v>
      </c>
      <c r="K29" s="12" t="s">
        <v>522</v>
      </c>
      <c r="L29" s="119">
        <v>124</v>
      </c>
      <c r="M29" s="12" t="s">
        <v>523</v>
      </c>
      <c r="N29" s="119">
        <v>187</v>
      </c>
      <c r="O29" s="12" t="s">
        <v>524</v>
      </c>
      <c r="P29" s="6">
        <v>153</v>
      </c>
      <c r="Q29" s="12" t="s">
        <v>67</v>
      </c>
      <c r="R29" s="6">
        <v>180</v>
      </c>
      <c r="S29" s="12" t="s">
        <v>69</v>
      </c>
      <c r="T29" s="6">
        <v>207</v>
      </c>
      <c r="U29" s="12" t="s">
        <v>68</v>
      </c>
      <c r="V29" s="6">
        <v>176</v>
      </c>
      <c r="W29" s="12" t="s">
        <v>70</v>
      </c>
    </row>
    <row r="30" spans="1:23" ht="57.6" x14ac:dyDescent="0.3">
      <c r="A30" s="72" t="s">
        <v>537</v>
      </c>
      <c r="B30" s="21"/>
      <c r="C30" s="22"/>
      <c r="D30" s="23"/>
      <c r="E30" s="12"/>
      <c r="F30" s="6"/>
      <c r="G30" s="12"/>
      <c r="H30" s="6"/>
      <c r="I30" s="12"/>
      <c r="J30" s="119"/>
      <c r="K30" s="12"/>
      <c r="L30" s="119"/>
      <c r="M30" s="12"/>
      <c r="N30" s="119"/>
      <c r="O30" s="12"/>
      <c r="P30" s="6"/>
      <c r="Q30" s="12"/>
      <c r="R30" s="6"/>
      <c r="S30" s="12"/>
      <c r="T30" s="6"/>
      <c r="U30" s="12"/>
      <c r="V30" s="6"/>
      <c r="W30" s="12"/>
    </row>
    <row r="31" spans="1:23" x14ac:dyDescent="0.3">
      <c r="A31" s="5"/>
      <c r="B31" s="6"/>
      <c r="C31" s="9"/>
      <c r="D31" s="6"/>
      <c r="E31" s="9"/>
      <c r="F31" s="6"/>
      <c r="G31" s="12"/>
      <c r="H31" s="6"/>
      <c r="I31" s="12"/>
      <c r="J31" s="119"/>
      <c r="K31" s="12"/>
      <c r="L31" s="119"/>
      <c r="M31" s="12"/>
      <c r="N31" s="119"/>
      <c r="O31" s="12"/>
      <c r="P31" s="6"/>
      <c r="Q31" s="12"/>
      <c r="R31" s="6"/>
      <c r="S31" s="12"/>
      <c r="T31" s="6"/>
      <c r="U31" s="12"/>
      <c r="V31" s="6"/>
      <c r="W31" s="12"/>
    </row>
    <row r="32" spans="1:23" x14ac:dyDescent="0.3">
      <c r="A32" s="16" t="s">
        <v>71</v>
      </c>
      <c r="B32" s="6"/>
      <c r="C32" s="9"/>
      <c r="D32" s="6"/>
      <c r="E32" s="9"/>
      <c r="F32" s="6"/>
      <c r="G32" s="12"/>
      <c r="H32" s="6"/>
      <c r="I32" s="12"/>
      <c r="J32" s="119"/>
      <c r="K32" s="12"/>
      <c r="L32" s="119"/>
      <c r="M32" s="12"/>
      <c r="N32" s="119"/>
      <c r="O32" s="12"/>
      <c r="P32" s="6"/>
      <c r="Q32" s="12"/>
      <c r="R32" s="6"/>
      <c r="S32" s="12"/>
      <c r="T32" s="6"/>
      <c r="U32" s="12"/>
      <c r="V32" s="6"/>
      <c r="W32" s="12"/>
    </row>
    <row r="33" spans="1:25" x14ac:dyDescent="0.3">
      <c r="A33" s="10" t="s">
        <v>72</v>
      </c>
      <c r="B33" s="11">
        <v>5406</v>
      </c>
      <c r="C33" s="24">
        <v>0.94799999999999995</v>
      </c>
      <c r="D33" s="6">
        <v>4548</v>
      </c>
      <c r="E33" s="12">
        <f t="shared" ref="E33:E90" si="18">D33/$D$3</f>
        <v>0.95027162557459255</v>
      </c>
      <c r="F33" s="6">
        <v>298</v>
      </c>
      <c r="G33" s="12">
        <f t="shared" ref="G33:G90" si="19">F33/$F$3</f>
        <v>0.97068403908794787</v>
      </c>
      <c r="H33" s="6">
        <v>1086</v>
      </c>
      <c r="I33" s="12">
        <f t="shared" ref="I33:I90" si="20">H33/$H$3</f>
        <v>0.94681778552746299</v>
      </c>
      <c r="J33" s="119">
        <v>310</v>
      </c>
      <c r="K33" s="12">
        <v>0.95099999999999996</v>
      </c>
      <c r="L33" s="119">
        <v>399</v>
      </c>
      <c r="M33" s="12">
        <v>0.96099999999999997</v>
      </c>
      <c r="N33" s="119">
        <v>393</v>
      </c>
      <c r="O33" s="12">
        <v>0.94499999999999995</v>
      </c>
      <c r="P33" s="6">
        <v>624</v>
      </c>
      <c r="Q33" s="12">
        <f t="shared" ref="Q33:Q90" si="21">P33/$P$3</f>
        <v>0.95705521472392641</v>
      </c>
      <c r="R33" s="6">
        <v>228</v>
      </c>
      <c r="S33" s="12">
        <f t="shared" ref="S33:S90" si="22">R33/$R$3</f>
        <v>0.95397489539748959</v>
      </c>
      <c r="T33" s="6">
        <v>177</v>
      </c>
      <c r="U33" s="12">
        <f>T33/$T$3</f>
        <v>0.98333333333333328</v>
      </c>
      <c r="V33" s="6">
        <v>46</v>
      </c>
      <c r="W33" s="12">
        <f t="shared" ref="W33:W90" si="23">V33/$V$3</f>
        <v>0.95833333333333337</v>
      </c>
    </row>
    <row r="34" spans="1:25" x14ac:dyDescent="0.3">
      <c r="A34" s="10"/>
      <c r="B34" s="11"/>
      <c r="C34" s="24"/>
      <c r="D34" s="6"/>
      <c r="E34" s="12"/>
      <c r="F34" s="6"/>
      <c r="G34" s="12"/>
      <c r="H34" s="6"/>
      <c r="I34" s="12"/>
      <c r="J34" s="119"/>
      <c r="K34" s="12"/>
      <c r="L34" s="119"/>
      <c r="M34" s="12"/>
      <c r="N34" s="119"/>
      <c r="O34" s="12"/>
      <c r="P34" s="6"/>
      <c r="Q34" s="12"/>
      <c r="R34" s="6"/>
      <c r="S34" s="12"/>
      <c r="T34" s="6"/>
      <c r="U34" s="12"/>
      <c r="V34" s="6"/>
      <c r="W34" s="12"/>
    </row>
    <row r="35" spans="1:25" x14ac:dyDescent="0.3">
      <c r="A35" s="16" t="s">
        <v>73</v>
      </c>
      <c r="B35" s="6"/>
      <c r="C35" s="9"/>
      <c r="D35" s="6"/>
      <c r="E35" s="12"/>
      <c r="F35" s="6"/>
      <c r="G35" s="12"/>
      <c r="H35" s="6"/>
      <c r="I35" s="12"/>
      <c r="J35" s="119"/>
      <c r="K35" s="12"/>
      <c r="L35" s="119"/>
      <c r="M35" s="12"/>
      <c r="N35" s="119"/>
      <c r="O35" s="12"/>
      <c r="P35" s="6"/>
      <c r="Q35" s="12"/>
      <c r="R35" s="6"/>
      <c r="S35" s="12"/>
      <c r="T35" s="6"/>
      <c r="U35" s="12"/>
      <c r="V35" s="6"/>
      <c r="W35" s="12"/>
    </row>
    <row r="36" spans="1:25" x14ac:dyDescent="0.3">
      <c r="A36" s="10">
        <v>1</v>
      </c>
      <c r="B36" s="6">
        <v>138</v>
      </c>
      <c r="C36" s="12">
        <f>B36/$B$3</f>
        <v>2.4236037934668071E-2</v>
      </c>
      <c r="D36" s="6">
        <v>112</v>
      </c>
      <c r="E36" s="12">
        <f t="shared" si="18"/>
        <v>2.3401587964897618E-2</v>
      </c>
      <c r="F36" s="6">
        <v>5</v>
      </c>
      <c r="G36" s="12">
        <f t="shared" si="19"/>
        <v>1.6286644951140065E-2</v>
      </c>
      <c r="H36" s="6">
        <v>28</v>
      </c>
      <c r="I36" s="12">
        <f t="shared" si="20"/>
        <v>2.4411508282476024E-2</v>
      </c>
      <c r="J36" s="119">
        <v>8</v>
      </c>
      <c r="K36" s="12">
        <f>J36/J$3</f>
        <v>2.4539877300613498E-2</v>
      </c>
      <c r="L36" s="119">
        <v>9</v>
      </c>
      <c r="M36" s="12">
        <f>L36/L$3</f>
        <v>2.1686746987951807E-2</v>
      </c>
      <c r="N36" s="119">
        <v>11</v>
      </c>
      <c r="O36" s="12">
        <f>N36/N$3</f>
        <v>2.6442307692307692E-2</v>
      </c>
      <c r="P36" s="6">
        <v>17</v>
      </c>
      <c r="Q36" s="12">
        <f t="shared" si="21"/>
        <v>2.6073619631901839E-2</v>
      </c>
      <c r="R36" s="6">
        <v>4</v>
      </c>
      <c r="S36" s="12">
        <f t="shared" si="22"/>
        <v>1.6736401673640166E-2</v>
      </c>
      <c r="T36" s="6">
        <v>5</v>
      </c>
      <c r="U36" s="12">
        <f t="shared" ref="U36:U46" si="24">T36/$T$3</f>
        <v>2.7777777777777776E-2</v>
      </c>
      <c r="V36" s="6">
        <v>1</v>
      </c>
      <c r="W36" s="12">
        <f t="shared" si="23"/>
        <v>2.0833333333333332E-2</v>
      </c>
    </row>
    <row r="37" spans="1:25" x14ac:dyDescent="0.3">
      <c r="A37" s="10">
        <v>2</v>
      </c>
      <c r="B37" s="6">
        <v>202</v>
      </c>
      <c r="C37" s="12">
        <f t="shared" ref="C37:C45" si="25">B37/$B$3</f>
        <v>3.5475939585528624E-2</v>
      </c>
      <c r="D37" s="6">
        <v>159</v>
      </c>
      <c r="E37" s="12">
        <f t="shared" si="18"/>
        <v>3.3221897200167154E-2</v>
      </c>
      <c r="F37" s="6">
        <v>7</v>
      </c>
      <c r="G37" s="12">
        <f t="shared" si="19"/>
        <v>2.2801302931596091E-2</v>
      </c>
      <c r="H37" s="6">
        <v>38</v>
      </c>
      <c r="I37" s="12">
        <f t="shared" si="20"/>
        <v>3.3129904097646032E-2</v>
      </c>
      <c r="J37" s="119">
        <v>12</v>
      </c>
      <c r="K37" s="12">
        <f t="shared" ref="K37:K46" si="26">J37/J$3</f>
        <v>3.6809815950920248E-2</v>
      </c>
      <c r="L37" s="119">
        <v>17</v>
      </c>
      <c r="M37" s="12">
        <f t="shared" ref="M37:M46" si="27">L37/L$3</f>
        <v>4.0963855421686748E-2</v>
      </c>
      <c r="N37" s="119">
        <v>18</v>
      </c>
      <c r="O37" s="12">
        <f t="shared" ref="O37:O46" si="28">N37/N$3</f>
        <v>4.3269230769230768E-2</v>
      </c>
      <c r="P37" s="6">
        <v>12</v>
      </c>
      <c r="Q37" s="12">
        <f t="shared" si="21"/>
        <v>1.8404907975460124E-2</v>
      </c>
      <c r="R37" s="6">
        <v>4</v>
      </c>
      <c r="S37" s="12">
        <f t="shared" si="22"/>
        <v>1.6736401673640166E-2</v>
      </c>
      <c r="T37" s="6">
        <v>2</v>
      </c>
      <c r="U37" s="12">
        <f t="shared" si="24"/>
        <v>1.1111111111111112E-2</v>
      </c>
      <c r="V37" s="6">
        <v>1</v>
      </c>
      <c r="W37" s="12">
        <f t="shared" si="23"/>
        <v>2.0833333333333332E-2</v>
      </c>
    </row>
    <row r="38" spans="1:25" x14ac:dyDescent="0.3">
      <c r="A38" s="10">
        <v>3</v>
      </c>
      <c r="B38" s="6">
        <v>289</v>
      </c>
      <c r="C38" s="12">
        <f t="shared" si="25"/>
        <v>5.0755180892167191E-2</v>
      </c>
      <c r="D38" s="6">
        <v>233</v>
      </c>
      <c r="E38" s="12">
        <f t="shared" si="18"/>
        <v>4.8683660676974508E-2</v>
      </c>
      <c r="F38" s="6">
        <v>12</v>
      </c>
      <c r="G38" s="12">
        <f t="shared" si="19"/>
        <v>3.9087947882736153E-2</v>
      </c>
      <c r="H38" s="6">
        <v>59</v>
      </c>
      <c r="I38" s="12">
        <f t="shared" si="20"/>
        <v>5.1438535309503049E-2</v>
      </c>
      <c r="J38" s="119">
        <v>18</v>
      </c>
      <c r="K38" s="12">
        <f t="shared" si="26"/>
        <v>5.5214723926380369E-2</v>
      </c>
      <c r="L38" s="119">
        <v>19</v>
      </c>
      <c r="M38" s="12">
        <f t="shared" si="27"/>
        <v>4.5783132530120479E-2</v>
      </c>
      <c r="N38" s="119">
        <v>16</v>
      </c>
      <c r="O38" s="12">
        <f t="shared" si="28"/>
        <v>3.8461538461538464E-2</v>
      </c>
      <c r="P38" s="6">
        <v>29</v>
      </c>
      <c r="Q38" s="12">
        <f t="shared" si="21"/>
        <v>4.4478527607361963E-2</v>
      </c>
      <c r="R38" s="6">
        <v>7</v>
      </c>
      <c r="S38" s="12">
        <f t="shared" si="22"/>
        <v>2.9288702928870293E-2</v>
      </c>
      <c r="T38" s="6">
        <v>12</v>
      </c>
      <c r="U38" s="12">
        <f t="shared" si="24"/>
        <v>6.6666666666666666E-2</v>
      </c>
      <c r="V38" s="6">
        <v>3</v>
      </c>
      <c r="W38" s="12">
        <f t="shared" si="23"/>
        <v>6.25E-2</v>
      </c>
    </row>
    <row r="39" spans="1:25" x14ac:dyDescent="0.3">
      <c r="A39" s="10">
        <v>4</v>
      </c>
      <c r="B39" s="6">
        <v>441</v>
      </c>
      <c r="C39" s="12">
        <f t="shared" si="25"/>
        <v>7.7449947312961009E-2</v>
      </c>
      <c r="D39" s="6">
        <v>365</v>
      </c>
      <c r="E39" s="12">
        <f t="shared" si="18"/>
        <v>7.6264103635603847E-2</v>
      </c>
      <c r="F39" s="6">
        <v>22</v>
      </c>
      <c r="G39" s="12">
        <f t="shared" si="19"/>
        <v>7.1661237785016291E-2</v>
      </c>
      <c r="H39" s="6">
        <v>76</v>
      </c>
      <c r="I39" s="12">
        <f t="shared" si="20"/>
        <v>6.6259808195292064E-2</v>
      </c>
      <c r="J39" s="119">
        <v>29</v>
      </c>
      <c r="K39" s="12">
        <f t="shared" si="26"/>
        <v>8.8957055214723926E-2</v>
      </c>
      <c r="L39" s="119">
        <v>33</v>
      </c>
      <c r="M39" s="12">
        <f t="shared" si="27"/>
        <v>7.9518072289156624E-2</v>
      </c>
      <c r="N39" s="119">
        <v>33</v>
      </c>
      <c r="O39" s="12">
        <f t="shared" si="28"/>
        <v>7.9326923076923073E-2</v>
      </c>
      <c r="P39" s="6">
        <v>42</v>
      </c>
      <c r="Q39" s="12">
        <f t="shared" si="21"/>
        <v>6.4417177914110432E-2</v>
      </c>
      <c r="R39" s="6">
        <v>17</v>
      </c>
      <c r="S39" s="12">
        <f t="shared" si="22"/>
        <v>7.1129707112970716E-2</v>
      </c>
      <c r="T39" s="6">
        <v>12</v>
      </c>
      <c r="U39" s="12">
        <f t="shared" si="24"/>
        <v>6.6666666666666666E-2</v>
      </c>
      <c r="V39" s="6">
        <v>1</v>
      </c>
      <c r="W39" s="12">
        <f t="shared" si="23"/>
        <v>2.0833333333333332E-2</v>
      </c>
    </row>
    <row r="40" spans="1:25" x14ac:dyDescent="0.3">
      <c r="A40" s="10">
        <v>5</v>
      </c>
      <c r="B40" s="6">
        <v>472</v>
      </c>
      <c r="C40" s="12">
        <f t="shared" si="25"/>
        <v>8.2894274675096594E-2</v>
      </c>
      <c r="D40" s="6">
        <v>373</v>
      </c>
      <c r="E40" s="12">
        <f t="shared" si="18"/>
        <v>7.7935645633096531E-2</v>
      </c>
      <c r="F40" s="6">
        <v>24</v>
      </c>
      <c r="G40" s="12">
        <f t="shared" si="19"/>
        <v>7.8175895765472306E-2</v>
      </c>
      <c r="H40" s="6">
        <v>80</v>
      </c>
      <c r="I40" s="12">
        <f t="shared" si="20"/>
        <v>6.9747166521360066E-2</v>
      </c>
      <c r="J40" s="119">
        <v>27</v>
      </c>
      <c r="K40" s="12">
        <f t="shared" si="26"/>
        <v>8.2822085889570546E-2</v>
      </c>
      <c r="L40" s="119">
        <v>44</v>
      </c>
      <c r="M40" s="12">
        <f t="shared" si="27"/>
        <v>0.10602409638554217</v>
      </c>
      <c r="N40" s="119">
        <v>28</v>
      </c>
      <c r="O40" s="12">
        <f t="shared" si="28"/>
        <v>6.7307692307692304E-2</v>
      </c>
      <c r="P40" s="6">
        <v>46</v>
      </c>
      <c r="Q40" s="12">
        <f t="shared" si="21"/>
        <v>7.0552147239263799E-2</v>
      </c>
      <c r="R40" s="6">
        <v>25</v>
      </c>
      <c r="S40" s="12">
        <f t="shared" si="22"/>
        <v>0.10460251046025104</v>
      </c>
      <c r="T40" s="6">
        <v>10</v>
      </c>
      <c r="U40" s="12">
        <f t="shared" si="24"/>
        <v>5.5555555555555552E-2</v>
      </c>
      <c r="V40" s="6">
        <v>8</v>
      </c>
      <c r="W40" s="12">
        <f t="shared" si="23"/>
        <v>0.16666666666666666</v>
      </c>
    </row>
    <row r="41" spans="1:25" x14ac:dyDescent="0.3">
      <c r="A41" s="10">
        <v>6</v>
      </c>
      <c r="B41" s="6">
        <v>613</v>
      </c>
      <c r="C41" s="12">
        <f t="shared" si="25"/>
        <v>0.10765718299964876</v>
      </c>
      <c r="D41" s="6">
        <v>538</v>
      </c>
      <c r="E41" s="12">
        <f t="shared" si="18"/>
        <v>0.1124111993313832</v>
      </c>
      <c r="F41" s="6">
        <v>28</v>
      </c>
      <c r="G41" s="12">
        <f t="shared" si="19"/>
        <v>9.1205211726384364E-2</v>
      </c>
      <c r="H41" s="6">
        <v>121</v>
      </c>
      <c r="I41" s="12">
        <f t="shared" si="20"/>
        <v>0.1054925893635571</v>
      </c>
      <c r="J41" s="119">
        <v>37</v>
      </c>
      <c r="K41" s="12">
        <f t="shared" si="26"/>
        <v>0.11349693251533742</v>
      </c>
      <c r="L41" s="119">
        <v>49</v>
      </c>
      <c r="M41" s="12">
        <f t="shared" si="27"/>
        <v>0.1180722891566265</v>
      </c>
      <c r="N41" s="119">
        <v>46</v>
      </c>
      <c r="O41" s="12">
        <f t="shared" si="28"/>
        <v>0.11057692307692307</v>
      </c>
      <c r="P41" s="6">
        <v>87</v>
      </c>
      <c r="Q41" s="12">
        <f t="shared" si="21"/>
        <v>0.1334355828220859</v>
      </c>
      <c r="R41" s="6">
        <v>31</v>
      </c>
      <c r="S41" s="12">
        <f t="shared" si="22"/>
        <v>0.1297071129707113</v>
      </c>
      <c r="T41" s="6">
        <v>21</v>
      </c>
      <c r="U41" s="12">
        <f t="shared" si="24"/>
        <v>0.11666666666666667</v>
      </c>
      <c r="V41" s="6">
        <v>2</v>
      </c>
      <c r="W41" s="12">
        <f t="shared" si="23"/>
        <v>4.1666666666666664E-2</v>
      </c>
    </row>
    <row r="42" spans="1:25" x14ac:dyDescent="0.3">
      <c r="A42" s="10">
        <v>7</v>
      </c>
      <c r="B42" s="6">
        <v>717</v>
      </c>
      <c r="C42" s="12">
        <f t="shared" si="25"/>
        <v>0.12592202318229714</v>
      </c>
      <c r="D42" s="6">
        <v>604</v>
      </c>
      <c r="E42" s="12">
        <f t="shared" si="18"/>
        <v>0.12620142081069788</v>
      </c>
      <c r="F42" s="6">
        <v>45</v>
      </c>
      <c r="G42" s="12">
        <f t="shared" si="19"/>
        <v>0.1465798045602606</v>
      </c>
      <c r="H42" s="6">
        <v>156</v>
      </c>
      <c r="I42" s="12">
        <f t="shared" si="20"/>
        <v>0.13600697471665213</v>
      </c>
      <c r="J42" s="119">
        <v>42</v>
      </c>
      <c r="K42" s="12">
        <f t="shared" si="26"/>
        <v>0.12883435582822086</v>
      </c>
      <c r="L42" s="119">
        <v>46</v>
      </c>
      <c r="M42" s="12">
        <f t="shared" si="27"/>
        <v>0.1108433734939759</v>
      </c>
      <c r="N42" s="119">
        <v>54</v>
      </c>
      <c r="O42" s="12">
        <f t="shared" si="28"/>
        <v>0.12980769230769232</v>
      </c>
      <c r="P42" s="6">
        <v>80</v>
      </c>
      <c r="Q42" s="12">
        <f t="shared" si="21"/>
        <v>0.12269938650306748</v>
      </c>
      <c r="R42" s="6">
        <v>30</v>
      </c>
      <c r="S42" s="12">
        <f t="shared" si="22"/>
        <v>0.12552301255230125</v>
      </c>
      <c r="T42" s="6">
        <v>21</v>
      </c>
      <c r="U42" s="12">
        <f t="shared" si="24"/>
        <v>0.11666666666666667</v>
      </c>
      <c r="V42" s="6">
        <v>10</v>
      </c>
      <c r="W42" s="12">
        <f t="shared" si="23"/>
        <v>0.20833333333333334</v>
      </c>
    </row>
    <row r="43" spans="1:25" x14ac:dyDescent="0.3">
      <c r="A43" s="10">
        <v>8</v>
      </c>
      <c r="B43" s="6">
        <v>746</v>
      </c>
      <c r="C43" s="12">
        <f t="shared" si="25"/>
        <v>0.13101510361784335</v>
      </c>
      <c r="D43" s="6">
        <v>614</v>
      </c>
      <c r="E43" s="12">
        <f t="shared" si="18"/>
        <v>0.12829084830756374</v>
      </c>
      <c r="F43" s="6">
        <v>45</v>
      </c>
      <c r="G43" s="12">
        <f t="shared" si="19"/>
        <v>0.1465798045602606</v>
      </c>
      <c r="H43" s="6">
        <v>146</v>
      </c>
      <c r="I43" s="12">
        <f t="shared" si="20"/>
        <v>0.12728857890148212</v>
      </c>
      <c r="J43" s="119">
        <v>45</v>
      </c>
      <c r="K43" s="12">
        <f t="shared" si="26"/>
        <v>0.13803680981595093</v>
      </c>
      <c r="L43" s="119">
        <v>60</v>
      </c>
      <c r="M43" s="12">
        <f t="shared" si="27"/>
        <v>0.14457831325301204</v>
      </c>
      <c r="N43" s="119">
        <v>51</v>
      </c>
      <c r="O43" s="12">
        <f t="shared" si="28"/>
        <v>0.12259615384615384</v>
      </c>
      <c r="P43" s="6">
        <v>98</v>
      </c>
      <c r="Q43" s="12">
        <f t="shared" si="21"/>
        <v>0.15030674846625766</v>
      </c>
      <c r="R43" s="6">
        <v>36</v>
      </c>
      <c r="S43" s="12">
        <f t="shared" si="22"/>
        <v>0.15062761506276151</v>
      </c>
      <c r="T43" s="6">
        <v>26</v>
      </c>
      <c r="U43" s="12">
        <f t="shared" si="24"/>
        <v>0.14444444444444443</v>
      </c>
      <c r="V43" s="6">
        <v>3</v>
      </c>
      <c r="W43" s="12">
        <f t="shared" si="23"/>
        <v>6.25E-2</v>
      </c>
    </row>
    <row r="44" spans="1:25" x14ac:dyDescent="0.3">
      <c r="A44" s="10">
        <v>9</v>
      </c>
      <c r="B44" s="6">
        <v>837</v>
      </c>
      <c r="C44" s="12">
        <f t="shared" si="25"/>
        <v>0.1469968387776607</v>
      </c>
      <c r="D44" s="6">
        <v>696</v>
      </c>
      <c r="E44" s="12">
        <f t="shared" si="18"/>
        <v>0.14542415378186377</v>
      </c>
      <c r="F44" s="6">
        <v>44</v>
      </c>
      <c r="G44" s="12">
        <f t="shared" si="19"/>
        <v>0.14332247557003258</v>
      </c>
      <c r="H44" s="6">
        <v>179</v>
      </c>
      <c r="I44" s="12">
        <f t="shared" si="20"/>
        <v>0.15605928509154315</v>
      </c>
      <c r="J44" s="119">
        <v>40</v>
      </c>
      <c r="K44" s="12">
        <f t="shared" si="26"/>
        <v>0.12269938650306748</v>
      </c>
      <c r="L44" s="119">
        <v>63</v>
      </c>
      <c r="M44" s="12">
        <f t="shared" si="27"/>
        <v>0.15180722891566265</v>
      </c>
      <c r="N44" s="119">
        <v>67</v>
      </c>
      <c r="O44" s="12">
        <f t="shared" si="28"/>
        <v>0.16105769230769232</v>
      </c>
      <c r="P44" s="6">
        <v>92</v>
      </c>
      <c r="Q44" s="12">
        <f t="shared" si="21"/>
        <v>0.1411042944785276</v>
      </c>
      <c r="R44" s="6">
        <v>32</v>
      </c>
      <c r="S44" s="12">
        <f t="shared" si="22"/>
        <v>0.13389121338912133</v>
      </c>
      <c r="T44" s="6">
        <v>31</v>
      </c>
      <c r="U44" s="12">
        <f t="shared" si="24"/>
        <v>0.17222222222222222</v>
      </c>
      <c r="V44" s="6">
        <v>9</v>
      </c>
      <c r="W44" s="12">
        <f t="shared" si="23"/>
        <v>0.1875</v>
      </c>
    </row>
    <row r="45" spans="1:25" x14ac:dyDescent="0.3">
      <c r="A45" s="10">
        <v>10</v>
      </c>
      <c r="B45" s="6">
        <v>997</v>
      </c>
      <c r="C45" s="12">
        <f t="shared" si="25"/>
        <v>0.17509659290481208</v>
      </c>
      <c r="D45" s="6">
        <v>863</v>
      </c>
      <c r="E45" s="12">
        <f t="shared" si="18"/>
        <v>0.1803175929795236</v>
      </c>
      <c r="F45" s="6">
        <v>63</v>
      </c>
      <c r="G45" s="12">
        <f t="shared" si="19"/>
        <v>0.20521172638436483</v>
      </c>
      <c r="H45" s="6">
        <v>213</v>
      </c>
      <c r="I45" s="12">
        <f t="shared" si="20"/>
        <v>0.1857018308631212</v>
      </c>
      <c r="J45" s="119">
        <v>59</v>
      </c>
      <c r="K45" s="12">
        <f t="shared" si="26"/>
        <v>0.18098159509202455</v>
      </c>
      <c r="L45" s="119">
        <v>62</v>
      </c>
      <c r="M45" s="12">
        <f t="shared" si="27"/>
        <v>0.14939759036144579</v>
      </c>
      <c r="N45" s="119">
        <v>77</v>
      </c>
      <c r="O45" s="12">
        <f t="shared" si="28"/>
        <v>0.18509615384615385</v>
      </c>
      <c r="P45" s="6">
        <v>118</v>
      </c>
      <c r="Q45" s="12">
        <f t="shared" si="21"/>
        <v>0.18098159509202455</v>
      </c>
      <c r="R45" s="6">
        <v>44</v>
      </c>
      <c r="S45" s="12">
        <f t="shared" si="22"/>
        <v>0.18410041841004185</v>
      </c>
      <c r="T45" s="6">
        <v>29</v>
      </c>
      <c r="U45" s="12">
        <f t="shared" si="24"/>
        <v>0.16111111111111112</v>
      </c>
      <c r="V45" s="6">
        <v>6</v>
      </c>
      <c r="W45" s="12">
        <f t="shared" si="23"/>
        <v>0.125</v>
      </c>
    </row>
    <row r="46" spans="1:25" x14ac:dyDescent="0.3">
      <c r="A46" s="10" t="s">
        <v>74</v>
      </c>
      <c r="B46" s="6">
        <f>B3-5452</f>
        <v>242</v>
      </c>
      <c r="C46" s="12">
        <f>B46/B3</f>
        <v>4.2500878117316475E-2</v>
      </c>
      <c r="D46" s="6">
        <v>203</v>
      </c>
      <c r="E46" s="12">
        <f t="shared" si="18"/>
        <v>4.2415378186376931E-2</v>
      </c>
      <c r="F46" s="6">
        <v>12</v>
      </c>
      <c r="G46" s="12">
        <f t="shared" si="19"/>
        <v>3.9087947882736153E-2</v>
      </c>
      <c r="H46" s="6">
        <v>51</v>
      </c>
      <c r="I46" s="12">
        <f t="shared" si="20"/>
        <v>4.4463818657367045E-2</v>
      </c>
      <c r="J46" s="119">
        <v>9</v>
      </c>
      <c r="K46" s="12">
        <f t="shared" si="26"/>
        <v>2.7607361963190184E-2</v>
      </c>
      <c r="L46" s="119">
        <v>13</v>
      </c>
      <c r="M46" s="12">
        <f t="shared" si="27"/>
        <v>3.1325301204819279E-2</v>
      </c>
      <c r="N46" s="119">
        <v>15</v>
      </c>
      <c r="O46" s="12">
        <f t="shared" si="28"/>
        <v>3.6057692307692304E-2</v>
      </c>
      <c r="P46" s="6">
        <v>31</v>
      </c>
      <c r="Q46" s="12">
        <f t="shared" si="21"/>
        <v>4.7546012269938653E-2</v>
      </c>
      <c r="R46" s="6">
        <v>9</v>
      </c>
      <c r="S46" s="12">
        <f t="shared" si="22"/>
        <v>3.7656903765690378E-2</v>
      </c>
      <c r="T46" s="6">
        <v>11</v>
      </c>
      <c r="U46" s="12">
        <f t="shared" si="24"/>
        <v>6.1111111111111109E-2</v>
      </c>
      <c r="V46" s="6">
        <v>4</v>
      </c>
      <c r="W46" s="12">
        <f t="shared" si="23"/>
        <v>8.3333333333333329E-2</v>
      </c>
      <c r="Y46" s="25"/>
    </row>
    <row r="47" spans="1:25" x14ac:dyDescent="0.3">
      <c r="A47" s="5"/>
      <c r="B47" s="6"/>
      <c r="C47" s="9"/>
      <c r="D47" s="6"/>
      <c r="E47" s="12"/>
      <c r="F47" s="6"/>
      <c r="G47" s="12"/>
      <c r="H47" s="6"/>
      <c r="I47" s="12"/>
      <c r="J47" s="119"/>
      <c r="K47" s="12"/>
      <c r="L47" s="119"/>
      <c r="M47" s="12"/>
      <c r="N47" s="119"/>
      <c r="O47" s="12"/>
      <c r="P47" s="6"/>
      <c r="Q47" s="12"/>
      <c r="R47" s="6"/>
      <c r="S47" s="12"/>
      <c r="T47" s="6"/>
      <c r="U47" s="12"/>
      <c r="V47" s="6"/>
      <c r="W47" s="12"/>
    </row>
    <row r="48" spans="1:25" x14ac:dyDescent="0.3">
      <c r="A48" s="5" t="s">
        <v>75</v>
      </c>
      <c r="B48" s="6">
        <f>116+122+264+230</f>
        <v>732</v>
      </c>
      <c r="C48" s="12">
        <f>B48/2346</f>
        <v>0.31202046035805625</v>
      </c>
      <c r="D48" s="6">
        <f>91+93+212+193</f>
        <v>589</v>
      </c>
      <c r="E48" s="12">
        <f t="shared" si="18"/>
        <v>0.12306727956539908</v>
      </c>
      <c r="F48" s="6">
        <f>10+9+28+7</f>
        <v>54</v>
      </c>
      <c r="G48" s="12">
        <f t="shared" si="19"/>
        <v>0.1758957654723127</v>
      </c>
      <c r="H48" s="6">
        <f>15+25+38+49</f>
        <v>127</v>
      </c>
      <c r="I48" s="12">
        <f t="shared" si="20"/>
        <v>0.11072362685265912</v>
      </c>
      <c r="J48" s="119">
        <f>326-98-216</f>
        <v>12</v>
      </c>
      <c r="K48" s="12">
        <f>J48/J$3</f>
        <v>3.6809815950920248E-2</v>
      </c>
      <c r="L48" s="119">
        <f>415-231-129</f>
        <v>55</v>
      </c>
      <c r="M48" s="12">
        <f>L48/L$3</f>
        <v>0.13253012048192772</v>
      </c>
      <c r="N48" s="119">
        <f>416-118-267</f>
        <v>31</v>
      </c>
      <c r="O48" s="12">
        <f>N48/N$3</f>
        <v>7.4519230769230768E-2</v>
      </c>
      <c r="P48" s="6">
        <f>19+12+53+29</f>
        <v>113</v>
      </c>
      <c r="Q48" s="12">
        <f t="shared" si="21"/>
        <v>0.17331288343558282</v>
      </c>
      <c r="R48" s="6">
        <f>3+7+5+4</f>
        <v>19</v>
      </c>
      <c r="S48" s="12">
        <f t="shared" si="22"/>
        <v>7.9497907949790794E-2</v>
      </c>
      <c r="T48" s="6">
        <f>7+4+8+14</f>
        <v>33</v>
      </c>
      <c r="U48" s="12">
        <f>T48/$T$3</f>
        <v>0.18333333333333332</v>
      </c>
      <c r="V48" s="6">
        <f>2+1+2+0</f>
        <v>5</v>
      </c>
      <c r="W48" s="12">
        <f t="shared" si="23"/>
        <v>0.10416666666666667</v>
      </c>
    </row>
    <row r="49" spans="1:23" x14ac:dyDescent="0.3">
      <c r="A49" s="10" t="s">
        <v>76</v>
      </c>
      <c r="B49" s="6">
        <f>B3-2346</f>
        <v>3348</v>
      </c>
      <c r="C49" s="12">
        <f>B49/B3</f>
        <v>0.58798735511064282</v>
      </c>
      <c r="D49" s="6">
        <v>2836</v>
      </c>
      <c r="E49" s="12">
        <f t="shared" si="18"/>
        <v>0.59256163811115758</v>
      </c>
      <c r="F49" s="6">
        <v>127</v>
      </c>
      <c r="G49" s="12">
        <f t="shared" si="19"/>
        <v>0.41368078175895767</v>
      </c>
      <c r="H49" s="6">
        <v>732</v>
      </c>
      <c r="I49" s="12">
        <f t="shared" si="20"/>
        <v>0.63818657367044462</v>
      </c>
      <c r="J49" s="119">
        <v>216</v>
      </c>
      <c r="K49" s="12">
        <f>J49/J$3</f>
        <v>0.66257668711656437</v>
      </c>
      <c r="L49" s="119">
        <v>231</v>
      </c>
      <c r="M49" s="12">
        <f>L49/L$3</f>
        <v>0.55662650602409636</v>
      </c>
      <c r="N49" s="119">
        <v>267</v>
      </c>
      <c r="O49" s="12">
        <f>N49/N$3</f>
        <v>0.64182692307692313</v>
      </c>
      <c r="P49" s="6">
        <v>333</v>
      </c>
      <c r="Q49" s="12">
        <f t="shared" si="21"/>
        <v>0.51073619631901845</v>
      </c>
      <c r="R49" s="6">
        <v>138</v>
      </c>
      <c r="S49" s="12">
        <f t="shared" si="22"/>
        <v>0.57740585774058573</v>
      </c>
      <c r="T49" s="6">
        <v>90</v>
      </c>
      <c r="U49" s="12">
        <f>T49/$T$3</f>
        <v>0.5</v>
      </c>
      <c r="V49" s="6">
        <v>24</v>
      </c>
      <c r="W49" s="12">
        <f t="shared" si="23"/>
        <v>0.5</v>
      </c>
    </row>
    <row r="50" spans="1:23" x14ac:dyDescent="0.3">
      <c r="A50" s="5"/>
      <c r="B50" s="6"/>
      <c r="C50" s="9"/>
      <c r="D50" s="6"/>
      <c r="E50" s="12"/>
      <c r="F50" s="6"/>
      <c r="G50" s="12"/>
      <c r="H50" s="6"/>
      <c r="I50" s="12"/>
      <c r="J50" s="119"/>
      <c r="K50" s="12"/>
      <c r="L50" s="119"/>
      <c r="M50" s="12"/>
      <c r="N50" s="119"/>
      <c r="O50" s="12"/>
      <c r="P50" s="6"/>
      <c r="Q50" s="12"/>
      <c r="R50" s="6"/>
      <c r="S50" s="12"/>
      <c r="T50" s="6"/>
      <c r="U50" s="12"/>
      <c r="V50" s="6"/>
      <c r="W50" s="12"/>
    </row>
    <row r="51" spans="1:23" x14ac:dyDescent="0.3">
      <c r="A51" s="5" t="s">
        <v>77</v>
      </c>
      <c r="B51" s="6"/>
      <c r="C51" s="9"/>
      <c r="D51" s="6"/>
      <c r="E51" s="12"/>
      <c r="F51" s="6"/>
      <c r="G51" s="12"/>
      <c r="H51" s="6"/>
      <c r="I51" s="12"/>
      <c r="J51" s="119"/>
      <c r="K51" s="12"/>
      <c r="L51" s="119"/>
      <c r="M51" s="12"/>
      <c r="N51" s="119"/>
      <c r="O51" s="12"/>
      <c r="P51" s="6"/>
      <c r="Q51" s="12"/>
      <c r="R51" s="6"/>
      <c r="S51" s="12"/>
      <c r="T51" s="6"/>
      <c r="U51" s="12"/>
      <c r="V51" s="6"/>
      <c r="W51" s="12"/>
    </row>
    <row r="52" spans="1:23" x14ac:dyDescent="0.3">
      <c r="A52" s="10" t="s">
        <v>78</v>
      </c>
      <c r="B52" s="6">
        <v>1766</v>
      </c>
      <c r="C52" s="12">
        <f>B52/B3</f>
        <v>0.31015103617843343</v>
      </c>
      <c r="D52" s="6">
        <v>1481</v>
      </c>
      <c r="E52" s="12">
        <f t="shared" si="18"/>
        <v>0.30944421228583369</v>
      </c>
      <c r="F52" s="6">
        <v>139</v>
      </c>
      <c r="G52" s="12">
        <f t="shared" si="19"/>
        <v>0.45276872964169379</v>
      </c>
      <c r="H52" s="6">
        <v>316</v>
      </c>
      <c r="I52" s="12">
        <f t="shared" si="20"/>
        <v>0.27550130775937226</v>
      </c>
      <c r="J52" s="119">
        <v>77</v>
      </c>
      <c r="K52" s="12">
        <f>J52/J$3</f>
        <v>0.2361963190184049</v>
      </c>
      <c r="L52" s="119">
        <v>147</v>
      </c>
      <c r="M52" s="12">
        <f>L52/L$3</f>
        <v>0.35421686746987951</v>
      </c>
      <c r="N52" s="119">
        <v>119</v>
      </c>
      <c r="O52" s="12">
        <f>N52/N$3</f>
        <v>0.28605769230769229</v>
      </c>
      <c r="P52" s="6">
        <v>234</v>
      </c>
      <c r="Q52" s="12">
        <f t="shared" si="21"/>
        <v>0.35889570552147237</v>
      </c>
      <c r="R52" s="6">
        <v>66</v>
      </c>
      <c r="S52" s="12">
        <f t="shared" si="22"/>
        <v>0.27615062761506276</v>
      </c>
      <c r="T52" s="6">
        <v>70</v>
      </c>
      <c r="U52" s="12">
        <f>T52/$T$3</f>
        <v>0.3888888888888889</v>
      </c>
      <c r="V52" s="6">
        <v>17</v>
      </c>
      <c r="W52" s="12">
        <f t="shared" si="23"/>
        <v>0.35416666666666669</v>
      </c>
    </row>
    <row r="53" spans="1:23" x14ac:dyDescent="0.3">
      <c r="A53" s="10" t="s">
        <v>79</v>
      </c>
      <c r="B53" s="6">
        <v>663</v>
      </c>
      <c r="C53" s="12">
        <f>B53/B3</f>
        <v>0.11643835616438356</v>
      </c>
      <c r="D53" s="6">
        <v>555</v>
      </c>
      <c r="E53" s="12">
        <f t="shared" si="18"/>
        <v>0.11596322607605516</v>
      </c>
      <c r="F53" s="6">
        <v>42</v>
      </c>
      <c r="G53" s="12">
        <f t="shared" si="19"/>
        <v>0.13680781758957655</v>
      </c>
      <c r="H53" s="6">
        <v>121</v>
      </c>
      <c r="I53" s="12">
        <f t="shared" si="20"/>
        <v>0.1054925893635571</v>
      </c>
      <c r="J53" s="119">
        <v>38</v>
      </c>
      <c r="K53" s="12">
        <f t="shared" ref="K53:M55" si="29">J53/J$3</f>
        <v>0.1165644171779141</v>
      </c>
      <c r="L53" s="119">
        <v>46</v>
      </c>
      <c r="M53" s="12">
        <f t="shared" si="29"/>
        <v>0.1108433734939759</v>
      </c>
      <c r="N53" s="119">
        <v>36</v>
      </c>
      <c r="O53" s="12">
        <f t="shared" ref="O53:O55" si="30">N53/N$3</f>
        <v>8.6538461538461536E-2</v>
      </c>
      <c r="P53" s="6">
        <v>93</v>
      </c>
      <c r="Q53" s="12">
        <f t="shared" si="21"/>
        <v>0.14263803680981596</v>
      </c>
      <c r="R53" s="6">
        <v>36</v>
      </c>
      <c r="S53" s="12">
        <f t="shared" si="22"/>
        <v>0.15062761506276151</v>
      </c>
      <c r="T53" s="6">
        <v>25</v>
      </c>
      <c r="U53" s="12">
        <f>T53/$T$3</f>
        <v>0.1388888888888889</v>
      </c>
      <c r="V53" s="6">
        <v>8</v>
      </c>
      <c r="W53" s="12">
        <f t="shared" si="23"/>
        <v>0.16666666666666666</v>
      </c>
    </row>
    <row r="54" spans="1:23" x14ac:dyDescent="0.3">
      <c r="A54" s="10" t="s">
        <v>80</v>
      </c>
      <c r="B54" s="6">
        <v>234</v>
      </c>
      <c r="C54" s="12">
        <f>B54/B3</f>
        <v>4.1095890410958902E-2</v>
      </c>
      <c r="D54" s="6">
        <v>169</v>
      </c>
      <c r="E54" s="12">
        <f t="shared" si="18"/>
        <v>3.5311324697033013E-2</v>
      </c>
      <c r="F54" s="6">
        <v>10</v>
      </c>
      <c r="G54" s="12">
        <f t="shared" si="19"/>
        <v>3.2573289902280131E-2</v>
      </c>
      <c r="H54" s="6">
        <v>37</v>
      </c>
      <c r="I54" s="12">
        <f t="shared" si="20"/>
        <v>3.2258064516129031E-2</v>
      </c>
      <c r="J54" s="119">
        <v>18</v>
      </c>
      <c r="K54" s="12">
        <f t="shared" si="29"/>
        <v>5.5214723926380369E-2</v>
      </c>
      <c r="L54" s="119">
        <v>13</v>
      </c>
      <c r="M54" s="12">
        <f t="shared" si="29"/>
        <v>3.1325301204819279E-2</v>
      </c>
      <c r="N54" s="119">
        <v>18</v>
      </c>
      <c r="O54" s="12">
        <f t="shared" si="30"/>
        <v>4.3269230769230768E-2</v>
      </c>
      <c r="P54" s="6">
        <v>15</v>
      </c>
      <c r="Q54" s="12">
        <f t="shared" si="21"/>
        <v>2.3006134969325152E-2</v>
      </c>
      <c r="R54" s="6">
        <v>9</v>
      </c>
      <c r="S54" s="12">
        <f t="shared" si="22"/>
        <v>3.7656903765690378E-2</v>
      </c>
      <c r="T54" s="6">
        <v>8</v>
      </c>
      <c r="U54" s="12">
        <f>T54/$T$3</f>
        <v>4.4444444444444446E-2</v>
      </c>
      <c r="V54" s="6">
        <v>1</v>
      </c>
      <c r="W54" s="12">
        <f t="shared" si="23"/>
        <v>2.0833333333333332E-2</v>
      </c>
    </row>
    <row r="55" spans="1:23" x14ac:dyDescent="0.3">
      <c r="A55" s="10" t="s">
        <v>59</v>
      </c>
      <c r="B55" s="6">
        <f>B3-2663</f>
        <v>3031</v>
      </c>
      <c r="C55" s="12">
        <f>B55/B3</f>
        <v>0.53231471724622414</v>
      </c>
      <c r="D55" s="6">
        <v>2582</v>
      </c>
      <c r="E55" s="12">
        <f t="shared" si="18"/>
        <v>0.53949017969076474</v>
      </c>
      <c r="F55" s="6">
        <v>116</v>
      </c>
      <c r="G55" s="12">
        <f t="shared" si="19"/>
        <v>0.37785016286644951</v>
      </c>
      <c r="H55" s="6">
        <v>673</v>
      </c>
      <c r="I55" s="12">
        <f t="shared" si="20"/>
        <v>0.58674803836094158</v>
      </c>
      <c r="J55" s="119">
        <v>193</v>
      </c>
      <c r="K55" s="12">
        <f t="shared" si="29"/>
        <v>0.59202453987730064</v>
      </c>
      <c r="L55" s="119">
        <v>209</v>
      </c>
      <c r="M55" s="12">
        <f t="shared" si="29"/>
        <v>0.5036144578313253</v>
      </c>
      <c r="N55" s="119">
        <v>243</v>
      </c>
      <c r="O55" s="12">
        <f t="shared" si="30"/>
        <v>0.58413461538461542</v>
      </c>
      <c r="P55" s="6">
        <v>310</v>
      </c>
      <c r="Q55" s="12">
        <f t="shared" si="21"/>
        <v>0.47546012269938648</v>
      </c>
      <c r="R55" s="6">
        <v>128</v>
      </c>
      <c r="S55" s="12">
        <f t="shared" si="22"/>
        <v>0.53556485355648531</v>
      </c>
      <c r="T55" s="6">
        <v>77</v>
      </c>
      <c r="U55" s="12">
        <f>T55/$T$3</f>
        <v>0.42777777777777776</v>
      </c>
      <c r="V55" s="6">
        <v>22</v>
      </c>
      <c r="W55" s="12">
        <f t="shared" si="23"/>
        <v>0.45833333333333331</v>
      </c>
    </row>
    <row r="56" spans="1:23" x14ac:dyDescent="0.3">
      <c r="A56" s="5"/>
      <c r="B56" s="6"/>
      <c r="C56" s="9"/>
      <c r="D56" s="6"/>
      <c r="E56" s="12"/>
      <c r="F56" s="6"/>
      <c r="G56" s="12"/>
      <c r="H56" s="6"/>
      <c r="I56" s="12"/>
      <c r="J56" s="119"/>
      <c r="K56" s="12"/>
      <c r="L56" s="119"/>
      <c r="M56" s="12"/>
      <c r="N56" s="119"/>
      <c r="O56" s="12"/>
      <c r="P56" s="6"/>
      <c r="Q56" s="12"/>
      <c r="R56" s="6"/>
      <c r="S56" s="12"/>
      <c r="T56" s="6"/>
      <c r="U56" s="12"/>
      <c r="V56" s="6"/>
      <c r="W56" s="12"/>
    </row>
    <row r="57" spans="1:23" x14ac:dyDescent="0.3">
      <c r="A57" s="16" t="s">
        <v>81</v>
      </c>
      <c r="B57" s="6"/>
      <c r="C57" s="9"/>
      <c r="D57" s="6"/>
      <c r="E57" s="12"/>
      <c r="F57" s="6"/>
      <c r="G57" s="12"/>
      <c r="H57" s="6"/>
      <c r="I57" s="12"/>
      <c r="J57" s="119"/>
      <c r="K57" s="12"/>
      <c r="L57" s="119"/>
      <c r="M57" s="12"/>
      <c r="N57" s="119"/>
      <c r="O57" s="12"/>
      <c r="P57" s="6"/>
      <c r="Q57" s="12"/>
      <c r="R57" s="6"/>
      <c r="S57" s="12"/>
      <c r="T57" s="6"/>
      <c r="U57" s="12"/>
      <c r="V57" s="6"/>
      <c r="W57" s="12"/>
    </row>
    <row r="58" spans="1:23" x14ac:dyDescent="0.3">
      <c r="A58" s="10" t="s">
        <v>78</v>
      </c>
      <c r="B58" s="6">
        <v>747</v>
      </c>
      <c r="C58" s="12">
        <f>B58/$B$3</f>
        <v>0.13119072708113805</v>
      </c>
      <c r="D58" s="6">
        <v>608</v>
      </c>
      <c r="E58" s="12">
        <f t="shared" si="18"/>
        <v>0.1270371918094442</v>
      </c>
      <c r="F58" s="6">
        <v>30</v>
      </c>
      <c r="G58" s="12">
        <f t="shared" si="19"/>
        <v>9.7719869706840393E-2</v>
      </c>
      <c r="H58" s="6">
        <v>89</v>
      </c>
      <c r="I58" s="12">
        <f t="shared" si="20"/>
        <v>7.7593722755013084E-2</v>
      </c>
      <c r="J58" s="119">
        <v>50</v>
      </c>
      <c r="K58" s="12">
        <f t="shared" ref="K58:M63" si="31">J58/J$3</f>
        <v>0.15337423312883436</v>
      </c>
      <c r="L58" s="119">
        <v>45</v>
      </c>
      <c r="M58" s="12">
        <f t="shared" si="31"/>
        <v>0.10843373493975904</v>
      </c>
      <c r="N58" s="119">
        <v>69</v>
      </c>
      <c r="O58" s="12">
        <f t="shared" ref="O58:O63" si="32">N58/N$3</f>
        <v>0.16586538461538461</v>
      </c>
      <c r="P58" s="6">
        <v>68</v>
      </c>
      <c r="Q58" s="12">
        <f t="shared" si="21"/>
        <v>0.10429447852760736</v>
      </c>
      <c r="R58" s="6">
        <v>53</v>
      </c>
      <c r="S58" s="12">
        <f t="shared" si="22"/>
        <v>0.22175732217573221</v>
      </c>
      <c r="T58" s="6">
        <v>36</v>
      </c>
      <c r="U58" s="12">
        <f t="shared" ref="U58:U63" si="33">T58/$T$3</f>
        <v>0.2</v>
      </c>
      <c r="V58" s="6">
        <v>14</v>
      </c>
      <c r="W58" s="12">
        <f t="shared" si="23"/>
        <v>0.29166666666666669</v>
      </c>
    </row>
    <row r="59" spans="1:23" x14ac:dyDescent="0.3">
      <c r="A59" s="10" t="s">
        <v>82</v>
      </c>
      <c r="B59" s="6">
        <v>469</v>
      </c>
      <c r="C59" s="12">
        <f t="shared" ref="C59:C63" si="34">B59/$B$3</f>
        <v>8.2367404285212498E-2</v>
      </c>
      <c r="D59" s="6">
        <v>395</v>
      </c>
      <c r="E59" s="12">
        <f t="shared" si="18"/>
        <v>8.2532386126201424E-2</v>
      </c>
      <c r="F59" s="6">
        <v>14</v>
      </c>
      <c r="G59" s="12">
        <f t="shared" si="19"/>
        <v>4.5602605863192182E-2</v>
      </c>
      <c r="H59" s="6">
        <v>72</v>
      </c>
      <c r="I59" s="12">
        <f t="shared" si="20"/>
        <v>6.2772449869224062E-2</v>
      </c>
      <c r="J59" s="119">
        <v>25</v>
      </c>
      <c r="K59" s="12">
        <f t="shared" si="31"/>
        <v>7.6687116564417179E-2</v>
      </c>
      <c r="L59" s="119">
        <v>47</v>
      </c>
      <c r="M59" s="12">
        <f t="shared" si="31"/>
        <v>0.11325301204819277</v>
      </c>
      <c r="N59" s="119">
        <v>56</v>
      </c>
      <c r="O59" s="12">
        <f t="shared" si="32"/>
        <v>0.13461538461538461</v>
      </c>
      <c r="P59" s="6">
        <v>42</v>
      </c>
      <c r="Q59" s="12">
        <f t="shared" si="21"/>
        <v>6.4417177914110432E-2</v>
      </c>
      <c r="R59" s="6">
        <v>29</v>
      </c>
      <c r="S59" s="12">
        <f t="shared" si="22"/>
        <v>0.12133891213389121</v>
      </c>
      <c r="T59" s="6">
        <v>17</v>
      </c>
      <c r="U59" s="12">
        <f t="shared" si="33"/>
        <v>9.4444444444444442E-2</v>
      </c>
      <c r="V59" s="6">
        <v>7</v>
      </c>
      <c r="W59" s="12">
        <f t="shared" si="23"/>
        <v>0.14583333333333334</v>
      </c>
    </row>
    <row r="60" spans="1:23" x14ac:dyDescent="0.3">
      <c r="A60" s="10" t="s">
        <v>83</v>
      </c>
      <c r="B60" s="6">
        <v>905</v>
      </c>
      <c r="C60" s="12">
        <f t="shared" si="34"/>
        <v>0.15893923428170004</v>
      </c>
      <c r="D60" s="6">
        <v>780</v>
      </c>
      <c r="E60" s="12">
        <f t="shared" si="18"/>
        <v>0.16297534475553699</v>
      </c>
      <c r="F60" s="6">
        <v>47</v>
      </c>
      <c r="G60" s="12">
        <f t="shared" si="19"/>
        <v>0.15309446254071662</v>
      </c>
      <c r="H60" s="6">
        <v>182</v>
      </c>
      <c r="I60" s="12">
        <f t="shared" si="20"/>
        <v>0.15867480383609417</v>
      </c>
      <c r="J60" s="119">
        <v>60</v>
      </c>
      <c r="K60" s="12">
        <f t="shared" si="31"/>
        <v>0.18404907975460122</v>
      </c>
      <c r="L60" s="119">
        <v>70</v>
      </c>
      <c r="M60" s="12">
        <f t="shared" si="31"/>
        <v>0.16867469879518071</v>
      </c>
      <c r="N60" s="119">
        <v>59</v>
      </c>
      <c r="O60" s="12">
        <f t="shared" si="32"/>
        <v>0.14182692307692307</v>
      </c>
      <c r="P60" s="6">
        <v>124</v>
      </c>
      <c r="Q60" s="12">
        <f t="shared" si="21"/>
        <v>0.19018404907975461</v>
      </c>
      <c r="R60" s="6">
        <v>33</v>
      </c>
      <c r="S60" s="12">
        <f t="shared" si="22"/>
        <v>0.13807531380753138</v>
      </c>
      <c r="T60" s="6">
        <v>43</v>
      </c>
      <c r="U60" s="12">
        <f t="shared" si="33"/>
        <v>0.2388888888888889</v>
      </c>
      <c r="V60" s="6">
        <v>9</v>
      </c>
      <c r="W60" s="12">
        <f t="shared" si="23"/>
        <v>0.1875</v>
      </c>
    </row>
    <row r="61" spans="1:23" x14ac:dyDescent="0.3">
      <c r="A61" s="10" t="s">
        <v>84</v>
      </c>
      <c r="B61" s="6">
        <v>1456</v>
      </c>
      <c r="C61" s="12">
        <f t="shared" si="34"/>
        <v>0.25570776255707761</v>
      </c>
      <c r="D61" s="6">
        <v>1254</v>
      </c>
      <c r="E61" s="12">
        <f t="shared" si="18"/>
        <v>0.26201420810697867</v>
      </c>
      <c r="F61" s="6">
        <v>105</v>
      </c>
      <c r="G61" s="12">
        <f t="shared" si="19"/>
        <v>0.34201954397394135</v>
      </c>
      <c r="H61" s="6">
        <v>307</v>
      </c>
      <c r="I61" s="12">
        <f t="shared" si="20"/>
        <v>0.26765475152571927</v>
      </c>
      <c r="J61" s="119">
        <v>81</v>
      </c>
      <c r="K61" s="12">
        <f t="shared" si="31"/>
        <v>0.24846625766871167</v>
      </c>
      <c r="L61" s="119">
        <v>119</v>
      </c>
      <c r="M61" s="12">
        <f t="shared" si="31"/>
        <v>0.28674698795180725</v>
      </c>
      <c r="N61" s="119">
        <v>117</v>
      </c>
      <c r="O61" s="12">
        <f t="shared" si="32"/>
        <v>0.28125</v>
      </c>
      <c r="P61" s="6">
        <v>177</v>
      </c>
      <c r="Q61" s="12">
        <f t="shared" si="21"/>
        <v>0.2714723926380368</v>
      </c>
      <c r="R61" s="6">
        <v>53</v>
      </c>
      <c r="S61" s="12">
        <f t="shared" si="22"/>
        <v>0.22175732217573221</v>
      </c>
      <c r="T61" s="6">
        <v>41</v>
      </c>
      <c r="U61" s="12">
        <f t="shared" si="33"/>
        <v>0.22777777777777777</v>
      </c>
      <c r="V61" s="6">
        <v>8</v>
      </c>
      <c r="W61" s="12">
        <f t="shared" si="23"/>
        <v>0.16666666666666666</v>
      </c>
    </row>
    <row r="62" spans="1:23" x14ac:dyDescent="0.3">
      <c r="A62" s="10" t="s">
        <v>85</v>
      </c>
      <c r="B62" s="6">
        <v>1142</v>
      </c>
      <c r="C62" s="12">
        <f t="shared" si="34"/>
        <v>0.20056199508254302</v>
      </c>
      <c r="D62" s="6">
        <v>983</v>
      </c>
      <c r="E62" s="12">
        <f t="shared" si="18"/>
        <v>0.20539072294191391</v>
      </c>
      <c r="F62" s="6">
        <v>69</v>
      </c>
      <c r="G62" s="12">
        <f t="shared" si="19"/>
        <v>0.22475570032573289</v>
      </c>
      <c r="H62" s="6">
        <v>264</v>
      </c>
      <c r="I62" s="12">
        <f t="shared" si="20"/>
        <v>0.23016564952048824</v>
      </c>
      <c r="J62" s="119">
        <v>84</v>
      </c>
      <c r="K62" s="12">
        <f t="shared" si="31"/>
        <v>0.25766871165644173</v>
      </c>
      <c r="L62" s="119">
        <v>76</v>
      </c>
      <c r="M62" s="12">
        <f t="shared" si="31"/>
        <v>0.18313253012048192</v>
      </c>
      <c r="N62" s="119">
        <v>77</v>
      </c>
      <c r="O62" s="12">
        <f t="shared" si="32"/>
        <v>0.18509615384615385</v>
      </c>
      <c r="P62" s="6">
        <v>135</v>
      </c>
      <c r="Q62" s="12">
        <f t="shared" si="21"/>
        <v>0.20705521472392638</v>
      </c>
      <c r="R62" s="6">
        <v>53</v>
      </c>
      <c r="S62" s="12">
        <f t="shared" si="22"/>
        <v>0.22175732217573221</v>
      </c>
      <c r="T62" s="6">
        <v>31</v>
      </c>
      <c r="U62" s="12">
        <f t="shared" si="33"/>
        <v>0.17222222222222222</v>
      </c>
      <c r="V62" s="6">
        <v>8</v>
      </c>
      <c r="W62" s="12">
        <f t="shared" si="23"/>
        <v>0.16666666666666666</v>
      </c>
    </row>
    <row r="63" spans="1:23" x14ac:dyDescent="0.3">
      <c r="A63" s="10" t="s">
        <v>74</v>
      </c>
      <c r="B63" s="6">
        <f>B3-4719</f>
        <v>975</v>
      </c>
      <c r="C63" s="12">
        <f t="shared" si="34"/>
        <v>0.17123287671232876</v>
      </c>
      <c r="D63" s="6">
        <v>767</v>
      </c>
      <c r="E63" s="12">
        <f t="shared" si="18"/>
        <v>0.16025908900961136</v>
      </c>
      <c r="F63" s="6">
        <v>42</v>
      </c>
      <c r="G63" s="12">
        <f t="shared" si="19"/>
        <v>0.13680781758957655</v>
      </c>
      <c r="H63" s="6">
        <v>233</v>
      </c>
      <c r="I63" s="12">
        <f t="shared" si="20"/>
        <v>0.20313862249346121</v>
      </c>
      <c r="J63" s="119">
        <v>26</v>
      </c>
      <c r="K63" s="12">
        <f t="shared" si="31"/>
        <v>7.9754601226993863E-2</v>
      </c>
      <c r="L63" s="119">
        <v>58</v>
      </c>
      <c r="M63" s="12">
        <f t="shared" si="31"/>
        <v>0.13975903614457832</v>
      </c>
      <c r="N63" s="119">
        <v>38</v>
      </c>
      <c r="O63" s="12">
        <f t="shared" si="32"/>
        <v>9.1346153846153841E-2</v>
      </c>
      <c r="P63" s="6">
        <v>106</v>
      </c>
      <c r="Q63" s="12">
        <f t="shared" si="21"/>
        <v>0.16257668711656442</v>
      </c>
      <c r="R63" s="6">
        <v>18</v>
      </c>
      <c r="S63" s="12">
        <f t="shared" si="22"/>
        <v>7.5313807531380755E-2</v>
      </c>
      <c r="T63" s="6">
        <v>12</v>
      </c>
      <c r="U63" s="12">
        <f t="shared" si="33"/>
        <v>6.6666666666666666E-2</v>
      </c>
      <c r="V63" s="6">
        <v>2</v>
      </c>
      <c r="W63" s="12">
        <f t="shared" si="23"/>
        <v>4.1666666666666664E-2</v>
      </c>
    </row>
    <row r="64" spans="1:23" x14ac:dyDescent="0.3">
      <c r="A64" s="5"/>
      <c r="B64" s="6"/>
      <c r="C64" s="9"/>
      <c r="D64" s="6"/>
      <c r="E64" s="12"/>
      <c r="F64" s="6"/>
      <c r="G64" s="12"/>
      <c r="H64" s="6"/>
      <c r="I64" s="12"/>
      <c r="J64" s="119"/>
      <c r="K64" s="12"/>
      <c r="L64" s="119"/>
      <c r="M64" s="12"/>
      <c r="N64" s="119"/>
      <c r="O64" s="12"/>
      <c r="P64" s="6"/>
      <c r="Q64" s="12"/>
      <c r="R64" s="6"/>
      <c r="S64" s="12"/>
      <c r="T64" s="6"/>
      <c r="U64" s="12"/>
      <c r="V64" s="6"/>
      <c r="W64" s="12"/>
    </row>
    <row r="65" spans="1:23" x14ac:dyDescent="0.3">
      <c r="A65" s="16" t="s">
        <v>86</v>
      </c>
      <c r="B65" s="6"/>
      <c r="C65" s="9"/>
      <c r="D65" s="6"/>
      <c r="E65" s="12"/>
      <c r="F65" s="6"/>
      <c r="G65" s="12"/>
      <c r="H65" s="6"/>
      <c r="I65" s="12"/>
      <c r="J65" s="119"/>
      <c r="K65" s="12"/>
      <c r="L65" s="119"/>
      <c r="M65" s="12"/>
      <c r="N65" s="119"/>
      <c r="O65" s="12"/>
      <c r="P65" s="6"/>
      <c r="Q65" s="12"/>
      <c r="R65" s="6"/>
      <c r="S65" s="12"/>
      <c r="T65" s="6"/>
      <c r="U65" s="12"/>
      <c r="V65" s="6"/>
      <c r="W65" s="12"/>
    </row>
    <row r="66" spans="1:23" x14ac:dyDescent="0.3">
      <c r="A66" s="10" t="s">
        <v>87</v>
      </c>
      <c r="B66" s="6">
        <v>613</v>
      </c>
      <c r="C66" s="12">
        <f>B66/$B$3</f>
        <v>0.10765718299964876</v>
      </c>
      <c r="D66" s="6">
        <v>511</v>
      </c>
      <c r="E66" s="12">
        <f t="shared" si="18"/>
        <v>0.10676974508984538</v>
      </c>
      <c r="F66" s="6">
        <v>16</v>
      </c>
      <c r="G66" s="12">
        <f t="shared" si="19"/>
        <v>5.2117263843648211E-2</v>
      </c>
      <c r="H66" s="6">
        <v>94</v>
      </c>
      <c r="I66" s="12">
        <f t="shared" si="20"/>
        <v>8.1952920662598086E-2</v>
      </c>
      <c r="J66" s="119">
        <v>39</v>
      </c>
      <c r="K66" s="12">
        <f t="shared" ref="K66:M72" si="35">J66/J$3</f>
        <v>0.1196319018404908</v>
      </c>
      <c r="L66" s="119">
        <v>48</v>
      </c>
      <c r="M66" s="12">
        <f t="shared" si="35"/>
        <v>0.11566265060240964</v>
      </c>
      <c r="N66" s="119">
        <v>39</v>
      </c>
      <c r="O66" s="12">
        <f t="shared" ref="O66:O72" si="36">N66/N$3</f>
        <v>9.375E-2</v>
      </c>
      <c r="P66" s="6">
        <v>77</v>
      </c>
      <c r="Q66" s="12">
        <f t="shared" si="21"/>
        <v>0.11809815950920245</v>
      </c>
      <c r="R66" s="6">
        <v>28</v>
      </c>
      <c r="S66" s="12">
        <f t="shared" si="22"/>
        <v>0.11715481171548117</v>
      </c>
      <c r="T66" s="6">
        <v>40</v>
      </c>
      <c r="U66" s="12">
        <f t="shared" ref="U66:U72" si="37">T66/$T$3</f>
        <v>0.22222222222222221</v>
      </c>
      <c r="V66" s="6">
        <v>12</v>
      </c>
      <c r="W66" s="12">
        <f t="shared" si="23"/>
        <v>0.25</v>
      </c>
    </row>
    <row r="67" spans="1:23" x14ac:dyDescent="0.3">
      <c r="A67" s="10" t="s">
        <v>88</v>
      </c>
      <c r="B67" s="6">
        <v>451</v>
      </c>
      <c r="C67" s="12">
        <f t="shared" ref="C67:C72" si="38">B67/$B$3</f>
        <v>7.9206181945907977E-2</v>
      </c>
      <c r="D67" s="6">
        <v>371</v>
      </c>
      <c r="E67" s="12">
        <f t="shared" si="18"/>
        <v>7.7517760133723357E-2</v>
      </c>
      <c r="F67" s="6">
        <v>13</v>
      </c>
      <c r="G67" s="12">
        <f t="shared" si="19"/>
        <v>4.2345276872964167E-2</v>
      </c>
      <c r="H67" s="6">
        <v>83</v>
      </c>
      <c r="I67" s="12">
        <f t="shared" si="20"/>
        <v>7.2362685265911067E-2</v>
      </c>
      <c r="J67" s="119">
        <v>29</v>
      </c>
      <c r="K67" s="12">
        <f t="shared" si="35"/>
        <v>8.8957055214723926E-2</v>
      </c>
      <c r="L67" s="119">
        <v>34</v>
      </c>
      <c r="M67" s="12">
        <f t="shared" si="35"/>
        <v>8.1927710843373497E-2</v>
      </c>
      <c r="N67" s="119">
        <v>38</v>
      </c>
      <c r="O67" s="12">
        <f t="shared" si="36"/>
        <v>9.1346153846153841E-2</v>
      </c>
      <c r="P67" s="6">
        <v>42</v>
      </c>
      <c r="Q67" s="12">
        <f t="shared" si="21"/>
        <v>6.4417177914110432E-2</v>
      </c>
      <c r="R67" s="6">
        <v>22</v>
      </c>
      <c r="S67" s="12">
        <f t="shared" si="22"/>
        <v>9.2050209205020925E-2</v>
      </c>
      <c r="T67" s="6">
        <v>16</v>
      </c>
      <c r="U67" s="12">
        <f t="shared" si="37"/>
        <v>8.8888888888888892E-2</v>
      </c>
      <c r="V67" s="6">
        <v>1</v>
      </c>
      <c r="W67" s="12">
        <f t="shared" si="23"/>
        <v>2.0833333333333332E-2</v>
      </c>
    </row>
    <row r="68" spans="1:23" x14ac:dyDescent="0.3">
      <c r="A68" s="10" t="s">
        <v>89</v>
      </c>
      <c r="B68" s="6">
        <v>707</v>
      </c>
      <c r="C68" s="12">
        <f t="shared" si="38"/>
        <v>0.12416578854935019</v>
      </c>
      <c r="D68" s="6">
        <v>593</v>
      </c>
      <c r="E68" s="12">
        <f t="shared" si="18"/>
        <v>0.12390305056414543</v>
      </c>
      <c r="F68" s="6">
        <v>38</v>
      </c>
      <c r="G68" s="12">
        <f t="shared" si="19"/>
        <v>0.12377850162866449</v>
      </c>
      <c r="H68" s="6">
        <v>118</v>
      </c>
      <c r="I68" s="12">
        <f t="shared" si="20"/>
        <v>0.1028770706190061</v>
      </c>
      <c r="J68" s="119">
        <v>50</v>
      </c>
      <c r="K68" s="12">
        <f t="shared" si="35"/>
        <v>0.15337423312883436</v>
      </c>
      <c r="L68" s="119">
        <v>59</v>
      </c>
      <c r="M68" s="12">
        <f t="shared" si="35"/>
        <v>0.14216867469879518</v>
      </c>
      <c r="N68" s="119">
        <v>52</v>
      </c>
      <c r="O68" s="12">
        <f t="shared" si="36"/>
        <v>0.125</v>
      </c>
      <c r="P68" s="6">
        <v>83</v>
      </c>
      <c r="Q68" s="12">
        <f t="shared" si="21"/>
        <v>0.1273006134969325</v>
      </c>
      <c r="R68" s="6">
        <v>30</v>
      </c>
      <c r="S68" s="12">
        <f t="shared" si="22"/>
        <v>0.12552301255230125</v>
      </c>
      <c r="T68" s="6">
        <v>25</v>
      </c>
      <c r="U68" s="12">
        <f t="shared" si="37"/>
        <v>0.1388888888888889</v>
      </c>
      <c r="V68" s="6">
        <v>6</v>
      </c>
      <c r="W68" s="12">
        <f t="shared" si="23"/>
        <v>0.125</v>
      </c>
    </row>
    <row r="69" spans="1:23" x14ac:dyDescent="0.3">
      <c r="A69" s="10" t="s">
        <v>90</v>
      </c>
      <c r="B69" s="6">
        <v>986</v>
      </c>
      <c r="C69" s="12">
        <f t="shared" si="38"/>
        <v>0.17316473480857042</v>
      </c>
      <c r="D69" s="6">
        <v>859</v>
      </c>
      <c r="E69" s="12">
        <f t="shared" si="18"/>
        <v>0.17948182198077728</v>
      </c>
      <c r="F69" s="6">
        <v>55</v>
      </c>
      <c r="G69" s="12">
        <f t="shared" si="19"/>
        <v>0.17915309446254071</v>
      </c>
      <c r="H69" s="6">
        <v>203</v>
      </c>
      <c r="I69" s="12">
        <f t="shared" si="20"/>
        <v>0.17698343504795117</v>
      </c>
      <c r="J69" s="119">
        <v>64</v>
      </c>
      <c r="K69" s="12">
        <f t="shared" si="35"/>
        <v>0.19631901840490798</v>
      </c>
      <c r="L69" s="119">
        <v>81</v>
      </c>
      <c r="M69" s="12">
        <f t="shared" si="35"/>
        <v>0.19518072289156627</v>
      </c>
      <c r="N69" s="119">
        <v>81</v>
      </c>
      <c r="O69" s="12">
        <f t="shared" si="36"/>
        <v>0.19471153846153846</v>
      </c>
      <c r="P69" s="6">
        <v>107</v>
      </c>
      <c r="Q69" s="12">
        <f t="shared" si="21"/>
        <v>0.16411042944785276</v>
      </c>
      <c r="R69" s="6">
        <v>34</v>
      </c>
      <c r="S69" s="12">
        <f t="shared" si="22"/>
        <v>0.14225941422594143</v>
      </c>
      <c r="T69" s="6">
        <v>29</v>
      </c>
      <c r="U69" s="12">
        <f t="shared" si="37"/>
        <v>0.16111111111111112</v>
      </c>
      <c r="V69" s="6">
        <v>9</v>
      </c>
      <c r="W69" s="12">
        <f t="shared" si="23"/>
        <v>0.1875</v>
      </c>
    </row>
    <row r="70" spans="1:23" x14ac:dyDescent="0.3">
      <c r="A70" s="10" t="s">
        <v>91</v>
      </c>
      <c r="B70" s="6">
        <v>1150</v>
      </c>
      <c r="C70" s="12">
        <f t="shared" si="38"/>
        <v>0.2019669827889006</v>
      </c>
      <c r="D70" s="6">
        <v>981</v>
      </c>
      <c r="E70" s="12">
        <f t="shared" si="18"/>
        <v>0.20497283744254075</v>
      </c>
      <c r="F70" s="6">
        <v>80</v>
      </c>
      <c r="G70" s="12">
        <f t="shared" si="19"/>
        <v>0.26058631921824105</v>
      </c>
      <c r="H70" s="6">
        <v>241</v>
      </c>
      <c r="I70" s="12">
        <f t="shared" si="20"/>
        <v>0.21011333914559721</v>
      </c>
      <c r="J70" s="119">
        <v>73</v>
      </c>
      <c r="K70" s="12">
        <f t="shared" si="35"/>
        <v>0.22392638036809817</v>
      </c>
      <c r="L70" s="119">
        <v>87</v>
      </c>
      <c r="M70" s="12">
        <f t="shared" si="35"/>
        <v>0.20963855421686747</v>
      </c>
      <c r="N70" s="119">
        <v>100</v>
      </c>
      <c r="O70" s="12">
        <f t="shared" si="36"/>
        <v>0.24038461538461539</v>
      </c>
      <c r="P70" s="6">
        <v>138</v>
      </c>
      <c r="Q70" s="12">
        <f t="shared" si="21"/>
        <v>0.21165644171779141</v>
      </c>
      <c r="R70" s="6">
        <v>52</v>
      </c>
      <c r="S70" s="12">
        <f t="shared" si="22"/>
        <v>0.21757322175732219</v>
      </c>
      <c r="T70" s="6">
        <v>30</v>
      </c>
      <c r="U70" s="12">
        <f t="shared" si="37"/>
        <v>0.16666666666666666</v>
      </c>
      <c r="V70" s="6">
        <v>8</v>
      </c>
      <c r="W70" s="12">
        <f t="shared" si="23"/>
        <v>0.16666666666666666</v>
      </c>
    </row>
    <row r="71" spans="1:23" x14ac:dyDescent="0.3">
      <c r="A71" s="10" t="s">
        <v>92</v>
      </c>
      <c r="B71" s="6">
        <v>913</v>
      </c>
      <c r="C71" s="12">
        <f t="shared" si="38"/>
        <v>0.16034422198805762</v>
      </c>
      <c r="D71" s="6">
        <v>785</v>
      </c>
      <c r="E71" s="12">
        <f t="shared" si="18"/>
        <v>0.16402005850396992</v>
      </c>
      <c r="F71" s="6">
        <v>66</v>
      </c>
      <c r="G71" s="12">
        <f t="shared" si="19"/>
        <v>0.21498371335504887</v>
      </c>
      <c r="H71" s="6">
        <v>196</v>
      </c>
      <c r="I71" s="12">
        <f t="shared" si="20"/>
        <v>0.17088055797733218</v>
      </c>
      <c r="J71" s="119">
        <v>53</v>
      </c>
      <c r="K71" s="12">
        <f t="shared" si="35"/>
        <v>0.16257668711656442</v>
      </c>
      <c r="L71" s="119">
        <v>56</v>
      </c>
      <c r="M71" s="12">
        <f t="shared" si="35"/>
        <v>0.13493975903614458</v>
      </c>
      <c r="N71" s="119">
        <v>78</v>
      </c>
      <c r="O71" s="12">
        <f t="shared" si="36"/>
        <v>0.1875</v>
      </c>
      <c r="P71" s="6">
        <v>110</v>
      </c>
      <c r="Q71" s="12">
        <f t="shared" si="21"/>
        <v>0.16871165644171779</v>
      </c>
      <c r="R71" s="6">
        <v>59</v>
      </c>
      <c r="S71" s="12">
        <f t="shared" si="22"/>
        <v>0.24686192468619247</v>
      </c>
      <c r="T71" s="6">
        <v>29</v>
      </c>
      <c r="U71" s="12">
        <f t="shared" si="37"/>
        <v>0.16111111111111112</v>
      </c>
      <c r="V71" s="6">
        <v>10</v>
      </c>
      <c r="W71" s="12">
        <f t="shared" si="23"/>
        <v>0.20833333333333334</v>
      </c>
    </row>
    <row r="72" spans="1:23" x14ac:dyDescent="0.3">
      <c r="A72" s="10" t="s">
        <v>74</v>
      </c>
      <c r="B72" s="6">
        <f>B3-4820</f>
        <v>874</v>
      </c>
      <c r="C72" s="12">
        <f t="shared" si="38"/>
        <v>0.15349490691956447</v>
      </c>
      <c r="D72" s="6">
        <v>687</v>
      </c>
      <c r="E72" s="12">
        <f t="shared" si="18"/>
        <v>0.14354366903468449</v>
      </c>
      <c r="F72" s="6">
        <v>39</v>
      </c>
      <c r="G72" s="12">
        <f t="shared" si="19"/>
        <v>0.12703583061889251</v>
      </c>
      <c r="H72" s="6">
        <v>212</v>
      </c>
      <c r="I72" s="12">
        <f t="shared" si="20"/>
        <v>0.18482999128160418</v>
      </c>
      <c r="J72" s="119">
        <v>19</v>
      </c>
      <c r="K72" s="12">
        <f t="shared" si="35"/>
        <v>5.8282208588957052E-2</v>
      </c>
      <c r="L72" s="119">
        <v>50</v>
      </c>
      <c r="M72" s="12">
        <f t="shared" si="35"/>
        <v>0.12048192771084337</v>
      </c>
      <c r="N72" s="119">
        <v>28</v>
      </c>
      <c r="O72" s="12">
        <f t="shared" si="36"/>
        <v>6.7307692307692304E-2</v>
      </c>
      <c r="P72" s="6">
        <v>95</v>
      </c>
      <c r="Q72" s="12">
        <f t="shared" si="21"/>
        <v>0.14570552147239263</v>
      </c>
      <c r="R72" s="6">
        <v>14</v>
      </c>
      <c r="S72" s="12">
        <f t="shared" si="22"/>
        <v>5.8577405857740586E-2</v>
      </c>
      <c r="T72" s="6">
        <v>11</v>
      </c>
      <c r="U72" s="12">
        <f t="shared" si="37"/>
        <v>6.1111111111111109E-2</v>
      </c>
      <c r="V72" s="6">
        <v>2</v>
      </c>
      <c r="W72" s="12">
        <f t="shared" si="23"/>
        <v>4.1666666666666664E-2</v>
      </c>
    </row>
    <row r="73" spans="1:23" x14ac:dyDescent="0.3">
      <c r="A73" s="5"/>
      <c r="B73" s="6"/>
      <c r="C73" s="9"/>
      <c r="D73" s="6"/>
      <c r="E73" s="12"/>
      <c r="F73" s="6"/>
      <c r="G73" s="12"/>
      <c r="H73" s="6"/>
      <c r="I73" s="12"/>
      <c r="J73" s="119"/>
      <c r="K73" s="12"/>
      <c r="L73" s="119"/>
      <c r="M73" s="12"/>
      <c r="N73" s="119"/>
      <c r="O73" s="12"/>
      <c r="P73" s="6"/>
      <c r="Q73" s="12"/>
      <c r="R73" s="6"/>
      <c r="S73" s="12"/>
      <c r="T73" s="6"/>
      <c r="U73" s="12"/>
      <c r="V73" s="6"/>
      <c r="W73" s="12"/>
    </row>
    <row r="74" spans="1:23" x14ac:dyDescent="0.3">
      <c r="A74" s="16" t="s">
        <v>93</v>
      </c>
      <c r="B74" s="6"/>
      <c r="C74" s="9"/>
      <c r="D74" s="6"/>
      <c r="E74" s="12"/>
      <c r="F74" s="6"/>
      <c r="G74" s="12"/>
      <c r="H74" s="6"/>
      <c r="I74" s="12"/>
      <c r="J74" s="119"/>
      <c r="K74" s="12"/>
      <c r="L74" s="119"/>
      <c r="M74" s="12"/>
      <c r="N74" s="119"/>
      <c r="O74" s="12"/>
      <c r="P74" s="6"/>
      <c r="Q74" s="12"/>
      <c r="R74" s="6"/>
      <c r="S74" s="12"/>
      <c r="T74" s="6"/>
      <c r="U74" s="12"/>
      <c r="V74" s="6"/>
      <c r="W74" s="12"/>
    </row>
    <row r="75" spans="1:23" x14ac:dyDescent="0.3">
      <c r="A75" s="10" t="s">
        <v>94</v>
      </c>
      <c r="B75" s="6">
        <v>168</v>
      </c>
      <c r="C75" s="12">
        <f>B75/$B$3</f>
        <v>2.9504741833508957E-2</v>
      </c>
      <c r="D75" s="6">
        <v>141</v>
      </c>
      <c r="E75" s="12">
        <f t="shared" si="18"/>
        <v>2.9460927705808607E-2</v>
      </c>
      <c r="F75" s="6">
        <v>12</v>
      </c>
      <c r="G75" s="12">
        <f t="shared" si="19"/>
        <v>3.9087947882736153E-2</v>
      </c>
      <c r="H75" s="6">
        <v>36</v>
      </c>
      <c r="I75" s="12">
        <f t="shared" si="20"/>
        <v>3.1386224934612031E-2</v>
      </c>
      <c r="J75" s="119">
        <v>16</v>
      </c>
      <c r="K75" s="12">
        <v>4.9000000000000002E-2</v>
      </c>
      <c r="L75" s="119">
        <v>7</v>
      </c>
      <c r="M75" s="12">
        <v>1.7000000000000001E-2</v>
      </c>
      <c r="N75" s="119">
        <v>11</v>
      </c>
      <c r="O75" s="12">
        <v>2.5999999999999999E-2</v>
      </c>
      <c r="P75" s="6">
        <v>18</v>
      </c>
      <c r="Q75" s="12">
        <f t="shared" si="21"/>
        <v>2.7607361963190184E-2</v>
      </c>
      <c r="R75" s="6">
        <v>7</v>
      </c>
      <c r="S75" s="12">
        <f t="shared" si="22"/>
        <v>2.9288702928870293E-2</v>
      </c>
      <c r="T75" s="6">
        <v>1</v>
      </c>
      <c r="U75" s="12">
        <f t="shared" ref="U75:U82" si="39">T75/$T$3</f>
        <v>5.5555555555555558E-3</v>
      </c>
      <c r="V75" s="6">
        <v>4</v>
      </c>
      <c r="W75" s="12">
        <f t="shared" si="23"/>
        <v>8.3333333333333329E-2</v>
      </c>
    </row>
    <row r="76" spans="1:23" x14ac:dyDescent="0.3">
      <c r="A76" s="10" t="s">
        <v>95</v>
      </c>
      <c r="B76" s="6">
        <v>199</v>
      </c>
      <c r="C76" s="12">
        <f t="shared" ref="C76:C84" si="40">B76/$B$3</f>
        <v>3.4949069195644542E-2</v>
      </c>
      <c r="D76" s="6">
        <v>159</v>
      </c>
      <c r="E76" s="12">
        <f t="shared" si="18"/>
        <v>3.3221897200167154E-2</v>
      </c>
      <c r="F76" s="6">
        <v>9</v>
      </c>
      <c r="G76" s="12">
        <f t="shared" si="19"/>
        <v>2.9315960912052116E-2</v>
      </c>
      <c r="H76" s="6">
        <v>30</v>
      </c>
      <c r="I76" s="12">
        <f t="shared" si="20"/>
        <v>2.6155187445510025E-2</v>
      </c>
      <c r="J76" s="119">
        <v>19</v>
      </c>
      <c r="K76" s="12">
        <v>5.8000000000000003E-2</v>
      </c>
      <c r="L76" s="119">
        <v>14</v>
      </c>
      <c r="M76" s="12">
        <v>3.4000000000000002E-2</v>
      </c>
      <c r="N76" s="119">
        <v>14</v>
      </c>
      <c r="O76" s="12">
        <v>3.4000000000000002E-2</v>
      </c>
      <c r="P76" s="6">
        <v>18</v>
      </c>
      <c r="Q76" s="12">
        <f t="shared" si="21"/>
        <v>2.7607361963190184E-2</v>
      </c>
      <c r="R76" s="6">
        <v>16</v>
      </c>
      <c r="S76" s="12">
        <f t="shared" si="22"/>
        <v>6.6945606694560664E-2</v>
      </c>
      <c r="T76" s="6">
        <v>3</v>
      </c>
      <c r="U76" s="12">
        <f t="shared" si="39"/>
        <v>1.6666666666666666E-2</v>
      </c>
      <c r="V76" s="6">
        <v>1</v>
      </c>
      <c r="W76" s="12">
        <f t="shared" si="23"/>
        <v>2.0833333333333332E-2</v>
      </c>
    </row>
    <row r="77" spans="1:23" x14ac:dyDescent="0.3">
      <c r="A77" s="71" t="s">
        <v>96</v>
      </c>
      <c r="B77" s="6">
        <v>165</v>
      </c>
      <c r="C77" s="12">
        <f t="shared" si="40"/>
        <v>2.8977871443624868E-2</v>
      </c>
      <c r="D77" s="6">
        <v>129</v>
      </c>
      <c r="E77" s="12">
        <f t="shared" si="18"/>
        <v>2.6953614709569577E-2</v>
      </c>
      <c r="F77" s="6">
        <v>8</v>
      </c>
      <c r="G77" s="12">
        <f t="shared" si="19"/>
        <v>2.6058631921824105E-2</v>
      </c>
      <c r="H77" s="6">
        <v>24</v>
      </c>
      <c r="I77" s="12">
        <f t="shared" si="20"/>
        <v>2.0924149956408022E-2</v>
      </c>
      <c r="J77" s="119">
        <v>15</v>
      </c>
      <c r="K77" s="12">
        <v>4.5999999999999999E-2</v>
      </c>
      <c r="L77" s="119">
        <v>13</v>
      </c>
      <c r="M77" s="12">
        <v>3.1E-2</v>
      </c>
      <c r="N77" s="119">
        <v>12</v>
      </c>
      <c r="O77" s="12">
        <v>2.9000000000000001E-2</v>
      </c>
      <c r="P77" s="6">
        <v>14</v>
      </c>
      <c r="Q77" s="12">
        <f t="shared" si="21"/>
        <v>2.1472392638036811E-2</v>
      </c>
      <c r="R77" s="6">
        <v>13</v>
      </c>
      <c r="S77" s="12">
        <f t="shared" si="22"/>
        <v>5.4393305439330547E-2</v>
      </c>
      <c r="T77" s="6">
        <v>3</v>
      </c>
      <c r="U77" s="12">
        <f t="shared" si="39"/>
        <v>1.6666666666666666E-2</v>
      </c>
      <c r="V77" s="6">
        <v>1</v>
      </c>
      <c r="W77" s="12">
        <f t="shared" si="23"/>
        <v>2.0833333333333332E-2</v>
      </c>
    </row>
    <row r="78" spans="1:23" x14ac:dyDescent="0.3">
      <c r="A78" s="10" t="s">
        <v>97</v>
      </c>
      <c r="B78" s="6">
        <v>875</v>
      </c>
      <c r="C78" s="12">
        <f t="shared" si="40"/>
        <v>0.15367053038285916</v>
      </c>
      <c r="D78" s="6">
        <v>718</v>
      </c>
      <c r="E78" s="12">
        <f t="shared" si="18"/>
        <v>0.15002089427496865</v>
      </c>
      <c r="F78" s="6">
        <v>25</v>
      </c>
      <c r="G78" s="12">
        <f t="shared" si="19"/>
        <v>8.143322475570032E-2</v>
      </c>
      <c r="H78" s="6">
        <v>145</v>
      </c>
      <c r="I78" s="12">
        <f t="shared" si="20"/>
        <v>0.12641673931996514</v>
      </c>
      <c r="J78" s="119">
        <v>63</v>
      </c>
      <c r="K78" s="12">
        <v>0.193</v>
      </c>
      <c r="L78" s="119">
        <v>61</v>
      </c>
      <c r="M78" s="12">
        <v>0.14699999999999999</v>
      </c>
      <c r="N78" s="119">
        <v>79</v>
      </c>
      <c r="O78" s="12">
        <v>0.19</v>
      </c>
      <c r="P78" s="6">
        <v>103</v>
      </c>
      <c r="Q78" s="12">
        <f t="shared" si="21"/>
        <v>0.15797546012269939</v>
      </c>
      <c r="R78" s="6">
        <v>51</v>
      </c>
      <c r="S78" s="12">
        <f t="shared" si="22"/>
        <v>0.21338912133891214</v>
      </c>
      <c r="T78" s="6">
        <v>20</v>
      </c>
      <c r="U78" s="12">
        <f t="shared" si="39"/>
        <v>0.1111111111111111</v>
      </c>
      <c r="V78" s="6">
        <v>12</v>
      </c>
      <c r="W78" s="12">
        <f t="shared" si="23"/>
        <v>0.25</v>
      </c>
    </row>
    <row r="79" spans="1:23" x14ac:dyDescent="0.3">
      <c r="A79" s="10" t="s">
        <v>98</v>
      </c>
      <c r="B79" s="6">
        <v>2533</v>
      </c>
      <c r="C79" s="12">
        <f t="shared" si="40"/>
        <v>0.44485423252546541</v>
      </c>
      <c r="D79" s="6">
        <v>2136</v>
      </c>
      <c r="E79" s="12">
        <f t="shared" si="18"/>
        <v>0.44630171333054741</v>
      </c>
      <c r="F79" s="6">
        <v>116</v>
      </c>
      <c r="G79" s="12">
        <f t="shared" si="19"/>
        <v>0.37785016286644951</v>
      </c>
      <c r="H79" s="6">
        <v>471</v>
      </c>
      <c r="I79" s="12">
        <f t="shared" si="20"/>
        <v>0.4106364428945074</v>
      </c>
      <c r="J79" s="119">
        <v>177</v>
      </c>
      <c r="K79" s="12">
        <v>0.54300000000000004</v>
      </c>
      <c r="L79" s="119">
        <v>172</v>
      </c>
      <c r="M79" s="12">
        <v>0.41499999999999998</v>
      </c>
      <c r="N79" s="119">
        <v>227</v>
      </c>
      <c r="O79" s="12">
        <v>0.54600000000000004</v>
      </c>
      <c r="P79" s="6">
        <v>270</v>
      </c>
      <c r="Q79" s="12">
        <f t="shared" si="21"/>
        <v>0.41411042944785276</v>
      </c>
      <c r="R79" s="6">
        <v>123</v>
      </c>
      <c r="S79" s="12">
        <f t="shared" si="22"/>
        <v>0.5146443514644351</v>
      </c>
      <c r="T79" s="6">
        <v>69</v>
      </c>
      <c r="U79" s="12">
        <f t="shared" si="39"/>
        <v>0.38333333333333336</v>
      </c>
      <c r="V79" s="6">
        <v>24</v>
      </c>
      <c r="W79" s="12">
        <f t="shared" si="23"/>
        <v>0.5</v>
      </c>
    </row>
    <row r="80" spans="1:23" x14ac:dyDescent="0.3">
      <c r="A80" s="10" t="s">
        <v>99</v>
      </c>
      <c r="B80" s="6">
        <v>686</v>
      </c>
      <c r="C80" s="12">
        <f t="shared" si="40"/>
        <v>0.12047769582016157</v>
      </c>
      <c r="D80" s="6">
        <v>577</v>
      </c>
      <c r="E80" s="12">
        <f t="shared" si="18"/>
        <v>0.12055996656916006</v>
      </c>
      <c r="F80" s="6">
        <v>25</v>
      </c>
      <c r="G80" s="12">
        <f t="shared" si="19"/>
        <v>8.143322475570032E-2</v>
      </c>
      <c r="H80" s="6">
        <v>112</v>
      </c>
      <c r="I80" s="12">
        <f t="shared" si="20"/>
        <v>9.7646033129904095E-2</v>
      </c>
      <c r="J80" s="119">
        <v>45</v>
      </c>
      <c r="K80" s="12">
        <v>0.13800000000000001</v>
      </c>
      <c r="L80" s="119">
        <v>47</v>
      </c>
      <c r="M80" s="12">
        <v>0.113</v>
      </c>
      <c r="N80" s="119">
        <v>60</v>
      </c>
      <c r="O80" s="12">
        <v>0.14399999999999999</v>
      </c>
      <c r="P80" s="6">
        <v>86</v>
      </c>
      <c r="Q80" s="12">
        <f t="shared" si="21"/>
        <v>0.13190184049079753</v>
      </c>
      <c r="R80" s="6">
        <v>35</v>
      </c>
      <c r="S80" s="12">
        <f t="shared" si="22"/>
        <v>0.14644351464435146</v>
      </c>
      <c r="T80" s="6">
        <v>25</v>
      </c>
      <c r="U80" s="12">
        <f t="shared" si="39"/>
        <v>0.1388888888888889</v>
      </c>
      <c r="V80" s="6">
        <v>7</v>
      </c>
      <c r="W80" s="12">
        <f t="shared" si="23"/>
        <v>0.14583333333333334</v>
      </c>
    </row>
    <row r="81" spans="1:23" x14ac:dyDescent="0.3">
      <c r="A81" s="10" t="s">
        <v>100</v>
      </c>
      <c r="B81" s="6">
        <v>49</v>
      </c>
      <c r="C81" s="12">
        <f t="shared" si="40"/>
        <v>8.6055497014401131E-3</v>
      </c>
      <c r="D81" s="6">
        <v>37</v>
      </c>
      <c r="E81" s="12">
        <f t="shared" si="18"/>
        <v>7.7308817384036778E-3</v>
      </c>
      <c r="F81" s="6">
        <v>0</v>
      </c>
      <c r="G81" s="12">
        <f t="shared" si="19"/>
        <v>0</v>
      </c>
      <c r="H81" s="6">
        <v>8</v>
      </c>
      <c r="I81" s="12">
        <f t="shared" si="20"/>
        <v>6.9747166521360072E-3</v>
      </c>
      <c r="J81" s="119">
        <v>5</v>
      </c>
      <c r="K81" s="12">
        <v>1.4999999999999999E-2</v>
      </c>
      <c r="L81" s="119">
        <v>1</v>
      </c>
      <c r="M81" s="12">
        <v>2E-3</v>
      </c>
      <c r="N81" s="119">
        <v>8</v>
      </c>
      <c r="O81" s="12">
        <v>1.9E-2</v>
      </c>
      <c r="P81" s="6">
        <v>2</v>
      </c>
      <c r="Q81" s="12">
        <f t="shared" si="21"/>
        <v>3.0674846625766872E-3</v>
      </c>
      <c r="R81" s="6">
        <v>4</v>
      </c>
      <c r="S81" s="12">
        <f t="shared" si="22"/>
        <v>1.6736401673640166E-2</v>
      </c>
      <c r="T81" s="6">
        <v>3</v>
      </c>
      <c r="U81" s="12">
        <f t="shared" si="39"/>
        <v>1.6666666666666666E-2</v>
      </c>
      <c r="V81" s="6">
        <v>1</v>
      </c>
      <c r="W81" s="12">
        <f t="shared" si="23"/>
        <v>2.0833333333333332E-2</v>
      </c>
    </row>
    <row r="82" spans="1:23" x14ac:dyDescent="0.3">
      <c r="A82" s="10" t="s">
        <v>101</v>
      </c>
      <c r="B82" s="6">
        <v>24</v>
      </c>
      <c r="C82" s="12">
        <f t="shared" si="40"/>
        <v>4.2149631190727078E-3</v>
      </c>
      <c r="D82" s="6">
        <v>19</v>
      </c>
      <c r="E82" s="12">
        <f t="shared" si="18"/>
        <v>3.9699122440451312E-3</v>
      </c>
      <c r="F82" s="6">
        <v>1</v>
      </c>
      <c r="G82" s="12">
        <f t="shared" si="19"/>
        <v>3.2573289902280132E-3</v>
      </c>
      <c r="H82" s="6">
        <v>3</v>
      </c>
      <c r="I82" s="12">
        <f t="shared" si="20"/>
        <v>2.6155187445510027E-3</v>
      </c>
      <c r="J82" s="119">
        <v>1</v>
      </c>
      <c r="K82" s="12">
        <v>3.0000000000000001E-3</v>
      </c>
      <c r="L82" s="119">
        <v>2</v>
      </c>
      <c r="M82" s="12">
        <v>5.0000000000000001E-3</v>
      </c>
      <c r="N82" s="119">
        <v>2</v>
      </c>
      <c r="O82" s="12">
        <v>5.0000000000000001E-3</v>
      </c>
      <c r="P82" s="6">
        <v>2</v>
      </c>
      <c r="Q82" s="12">
        <f t="shared" si="21"/>
        <v>3.0674846625766872E-3</v>
      </c>
      <c r="R82" s="6">
        <v>2</v>
      </c>
      <c r="S82" s="12">
        <f t="shared" si="22"/>
        <v>8.368200836820083E-3</v>
      </c>
      <c r="T82" s="6">
        <v>0</v>
      </c>
      <c r="U82" s="12">
        <f t="shared" si="39"/>
        <v>0</v>
      </c>
      <c r="V82" s="6">
        <v>1</v>
      </c>
      <c r="W82" s="12">
        <f t="shared" si="23"/>
        <v>2.0833333333333332E-2</v>
      </c>
    </row>
    <row r="83" spans="1:23" x14ac:dyDescent="0.3">
      <c r="A83" s="5"/>
      <c r="B83" s="6"/>
      <c r="C83" s="12"/>
      <c r="D83" s="6"/>
      <c r="E83" s="12"/>
      <c r="F83" s="6"/>
      <c r="G83" s="12"/>
      <c r="H83" s="6"/>
      <c r="I83" s="12"/>
      <c r="J83" s="119"/>
      <c r="K83" s="12"/>
      <c r="L83" s="119"/>
      <c r="M83" s="12"/>
      <c r="N83" s="119"/>
      <c r="O83" s="12"/>
      <c r="P83" s="6"/>
      <c r="Q83" s="12"/>
      <c r="R83" s="6"/>
      <c r="S83" s="12"/>
      <c r="T83" s="6"/>
      <c r="U83" s="12"/>
      <c r="V83" s="6"/>
      <c r="W83" s="12"/>
    </row>
    <row r="84" spans="1:23" x14ac:dyDescent="0.3">
      <c r="A84" s="10" t="s">
        <v>102</v>
      </c>
      <c r="B84" s="6">
        <v>293</v>
      </c>
      <c r="C84" s="12">
        <f t="shared" si="40"/>
        <v>5.1457674745345981E-2</v>
      </c>
      <c r="D84" s="6">
        <v>228</v>
      </c>
      <c r="E84" s="12">
        <f t="shared" si="18"/>
        <v>4.7638946928541578E-2</v>
      </c>
      <c r="F84" s="6">
        <v>10</v>
      </c>
      <c r="G84" s="12">
        <f t="shared" si="19"/>
        <v>3.2573289902280131E-2</v>
      </c>
      <c r="H84" s="6">
        <v>30</v>
      </c>
      <c r="I84" s="12">
        <f t="shared" si="20"/>
        <v>2.6155187445510025E-2</v>
      </c>
      <c r="J84" s="119">
        <v>24</v>
      </c>
      <c r="K84" s="12">
        <v>7.3999999999999996E-2</v>
      </c>
      <c r="L84" s="119">
        <v>20</v>
      </c>
      <c r="M84" s="12">
        <v>4.8000000000000001E-2</v>
      </c>
      <c r="N84" s="119">
        <v>34</v>
      </c>
      <c r="O84" s="12">
        <v>8.2000000000000003E-2</v>
      </c>
      <c r="P84" s="6">
        <v>26</v>
      </c>
      <c r="Q84" s="12">
        <f t="shared" si="21"/>
        <v>3.9877300613496931E-2</v>
      </c>
      <c r="R84" s="6">
        <v>20</v>
      </c>
      <c r="S84" s="12">
        <f t="shared" si="22"/>
        <v>8.3682008368200833E-2</v>
      </c>
      <c r="T84" s="6">
        <v>5</v>
      </c>
      <c r="U84" s="12">
        <f>T84/$T$3</f>
        <v>2.7777777777777776E-2</v>
      </c>
      <c r="V84" s="6">
        <v>6</v>
      </c>
      <c r="W84" s="12">
        <f t="shared" si="23"/>
        <v>0.125</v>
      </c>
    </row>
    <row r="85" spans="1:23" x14ac:dyDescent="0.3">
      <c r="A85" s="5"/>
      <c r="B85" s="6"/>
      <c r="C85" s="12"/>
      <c r="D85" s="6"/>
      <c r="E85" s="12"/>
      <c r="F85" s="6"/>
      <c r="G85" s="12"/>
      <c r="H85" s="6"/>
      <c r="I85" s="12"/>
      <c r="J85" s="119"/>
      <c r="K85" s="12"/>
      <c r="L85" s="119"/>
      <c r="M85" s="12"/>
      <c r="N85" s="119"/>
      <c r="O85" s="12"/>
      <c r="P85" s="6"/>
      <c r="Q85" s="12"/>
      <c r="R85" s="6"/>
      <c r="S85" s="12"/>
      <c r="T85" s="6"/>
      <c r="U85" s="12"/>
      <c r="V85" s="6"/>
      <c r="W85" s="12"/>
    </row>
    <row r="86" spans="1:23" x14ac:dyDescent="0.3">
      <c r="A86" s="16" t="s">
        <v>103</v>
      </c>
      <c r="B86" s="6"/>
      <c r="C86" s="9"/>
      <c r="D86" s="6"/>
      <c r="E86" s="12"/>
      <c r="F86" s="6"/>
      <c r="G86" s="12"/>
      <c r="H86" s="6"/>
      <c r="I86" s="12"/>
      <c r="J86" s="119"/>
      <c r="K86" s="12"/>
      <c r="L86" s="119"/>
      <c r="M86" s="12"/>
      <c r="N86" s="119"/>
      <c r="O86" s="12"/>
      <c r="P86" s="6"/>
      <c r="Q86" s="12"/>
      <c r="R86" s="6"/>
      <c r="S86" s="12"/>
      <c r="T86" s="6"/>
      <c r="U86" s="12"/>
      <c r="V86" s="6"/>
      <c r="W86" s="12"/>
    </row>
    <row r="87" spans="1:23" x14ac:dyDescent="0.3">
      <c r="A87" s="10" t="s">
        <v>104</v>
      </c>
      <c r="B87" s="6">
        <v>2423</v>
      </c>
      <c r="C87" s="12">
        <f>B87/$B$3</f>
        <v>0.42553565156304884</v>
      </c>
      <c r="D87" s="6">
        <v>2065</v>
      </c>
      <c r="E87" s="12">
        <f t="shared" si="18"/>
        <v>0.43146677810279982</v>
      </c>
      <c r="F87" s="6">
        <v>121</v>
      </c>
      <c r="G87" s="12">
        <f t="shared" si="19"/>
        <v>0.39413680781758959</v>
      </c>
      <c r="H87" s="6">
        <v>435</v>
      </c>
      <c r="I87" s="12">
        <f t="shared" si="20"/>
        <v>0.37925021795989539</v>
      </c>
      <c r="J87" s="119">
        <v>164</v>
      </c>
      <c r="K87" s="12">
        <v>0.503</v>
      </c>
      <c r="L87" s="119">
        <v>181</v>
      </c>
      <c r="M87" s="12">
        <v>0.436</v>
      </c>
      <c r="N87" s="119">
        <v>211</v>
      </c>
      <c r="O87" s="12">
        <v>0.50700000000000001</v>
      </c>
      <c r="P87" s="6">
        <v>266</v>
      </c>
      <c r="Q87" s="12">
        <f t="shared" si="21"/>
        <v>0.40797546012269936</v>
      </c>
      <c r="R87" s="6">
        <v>130</v>
      </c>
      <c r="S87" s="12">
        <f t="shared" si="22"/>
        <v>0.54393305439330542</v>
      </c>
      <c r="T87" s="6">
        <v>109</v>
      </c>
      <c r="U87" s="12">
        <f>T87/$T$3</f>
        <v>0.60555555555555551</v>
      </c>
      <c r="V87" s="6">
        <v>26</v>
      </c>
      <c r="W87" s="12">
        <f t="shared" si="23"/>
        <v>0.54166666666666663</v>
      </c>
    </row>
    <row r="88" spans="1:23" x14ac:dyDescent="0.3">
      <c r="A88" s="10" t="s">
        <v>105</v>
      </c>
      <c r="B88" s="6">
        <v>772</v>
      </c>
      <c r="C88" s="12">
        <f>B88/$B$3</f>
        <v>0.13558131366350545</v>
      </c>
      <c r="D88" s="6">
        <v>654</v>
      </c>
      <c r="E88" s="12">
        <f t="shared" si="18"/>
        <v>0.13664855829502717</v>
      </c>
      <c r="F88" s="6">
        <v>54</v>
      </c>
      <c r="G88" s="12">
        <f t="shared" si="19"/>
        <v>0.1758957654723127</v>
      </c>
      <c r="H88" s="6">
        <v>142</v>
      </c>
      <c r="I88" s="12">
        <f t="shared" si="20"/>
        <v>0.12380122057541412</v>
      </c>
      <c r="J88" s="119">
        <v>31</v>
      </c>
      <c r="K88" s="12">
        <v>9.5000000000000001E-2</v>
      </c>
      <c r="L88" s="119">
        <v>57</v>
      </c>
      <c r="M88" s="12">
        <v>0.13700000000000001</v>
      </c>
      <c r="N88" s="119">
        <v>71</v>
      </c>
      <c r="O88" s="12">
        <v>0.17100000000000001</v>
      </c>
      <c r="P88" s="6">
        <v>79</v>
      </c>
      <c r="Q88" s="12">
        <f t="shared" si="21"/>
        <v>0.12116564417177914</v>
      </c>
      <c r="R88" s="6">
        <v>44</v>
      </c>
      <c r="S88" s="12">
        <f t="shared" si="22"/>
        <v>0.18410041841004185</v>
      </c>
      <c r="T88" s="6">
        <v>34</v>
      </c>
      <c r="U88" s="12">
        <f>T88/$T$3</f>
        <v>0.18888888888888888</v>
      </c>
      <c r="V88" s="6">
        <v>11</v>
      </c>
      <c r="W88" s="12">
        <f t="shared" si="23"/>
        <v>0.22916666666666666</v>
      </c>
    </row>
    <row r="89" spans="1:23" x14ac:dyDescent="0.3">
      <c r="A89" s="10" t="s">
        <v>106</v>
      </c>
      <c r="B89" s="6">
        <v>1027</v>
      </c>
      <c r="C89" s="12">
        <f t="shared" ref="C89:C90" si="41">B89/$B$3</f>
        <v>0.18036529680365296</v>
      </c>
      <c r="D89" s="6">
        <v>871</v>
      </c>
      <c r="E89" s="12">
        <f t="shared" si="18"/>
        <v>0.1819891349770163</v>
      </c>
      <c r="F89" s="6">
        <v>39</v>
      </c>
      <c r="G89" s="12">
        <f t="shared" si="19"/>
        <v>0.12703583061889251</v>
      </c>
      <c r="H89" s="6">
        <v>187</v>
      </c>
      <c r="I89" s="12">
        <f t="shared" si="20"/>
        <v>0.16303400174367916</v>
      </c>
      <c r="J89" s="119">
        <v>68</v>
      </c>
      <c r="K89" s="12">
        <v>0.20899999999999999</v>
      </c>
      <c r="L89" s="119">
        <v>78</v>
      </c>
      <c r="M89" s="12">
        <v>0.188</v>
      </c>
      <c r="N89" s="119">
        <v>97</v>
      </c>
      <c r="O89" s="12">
        <v>0.23300000000000001</v>
      </c>
      <c r="P89" s="6">
        <v>109</v>
      </c>
      <c r="Q89" s="12">
        <f t="shared" si="21"/>
        <v>0.16717791411042945</v>
      </c>
      <c r="R89" s="6">
        <v>54</v>
      </c>
      <c r="S89" s="12">
        <f t="shared" si="22"/>
        <v>0.22594142259414227</v>
      </c>
      <c r="T89" s="6">
        <v>47</v>
      </c>
      <c r="U89" s="12">
        <f>T89/$T$3</f>
        <v>0.26111111111111113</v>
      </c>
      <c r="V89" s="6">
        <v>9</v>
      </c>
      <c r="W89" s="12">
        <f t="shared" si="23"/>
        <v>0.1875</v>
      </c>
    </row>
    <row r="90" spans="1:23" x14ac:dyDescent="0.3">
      <c r="A90" s="10" t="s">
        <v>107</v>
      </c>
      <c r="B90" s="6">
        <v>1393</v>
      </c>
      <c r="C90" s="12">
        <f t="shared" si="41"/>
        <v>0.24464348436951178</v>
      </c>
      <c r="D90" s="6">
        <v>1190</v>
      </c>
      <c r="E90" s="12">
        <f t="shared" si="18"/>
        <v>0.2486418721270372</v>
      </c>
      <c r="F90" s="6">
        <v>74</v>
      </c>
      <c r="G90" s="12">
        <f t="shared" si="19"/>
        <v>0.24104234527687296</v>
      </c>
      <c r="H90" s="6">
        <v>241</v>
      </c>
      <c r="I90" s="12">
        <f t="shared" si="20"/>
        <v>0.21011333914559721</v>
      </c>
      <c r="J90" s="119">
        <v>92</v>
      </c>
      <c r="K90" s="12">
        <v>0.28199999999999997</v>
      </c>
      <c r="L90" s="119">
        <v>106</v>
      </c>
      <c r="M90" s="12">
        <v>0.255</v>
      </c>
      <c r="N90" s="119">
        <v>111</v>
      </c>
      <c r="O90" s="12">
        <v>0.26700000000000002</v>
      </c>
      <c r="P90" s="6">
        <v>146</v>
      </c>
      <c r="Q90" s="12">
        <f t="shared" si="21"/>
        <v>0.22392638036809817</v>
      </c>
      <c r="R90" s="6">
        <v>87</v>
      </c>
      <c r="S90" s="12">
        <f t="shared" si="22"/>
        <v>0.36401673640167365</v>
      </c>
      <c r="T90" s="6">
        <v>62</v>
      </c>
      <c r="U90" s="12">
        <f>T90/$T$3</f>
        <v>0.34444444444444444</v>
      </c>
      <c r="V90" s="6">
        <v>18</v>
      </c>
      <c r="W90" s="12">
        <f t="shared" si="23"/>
        <v>0.375</v>
      </c>
    </row>
    <row r="91" spans="1:23" x14ac:dyDescent="0.3">
      <c r="A91" s="10"/>
      <c r="B91" s="6"/>
      <c r="C91" s="12"/>
      <c r="D91" s="6"/>
      <c r="E91" s="12"/>
      <c r="F91" s="6"/>
      <c r="G91" s="12"/>
      <c r="H91" s="6"/>
      <c r="I91" s="12"/>
      <c r="J91" s="119"/>
      <c r="K91" s="12"/>
      <c r="L91" s="119"/>
      <c r="M91" s="12"/>
      <c r="N91" s="119"/>
      <c r="O91" s="12"/>
      <c r="P91" s="6"/>
      <c r="Q91" s="12"/>
      <c r="R91" s="6"/>
      <c r="S91" s="12"/>
      <c r="T91" s="6"/>
      <c r="U91" s="12"/>
      <c r="V91" s="6"/>
      <c r="W91" s="12"/>
    </row>
    <row r="92" spans="1:23" x14ac:dyDescent="0.3">
      <c r="A92" s="16" t="s">
        <v>108</v>
      </c>
      <c r="B92" s="6"/>
      <c r="C92" s="12"/>
      <c r="D92" s="6"/>
      <c r="E92" s="12"/>
      <c r="F92" s="6"/>
      <c r="G92" s="12"/>
      <c r="H92" s="6"/>
      <c r="I92" s="12"/>
      <c r="J92" s="119"/>
      <c r="K92" s="12"/>
      <c r="L92" s="119"/>
      <c r="M92" s="12"/>
      <c r="N92" s="119"/>
      <c r="O92" s="12"/>
      <c r="P92" s="6"/>
      <c r="Q92" s="12"/>
      <c r="R92" s="6"/>
      <c r="S92" s="12"/>
      <c r="T92" s="6"/>
      <c r="U92" s="12"/>
      <c r="V92" s="6"/>
      <c r="W92" s="12"/>
    </row>
    <row r="93" spans="1:23" x14ac:dyDescent="0.3">
      <c r="A93" s="10" t="s">
        <v>109</v>
      </c>
      <c r="B93" s="6"/>
      <c r="C93" s="12"/>
      <c r="D93" s="6">
        <v>39.299999999999997</v>
      </c>
      <c r="E93" s="20" t="s">
        <v>110</v>
      </c>
      <c r="F93" s="6">
        <v>38.200000000000003</v>
      </c>
      <c r="G93" s="20" t="s">
        <v>111</v>
      </c>
      <c r="H93" s="26">
        <v>39</v>
      </c>
      <c r="I93" s="20" t="s">
        <v>112</v>
      </c>
      <c r="J93" s="121">
        <v>39.5</v>
      </c>
      <c r="K93" s="20" t="s">
        <v>114</v>
      </c>
      <c r="L93" s="121">
        <v>38.799999999999997</v>
      </c>
      <c r="M93" s="20" t="s">
        <v>110</v>
      </c>
      <c r="N93" s="121">
        <v>39.799999999999997</v>
      </c>
      <c r="O93" s="20" t="s">
        <v>525</v>
      </c>
      <c r="P93" s="6">
        <v>39.6</v>
      </c>
      <c r="Q93" s="20" t="s">
        <v>110</v>
      </c>
      <c r="R93" s="6">
        <v>39.4</v>
      </c>
      <c r="S93" s="20" t="s">
        <v>114</v>
      </c>
      <c r="T93" s="6">
        <v>39.5</v>
      </c>
      <c r="U93" s="20" t="s">
        <v>113</v>
      </c>
      <c r="V93" s="6">
        <v>39.1</v>
      </c>
      <c r="W93" s="20" t="s">
        <v>115</v>
      </c>
    </row>
    <row r="94" spans="1:23" x14ac:dyDescent="0.3">
      <c r="A94" s="10" t="s">
        <v>116</v>
      </c>
      <c r="B94" s="6"/>
      <c r="C94" s="12"/>
      <c r="D94" s="6">
        <v>39</v>
      </c>
      <c r="E94" s="12" t="s">
        <v>117</v>
      </c>
      <c r="F94" s="6">
        <v>38</v>
      </c>
      <c r="G94" s="12" t="s">
        <v>118</v>
      </c>
      <c r="H94" s="6">
        <v>39</v>
      </c>
      <c r="I94" s="12" t="s">
        <v>117</v>
      </c>
      <c r="J94" s="122">
        <v>39</v>
      </c>
      <c r="K94" s="12" t="s">
        <v>157</v>
      </c>
      <c r="L94" s="122">
        <v>39</v>
      </c>
      <c r="M94" s="12" t="s">
        <v>118</v>
      </c>
      <c r="N94" s="122">
        <v>39</v>
      </c>
      <c r="O94" s="12" t="s">
        <v>156</v>
      </c>
      <c r="P94" s="6">
        <v>40</v>
      </c>
      <c r="Q94" s="12" t="s">
        <v>119</v>
      </c>
      <c r="R94" s="6">
        <v>39</v>
      </c>
      <c r="S94" s="12" t="s">
        <v>120</v>
      </c>
      <c r="T94" s="6">
        <v>40</v>
      </c>
      <c r="U94" s="12" t="s">
        <v>117</v>
      </c>
      <c r="V94" s="6">
        <v>39</v>
      </c>
      <c r="W94" s="12" t="s">
        <v>117</v>
      </c>
    </row>
    <row r="95" spans="1:23" x14ac:dyDescent="0.3">
      <c r="A95" s="10" t="s">
        <v>74</v>
      </c>
      <c r="B95" s="6"/>
      <c r="C95" s="12"/>
      <c r="D95" s="6">
        <v>2635</v>
      </c>
      <c r="E95" s="12">
        <f t="shared" ref="E95" si="42">D95/$D$3</f>
        <v>0.55056414542415377</v>
      </c>
      <c r="F95" s="6">
        <f>F3-183</f>
        <v>124</v>
      </c>
      <c r="G95" s="12">
        <f t="shared" ref="G95" si="43">F95/$F$3</f>
        <v>0.40390879478827363</v>
      </c>
      <c r="H95" s="6">
        <f>H3-488</f>
        <v>659</v>
      </c>
      <c r="I95" s="12">
        <f t="shared" ref="I95" si="44">H95/$H$3</f>
        <v>0.57454228421970355</v>
      </c>
      <c r="J95" s="119">
        <f>J$3-201</f>
        <v>125</v>
      </c>
      <c r="K95" s="12">
        <f>J95/J$3</f>
        <v>0.3834355828220859</v>
      </c>
      <c r="L95" s="119">
        <f>L$3-183</f>
        <v>232</v>
      </c>
      <c r="M95" s="12">
        <f>L95/L$3</f>
        <v>0.5590361445783133</v>
      </c>
      <c r="N95" s="119">
        <f>N$3-237</f>
        <v>179</v>
      </c>
      <c r="O95" s="12">
        <f>N95/N$3</f>
        <v>0.43028846153846156</v>
      </c>
      <c r="P95" s="6">
        <f>652-260</f>
        <v>392</v>
      </c>
      <c r="Q95" s="12">
        <f t="shared" ref="Q95" si="45">P95/$P$3</f>
        <v>0.60122699386503065</v>
      </c>
      <c r="R95" s="6">
        <f>239-151</f>
        <v>88</v>
      </c>
      <c r="S95" s="12">
        <f t="shared" ref="S95" si="46">R95/$R$3</f>
        <v>0.3682008368200837</v>
      </c>
      <c r="T95" s="6">
        <f>180-59</f>
        <v>121</v>
      </c>
      <c r="U95" s="12">
        <f>T95/$T$3</f>
        <v>0.67222222222222228</v>
      </c>
      <c r="V95" s="6">
        <f>48-33</f>
        <v>15</v>
      </c>
      <c r="W95" s="12">
        <f t="shared" ref="W95" si="47">V95/$V$3</f>
        <v>0.3125</v>
      </c>
    </row>
    <row r="96" spans="1:23" x14ac:dyDescent="0.3">
      <c r="A96" s="10"/>
      <c r="B96" s="6"/>
      <c r="C96" s="12"/>
      <c r="D96" s="6"/>
      <c r="E96" s="12"/>
      <c r="F96" s="6"/>
      <c r="G96" s="12"/>
      <c r="H96" s="6"/>
      <c r="I96" s="12"/>
      <c r="J96" s="119"/>
      <c r="K96" s="12"/>
      <c r="L96" s="119"/>
      <c r="M96" s="12"/>
      <c r="N96" s="119"/>
      <c r="O96" s="12"/>
      <c r="P96" s="6"/>
      <c r="Q96" s="12"/>
      <c r="R96" s="6"/>
      <c r="S96" s="12"/>
      <c r="T96" s="6"/>
      <c r="U96" s="12"/>
      <c r="V96" s="6"/>
      <c r="W96" s="12"/>
    </row>
    <row r="97" spans="1:23" x14ac:dyDescent="0.3">
      <c r="A97" s="16" t="s">
        <v>121</v>
      </c>
      <c r="B97" s="6"/>
      <c r="C97" s="12"/>
      <c r="D97" s="6"/>
      <c r="E97" s="12"/>
      <c r="F97" s="6"/>
      <c r="G97" s="12"/>
      <c r="H97" s="6"/>
      <c r="I97" s="12"/>
      <c r="J97" s="119"/>
      <c r="K97" s="12"/>
      <c r="L97" s="119"/>
      <c r="M97" s="12"/>
      <c r="N97" s="119"/>
      <c r="O97" s="12"/>
      <c r="P97" s="6"/>
      <c r="Q97" s="12"/>
      <c r="R97" s="6"/>
      <c r="S97" s="12"/>
      <c r="T97" s="6"/>
      <c r="U97" s="12"/>
      <c r="V97" s="6"/>
      <c r="W97" s="12"/>
    </row>
    <row r="98" spans="1:23" x14ac:dyDescent="0.3">
      <c r="A98" s="10" t="s">
        <v>109</v>
      </c>
      <c r="B98" s="6"/>
      <c r="C98" s="12"/>
      <c r="D98" s="6">
        <v>10.9</v>
      </c>
      <c r="E98" s="20" t="s">
        <v>122</v>
      </c>
      <c r="F98" s="6">
        <v>11.1</v>
      </c>
      <c r="G98" s="20" t="s">
        <v>123</v>
      </c>
      <c r="H98" s="26">
        <v>11</v>
      </c>
      <c r="I98" s="20" t="s">
        <v>122</v>
      </c>
      <c r="J98" s="121">
        <v>10.6</v>
      </c>
      <c r="K98" s="20" t="s">
        <v>122</v>
      </c>
      <c r="L98" s="121">
        <v>10.8</v>
      </c>
      <c r="M98" s="20" t="s">
        <v>122</v>
      </c>
      <c r="N98" s="123">
        <v>10.9</v>
      </c>
      <c r="O98" s="20" t="s">
        <v>122</v>
      </c>
      <c r="P98" s="6">
        <v>10.9</v>
      </c>
      <c r="Q98" s="20" t="s">
        <v>124</v>
      </c>
      <c r="R98" s="6">
        <v>10.9</v>
      </c>
      <c r="S98" s="20" t="s">
        <v>124</v>
      </c>
      <c r="T98" s="6">
        <v>11.1</v>
      </c>
      <c r="U98" s="20" t="s">
        <v>125</v>
      </c>
      <c r="V98" s="6">
        <v>10.8</v>
      </c>
      <c r="W98" s="20" t="s">
        <v>126</v>
      </c>
    </row>
    <row r="99" spans="1:23" x14ac:dyDescent="0.3">
      <c r="A99" s="10" t="s">
        <v>116</v>
      </c>
      <c r="B99" s="6"/>
      <c r="C99" s="12"/>
      <c r="D99" s="6">
        <v>11</v>
      </c>
      <c r="E99" s="12" t="s">
        <v>127</v>
      </c>
      <c r="F99" s="6">
        <v>11</v>
      </c>
      <c r="G99" s="12" t="s">
        <v>127</v>
      </c>
      <c r="H99" s="6">
        <v>11</v>
      </c>
      <c r="I99" s="12" t="s">
        <v>127</v>
      </c>
      <c r="J99" s="119">
        <v>11</v>
      </c>
      <c r="K99" s="12" t="s">
        <v>129</v>
      </c>
      <c r="L99" s="119">
        <v>11</v>
      </c>
      <c r="M99" s="12" t="s">
        <v>129</v>
      </c>
      <c r="N99" s="119">
        <v>11</v>
      </c>
      <c r="O99" s="12" t="s">
        <v>127</v>
      </c>
      <c r="P99" s="6">
        <v>11</v>
      </c>
      <c r="Q99" s="12" t="s">
        <v>127</v>
      </c>
      <c r="R99" s="6">
        <v>11</v>
      </c>
      <c r="S99" s="12" t="s">
        <v>127</v>
      </c>
      <c r="T99" s="6">
        <v>11</v>
      </c>
      <c r="U99" s="12" t="s">
        <v>128</v>
      </c>
      <c r="V99" s="6">
        <v>11</v>
      </c>
      <c r="W99" s="12" t="s">
        <v>129</v>
      </c>
    </row>
    <row r="100" spans="1:23" x14ac:dyDescent="0.3">
      <c r="A100" s="10" t="s">
        <v>74</v>
      </c>
      <c r="B100" s="6"/>
      <c r="C100" s="12"/>
      <c r="D100" s="6">
        <f>4787-4106</f>
        <v>681</v>
      </c>
      <c r="E100" s="12">
        <f t="shared" ref="E100" si="48">D100/$D$3</f>
        <v>0.14229001253656498</v>
      </c>
      <c r="F100" s="6">
        <f>307-268</f>
        <v>39</v>
      </c>
      <c r="G100" s="12">
        <f t="shared" ref="G100" si="49">F100/$F$3</f>
        <v>0.12703583061889251</v>
      </c>
      <c r="H100" s="6">
        <f>1147-936</f>
        <v>211</v>
      </c>
      <c r="I100" s="12">
        <f t="shared" ref="I100" si="50">H100/$H$3</f>
        <v>0.1839581517000872</v>
      </c>
      <c r="J100" s="119">
        <f>J$3-308</f>
        <v>18</v>
      </c>
      <c r="K100" s="12">
        <f>J100/J$3</f>
        <v>5.5214723926380369E-2</v>
      </c>
      <c r="L100" s="119">
        <f>L$3-365</f>
        <v>50</v>
      </c>
      <c r="M100" s="12">
        <f>L100/L$3</f>
        <v>0.12048192771084337</v>
      </c>
      <c r="N100" s="119">
        <f>N$3-389</f>
        <v>27</v>
      </c>
      <c r="O100" s="12">
        <f>N100/N$3</f>
        <v>6.4903846153846159E-2</v>
      </c>
      <c r="P100" s="6">
        <f>652-557</f>
        <v>95</v>
      </c>
      <c r="Q100" s="12">
        <f t="shared" ref="Q100" si="51">P100/$P$3</f>
        <v>0.14570552147239263</v>
      </c>
      <c r="R100" s="6">
        <f>239-225</f>
        <v>14</v>
      </c>
      <c r="S100" s="12">
        <f t="shared" ref="S100" si="52">R100/$R$3</f>
        <v>5.8577405857740586E-2</v>
      </c>
      <c r="T100" s="6">
        <f>180-170</f>
        <v>10</v>
      </c>
      <c r="U100" s="12">
        <f>T100/$T$3</f>
        <v>5.5555555555555552E-2</v>
      </c>
      <c r="V100" s="6">
        <f>48-46</f>
        <v>2</v>
      </c>
      <c r="W100" s="12">
        <f t="shared" ref="W100" si="53">V100/$V$3</f>
        <v>4.1666666666666664E-2</v>
      </c>
    </row>
    <row r="101" spans="1:23" x14ac:dyDescent="0.3">
      <c r="A101" s="10"/>
      <c r="B101" s="6"/>
      <c r="C101" s="12"/>
      <c r="D101" s="6"/>
      <c r="E101" s="12"/>
      <c r="F101" s="6"/>
      <c r="G101" s="12"/>
      <c r="H101" s="6"/>
      <c r="I101" s="12"/>
      <c r="J101" s="119"/>
      <c r="K101" s="12"/>
      <c r="L101" s="119"/>
      <c r="M101" s="12"/>
      <c r="N101" s="119"/>
      <c r="O101" s="12"/>
      <c r="P101" s="6"/>
      <c r="Q101" s="12"/>
      <c r="R101" s="6"/>
      <c r="S101" s="12"/>
      <c r="T101" s="6"/>
      <c r="U101" s="12"/>
      <c r="V101" s="6"/>
      <c r="W101" s="12"/>
    </row>
    <row r="103" spans="1:23" x14ac:dyDescent="0.3">
      <c r="A103" s="125" t="s">
        <v>528</v>
      </c>
    </row>
  </sheetData>
  <sheetProtection sheet="1" objects="1" scenarios="1" selectLockedCells="1" selectUnlockedCells="1"/>
  <mergeCells count="11">
    <mergeCell ref="N1:O1"/>
    <mergeCell ref="P1:Q1"/>
    <mergeCell ref="R1:S1"/>
    <mergeCell ref="T1:U1"/>
    <mergeCell ref="V1:W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531A-1E18-48FD-BCD9-0D84721A47C7}">
  <dimension ref="A1:O87"/>
  <sheetViews>
    <sheetView workbookViewId="0">
      <pane ySplit="1" topLeftCell="A2" activePane="bottomLeft" state="frozen"/>
      <selection pane="bottomLeft" activeCell="N53" sqref="N53"/>
    </sheetView>
  </sheetViews>
  <sheetFormatPr defaultRowHeight="14.4" x14ac:dyDescent="0.3"/>
  <cols>
    <col min="1" max="1" width="20.33203125" customWidth="1"/>
    <col min="2" max="2" width="6.44140625" customWidth="1"/>
    <col min="3" max="3" width="10" customWidth="1"/>
    <col min="4" max="4" width="9" customWidth="1"/>
    <col min="5" max="5" width="9.88671875" customWidth="1"/>
    <col min="6" max="6" width="6.33203125" customWidth="1"/>
    <col min="7" max="7" width="10.88671875" customWidth="1"/>
    <col min="8" max="8" width="7.44140625" customWidth="1"/>
    <col min="9" max="9" width="10.109375" customWidth="1"/>
    <col min="10" max="10" width="8.33203125" customWidth="1"/>
    <col min="11" max="11" width="10.6640625" customWidth="1"/>
    <col min="12" max="12" width="6.44140625" customWidth="1"/>
    <col min="13" max="13" width="16.109375" customWidth="1"/>
    <col min="14" max="14" width="6.88671875" customWidth="1"/>
    <col min="15" max="15" width="10.33203125" customWidth="1"/>
    <col min="16" max="16" width="8.33203125" customWidth="1"/>
    <col min="17" max="17" width="9.88671875" customWidth="1"/>
    <col min="18" max="18" width="9.6640625" customWidth="1"/>
    <col min="19" max="19" width="10.33203125" customWidth="1"/>
    <col min="21" max="21" width="11.5546875" bestFit="1" customWidth="1"/>
  </cols>
  <sheetData>
    <row r="1" spans="1:15" s="2" customFormat="1" ht="31.2" customHeight="1" x14ac:dyDescent="0.3">
      <c r="A1" s="1"/>
      <c r="B1" s="130" t="s">
        <v>130</v>
      </c>
      <c r="C1" s="130"/>
      <c r="D1" s="130" t="s">
        <v>1</v>
      </c>
      <c r="E1" s="130"/>
      <c r="F1" s="130" t="s">
        <v>131</v>
      </c>
      <c r="G1" s="130"/>
      <c r="H1" s="130" t="s">
        <v>132</v>
      </c>
      <c r="I1" s="130"/>
      <c r="J1" s="130" t="s">
        <v>133</v>
      </c>
      <c r="K1" s="130"/>
      <c r="L1" s="130" t="s">
        <v>134</v>
      </c>
      <c r="M1" s="130"/>
      <c r="N1" s="130" t="s">
        <v>135</v>
      </c>
      <c r="O1" s="130"/>
    </row>
    <row r="2" spans="1:15" s="2" customFormat="1" x14ac:dyDescent="0.3">
      <c r="A2" s="1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  <c r="J2" s="1" t="s">
        <v>5</v>
      </c>
      <c r="K2" s="1" t="s">
        <v>6</v>
      </c>
      <c r="L2" s="1" t="s">
        <v>5</v>
      </c>
      <c r="M2" s="1" t="s">
        <v>6</v>
      </c>
      <c r="N2" s="1" t="s">
        <v>5</v>
      </c>
      <c r="O2" s="1" t="s">
        <v>6</v>
      </c>
    </row>
    <row r="3" spans="1:15" s="2" customFormat="1" x14ac:dyDescent="0.3">
      <c r="A3" s="1" t="s">
        <v>136</v>
      </c>
      <c r="B3" s="3">
        <v>5694</v>
      </c>
      <c r="C3" s="4"/>
      <c r="D3" s="3">
        <v>4787</v>
      </c>
      <c r="E3" s="4"/>
      <c r="F3" s="3">
        <v>15564</v>
      </c>
      <c r="G3" s="27">
        <v>1</v>
      </c>
      <c r="H3" s="3">
        <v>3796</v>
      </c>
      <c r="I3" s="15">
        <f>H3/F3</f>
        <v>0.24389617065021846</v>
      </c>
      <c r="J3" s="3">
        <v>3806</v>
      </c>
      <c r="K3" s="15">
        <f>J3/F3</f>
        <v>0.24453867900282703</v>
      </c>
      <c r="L3" s="3">
        <v>3520</v>
      </c>
      <c r="M3" s="15">
        <f>L3/F3</f>
        <v>0.22616294011822155</v>
      </c>
      <c r="N3" s="3">
        <v>4442</v>
      </c>
      <c r="O3" s="15">
        <f>N3/F3</f>
        <v>0.28540221022873297</v>
      </c>
    </row>
    <row r="4" spans="1:15" s="2" customFormat="1" x14ac:dyDescent="0.3">
      <c r="A4" s="1"/>
      <c r="B4" s="3"/>
      <c r="C4" s="4"/>
      <c r="D4" s="3"/>
      <c r="E4" s="4"/>
      <c r="F4" s="3"/>
      <c r="G4" s="4"/>
      <c r="H4" s="3"/>
      <c r="I4" s="4"/>
      <c r="J4" s="3"/>
      <c r="K4" s="4"/>
      <c r="L4" s="3"/>
      <c r="M4" s="4"/>
      <c r="N4" s="3"/>
      <c r="O4" s="4"/>
    </row>
    <row r="5" spans="1:15" x14ac:dyDescent="0.3">
      <c r="A5" s="5" t="s">
        <v>8</v>
      </c>
      <c r="B5" s="6">
        <v>52.476999999999997</v>
      </c>
      <c r="C5" s="7" t="s">
        <v>9</v>
      </c>
      <c r="D5" s="6">
        <v>52.7</v>
      </c>
      <c r="E5" s="7" t="s">
        <v>10</v>
      </c>
      <c r="F5" s="6">
        <v>49</v>
      </c>
      <c r="G5" s="7" t="s">
        <v>137</v>
      </c>
      <c r="H5" s="6">
        <v>49.2</v>
      </c>
      <c r="I5" s="7" t="s">
        <v>138</v>
      </c>
      <c r="J5" s="6">
        <v>48.8</v>
      </c>
      <c r="K5" s="7" t="s">
        <v>139</v>
      </c>
      <c r="L5" s="6">
        <v>48.6</v>
      </c>
      <c r="M5" s="8" t="s">
        <v>140</v>
      </c>
      <c r="N5" s="6">
        <v>49.3</v>
      </c>
      <c r="O5" s="8" t="s">
        <v>140</v>
      </c>
    </row>
    <row r="6" spans="1:15" x14ac:dyDescent="0.3">
      <c r="A6" s="5" t="s">
        <v>17</v>
      </c>
      <c r="B6" s="6">
        <v>54</v>
      </c>
      <c r="C6" s="9" t="s">
        <v>18</v>
      </c>
      <c r="D6" s="6">
        <v>54</v>
      </c>
      <c r="E6" s="9" t="s">
        <v>18</v>
      </c>
      <c r="F6" s="6">
        <v>50</v>
      </c>
      <c r="G6" s="9" t="s">
        <v>141</v>
      </c>
      <c r="H6" s="6">
        <v>51</v>
      </c>
      <c r="I6" s="9" t="s">
        <v>142</v>
      </c>
      <c r="J6" s="6">
        <v>50</v>
      </c>
      <c r="K6" s="4" t="s">
        <v>141</v>
      </c>
      <c r="L6" s="6">
        <v>50</v>
      </c>
      <c r="M6" s="4" t="s">
        <v>143</v>
      </c>
      <c r="N6" s="6">
        <v>50</v>
      </c>
      <c r="O6" s="4" t="s">
        <v>144</v>
      </c>
    </row>
    <row r="7" spans="1:15" x14ac:dyDescent="0.3">
      <c r="A7" s="5" t="s">
        <v>25</v>
      </c>
      <c r="B7" s="6"/>
      <c r="C7" s="9"/>
      <c r="D7" s="6"/>
      <c r="E7" s="9"/>
      <c r="F7" s="6"/>
      <c r="G7" s="9"/>
      <c r="H7" s="6"/>
      <c r="I7" s="9"/>
      <c r="J7" s="6"/>
      <c r="K7" s="4"/>
      <c r="L7" s="6"/>
      <c r="M7" s="4"/>
      <c r="N7" s="6"/>
      <c r="O7" s="4"/>
    </row>
    <row r="8" spans="1:15" x14ac:dyDescent="0.3">
      <c r="A8" s="10" t="s">
        <v>26</v>
      </c>
      <c r="B8" s="11">
        <v>208</v>
      </c>
      <c r="C8" s="12">
        <f>B8/$B$3</f>
        <v>3.6529680365296802E-2</v>
      </c>
      <c r="D8" s="13">
        <v>169</v>
      </c>
      <c r="E8" s="12">
        <f>D8/$D$3</f>
        <v>3.5303948193022773E-2</v>
      </c>
      <c r="F8" s="13">
        <v>1406</v>
      </c>
      <c r="G8" s="12">
        <f>F8/15564</f>
        <v>9.0336674376766901E-2</v>
      </c>
      <c r="H8" s="13">
        <v>389</v>
      </c>
      <c r="I8" s="12">
        <f>H8/3796</f>
        <v>0.10247629083245521</v>
      </c>
      <c r="J8" s="13">
        <v>333</v>
      </c>
      <c r="K8" s="12">
        <f>J8/3806</f>
        <v>8.7493431424067264E-2</v>
      </c>
      <c r="L8" s="13">
        <v>322</v>
      </c>
      <c r="M8" s="12">
        <f>L8/3520</f>
        <v>9.1477272727272727E-2</v>
      </c>
      <c r="N8" s="13">
        <v>362</v>
      </c>
      <c r="O8" s="12">
        <f>N8/4442</f>
        <v>8.1494822152183705E-2</v>
      </c>
    </row>
    <row r="9" spans="1:15" x14ac:dyDescent="0.3">
      <c r="A9" s="10" t="s">
        <v>27</v>
      </c>
      <c r="B9" s="11">
        <v>667</v>
      </c>
      <c r="C9" s="12">
        <f t="shared" ref="C9:C13" si="0">B9/$B$3</f>
        <v>0.11714085001756235</v>
      </c>
      <c r="D9" s="13">
        <v>544</v>
      </c>
      <c r="E9" s="12">
        <f t="shared" ref="E9:E18" si="1">D9/$D$3</f>
        <v>0.11364111134322122</v>
      </c>
      <c r="F9" s="13">
        <v>2581</v>
      </c>
      <c r="G9" s="12">
        <f t="shared" ref="G9:G13" si="2">F9/15564</f>
        <v>0.16583140580827552</v>
      </c>
      <c r="H9" s="13">
        <v>620</v>
      </c>
      <c r="I9" s="12">
        <f t="shared" ref="I9:I13" si="3">H9/3796</f>
        <v>0.16332982086406744</v>
      </c>
      <c r="J9" s="13">
        <v>675</v>
      </c>
      <c r="K9" s="12">
        <f t="shared" ref="K9:K13" si="4">J9/3806</f>
        <v>0.17735155018392013</v>
      </c>
      <c r="L9" s="13">
        <v>581</v>
      </c>
      <c r="M9" s="12">
        <f t="shared" ref="M9:M13" si="5">L9/3520</f>
        <v>0.16505681818181819</v>
      </c>
      <c r="N9" s="13">
        <v>705</v>
      </c>
      <c r="O9" s="12">
        <f t="shared" ref="O9:O13" si="6">N9/4442</f>
        <v>0.15871229176046825</v>
      </c>
    </row>
    <row r="10" spans="1:15" x14ac:dyDescent="0.3">
      <c r="A10" s="10" t="s">
        <v>28</v>
      </c>
      <c r="B10" s="11">
        <v>1250</v>
      </c>
      <c r="C10" s="12">
        <f t="shared" si="0"/>
        <v>0.21952932911837023</v>
      </c>
      <c r="D10" s="14">
        <v>1031</v>
      </c>
      <c r="E10" s="12">
        <f t="shared" si="1"/>
        <v>0.21537497388761229</v>
      </c>
      <c r="F10" s="13">
        <v>3953</v>
      </c>
      <c r="G10" s="12">
        <f t="shared" si="2"/>
        <v>0.25398355178617321</v>
      </c>
      <c r="H10" s="13">
        <v>842</v>
      </c>
      <c r="I10" s="12">
        <f t="shared" si="3"/>
        <v>0.22181243414120128</v>
      </c>
      <c r="J10" s="13">
        <v>987</v>
      </c>
      <c r="K10" s="12">
        <f t="shared" si="4"/>
        <v>0.25932737782448767</v>
      </c>
      <c r="L10" s="13">
        <v>946</v>
      </c>
      <c r="M10" s="12">
        <f t="shared" si="5"/>
        <v>0.26874999999999999</v>
      </c>
      <c r="N10" s="13">
        <v>1178</v>
      </c>
      <c r="O10" s="12">
        <f t="shared" si="6"/>
        <v>0.26519585772174697</v>
      </c>
    </row>
    <row r="11" spans="1:15" x14ac:dyDescent="0.3">
      <c r="A11" s="10" t="s">
        <v>29</v>
      </c>
      <c r="B11" s="11">
        <v>1902</v>
      </c>
      <c r="C11" s="12">
        <f t="shared" si="0"/>
        <v>0.33403582718651209</v>
      </c>
      <c r="D11" s="14">
        <v>1629</v>
      </c>
      <c r="E11" s="12">
        <f t="shared" si="1"/>
        <v>0.34029663672446209</v>
      </c>
      <c r="F11" s="13">
        <v>4820</v>
      </c>
      <c r="G11" s="12">
        <f t="shared" si="2"/>
        <v>0.30968902595733744</v>
      </c>
      <c r="H11" s="13">
        <v>1166</v>
      </c>
      <c r="I11" s="12">
        <f t="shared" si="3"/>
        <v>0.30716543730242363</v>
      </c>
      <c r="J11" s="13">
        <v>1154</v>
      </c>
      <c r="K11" s="12">
        <f t="shared" si="4"/>
        <v>0.30320546505517604</v>
      </c>
      <c r="L11" s="13">
        <v>1096</v>
      </c>
      <c r="M11" s="12">
        <f t="shared" si="5"/>
        <v>0.31136363636363634</v>
      </c>
      <c r="N11" s="13">
        <v>1404</v>
      </c>
      <c r="O11" s="12">
        <f t="shared" si="6"/>
        <v>0.31607384061233679</v>
      </c>
    </row>
    <row r="12" spans="1:15" x14ac:dyDescent="0.3">
      <c r="A12" s="10" t="s">
        <v>30</v>
      </c>
      <c r="B12" s="11">
        <v>1313</v>
      </c>
      <c r="C12" s="12">
        <f t="shared" si="0"/>
        <v>0.23059360730593606</v>
      </c>
      <c r="D12" s="14">
        <v>1114</v>
      </c>
      <c r="E12" s="12">
        <f t="shared" si="1"/>
        <v>0.23271359933152289</v>
      </c>
      <c r="F12" s="13">
        <v>2328</v>
      </c>
      <c r="G12" s="12">
        <f t="shared" si="2"/>
        <v>0.14957594448727835</v>
      </c>
      <c r="H12" s="13">
        <v>641</v>
      </c>
      <c r="I12" s="12">
        <f t="shared" si="3"/>
        <v>0.16886195995785036</v>
      </c>
      <c r="J12" s="13">
        <v>539</v>
      </c>
      <c r="K12" s="12">
        <f t="shared" si="4"/>
        <v>0.1416184971098266</v>
      </c>
      <c r="L12" s="13">
        <v>488</v>
      </c>
      <c r="M12" s="12">
        <f t="shared" si="5"/>
        <v>0.13863636363636364</v>
      </c>
      <c r="N12" s="13">
        <v>660</v>
      </c>
      <c r="O12" s="12">
        <f t="shared" si="6"/>
        <v>0.14858171994597028</v>
      </c>
    </row>
    <row r="13" spans="1:15" x14ac:dyDescent="0.3">
      <c r="A13" s="10" t="s">
        <v>31</v>
      </c>
      <c r="B13" s="11">
        <v>354</v>
      </c>
      <c r="C13" s="12">
        <f t="shared" si="0"/>
        <v>6.2170706006322442E-2</v>
      </c>
      <c r="D13" s="14">
        <v>296</v>
      </c>
      <c r="E13" s="12">
        <f t="shared" si="1"/>
        <v>6.1834134113223312E-2</v>
      </c>
      <c r="F13" s="13">
        <v>476</v>
      </c>
      <c r="G13" s="12">
        <f t="shared" si="2"/>
        <v>3.0583397584168594E-2</v>
      </c>
      <c r="H13" s="13">
        <v>138</v>
      </c>
      <c r="I13" s="12">
        <f t="shared" si="3"/>
        <v>3.6354056902002108E-2</v>
      </c>
      <c r="J13" s="13">
        <v>118</v>
      </c>
      <c r="K13" s="12">
        <f t="shared" si="4"/>
        <v>3.1003678402522335E-2</v>
      </c>
      <c r="L13" s="13">
        <v>87</v>
      </c>
      <c r="M13" s="12">
        <f t="shared" si="5"/>
        <v>2.471590909090909E-2</v>
      </c>
      <c r="N13" s="13">
        <v>133</v>
      </c>
      <c r="O13" s="12">
        <f t="shared" si="6"/>
        <v>2.9941467807294012E-2</v>
      </c>
    </row>
    <row r="14" spans="1:15" x14ac:dyDescent="0.3">
      <c r="A14" s="5"/>
      <c r="B14" s="6"/>
      <c r="C14" s="9"/>
      <c r="D14" s="6"/>
      <c r="E14" s="12"/>
      <c r="F14" s="6"/>
      <c r="G14" s="12"/>
      <c r="H14" s="6"/>
      <c r="I14" s="12"/>
      <c r="J14" s="6"/>
      <c r="K14" s="12"/>
      <c r="L14" s="6"/>
      <c r="M14" s="12"/>
      <c r="N14" s="6"/>
      <c r="O14" s="12"/>
    </row>
    <row r="15" spans="1:15" x14ac:dyDescent="0.3">
      <c r="A15" s="5" t="s">
        <v>32</v>
      </c>
      <c r="B15" s="6"/>
      <c r="C15" s="9"/>
      <c r="D15" s="6"/>
      <c r="E15" s="12"/>
      <c r="F15" s="6"/>
      <c r="G15" s="12"/>
      <c r="H15" s="6"/>
      <c r="I15" s="12"/>
      <c r="J15" s="6"/>
      <c r="K15" s="12"/>
      <c r="L15" s="6"/>
      <c r="M15" s="12"/>
      <c r="N15" s="6"/>
      <c r="O15" s="12"/>
    </row>
    <row r="16" spans="1:15" x14ac:dyDescent="0.3">
      <c r="A16" s="10" t="s">
        <v>33</v>
      </c>
      <c r="B16" s="11">
        <v>1188</v>
      </c>
      <c r="C16" s="12">
        <f>B16/B3</f>
        <v>0.20864067439409906</v>
      </c>
      <c r="D16" s="14">
        <v>974</v>
      </c>
      <c r="E16" s="12">
        <f t="shared" si="1"/>
        <v>0.20346772508878211</v>
      </c>
      <c r="F16" s="13">
        <v>3696</v>
      </c>
      <c r="G16" s="12">
        <f>F16/15564</f>
        <v>0.23747108712413262</v>
      </c>
      <c r="H16" s="13">
        <v>1004</v>
      </c>
      <c r="I16" s="12">
        <f t="shared" ref="I16:I17" si="7">H16/3796</f>
        <v>0.26448893572181242</v>
      </c>
      <c r="J16" s="13">
        <v>929</v>
      </c>
      <c r="K16" s="12">
        <f t="shared" ref="K16:K17" si="8">J16/3806</f>
        <v>0.24408828166053601</v>
      </c>
      <c r="L16" s="13">
        <v>797</v>
      </c>
      <c r="M16" s="12">
        <f t="shared" ref="M16:M17" si="9">L16/3520</f>
        <v>0.22642045454545454</v>
      </c>
      <c r="N16" s="13">
        <v>966</v>
      </c>
      <c r="O16" s="12">
        <f t="shared" ref="O16:O17" si="10">N16/4442</f>
        <v>0.2174696082845565</v>
      </c>
    </row>
    <row r="17" spans="1:15" x14ac:dyDescent="0.3">
      <c r="A17" s="10" t="s">
        <v>34</v>
      </c>
      <c r="B17" s="11">
        <v>4481</v>
      </c>
      <c r="C17" s="12">
        <f>B17/B3</f>
        <v>0.78696873902353359</v>
      </c>
      <c r="D17" s="14">
        <v>3790</v>
      </c>
      <c r="E17" s="12">
        <f t="shared" si="1"/>
        <v>0.79172759557133909</v>
      </c>
      <c r="F17" s="13">
        <v>11868</v>
      </c>
      <c r="G17" s="12">
        <f>F17/15564</f>
        <v>0.76252891287586744</v>
      </c>
      <c r="H17" s="13">
        <v>2792</v>
      </c>
      <c r="I17" s="12">
        <f t="shared" si="7"/>
        <v>0.73551106427818758</v>
      </c>
      <c r="J17" s="13">
        <v>2877</v>
      </c>
      <c r="K17" s="12">
        <f t="shared" si="8"/>
        <v>0.75591171833946402</v>
      </c>
      <c r="L17" s="13">
        <v>2723</v>
      </c>
      <c r="M17" s="12">
        <f t="shared" si="9"/>
        <v>0.77357954545454544</v>
      </c>
      <c r="N17" s="13">
        <v>3476</v>
      </c>
      <c r="O17" s="12">
        <f t="shared" si="10"/>
        <v>0.78253039171544347</v>
      </c>
    </row>
    <row r="18" spans="1:15" x14ac:dyDescent="0.3">
      <c r="A18" s="10" t="s">
        <v>35</v>
      </c>
      <c r="B18" s="11">
        <v>29</v>
      </c>
      <c r="C18" s="12">
        <f>B18/B3</f>
        <v>5.0930804355461892E-3</v>
      </c>
      <c r="D18" s="6">
        <v>23</v>
      </c>
      <c r="E18" s="12">
        <f t="shared" si="1"/>
        <v>4.8046793398788387E-3</v>
      </c>
      <c r="F18" s="13"/>
      <c r="G18" s="12"/>
      <c r="H18" s="6"/>
      <c r="I18" s="12"/>
      <c r="J18" s="6"/>
      <c r="K18" s="12"/>
      <c r="L18" s="6"/>
      <c r="M18" s="12"/>
      <c r="N18" s="6"/>
      <c r="O18" s="12"/>
    </row>
    <row r="19" spans="1:15" x14ac:dyDescent="0.3">
      <c r="A19" s="5"/>
      <c r="B19" s="6"/>
      <c r="C19" s="9"/>
      <c r="D19" s="6"/>
      <c r="E19" s="9"/>
      <c r="F19" s="6"/>
      <c r="G19" s="9"/>
      <c r="H19" s="6"/>
      <c r="I19" s="9"/>
      <c r="J19" s="6"/>
      <c r="K19" s="15"/>
      <c r="L19" s="6"/>
      <c r="M19" s="15"/>
      <c r="N19" s="6"/>
      <c r="O19" s="12"/>
    </row>
    <row r="20" spans="1:15" x14ac:dyDescent="0.3">
      <c r="A20" s="16" t="s">
        <v>36</v>
      </c>
      <c r="B20" s="30">
        <v>26.965</v>
      </c>
      <c r="C20" s="31" t="s">
        <v>37</v>
      </c>
      <c r="D20" s="30">
        <v>26.8</v>
      </c>
      <c r="E20" s="31" t="s">
        <v>38</v>
      </c>
      <c r="F20" s="30">
        <v>27.2</v>
      </c>
      <c r="G20" s="31" t="s">
        <v>145</v>
      </c>
      <c r="H20" s="30">
        <v>26.5</v>
      </c>
      <c r="I20" s="31" t="s">
        <v>40</v>
      </c>
      <c r="J20" s="36">
        <v>27</v>
      </c>
      <c r="K20" s="29" t="s">
        <v>146</v>
      </c>
      <c r="L20" s="30">
        <v>27.6</v>
      </c>
      <c r="M20" s="29" t="s">
        <v>147</v>
      </c>
      <c r="N20" s="30">
        <v>27.7</v>
      </c>
      <c r="O20" s="32" t="s">
        <v>148</v>
      </c>
    </row>
    <row r="21" spans="1:15" x14ac:dyDescent="0.3">
      <c r="A21" s="16" t="s">
        <v>45</v>
      </c>
      <c r="B21" s="30">
        <v>25.7</v>
      </c>
      <c r="C21" s="34" t="s">
        <v>46</v>
      </c>
      <c r="D21" s="30">
        <v>25.6</v>
      </c>
      <c r="E21" s="34" t="s">
        <v>47</v>
      </c>
      <c r="F21" s="30">
        <v>25.8</v>
      </c>
      <c r="G21" s="34" t="s">
        <v>149</v>
      </c>
      <c r="H21" s="30">
        <v>25.3</v>
      </c>
      <c r="I21" s="31" t="s">
        <v>150</v>
      </c>
      <c r="J21" s="30">
        <v>25.6</v>
      </c>
      <c r="K21" s="33" t="s">
        <v>151</v>
      </c>
      <c r="L21" s="30">
        <v>26.3</v>
      </c>
      <c r="M21" s="29" t="s">
        <v>152</v>
      </c>
      <c r="N21" s="30">
        <v>26.3</v>
      </c>
      <c r="O21" s="35" t="s">
        <v>153</v>
      </c>
    </row>
    <row r="22" spans="1:15" x14ac:dyDescent="0.3">
      <c r="A22" s="10" t="s">
        <v>54</v>
      </c>
      <c r="B22" s="11">
        <v>70</v>
      </c>
      <c r="C22" s="12">
        <f>B22/$B$3</f>
        <v>1.2293642430628733E-2</v>
      </c>
      <c r="D22" s="6">
        <v>55</v>
      </c>
      <c r="E22" s="12">
        <f t="shared" ref="E22:E27" si="11">D22/$D$3</f>
        <v>1.148945059536244E-2</v>
      </c>
      <c r="F22" s="13">
        <v>207</v>
      </c>
      <c r="G22" s="12">
        <f>F22/15564</f>
        <v>1.3299922898997688E-2</v>
      </c>
      <c r="H22" s="13">
        <v>50</v>
      </c>
      <c r="I22" s="12">
        <f t="shared" ref="I22:I27" si="12">H22/3796</f>
        <v>1.3171759747102213E-2</v>
      </c>
      <c r="J22" s="13">
        <v>34</v>
      </c>
      <c r="K22" s="12">
        <f t="shared" ref="K22:K27" si="13">J22/3806</f>
        <v>8.9332632685233844E-3</v>
      </c>
      <c r="L22" s="13">
        <v>47</v>
      </c>
      <c r="M22" s="12">
        <f t="shared" ref="M22:M27" si="14">L22/3520</f>
        <v>1.3352272727272727E-2</v>
      </c>
      <c r="N22" s="13">
        <v>76</v>
      </c>
      <c r="O22" s="12">
        <f t="shared" ref="O22:O27" si="15">N22/4442</f>
        <v>1.7109410175596577E-2</v>
      </c>
    </row>
    <row r="23" spans="1:15" x14ac:dyDescent="0.3">
      <c r="A23" s="10" t="s">
        <v>55</v>
      </c>
      <c r="B23" s="11">
        <v>2428</v>
      </c>
      <c r="C23" s="12">
        <f t="shared" ref="C23:C25" si="16">B23/$B$3</f>
        <v>0.42641376887952231</v>
      </c>
      <c r="D23" s="6">
        <v>2098</v>
      </c>
      <c r="E23" s="12">
        <f t="shared" si="11"/>
        <v>0.43827031543764361</v>
      </c>
      <c r="F23" s="13">
        <v>6416</v>
      </c>
      <c r="G23" s="12">
        <f t="shared" ref="G23:G27" si="17">F23/15564</f>
        <v>0.41223335903366742</v>
      </c>
      <c r="H23" s="13">
        <v>1715</v>
      </c>
      <c r="I23" s="12">
        <f t="shared" si="12"/>
        <v>0.45179135932560588</v>
      </c>
      <c r="J23" s="13">
        <v>1623</v>
      </c>
      <c r="K23" s="12">
        <f t="shared" si="13"/>
        <v>0.42643194955333685</v>
      </c>
      <c r="L23" s="13">
        <v>1335</v>
      </c>
      <c r="M23" s="12">
        <f t="shared" si="14"/>
        <v>0.37926136363636365</v>
      </c>
      <c r="N23" s="13">
        <v>1713</v>
      </c>
      <c r="O23" s="12">
        <f t="shared" si="15"/>
        <v>0.38563710040522287</v>
      </c>
    </row>
    <row r="24" spans="1:15" x14ac:dyDescent="0.3">
      <c r="A24" s="10" t="s">
        <v>56</v>
      </c>
      <c r="B24" s="11">
        <v>1835</v>
      </c>
      <c r="C24" s="12">
        <f t="shared" si="16"/>
        <v>0.32226905514576748</v>
      </c>
      <c r="D24" s="6">
        <v>1540</v>
      </c>
      <c r="E24" s="12">
        <f t="shared" si="11"/>
        <v>0.32170461667014832</v>
      </c>
      <c r="F24" s="13">
        <v>4988</v>
      </c>
      <c r="G24" s="12">
        <f t="shared" si="17"/>
        <v>0.32048316628116164</v>
      </c>
      <c r="H24" s="13">
        <v>1243</v>
      </c>
      <c r="I24" s="12">
        <f t="shared" si="12"/>
        <v>0.32744994731296101</v>
      </c>
      <c r="J24" s="13">
        <v>1223</v>
      </c>
      <c r="K24" s="12">
        <f t="shared" si="13"/>
        <v>0.32133473462953233</v>
      </c>
      <c r="L24" s="13">
        <v>1148</v>
      </c>
      <c r="M24" s="12">
        <f t="shared" si="14"/>
        <v>0.32613636363636361</v>
      </c>
      <c r="N24" s="13">
        <v>1374</v>
      </c>
      <c r="O24" s="12">
        <f t="shared" si="15"/>
        <v>0.30932012606933812</v>
      </c>
    </row>
    <row r="25" spans="1:15" x14ac:dyDescent="0.3">
      <c r="A25" s="10" t="s">
        <v>57</v>
      </c>
      <c r="B25" s="11">
        <v>788</v>
      </c>
      <c r="C25" s="12">
        <f t="shared" si="16"/>
        <v>0.13839128907622059</v>
      </c>
      <c r="D25" s="6">
        <v>644</v>
      </c>
      <c r="E25" s="12">
        <f t="shared" si="11"/>
        <v>0.13453102151660748</v>
      </c>
      <c r="F25" s="13">
        <v>2233</v>
      </c>
      <c r="G25" s="12">
        <f t="shared" si="17"/>
        <v>0.14347211513749678</v>
      </c>
      <c r="H25" s="13">
        <v>487</v>
      </c>
      <c r="I25" s="12">
        <f t="shared" si="12"/>
        <v>0.12829293993677554</v>
      </c>
      <c r="J25" s="13">
        <v>511</v>
      </c>
      <c r="K25" s="12">
        <f t="shared" si="13"/>
        <v>0.13426169206516028</v>
      </c>
      <c r="L25" s="13">
        <v>542</v>
      </c>
      <c r="M25" s="12">
        <f t="shared" si="14"/>
        <v>0.15397727272727274</v>
      </c>
      <c r="N25" s="13">
        <v>693</v>
      </c>
      <c r="O25" s="12">
        <f t="shared" si="15"/>
        <v>0.1560108059432688</v>
      </c>
    </row>
    <row r="26" spans="1:15" x14ac:dyDescent="0.3">
      <c r="A26" s="10" t="s">
        <v>58</v>
      </c>
      <c r="B26" s="11">
        <v>527</v>
      </c>
      <c r="C26" s="12">
        <f>B26/$B$3</f>
        <v>9.2553565156304876E-2</v>
      </c>
      <c r="D26" s="6">
        <v>412</v>
      </c>
      <c r="E26" s="12">
        <f t="shared" si="11"/>
        <v>8.6066429914351372E-2</v>
      </c>
      <c r="F26" s="13">
        <v>1569</v>
      </c>
      <c r="G26" s="12">
        <f t="shared" si="17"/>
        <v>0.10080956052428681</v>
      </c>
      <c r="H26" s="13">
        <v>262</v>
      </c>
      <c r="I26" s="12">
        <f t="shared" si="12"/>
        <v>6.9020021074815599E-2</v>
      </c>
      <c r="J26" s="13">
        <v>344</v>
      </c>
      <c r="K26" s="12">
        <f t="shared" si="13"/>
        <v>9.0383604834471887E-2</v>
      </c>
      <c r="L26" s="13">
        <v>414</v>
      </c>
      <c r="M26" s="12">
        <f t="shared" si="14"/>
        <v>0.11761363636363636</v>
      </c>
      <c r="N26" s="13">
        <v>549</v>
      </c>
      <c r="O26" s="12">
        <f t="shared" si="15"/>
        <v>0.12359297613687528</v>
      </c>
    </row>
    <row r="27" spans="1:15" x14ac:dyDescent="0.3">
      <c r="A27" s="10" t="s">
        <v>59</v>
      </c>
      <c r="B27" s="11">
        <f>B3-B22-B23-B24-B25-B26</f>
        <v>46</v>
      </c>
      <c r="C27" s="12">
        <f>B27/$B$3</f>
        <v>8.0786793115560241E-3</v>
      </c>
      <c r="D27" s="6">
        <v>38</v>
      </c>
      <c r="E27" s="12">
        <f t="shared" si="11"/>
        <v>7.938165865886776E-3</v>
      </c>
      <c r="F27" s="13">
        <v>151</v>
      </c>
      <c r="G27" s="12">
        <f t="shared" si="17"/>
        <v>9.7018761243896166E-3</v>
      </c>
      <c r="H27" s="13">
        <v>39</v>
      </c>
      <c r="I27" s="12">
        <f t="shared" si="12"/>
        <v>1.0273972602739725E-2</v>
      </c>
      <c r="J27" s="13">
        <v>41</v>
      </c>
      <c r="K27" s="12">
        <f t="shared" si="13"/>
        <v>1.0772464529689963E-2</v>
      </c>
      <c r="L27" s="13">
        <v>34</v>
      </c>
      <c r="M27" s="12">
        <f t="shared" si="14"/>
        <v>9.6590909090909088E-3</v>
      </c>
      <c r="N27" s="13">
        <v>37</v>
      </c>
      <c r="O27" s="12">
        <f t="shared" si="15"/>
        <v>8.3295812696983339E-3</v>
      </c>
    </row>
    <row r="28" spans="1:15" x14ac:dyDescent="0.3">
      <c r="A28" s="10"/>
      <c r="B28" s="11"/>
      <c r="C28" s="12"/>
      <c r="D28" s="6"/>
      <c r="E28" s="12"/>
      <c r="F28" s="6"/>
      <c r="G28" s="12"/>
      <c r="H28" s="6"/>
      <c r="I28" s="12"/>
      <c r="J28" s="6"/>
      <c r="K28" s="4"/>
      <c r="L28" s="6"/>
      <c r="M28" s="4"/>
      <c r="N28" s="6"/>
      <c r="O28" s="4"/>
    </row>
    <row r="29" spans="1:15" x14ac:dyDescent="0.3">
      <c r="A29" s="16" t="s">
        <v>71</v>
      </c>
      <c r="B29" s="6"/>
      <c r="C29" s="9"/>
      <c r="D29" s="6"/>
      <c r="E29" s="9"/>
      <c r="F29" s="6"/>
      <c r="G29" s="12"/>
      <c r="H29" s="6"/>
      <c r="I29" s="12"/>
      <c r="J29" s="6"/>
      <c r="K29" s="12"/>
      <c r="L29" s="6"/>
      <c r="M29" s="12"/>
      <c r="N29" s="6"/>
      <c r="O29" s="12"/>
    </row>
    <row r="30" spans="1:15" x14ac:dyDescent="0.3">
      <c r="A30" s="10" t="s">
        <v>72</v>
      </c>
      <c r="B30" s="11">
        <v>5406</v>
      </c>
      <c r="C30" s="24">
        <v>0.94799999999999995</v>
      </c>
      <c r="D30" s="6">
        <v>4548</v>
      </c>
      <c r="E30" s="12">
        <f t="shared" ref="E30:E73" si="18">D30/$D$3</f>
        <v>0.95007311468560685</v>
      </c>
      <c r="F30" s="6">
        <v>14065</v>
      </c>
      <c r="G30" s="12">
        <f>F30/15564</f>
        <v>0.90368799794397325</v>
      </c>
      <c r="H30" s="6">
        <v>3344</v>
      </c>
      <c r="I30" s="12">
        <f t="shared" ref="I30" si="19">H30/3796</f>
        <v>0.88092729188619601</v>
      </c>
      <c r="J30" s="6">
        <v>3310</v>
      </c>
      <c r="K30" s="12">
        <f t="shared" ref="K30" si="20">J30/3806</f>
        <v>0.86967945349448239</v>
      </c>
      <c r="L30" s="6">
        <v>3236</v>
      </c>
      <c r="M30" s="12">
        <f t="shared" ref="M30" si="21">L30/3520</f>
        <v>0.91931818181818181</v>
      </c>
      <c r="N30" s="6">
        <v>4175</v>
      </c>
      <c r="O30" s="12">
        <f t="shared" ref="O30" si="22">N30/4442</f>
        <v>0.93989194056731207</v>
      </c>
    </row>
    <row r="31" spans="1:15" x14ac:dyDescent="0.3">
      <c r="A31" s="10"/>
      <c r="B31" s="11"/>
      <c r="C31" s="24"/>
      <c r="D31" s="6"/>
      <c r="E31" s="12"/>
      <c r="F31" s="6"/>
      <c r="G31" s="12"/>
      <c r="H31" s="6"/>
      <c r="I31" s="12"/>
      <c r="J31" s="6"/>
      <c r="K31" s="12"/>
      <c r="L31" s="6"/>
      <c r="M31" s="12"/>
      <c r="N31" s="6"/>
      <c r="O31" s="12"/>
    </row>
    <row r="32" spans="1:15" x14ac:dyDescent="0.3">
      <c r="A32" s="5" t="s">
        <v>75</v>
      </c>
      <c r="B32" s="6">
        <f>116+122+264+230</f>
        <v>732</v>
      </c>
      <c r="C32" s="12">
        <f>B32/5694</f>
        <v>0.12855637513171761</v>
      </c>
      <c r="D32" s="6">
        <f>91+93+212+193</f>
        <v>589</v>
      </c>
      <c r="E32" s="12">
        <f t="shared" si="18"/>
        <v>0.12304157092124504</v>
      </c>
      <c r="F32" s="6">
        <f>15564-8754-4184</f>
        <v>2626</v>
      </c>
      <c r="G32" s="12">
        <f>F32/15564</f>
        <v>0.16872269339501414</v>
      </c>
      <c r="H32" s="6">
        <f>3796-1683-1207</f>
        <v>906</v>
      </c>
      <c r="I32" s="12">
        <f t="shared" ref="I32:I33" si="23">H32/3796</f>
        <v>0.2386722866174921</v>
      </c>
      <c r="J32" s="6">
        <f>3806-854-2314</f>
        <v>638</v>
      </c>
      <c r="K32" s="12">
        <f t="shared" ref="K32:K33" si="24">J32/3806</f>
        <v>0.16763005780346821</v>
      </c>
      <c r="L32" s="6">
        <f>3520-886-1943</f>
        <v>691</v>
      </c>
      <c r="M32" s="12">
        <f t="shared" ref="M32:M33" si="25">L32/3520</f>
        <v>0.19630681818181819</v>
      </c>
      <c r="N32" s="6">
        <f>4442-2814-1237</f>
        <v>391</v>
      </c>
      <c r="O32" s="12">
        <f t="shared" ref="O32:O33" si="26">N32/4442</f>
        <v>8.8023412877082402E-2</v>
      </c>
    </row>
    <row r="33" spans="1:15" x14ac:dyDescent="0.3">
      <c r="A33" s="10" t="s">
        <v>76</v>
      </c>
      <c r="B33" s="6">
        <f>B3-2346</f>
        <v>3348</v>
      </c>
      <c r="C33" s="12">
        <f>B33/B3</f>
        <v>0.58798735511064282</v>
      </c>
      <c r="D33" s="6">
        <v>2836</v>
      </c>
      <c r="E33" s="12">
        <f t="shared" si="18"/>
        <v>0.59243785251723413</v>
      </c>
      <c r="F33" s="6">
        <v>8754</v>
      </c>
      <c r="G33" s="12">
        <f>F33/15564</f>
        <v>0.56245181187355431</v>
      </c>
      <c r="H33" s="6">
        <v>1683</v>
      </c>
      <c r="I33" s="12">
        <f t="shared" si="23"/>
        <v>0.44336143308746051</v>
      </c>
      <c r="J33" s="6">
        <v>2314</v>
      </c>
      <c r="K33" s="12">
        <f t="shared" si="24"/>
        <v>0.60798738833420918</v>
      </c>
      <c r="L33" s="6">
        <v>1943</v>
      </c>
      <c r="M33" s="12">
        <f t="shared" si="25"/>
        <v>0.55198863636363638</v>
      </c>
      <c r="N33" s="6">
        <v>2814</v>
      </c>
      <c r="O33" s="12">
        <f t="shared" si="26"/>
        <v>0.63349842413327329</v>
      </c>
    </row>
    <row r="34" spans="1:15" x14ac:dyDescent="0.3">
      <c r="A34" s="5"/>
      <c r="B34" s="6"/>
      <c r="C34" s="9"/>
      <c r="D34" s="6"/>
      <c r="E34" s="12"/>
      <c r="F34" s="6"/>
      <c r="G34" s="12"/>
      <c r="H34" s="6"/>
      <c r="I34" s="12"/>
      <c r="J34" s="6"/>
      <c r="K34" s="12"/>
      <c r="L34" s="6"/>
      <c r="M34" s="12"/>
      <c r="N34" s="6"/>
      <c r="O34" s="12"/>
    </row>
    <row r="35" spans="1:15" x14ac:dyDescent="0.3">
      <c r="A35" s="5" t="s">
        <v>77</v>
      </c>
      <c r="B35" s="6"/>
      <c r="C35" s="9"/>
      <c r="D35" s="6"/>
      <c r="E35" s="12"/>
      <c r="F35" s="6"/>
      <c r="G35" s="12"/>
      <c r="H35" s="6"/>
      <c r="I35" s="12"/>
      <c r="J35" s="6"/>
      <c r="K35" s="12"/>
      <c r="L35" s="6"/>
      <c r="M35" s="12"/>
      <c r="N35" s="6"/>
      <c r="O35" s="12"/>
    </row>
    <row r="36" spans="1:15" x14ac:dyDescent="0.3">
      <c r="A36" s="10" t="s">
        <v>78</v>
      </c>
      <c r="B36" s="6">
        <v>1766</v>
      </c>
      <c r="C36" s="12">
        <f>B36/B3</f>
        <v>0.31015103617843343</v>
      </c>
      <c r="D36" s="6">
        <v>1481</v>
      </c>
      <c r="E36" s="12">
        <f t="shared" si="18"/>
        <v>0.30937956966785041</v>
      </c>
      <c r="F36" s="6">
        <v>5111</v>
      </c>
      <c r="G36" s="12">
        <f>F36/15564</f>
        <v>0.32838601901824721</v>
      </c>
      <c r="H36" s="6">
        <v>1605</v>
      </c>
      <c r="I36" s="12">
        <f>H36/3796</f>
        <v>0.42281348788198103</v>
      </c>
      <c r="J36" s="6">
        <v>1116</v>
      </c>
      <c r="K36" s="12">
        <f t="shared" ref="K36:K39" si="27">J36/3806</f>
        <v>0.29322122963741459</v>
      </c>
      <c r="L36" s="6">
        <v>1214</v>
      </c>
      <c r="M36" s="12">
        <f t="shared" ref="M36:M73" si="28">L36/3520</f>
        <v>0.34488636363636366</v>
      </c>
      <c r="N36" s="6">
        <v>1176</v>
      </c>
      <c r="O36" s="12">
        <f t="shared" ref="O36:O73" si="29">N36/4442</f>
        <v>0.26474561008554703</v>
      </c>
    </row>
    <row r="37" spans="1:15" x14ac:dyDescent="0.3">
      <c r="A37" s="10" t="s">
        <v>79</v>
      </c>
      <c r="B37" s="6">
        <v>663</v>
      </c>
      <c r="C37" s="12">
        <f>B37/B3</f>
        <v>0.11643835616438356</v>
      </c>
      <c r="D37" s="6">
        <v>555</v>
      </c>
      <c r="E37" s="12">
        <f t="shared" si="18"/>
        <v>0.11593900146229372</v>
      </c>
      <c r="F37" s="6">
        <v>1778</v>
      </c>
      <c r="G37" s="12">
        <f t="shared" ref="G37:G39" si="30">F37/15564</f>
        <v>0.11423798509380621</v>
      </c>
      <c r="H37" s="6">
        <v>480</v>
      </c>
      <c r="I37" s="12">
        <f t="shared" ref="I37:I39" si="31">H37/3796</f>
        <v>0.12644889357218125</v>
      </c>
      <c r="J37" s="6">
        <v>398</v>
      </c>
      <c r="K37" s="12">
        <f t="shared" si="27"/>
        <v>0.1045717288491855</v>
      </c>
      <c r="L37" s="6">
        <v>445</v>
      </c>
      <c r="M37" s="12">
        <f t="shared" si="28"/>
        <v>0.12642045454545456</v>
      </c>
      <c r="N37" s="6">
        <v>455</v>
      </c>
      <c r="O37" s="12">
        <f t="shared" si="29"/>
        <v>0.10243133723547951</v>
      </c>
    </row>
    <row r="38" spans="1:15" x14ac:dyDescent="0.3">
      <c r="A38" s="10" t="s">
        <v>80</v>
      </c>
      <c r="B38" s="6">
        <v>234</v>
      </c>
      <c r="C38" s="12">
        <f>B38/B3</f>
        <v>4.1095890410958902E-2</v>
      </c>
      <c r="D38" s="6">
        <v>169</v>
      </c>
      <c r="E38" s="12">
        <f t="shared" si="18"/>
        <v>3.5303948193022773E-2</v>
      </c>
      <c r="F38" s="6">
        <v>853</v>
      </c>
      <c r="G38" s="12">
        <f t="shared" si="30"/>
        <v>5.480596247751221E-2</v>
      </c>
      <c r="H38" s="6">
        <v>226</v>
      </c>
      <c r="I38" s="12">
        <f t="shared" si="31"/>
        <v>5.9536354056902004E-2</v>
      </c>
      <c r="J38" s="6">
        <v>211</v>
      </c>
      <c r="K38" s="12">
        <f t="shared" si="27"/>
        <v>5.5438780872306886E-2</v>
      </c>
      <c r="L38" s="6">
        <v>133</v>
      </c>
      <c r="M38" s="12">
        <f t="shared" si="28"/>
        <v>3.7784090909090906E-2</v>
      </c>
      <c r="N38" s="6">
        <v>283</v>
      </c>
      <c r="O38" s="12">
        <f t="shared" si="29"/>
        <v>6.3710040522287265E-2</v>
      </c>
    </row>
    <row r="39" spans="1:15" x14ac:dyDescent="0.3">
      <c r="A39" s="10" t="s">
        <v>59</v>
      </c>
      <c r="B39" s="6">
        <f>B3-2663</f>
        <v>3031</v>
      </c>
      <c r="C39" s="12">
        <f>B39/B3</f>
        <v>0.53231471724622414</v>
      </c>
      <c r="D39" s="6">
        <v>2582</v>
      </c>
      <c r="E39" s="12">
        <f t="shared" si="18"/>
        <v>0.53937748067683311</v>
      </c>
      <c r="F39" s="6">
        <v>7822</v>
      </c>
      <c r="G39" s="12">
        <f t="shared" si="30"/>
        <v>0.50257003341043438</v>
      </c>
      <c r="H39" s="6">
        <v>1485</v>
      </c>
      <c r="I39" s="12">
        <f t="shared" si="31"/>
        <v>0.39120126448893572</v>
      </c>
      <c r="J39" s="6">
        <v>2081</v>
      </c>
      <c r="K39" s="12">
        <f t="shared" si="27"/>
        <v>0.54676826064109296</v>
      </c>
      <c r="L39" s="6">
        <v>1728</v>
      </c>
      <c r="M39" s="12">
        <f t="shared" si="28"/>
        <v>0.49090909090909091</v>
      </c>
      <c r="N39" s="6">
        <v>2528</v>
      </c>
      <c r="O39" s="12">
        <f t="shared" si="29"/>
        <v>0.56911301215668619</v>
      </c>
    </row>
    <row r="40" spans="1:15" x14ac:dyDescent="0.3">
      <c r="A40" s="5"/>
      <c r="B40" s="6"/>
      <c r="C40" s="9"/>
      <c r="D40" s="6"/>
      <c r="E40" s="12"/>
      <c r="F40" s="6"/>
      <c r="G40" s="12"/>
      <c r="H40" s="6"/>
      <c r="I40" s="12"/>
      <c r="J40" s="6"/>
      <c r="K40" s="12"/>
      <c r="L40" s="6"/>
      <c r="M40" s="12"/>
      <c r="N40" s="6"/>
      <c r="O40" s="12"/>
    </row>
    <row r="41" spans="1:15" x14ac:dyDescent="0.3">
      <c r="A41" s="16" t="s">
        <v>81</v>
      </c>
      <c r="B41" s="6"/>
      <c r="C41" s="9"/>
      <c r="D41" s="6"/>
      <c r="E41" s="12"/>
      <c r="F41" s="6"/>
      <c r="G41" s="12"/>
      <c r="H41" s="6"/>
      <c r="I41" s="12"/>
      <c r="J41" s="6"/>
      <c r="K41" s="12"/>
      <c r="L41" s="6"/>
      <c r="M41" s="12"/>
      <c r="N41" s="6"/>
      <c r="O41" s="12"/>
    </row>
    <row r="42" spans="1:15" x14ac:dyDescent="0.3">
      <c r="A42" s="10" t="s">
        <v>78</v>
      </c>
      <c r="B42" s="6">
        <v>747</v>
      </c>
      <c r="C42" s="12">
        <f>B42/$B$3</f>
        <v>0.13119072708113805</v>
      </c>
      <c r="D42" s="6">
        <v>608</v>
      </c>
      <c r="E42" s="12">
        <f t="shared" si="18"/>
        <v>0.12701065385418842</v>
      </c>
      <c r="F42" s="6">
        <v>1595</v>
      </c>
      <c r="G42" s="12">
        <f>F42/15564</f>
        <v>0.10248008224106914</v>
      </c>
      <c r="H42" s="6">
        <v>246</v>
      </c>
      <c r="I42" s="12">
        <f t="shared" ref="I42:I73" si="32">H42/3796</f>
        <v>6.4805057955742887E-2</v>
      </c>
      <c r="J42" s="6">
        <v>281</v>
      </c>
      <c r="K42" s="12">
        <f t="shared" ref="K42:K73" si="33">J42/3806</f>
        <v>7.3830793483972673E-2</v>
      </c>
      <c r="L42" s="6">
        <v>381</v>
      </c>
      <c r="M42" s="12">
        <f t="shared" si="28"/>
        <v>0.10823863636363637</v>
      </c>
      <c r="N42" s="6">
        <v>687</v>
      </c>
      <c r="O42" s="12">
        <f t="shared" si="29"/>
        <v>0.15466006303466906</v>
      </c>
    </row>
    <row r="43" spans="1:15" x14ac:dyDescent="0.3">
      <c r="A43" s="10" t="s">
        <v>82</v>
      </c>
      <c r="B43" s="6">
        <v>469</v>
      </c>
      <c r="C43" s="12">
        <f t="shared" ref="C43:C47" si="34">B43/$B$3</f>
        <v>8.2367404285212498E-2</v>
      </c>
      <c r="D43" s="6">
        <v>395</v>
      </c>
      <c r="E43" s="12">
        <f t="shared" si="18"/>
        <v>8.251514518487571E-2</v>
      </c>
      <c r="F43" s="6">
        <v>1140</v>
      </c>
      <c r="G43" s="12">
        <f t="shared" ref="G43:G47" si="35">F43/15564</f>
        <v>7.3245952197378561E-2</v>
      </c>
      <c r="H43" s="6">
        <v>188</v>
      </c>
      <c r="I43" s="12">
        <f t="shared" si="32"/>
        <v>4.9525816649104319E-2</v>
      </c>
      <c r="J43" s="6">
        <v>242</v>
      </c>
      <c r="K43" s="12">
        <f t="shared" si="33"/>
        <v>6.358381502890173E-2</v>
      </c>
      <c r="L43" s="6">
        <v>266</v>
      </c>
      <c r="M43" s="12">
        <f t="shared" si="28"/>
        <v>7.5568181818181812E-2</v>
      </c>
      <c r="N43" s="6">
        <v>444</v>
      </c>
      <c r="O43" s="12">
        <f t="shared" si="29"/>
        <v>9.9954975236380014E-2</v>
      </c>
    </row>
    <row r="44" spans="1:15" x14ac:dyDescent="0.3">
      <c r="A44" s="10" t="s">
        <v>83</v>
      </c>
      <c r="B44" s="6">
        <v>905</v>
      </c>
      <c r="C44" s="12">
        <f t="shared" si="34"/>
        <v>0.15893923428170004</v>
      </c>
      <c r="D44" s="6">
        <v>780</v>
      </c>
      <c r="E44" s="12">
        <f t="shared" si="18"/>
        <v>0.16294129935241278</v>
      </c>
      <c r="F44" s="6">
        <v>2137</v>
      </c>
      <c r="G44" s="12">
        <f t="shared" si="35"/>
        <v>0.13730403495245438</v>
      </c>
      <c r="H44" s="6">
        <v>453</v>
      </c>
      <c r="I44" s="12">
        <f t="shared" si="32"/>
        <v>0.11933614330874605</v>
      </c>
      <c r="J44" s="6">
        <v>409</v>
      </c>
      <c r="K44" s="12">
        <f t="shared" si="33"/>
        <v>0.10746190225959013</v>
      </c>
      <c r="L44" s="6">
        <v>568</v>
      </c>
      <c r="M44" s="12">
        <f t="shared" si="28"/>
        <v>0.16136363636363638</v>
      </c>
      <c r="N44" s="6">
        <v>707</v>
      </c>
      <c r="O44" s="12">
        <f t="shared" si="29"/>
        <v>0.15916253939666816</v>
      </c>
    </row>
    <row r="45" spans="1:15" x14ac:dyDescent="0.3">
      <c r="A45" s="10" t="s">
        <v>84</v>
      </c>
      <c r="B45" s="6">
        <v>1456</v>
      </c>
      <c r="C45" s="12">
        <f t="shared" si="34"/>
        <v>0.25570776255707761</v>
      </c>
      <c r="D45" s="6">
        <v>1254</v>
      </c>
      <c r="E45" s="12">
        <f t="shared" si="18"/>
        <v>0.26195947357426363</v>
      </c>
      <c r="F45" s="6">
        <v>3268</v>
      </c>
      <c r="G45" s="12">
        <f t="shared" si="35"/>
        <v>0.20997172963248523</v>
      </c>
      <c r="H45" s="6">
        <v>753</v>
      </c>
      <c r="I45" s="12">
        <f t="shared" si="32"/>
        <v>0.19836670179135932</v>
      </c>
      <c r="J45" s="6">
        <v>794</v>
      </c>
      <c r="K45" s="12">
        <f t="shared" si="33"/>
        <v>0.20861797162375198</v>
      </c>
      <c r="L45" s="6">
        <v>772</v>
      </c>
      <c r="M45" s="12">
        <f t="shared" si="28"/>
        <v>0.21931818181818183</v>
      </c>
      <c r="N45" s="6">
        <v>949</v>
      </c>
      <c r="O45" s="12">
        <f t="shared" si="29"/>
        <v>0.21364250337685728</v>
      </c>
    </row>
    <row r="46" spans="1:15" x14ac:dyDescent="0.3">
      <c r="A46" s="10" t="s">
        <v>85</v>
      </c>
      <c r="B46" s="6">
        <v>1142</v>
      </c>
      <c r="C46" s="12">
        <f t="shared" si="34"/>
        <v>0.20056199508254302</v>
      </c>
      <c r="D46" s="6">
        <v>983</v>
      </c>
      <c r="E46" s="12">
        <f t="shared" si="18"/>
        <v>0.20534781700438687</v>
      </c>
      <c r="F46" s="6">
        <v>2007</v>
      </c>
      <c r="G46" s="12">
        <f t="shared" si="35"/>
        <v>0.12895142636854279</v>
      </c>
      <c r="H46" s="6">
        <v>450</v>
      </c>
      <c r="I46" s="12">
        <f t="shared" si="32"/>
        <v>0.11854583772391991</v>
      </c>
      <c r="J46" s="6">
        <v>487</v>
      </c>
      <c r="K46" s="12">
        <f t="shared" si="33"/>
        <v>0.12795585916973201</v>
      </c>
      <c r="L46" s="6">
        <v>435</v>
      </c>
      <c r="M46" s="12">
        <f t="shared" si="28"/>
        <v>0.12357954545454546</v>
      </c>
      <c r="N46" s="6">
        <v>635</v>
      </c>
      <c r="O46" s="12">
        <f t="shared" si="29"/>
        <v>0.1429536244934714</v>
      </c>
    </row>
    <row r="47" spans="1:15" x14ac:dyDescent="0.3">
      <c r="A47" s="10" t="s">
        <v>74</v>
      </c>
      <c r="B47" s="6">
        <f>B3-4719</f>
        <v>975</v>
      </c>
      <c r="C47" s="12">
        <f t="shared" si="34"/>
        <v>0.17123287671232876</v>
      </c>
      <c r="D47" s="6">
        <v>767</v>
      </c>
      <c r="E47" s="12">
        <f t="shared" si="18"/>
        <v>0.16022561102987257</v>
      </c>
      <c r="F47" s="6">
        <f>5402+15</f>
        <v>5417</v>
      </c>
      <c r="G47" s="12">
        <f t="shared" si="35"/>
        <v>0.34804677460806993</v>
      </c>
      <c r="H47" s="6">
        <v>1706</v>
      </c>
      <c r="I47" s="12">
        <f t="shared" si="32"/>
        <v>0.44942044257112751</v>
      </c>
      <c r="J47" s="6">
        <v>1593</v>
      </c>
      <c r="K47" s="12">
        <f t="shared" si="33"/>
        <v>0.41854965843405151</v>
      </c>
      <c r="L47" s="6">
        <v>1098</v>
      </c>
      <c r="M47" s="12">
        <f t="shared" si="28"/>
        <v>0.3119318181818182</v>
      </c>
      <c r="N47" s="6">
        <v>1020</v>
      </c>
      <c r="O47" s="12">
        <f t="shared" si="29"/>
        <v>0.22962629446195407</v>
      </c>
    </row>
    <row r="48" spans="1:15" x14ac:dyDescent="0.3">
      <c r="A48" s="5"/>
      <c r="B48" s="6"/>
      <c r="C48" s="9"/>
      <c r="D48" s="6"/>
      <c r="E48" s="12"/>
      <c r="F48" s="6"/>
      <c r="G48" s="12"/>
      <c r="H48" s="6"/>
      <c r="I48" s="12"/>
      <c r="J48" s="6"/>
      <c r="K48" s="12"/>
      <c r="L48" s="6"/>
      <c r="M48" s="12"/>
      <c r="N48" s="6"/>
      <c r="O48" s="12"/>
    </row>
    <row r="49" spans="1:15" x14ac:dyDescent="0.3">
      <c r="A49" s="16" t="s">
        <v>86</v>
      </c>
      <c r="B49" s="6"/>
      <c r="C49" s="9"/>
      <c r="D49" s="6"/>
      <c r="E49" s="12"/>
      <c r="F49" s="6"/>
      <c r="G49" s="12"/>
      <c r="H49" s="6"/>
      <c r="I49" s="12"/>
      <c r="J49" s="6"/>
      <c r="K49" s="12"/>
      <c r="L49" s="6"/>
      <c r="M49" s="12"/>
      <c r="N49" s="6"/>
      <c r="O49" s="12"/>
    </row>
    <row r="50" spans="1:15" x14ac:dyDescent="0.3">
      <c r="A50" s="10" t="s">
        <v>87</v>
      </c>
      <c r="B50" s="6">
        <v>613</v>
      </c>
      <c r="C50" s="12">
        <f>B50/$B$3</f>
        <v>0.10765718299964876</v>
      </c>
      <c r="D50" s="6">
        <v>511</v>
      </c>
      <c r="E50" s="12">
        <f t="shared" si="18"/>
        <v>0.10674744098600376</v>
      </c>
      <c r="F50" s="6">
        <v>1276</v>
      </c>
      <c r="G50" s="12">
        <f>F50/15564</f>
        <v>8.1984065792855304E-2</v>
      </c>
      <c r="H50" s="6">
        <v>203</v>
      </c>
      <c r="I50" s="12">
        <f t="shared" si="32"/>
        <v>5.3477344573234983E-2</v>
      </c>
      <c r="J50" s="6">
        <v>255</v>
      </c>
      <c r="K50" s="12">
        <f t="shared" si="33"/>
        <v>6.6999474513925378E-2</v>
      </c>
      <c r="L50" s="6">
        <v>321</v>
      </c>
      <c r="M50" s="12">
        <f t="shared" si="28"/>
        <v>9.1193181818181812E-2</v>
      </c>
      <c r="N50" s="6">
        <v>497</v>
      </c>
      <c r="O50" s="12">
        <f t="shared" si="29"/>
        <v>0.11188653759567763</v>
      </c>
    </row>
    <row r="51" spans="1:15" x14ac:dyDescent="0.3">
      <c r="A51" s="10" t="s">
        <v>88</v>
      </c>
      <c r="B51" s="6">
        <v>451</v>
      </c>
      <c r="C51" s="12">
        <f t="shared" ref="C51:C56" si="36">B51/$B$3</f>
        <v>7.9206181945907977E-2</v>
      </c>
      <c r="D51" s="6">
        <v>371</v>
      </c>
      <c r="E51" s="12">
        <f t="shared" si="18"/>
        <v>7.7501566743263001E-2</v>
      </c>
      <c r="F51" s="6">
        <v>880</v>
      </c>
      <c r="G51" s="12">
        <f t="shared" ref="G51:G56" si="37">F51/15564</f>
        <v>5.6540735029555388E-2</v>
      </c>
      <c r="H51" s="6">
        <v>176</v>
      </c>
      <c r="I51" s="12">
        <f t="shared" si="32"/>
        <v>4.6364594309799792E-2</v>
      </c>
      <c r="J51" s="6">
        <v>182</v>
      </c>
      <c r="K51" s="12">
        <f t="shared" si="33"/>
        <v>4.7819232790331054E-2</v>
      </c>
      <c r="L51" s="6">
        <v>197</v>
      </c>
      <c r="M51" s="12">
        <f t="shared" si="28"/>
        <v>5.5965909090909094E-2</v>
      </c>
      <c r="N51" s="6">
        <v>325</v>
      </c>
      <c r="O51" s="12">
        <f t="shared" si="29"/>
        <v>7.3165240882485369E-2</v>
      </c>
    </row>
    <row r="52" spans="1:15" x14ac:dyDescent="0.3">
      <c r="A52" s="10" t="s">
        <v>89</v>
      </c>
      <c r="B52" s="6">
        <v>707</v>
      </c>
      <c r="C52" s="12">
        <f t="shared" si="36"/>
        <v>0.12416578854935019</v>
      </c>
      <c r="D52" s="6">
        <v>593</v>
      </c>
      <c r="E52" s="12">
        <f t="shared" si="18"/>
        <v>0.12387716732818049</v>
      </c>
      <c r="F52" s="6">
        <v>1706</v>
      </c>
      <c r="G52" s="12">
        <f t="shared" si="37"/>
        <v>0.10961192495502442</v>
      </c>
      <c r="H52" s="6">
        <v>363</v>
      </c>
      <c r="I52" s="12">
        <f t="shared" si="32"/>
        <v>9.5626975763962063E-2</v>
      </c>
      <c r="J52" s="6">
        <v>347</v>
      </c>
      <c r="K52" s="12">
        <f t="shared" si="33"/>
        <v>9.1171833946400424E-2</v>
      </c>
      <c r="L52" s="6">
        <v>395</v>
      </c>
      <c r="M52" s="12">
        <f t="shared" si="28"/>
        <v>0.11221590909090909</v>
      </c>
      <c r="N52" s="6">
        <v>601</v>
      </c>
      <c r="O52" s="12">
        <f t="shared" si="29"/>
        <v>0.13529941467807294</v>
      </c>
    </row>
    <row r="53" spans="1:15" x14ac:dyDescent="0.3">
      <c r="A53" s="10" t="s">
        <v>90</v>
      </c>
      <c r="B53" s="6">
        <v>986</v>
      </c>
      <c r="C53" s="12">
        <f t="shared" si="36"/>
        <v>0.17316473480857042</v>
      </c>
      <c r="D53" s="6">
        <v>859</v>
      </c>
      <c r="E53" s="12">
        <f t="shared" si="18"/>
        <v>0.17944432838938792</v>
      </c>
      <c r="F53" s="6">
        <v>2289</v>
      </c>
      <c r="G53" s="12">
        <f t="shared" si="37"/>
        <v>0.14707016191210487</v>
      </c>
      <c r="H53" s="6">
        <v>488</v>
      </c>
      <c r="I53" s="12">
        <f t="shared" si="32"/>
        <v>0.12855637513171761</v>
      </c>
      <c r="J53" s="6">
        <v>506</v>
      </c>
      <c r="K53" s="12">
        <f t="shared" si="33"/>
        <v>0.13294797687861271</v>
      </c>
      <c r="L53" s="6">
        <v>551</v>
      </c>
      <c r="M53" s="12">
        <f t="shared" si="28"/>
        <v>0.1565340909090909</v>
      </c>
      <c r="N53" s="6">
        <v>744</v>
      </c>
      <c r="O53" s="12">
        <f t="shared" si="29"/>
        <v>0.16749212066636651</v>
      </c>
    </row>
    <row r="54" spans="1:15" x14ac:dyDescent="0.3">
      <c r="A54" s="10" t="s">
        <v>91</v>
      </c>
      <c r="B54" s="6">
        <v>1150</v>
      </c>
      <c r="C54" s="12">
        <f t="shared" si="36"/>
        <v>0.2019669827889006</v>
      </c>
      <c r="D54" s="6">
        <v>981</v>
      </c>
      <c r="E54" s="12">
        <f t="shared" si="18"/>
        <v>0.20493001880091916</v>
      </c>
      <c r="F54" s="6">
        <v>2474</v>
      </c>
      <c r="G54" s="12">
        <f t="shared" si="37"/>
        <v>0.15895656643536366</v>
      </c>
      <c r="H54" s="6">
        <v>525</v>
      </c>
      <c r="I54" s="12">
        <f t="shared" si="32"/>
        <v>0.13830347734457324</v>
      </c>
      <c r="J54" s="6">
        <v>557</v>
      </c>
      <c r="K54" s="12">
        <f t="shared" si="33"/>
        <v>0.1463478717813978</v>
      </c>
      <c r="L54" s="6">
        <v>600</v>
      </c>
      <c r="M54" s="12">
        <f t="shared" si="28"/>
        <v>0.17045454545454544</v>
      </c>
      <c r="N54" s="6">
        <v>792</v>
      </c>
      <c r="O54" s="12">
        <f t="shared" si="29"/>
        <v>0.17829806393516434</v>
      </c>
    </row>
    <row r="55" spans="1:15" x14ac:dyDescent="0.3">
      <c r="A55" s="10" t="s">
        <v>92</v>
      </c>
      <c r="B55" s="6">
        <v>913</v>
      </c>
      <c r="C55" s="12">
        <f t="shared" si="36"/>
        <v>0.16034422198805762</v>
      </c>
      <c r="D55" s="6">
        <v>785</v>
      </c>
      <c r="E55" s="12">
        <f t="shared" si="18"/>
        <v>0.16398579486108208</v>
      </c>
      <c r="F55" s="6">
        <v>1826</v>
      </c>
      <c r="G55" s="12">
        <f t="shared" si="37"/>
        <v>0.11732202518632742</v>
      </c>
      <c r="H55" s="6">
        <v>414</v>
      </c>
      <c r="I55" s="12">
        <f t="shared" si="32"/>
        <v>0.10906217070600632</v>
      </c>
      <c r="J55" s="6">
        <v>424</v>
      </c>
      <c r="K55" s="12">
        <f t="shared" si="33"/>
        <v>0.11140304781923278</v>
      </c>
      <c r="L55" s="6">
        <v>433</v>
      </c>
      <c r="M55" s="12">
        <f t="shared" si="28"/>
        <v>0.12301136363636364</v>
      </c>
      <c r="N55" s="6">
        <v>555</v>
      </c>
      <c r="O55" s="12">
        <f t="shared" si="29"/>
        <v>0.12494371904547501</v>
      </c>
    </row>
    <row r="56" spans="1:15" x14ac:dyDescent="0.3">
      <c r="A56" s="10" t="s">
        <v>74</v>
      </c>
      <c r="B56" s="6">
        <f>B3-4820</f>
        <v>874</v>
      </c>
      <c r="C56" s="12">
        <f t="shared" si="36"/>
        <v>0.15349490691956447</v>
      </c>
      <c r="D56" s="6">
        <v>687</v>
      </c>
      <c r="E56" s="12">
        <f t="shared" si="18"/>
        <v>0.14351368289116356</v>
      </c>
      <c r="F56" s="6">
        <v>5113</v>
      </c>
      <c r="G56" s="12">
        <f t="shared" si="37"/>
        <v>0.32851452068876896</v>
      </c>
      <c r="H56" s="6">
        <v>1627</v>
      </c>
      <c r="I56" s="12">
        <f t="shared" si="32"/>
        <v>0.42860906217070599</v>
      </c>
      <c r="J56" s="6">
        <v>1535</v>
      </c>
      <c r="K56" s="12">
        <f t="shared" si="33"/>
        <v>0.40331056227009981</v>
      </c>
      <c r="L56" s="6">
        <v>1023</v>
      </c>
      <c r="M56" s="12">
        <f t="shared" si="28"/>
        <v>0.29062500000000002</v>
      </c>
      <c r="N56" s="6">
        <v>928</v>
      </c>
      <c r="O56" s="12">
        <f t="shared" si="29"/>
        <v>0.20891490319675821</v>
      </c>
    </row>
    <row r="57" spans="1:15" x14ac:dyDescent="0.3">
      <c r="A57" s="5"/>
      <c r="B57" s="6"/>
      <c r="C57" s="9"/>
      <c r="D57" s="6"/>
      <c r="E57" s="12"/>
      <c r="F57" s="6"/>
      <c r="G57" s="12"/>
      <c r="H57" s="6"/>
      <c r="I57" s="12"/>
      <c r="J57" s="6"/>
      <c r="K57" s="12"/>
      <c r="L57" s="6"/>
      <c r="M57" s="12"/>
      <c r="N57" s="6"/>
      <c r="O57" s="12"/>
    </row>
    <row r="58" spans="1:15" x14ac:dyDescent="0.3">
      <c r="A58" s="16" t="s">
        <v>93</v>
      </c>
      <c r="B58" s="6"/>
      <c r="C58" s="9"/>
      <c r="D58" s="6"/>
      <c r="E58" s="12"/>
      <c r="F58" s="6"/>
      <c r="G58" s="12"/>
      <c r="H58" s="6"/>
      <c r="I58" s="12"/>
      <c r="J58" s="6"/>
      <c r="K58" s="12"/>
      <c r="L58" s="6"/>
      <c r="M58" s="12"/>
      <c r="N58" s="6"/>
      <c r="O58" s="12"/>
    </row>
    <row r="59" spans="1:15" x14ac:dyDescent="0.3">
      <c r="A59" s="10" t="s">
        <v>94</v>
      </c>
      <c r="B59" s="6">
        <v>168</v>
      </c>
      <c r="C59" s="12">
        <f>B59/$B$3</f>
        <v>2.9504741833508957E-2</v>
      </c>
      <c r="D59" s="6">
        <v>141</v>
      </c>
      <c r="E59" s="12">
        <f t="shared" si="18"/>
        <v>2.9454773344474619E-2</v>
      </c>
      <c r="F59" s="6">
        <v>357</v>
      </c>
      <c r="G59" s="12">
        <f>F59/15564</f>
        <v>2.2937548188126447E-2</v>
      </c>
      <c r="H59" s="6">
        <v>79</v>
      </c>
      <c r="I59" s="12">
        <f t="shared" si="32"/>
        <v>2.0811380400421495E-2</v>
      </c>
      <c r="J59" s="6">
        <v>70</v>
      </c>
      <c r="K59" s="12">
        <f t="shared" si="33"/>
        <v>1.839201261166579E-2</v>
      </c>
      <c r="L59" s="6">
        <v>87</v>
      </c>
      <c r="M59" s="12">
        <f t="shared" si="28"/>
        <v>2.471590909090909E-2</v>
      </c>
      <c r="N59" s="6">
        <v>121</v>
      </c>
      <c r="O59" s="12">
        <f t="shared" si="29"/>
        <v>2.7239981990094551E-2</v>
      </c>
    </row>
    <row r="60" spans="1:15" x14ac:dyDescent="0.3">
      <c r="A60" s="10" t="s">
        <v>95</v>
      </c>
      <c r="B60" s="6">
        <v>193</v>
      </c>
      <c r="C60" s="12">
        <f t="shared" ref="C60:C67" si="38">B60/$B$3</f>
        <v>3.3895328415876363E-2</v>
      </c>
      <c r="D60" s="6">
        <v>153</v>
      </c>
      <c r="E60" s="12">
        <f t="shared" si="18"/>
        <v>3.1961562565280967E-2</v>
      </c>
      <c r="F60" s="6">
        <v>521</v>
      </c>
      <c r="G60" s="12">
        <f t="shared" ref="G60:G65" si="39">F60/15564</f>
        <v>3.3474685170907223E-2</v>
      </c>
      <c r="H60" s="6">
        <v>118</v>
      </c>
      <c r="I60" s="12">
        <f t="shared" si="32"/>
        <v>3.1085353003161221E-2</v>
      </c>
      <c r="J60" s="6">
        <v>96</v>
      </c>
      <c r="K60" s="12">
        <f t="shared" si="33"/>
        <v>2.5223331581713086E-2</v>
      </c>
      <c r="L60" s="6">
        <v>108</v>
      </c>
      <c r="M60" s="12">
        <f t="shared" si="28"/>
        <v>3.0681818181818182E-2</v>
      </c>
      <c r="N60" s="6">
        <v>199</v>
      </c>
      <c r="O60" s="12">
        <f t="shared" si="29"/>
        <v>4.4799639801891042E-2</v>
      </c>
    </row>
    <row r="61" spans="1:15" x14ac:dyDescent="0.3">
      <c r="A61" s="10" t="s">
        <v>97</v>
      </c>
      <c r="B61" s="6">
        <v>875</v>
      </c>
      <c r="C61" s="12">
        <f t="shared" si="38"/>
        <v>0.15367053038285916</v>
      </c>
      <c r="D61" s="6">
        <v>718</v>
      </c>
      <c r="E61" s="12">
        <f t="shared" si="18"/>
        <v>0.14998955504491332</v>
      </c>
      <c r="F61" s="6">
        <v>2253</v>
      </c>
      <c r="G61" s="12">
        <f t="shared" si="39"/>
        <v>0.14475713184271397</v>
      </c>
      <c r="H61" s="6">
        <v>385</v>
      </c>
      <c r="I61" s="12">
        <f t="shared" si="32"/>
        <v>0.10142255005268704</v>
      </c>
      <c r="J61" s="6">
        <v>485</v>
      </c>
      <c r="K61" s="12">
        <f t="shared" si="33"/>
        <v>0.12743037309511299</v>
      </c>
      <c r="L61" s="6">
        <v>533</v>
      </c>
      <c r="M61" s="12">
        <f t="shared" si="28"/>
        <v>0.15142045454545455</v>
      </c>
      <c r="N61" s="6">
        <v>850</v>
      </c>
      <c r="O61" s="12">
        <f t="shared" si="29"/>
        <v>0.19135524538496174</v>
      </c>
    </row>
    <row r="62" spans="1:15" x14ac:dyDescent="0.3">
      <c r="A62" s="10" t="s">
        <v>98</v>
      </c>
      <c r="B62" s="6">
        <v>2533</v>
      </c>
      <c r="C62" s="12">
        <f t="shared" si="38"/>
        <v>0.44485423252546541</v>
      </c>
      <c r="D62" s="6">
        <v>2136</v>
      </c>
      <c r="E62" s="12">
        <f t="shared" si="18"/>
        <v>0.44620848130353041</v>
      </c>
      <c r="F62" s="6">
        <v>6352</v>
      </c>
      <c r="G62" s="12">
        <f t="shared" si="39"/>
        <v>0.40812130557697252</v>
      </c>
      <c r="H62" s="6">
        <v>1307</v>
      </c>
      <c r="I62" s="12">
        <f t="shared" si="32"/>
        <v>0.34430979978925186</v>
      </c>
      <c r="J62" s="6">
        <v>1400</v>
      </c>
      <c r="K62" s="12">
        <f t="shared" si="33"/>
        <v>0.36784025223331579</v>
      </c>
      <c r="L62" s="6">
        <v>1386</v>
      </c>
      <c r="M62" s="12">
        <f t="shared" si="28"/>
        <v>0.39374999999999999</v>
      </c>
      <c r="N62" s="6">
        <v>2259</v>
      </c>
      <c r="O62" s="12">
        <f t="shared" si="29"/>
        <v>0.50855470508779832</v>
      </c>
    </row>
    <row r="63" spans="1:15" x14ac:dyDescent="0.3">
      <c r="A63" s="10" t="s">
        <v>99</v>
      </c>
      <c r="B63" s="6">
        <v>686</v>
      </c>
      <c r="C63" s="12">
        <f t="shared" si="38"/>
        <v>0.12047769582016157</v>
      </c>
      <c r="D63" s="6">
        <v>577</v>
      </c>
      <c r="E63" s="12">
        <f t="shared" si="18"/>
        <v>0.12053478170043869</v>
      </c>
      <c r="F63" s="6">
        <v>1828</v>
      </c>
      <c r="G63" s="12">
        <f t="shared" si="39"/>
        <v>0.11745052685684913</v>
      </c>
      <c r="H63" s="6">
        <v>336</v>
      </c>
      <c r="I63" s="12">
        <f t="shared" si="32"/>
        <v>8.8514225500526872E-2</v>
      </c>
      <c r="J63" s="6">
        <v>386</v>
      </c>
      <c r="K63" s="12">
        <f t="shared" si="33"/>
        <v>0.10141881240147137</v>
      </c>
      <c r="L63" s="6">
        <v>439</v>
      </c>
      <c r="M63" s="12">
        <f t="shared" si="28"/>
        <v>0.12471590909090909</v>
      </c>
      <c r="N63" s="6">
        <v>667</v>
      </c>
      <c r="O63" s="12">
        <f t="shared" si="29"/>
        <v>0.15015758667266996</v>
      </c>
    </row>
    <row r="64" spans="1:15" x14ac:dyDescent="0.3">
      <c r="A64" s="10" t="s">
        <v>100</v>
      </c>
      <c r="B64" s="6">
        <v>49</v>
      </c>
      <c r="C64" s="12">
        <f t="shared" si="38"/>
        <v>8.6055497014401131E-3</v>
      </c>
      <c r="D64" s="6">
        <v>37</v>
      </c>
      <c r="E64" s="12">
        <f t="shared" si="18"/>
        <v>7.729266764152914E-3</v>
      </c>
      <c r="F64" s="6">
        <v>115</v>
      </c>
      <c r="G64" s="12">
        <f t="shared" si="39"/>
        <v>7.3888460549987149E-3</v>
      </c>
      <c r="H64" s="6">
        <v>19</v>
      </c>
      <c r="I64" s="12">
        <f t="shared" si="32"/>
        <v>5.0052687038988405E-3</v>
      </c>
      <c r="J64" s="6">
        <v>20</v>
      </c>
      <c r="K64" s="12">
        <f t="shared" si="33"/>
        <v>5.254860746190226E-3</v>
      </c>
      <c r="L64" s="6">
        <v>26</v>
      </c>
      <c r="M64" s="12">
        <f t="shared" si="28"/>
        <v>7.3863636363636362E-3</v>
      </c>
      <c r="N64" s="6">
        <v>50</v>
      </c>
      <c r="O64" s="12">
        <f t="shared" si="29"/>
        <v>1.125619090499775E-2</v>
      </c>
    </row>
    <row r="65" spans="1:15" x14ac:dyDescent="0.3">
      <c r="A65" s="10" t="s">
        <v>101</v>
      </c>
      <c r="B65" s="6">
        <v>24</v>
      </c>
      <c r="C65" s="12">
        <f t="shared" si="38"/>
        <v>4.2149631190727078E-3</v>
      </c>
      <c r="D65" s="6">
        <v>19</v>
      </c>
      <c r="E65" s="12">
        <f t="shared" si="18"/>
        <v>3.969082932943388E-3</v>
      </c>
      <c r="F65" s="6">
        <v>79</v>
      </c>
      <c r="G65" s="12">
        <f t="shared" si="39"/>
        <v>5.0758159856078133E-3</v>
      </c>
      <c r="H65" s="6">
        <v>22</v>
      </c>
      <c r="I65" s="12">
        <f t="shared" si="32"/>
        <v>5.795574288724974E-3</v>
      </c>
      <c r="J65" s="6">
        <v>13</v>
      </c>
      <c r="K65" s="12">
        <f t="shared" si="33"/>
        <v>3.4156594850236468E-3</v>
      </c>
      <c r="L65" s="6">
        <v>19</v>
      </c>
      <c r="M65" s="12">
        <f t="shared" si="28"/>
        <v>5.3977272727272728E-3</v>
      </c>
      <c r="N65" s="6">
        <v>25</v>
      </c>
      <c r="O65" s="12">
        <f t="shared" si="29"/>
        <v>5.6280954524988748E-3</v>
      </c>
    </row>
    <row r="66" spans="1:15" x14ac:dyDescent="0.3">
      <c r="A66" s="5"/>
      <c r="B66" s="6"/>
      <c r="C66" s="12"/>
      <c r="D66" s="6"/>
      <c r="E66" s="12"/>
      <c r="F66" s="6"/>
      <c r="G66" s="12"/>
      <c r="H66" s="6"/>
      <c r="I66" s="12"/>
      <c r="J66" s="6"/>
      <c r="K66" s="12"/>
      <c r="L66" s="6"/>
      <c r="M66" s="12"/>
      <c r="N66" s="6"/>
      <c r="O66" s="12"/>
    </row>
    <row r="67" spans="1:15" x14ac:dyDescent="0.3">
      <c r="A67" s="10" t="s">
        <v>102</v>
      </c>
      <c r="B67" s="6">
        <v>293</v>
      </c>
      <c r="C67" s="12">
        <f t="shared" si="38"/>
        <v>5.1457674745345981E-2</v>
      </c>
      <c r="D67" s="6">
        <v>228</v>
      </c>
      <c r="E67" s="12">
        <f t="shared" si="18"/>
        <v>4.7628995195320663E-2</v>
      </c>
      <c r="F67" s="6">
        <v>721</v>
      </c>
      <c r="G67" s="12">
        <f>F67/15564</f>
        <v>4.6324852223078902E-2</v>
      </c>
      <c r="H67" s="6">
        <v>107</v>
      </c>
      <c r="I67" s="12">
        <f t="shared" si="32"/>
        <v>2.8187565858798735E-2</v>
      </c>
      <c r="J67" s="6">
        <v>117</v>
      </c>
      <c r="K67" s="12">
        <f t="shared" si="33"/>
        <v>3.0740935365212822E-2</v>
      </c>
      <c r="L67" s="6">
        <v>155</v>
      </c>
      <c r="M67" s="12">
        <f t="shared" si="28"/>
        <v>4.4034090909090912E-2</v>
      </c>
      <c r="N67" s="6">
        <v>342</v>
      </c>
      <c r="O67" s="12">
        <f t="shared" si="29"/>
        <v>7.6992345790184602E-2</v>
      </c>
    </row>
    <row r="68" spans="1:15" x14ac:dyDescent="0.3">
      <c r="A68" s="5"/>
      <c r="B68" s="6"/>
      <c r="C68" s="12"/>
      <c r="D68" s="6"/>
      <c r="E68" s="12"/>
      <c r="F68" s="6"/>
      <c r="G68" s="12"/>
      <c r="H68" s="6"/>
      <c r="I68" s="12"/>
      <c r="J68" s="6"/>
      <c r="K68" s="12"/>
      <c r="L68" s="6"/>
      <c r="M68" s="12"/>
      <c r="N68" s="6"/>
      <c r="O68" s="12"/>
    </row>
    <row r="69" spans="1:15" x14ac:dyDescent="0.3">
      <c r="A69" s="16" t="s">
        <v>103</v>
      </c>
      <c r="B69" s="6"/>
      <c r="C69" s="9"/>
      <c r="D69" s="6"/>
      <c r="E69" s="12"/>
      <c r="F69" s="6"/>
      <c r="G69" s="12"/>
      <c r="H69" s="6"/>
      <c r="I69" s="12"/>
      <c r="J69" s="6"/>
      <c r="K69" s="12"/>
      <c r="L69" s="6"/>
      <c r="M69" s="12"/>
      <c r="N69" s="6"/>
      <c r="O69" s="12"/>
    </row>
    <row r="70" spans="1:15" x14ac:dyDescent="0.3">
      <c r="A70" s="10" t="s">
        <v>104</v>
      </c>
      <c r="B70" s="6">
        <v>2423</v>
      </c>
      <c r="C70" s="12">
        <f>B70/$B$3</f>
        <v>0.42553565156304884</v>
      </c>
      <c r="D70" s="6">
        <v>2065</v>
      </c>
      <c r="E70" s="12">
        <f t="shared" si="18"/>
        <v>0.43137664508042617</v>
      </c>
      <c r="F70" s="6">
        <v>4542</v>
      </c>
      <c r="G70" s="12">
        <f>F70/15564</f>
        <v>0.29182729375481881</v>
      </c>
      <c r="H70" s="6">
        <v>851</v>
      </c>
      <c r="I70" s="12">
        <f t="shared" si="32"/>
        <v>0.22418335089567967</v>
      </c>
      <c r="J70" s="6">
        <v>908</v>
      </c>
      <c r="K70" s="12">
        <f t="shared" si="33"/>
        <v>0.23857067787703626</v>
      </c>
      <c r="L70" s="6">
        <v>1137</v>
      </c>
      <c r="M70" s="12">
        <f t="shared" si="28"/>
        <v>0.32301136363636362</v>
      </c>
      <c r="N70" s="6">
        <v>1646</v>
      </c>
      <c r="O70" s="12">
        <f t="shared" si="29"/>
        <v>0.3705538045925259</v>
      </c>
    </row>
    <row r="71" spans="1:15" x14ac:dyDescent="0.3">
      <c r="A71" s="10" t="s">
        <v>105</v>
      </c>
      <c r="B71" s="6">
        <v>772</v>
      </c>
      <c r="C71" s="12">
        <f>B71/$B$3</f>
        <v>0.13558131366350545</v>
      </c>
      <c r="D71" s="6">
        <v>654</v>
      </c>
      <c r="E71" s="12">
        <f t="shared" si="18"/>
        <v>0.13662001253394609</v>
      </c>
      <c r="F71" s="6">
        <v>1458</v>
      </c>
      <c r="G71" s="12">
        <f>F71/15564</f>
        <v>9.3677717810331532E-2</v>
      </c>
      <c r="H71" s="6">
        <v>305</v>
      </c>
      <c r="I71" s="12">
        <f t="shared" si="32"/>
        <v>8.0347734457323502E-2</v>
      </c>
      <c r="J71" s="6">
        <v>299</v>
      </c>
      <c r="K71" s="12">
        <f t="shared" si="33"/>
        <v>7.8560168155543883E-2</v>
      </c>
      <c r="L71" s="6">
        <v>340</v>
      </c>
      <c r="M71" s="12">
        <f t="shared" si="28"/>
        <v>9.6590909090909088E-2</v>
      </c>
      <c r="N71" s="6">
        <v>514</v>
      </c>
      <c r="O71" s="12">
        <f t="shared" si="29"/>
        <v>0.11571364250337686</v>
      </c>
    </row>
    <row r="72" spans="1:15" x14ac:dyDescent="0.3">
      <c r="A72" s="10" t="s">
        <v>106</v>
      </c>
      <c r="B72" s="6">
        <v>1027</v>
      </c>
      <c r="C72" s="12">
        <f t="shared" ref="C72:C73" si="40">B72/$B$3</f>
        <v>0.18036529680365296</v>
      </c>
      <c r="D72" s="6">
        <v>871</v>
      </c>
      <c r="E72" s="12">
        <f t="shared" si="18"/>
        <v>0.18195111761019428</v>
      </c>
      <c r="F72" s="6">
        <v>2013</v>
      </c>
      <c r="G72" s="12">
        <f t="shared" ref="G72:G73" si="41">F72/15564</f>
        <v>0.12933693138010793</v>
      </c>
      <c r="H72" s="6">
        <v>322</v>
      </c>
      <c r="I72" s="12">
        <f t="shared" si="32"/>
        <v>8.4826132771338256E-2</v>
      </c>
      <c r="J72" s="6">
        <v>407</v>
      </c>
      <c r="K72" s="12">
        <f t="shared" si="33"/>
        <v>0.1069364161849711</v>
      </c>
      <c r="L72" s="6">
        <v>533</v>
      </c>
      <c r="M72" s="12">
        <f t="shared" si="28"/>
        <v>0.15142045454545455</v>
      </c>
      <c r="N72" s="6">
        <v>751</v>
      </c>
      <c r="O72" s="12">
        <f t="shared" si="29"/>
        <v>0.16906798739306619</v>
      </c>
    </row>
    <row r="73" spans="1:15" x14ac:dyDescent="0.3">
      <c r="A73" s="10" t="s">
        <v>107</v>
      </c>
      <c r="B73" s="6">
        <v>1393</v>
      </c>
      <c r="C73" s="12">
        <f t="shared" si="40"/>
        <v>0.24464348436951178</v>
      </c>
      <c r="D73" s="6">
        <v>1190</v>
      </c>
      <c r="E73" s="12">
        <f t="shared" si="18"/>
        <v>0.24858993106329644</v>
      </c>
      <c r="F73" s="6">
        <v>2420</v>
      </c>
      <c r="G73" s="12">
        <f t="shared" si="41"/>
        <v>0.15548702133127731</v>
      </c>
      <c r="H73" s="6">
        <v>454</v>
      </c>
      <c r="I73" s="12">
        <f t="shared" si="32"/>
        <v>0.11959957850368809</v>
      </c>
      <c r="J73" s="6">
        <v>463</v>
      </c>
      <c r="K73" s="12">
        <f t="shared" si="33"/>
        <v>0.12165002627430373</v>
      </c>
      <c r="L73" s="6">
        <v>607</v>
      </c>
      <c r="M73" s="12">
        <f t="shared" si="28"/>
        <v>0.17244318181818183</v>
      </c>
      <c r="N73" s="6">
        <v>896</v>
      </c>
      <c r="O73" s="12">
        <f t="shared" si="29"/>
        <v>0.20171094101755965</v>
      </c>
    </row>
    <row r="74" spans="1:15" x14ac:dyDescent="0.3">
      <c r="A74" s="10"/>
      <c r="B74" s="6"/>
      <c r="C74" s="12"/>
      <c r="D74" s="6"/>
      <c r="E74" s="12"/>
      <c r="F74" s="6"/>
      <c r="G74" s="12"/>
      <c r="H74" s="6"/>
      <c r="I74" s="12"/>
      <c r="J74" s="6"/>
      <c r="K74" s="12"/>
      <c r="L74" s="6"/>
      <c r="M74" s="12"/>
      <c r="N74" s="6"/>
      <c r="O74" s="12"/>
    </row>
    <row r="75" spans="1:15" x14ac:dyDescent="0.3">
      <c r="A75" s="16" t="s">
        <v>108</v>
      </c>
      <c r="B75" s="6"/>
      <c r="C75" s="12"/>
      <c r="D75" s="6"/>
      <c r="E75" s="12"/>
      <c r="F75" s="6"/>
      <c r="G75" s="12"/>
      <c r="H75" s="6"/>
      <c r="I75" s="12"/>
      <c r="J75" s="6"/>
      <c r="K75" s="12"/>
      <c r="L75" s="6"/>
      <c r="M75" s="12"/>
      <c r="N75" s="6"/>
      <c r="O75" s="12"/>
    </row>
    <row r="76" spans="1:15" x14ac:dyDescent="0.3">
      <c r="A76" s="10" t="s">
        <v>109</v>
      </c>
      <c r="B76" s="6"/>
      <c r="C76" s="12"/>
      <c r="D76" s="6">
        <v>39.299999999999997</v>
      </c>
      <c r="E76" s="20" t="s">
        <v>110</v>
      </c>
      <c r="F76" s="6">
        <v>39.200000000000003</v>
      </c>
      <c r="G76" s="20" t="s">
        <v>110</v>
      </c>
      <c r="H76" s="26">
        <v>38.700000000000003</v>
      </c>
      <c r="I76" s="20" t="s">
        <v>112</v>
      </c>
      <c r="J76" s="26">
        <v>39</v>
      </c>
      <c r="K76" s="20" t="s">
        <v>110</v>
      </c>
      <c r="L76" s="6">
        <v>39.5</v>
      </c>
      <c r="M76" s="20" t="s">
        <v>110</v>
      </c>
      <c r="N76" s="6">
        <v>39.6</v>
      </c>
      <c r="O76" s="20" t="s">
        <v>154</v>
      </c>
    </row>
    <row r="77" spans="1:15" x14ac:dyDescent="0.3">
      <c r="A77" s="10" t="s">
        <v>116</v>
      </c>
      <c r="B77" s="6"/>
      <c r="C77" s="12"/>
      <c r="D77" s="6">
        <v>39</v>
      </c>
      <c r="E77" s="12" t="s">
        <v>117</v>
      </c>
      <c r="F77" s="6">
        <v>39</v>
      </c>
      <c r="G77" s="12" t="s">
        <v>117</v>
      </c>
      <c r="H77" s="6">
        <v>39</v>
      </c>
      <c r="I77" s="12" t="s">
        <v>155</v>
      </c>
      <c r="J77" s="6">
        <v>39</v>
      </c>
      <c r="K77" s="12" t="s">
        <v>117</v>
      </c>
      <c r="L77" s="6">
        <v>40</v>
      </c>
      <c r="M77" s="12" t="s">
        <v>156</v>
      </c>
      <c r="N77" s="6">
        <v>40</v>
      </c>
      <c r="O77" s="12" t="s">
        <v>157</v>
      </c>
    </row>
    <row r="78" spans="1:15" x14ac:dyDescent="0.3">
      <c r="A78" s="10" t="s">
        <v>74</v>
      </c>
      <c r="B78" s="6"/>
      <c r="C78" s="12"/>
      <c r="D78" s="6">
        <v>2635</v>
      </c>
      <c r="E78" s="12">
        <f t="shared" ref="E78" si="42">D78/$D$3</f>
        <v>0.55044913306872778</v>
      </c>
      <c r="F78" s="6">
        <f>15564-5102</f>
        <v>10462</v>
      </c>
      <c r="G78" s="12">
        <f>F78/15564</f>
        <v>0.67219223849910048</v>
      </c>
      <c r="H78" s="28">
        <f>3796-1225</f>
        <v>2571</v>
      </c>
      <c r="I78" s="12">
        <f t="shared" ref="I78" si="43">H78/3796</f>
        <v>0.67729188619599578</v>
      </c>
      <c r="J78" s="6">
        <f>3806-990</f>
        <v>2816</v>
      </c>
      <c r="K78" s="12">
        <f t="shared" ref="K78" si="44">J78/3806</f>
        <v>0.73988439306358378</v>
      </c>
      <c r="L78" s="6">
        <f>3520-873</f>
        <v>2647</v>
      </c>
      <c r="M78" s="12">
        <f t="shared" ref="M78" si="45">L78/3520</f>
        <v>0.75198863636363633</v>
      </c>
      <c r="N78" s="6">
        <f>4442-2014</f>
        <v>2428</v>
      </c>
      <c r="O78" s="12">
        <f t="shared" ref="O78" si="46">N78/4442</f>
        <v>0.54660063034669071</v>
      </c>
    </row>
    <row r="79" spans="1:15" x14ac:dyDescent="0.3">
      <c r="A79" s="10"/>
      <c r="B79" s="6"/>
      <c r="C79" s="12"/>
      <c r="D79" s="6"/>
      <c r="E79" s="12"/>
      <c r="F79" s="6"/>
      <c r="G79" s="12"/>
      <c r="H79" s="6"/>
      <c r="I79" s="12"/>
      <c r="J79" s="6"/>
      <c r="K79" s="12"/>
      <c r="L79" s="6"/>
      <c r="M79" s="12"/>
      <c r="N79" s="6"/>
      <c r="O79" s="12"/>
    </row>
    <row r="80" spans="1:15" x14ac:dyDescent="0.3">
      <c r="A80" s="16" t="s">
        <v>121</v>
      </c>
      <c r="B80" s="6"/>
      <c r="C80" s="12"/>
      <c r="D80" s="6"/>
      <c r="E80" s="12"/>
      <c r="F80" s="6"/>
      <c r="G80" s="12"/>
      <c r="H80" s="6"/>
      <c r="I80" s="12"/>
      <c r="J80" s="6"/>
      <c r="K80" s="12"/>
      <c r="L80" s="6"/>
      <c r="M80" s="12"/>
      <c r="N80" s="6"/>
      <c r="O80" s="12"/>
    </row>
    <row r="81" spans="1:15" x14ac:dyDescent="0.3">
      <c r="A81" s="10" t="s">
        <v>109</v>
      </c>
      <c r="B81" s="6"/>
      <c r="C81" s="12"/>
      <c r="D81" s="6">
        <v>10.9</v>
      </c>
      <c r="E81" s="20" t="s">
        <v>122</v>
      </c>
      <c r="F81" s="6">
        <v>10.8</v>
      </c>
      <c r="G81" s="20" t="s">
        <v>158</v>
      </c>
      <c r="H81" s="26">
        <v>10.8</v>
      </c>
      <c r="I81" s="20" t="s">
        <v>159</v>
      </c>
      <c r="J81" s="6">
        <v>10.9</v>
      </c>
      <c r="K81" s="20" t="s">
        <v>122</v>
      </c>
      <c r="L81" s="6">
        <v>10.8</v>
      </c>
      <c r="M81" s="20" t="s">
        <v>124</v>
      </c>
      <c r="N81" s="6">
        <v>10.6</v>
      </c>
      <c r="O81" s="20" t="s">
        <v>124</v>
      </c>
    </row>
    <row r="82" spans="1:15" x14ac:dyDescent="0.3">
      <c r="A82" s="10" t="s">
        <v>116</v>
      </c>
      <c r="B82" s="6"/>
      <c r="C82" s="12"/>
      <c r="D82" s="6">
        <v>11</v>
      </c>
      <c r="E82" s="12" t="s">
        <v>127</v>
      </c>
      <c r="F82" s="6">
        <v>11</v>
      </c>
      <c r="G82" s="12" t="s">
        <v>129</v>
      </c>
      <c r="H82" s="6">
        <v>11</v>
      </c>
      <c r="I82" s="12" t="s">
        <v>129</v>
      </c>
      <c r="J82" s="6">
        <v>11</v>
      </c>
      <c r="K82" s="12" t="s">
        <v>129</v>
      </c>
      <c r="L82" s="6">
        <v>11</v>
      </c>
      <c r="M82" s="12" t="s">
        <v>129</v>
      </c>
      <c r="N82" s="6">
        <v>11</v>
      </c>
      <c r="O82" s="12" t="s">
        <v>129</v>
      </c>
    </row>
    <row r="83" spans="1:15" x14ac:dyDescent="0.3">
      <c r="A83" s="10" t="s">
        <v>74</v>
      </c>
      <c r="B83" s="6"/>
      <c r="C83" s="12"/>
      <c r="D83" s="6">
        <f>4787-4106</f>
        <v>681</v>
      </c>
      <c r="E83" s="12">
        <f t="shared" ref="E83" si="47">D83/$D$3</f>
        <v>0.1422602882807604</v>
      </c>
      <c r="F83" s="6">
        <f>15564-10472</f>
        <v>5092</v>
      </c>
      <c r="G83" s="12">
        <f>F83/15564</f>
        <v>0.32716525314829092</v>
      </c>
      <c r="H83" s="6">
        <f>3796-2171</f>
        <v>1625</v>
      </c>
      <c r="I83" s="12">
        <f t="shared" ref="I83" si="48">H83/3796</f>
        <v>0.42808219178082191</v>
      </c>
      <c r="J83" s="6">
        <f>3806-2278</f>
        <v>1528</v>
      </c>
      <c r="K83" s="12">
        <f t="shared" ref="K83" si="49">J83/3806</f>
        <v>0.40147136100893327</v>
      </c>
      <c r="L83" s="6">
        <f>3520-2500</f>
        <v>1020</v>
      </c>
      <c r="M83" s="12">
        <f t="shared" ref="M83" si="50">L83/3520</f>
        <v>0.28977272727272729</v>
      </c>
      <c r="N83" s="6">
        <f>4442-3523</f>
        <v>919</v>
      </c>
      <c r="O83" s="12">
        <f t="shared" ref="O83" si="51">N83/4442</f>
        <v>0.20688878883385861</v>
      </c>
    </row>
    <row r="84" spans="1:15" x14ac:dyDescent="0.3">
      <c r="A84" s="10"/>
      <c r="B84" s="6"/>
      <c r="C84" s="12"/>
      <c r="D84" s="6"/>
      <c r="E84" s="12"/>
      <c r="F84" s="6"/>
      <c r="G84" s="12"/>
      <c r="H84" s="6"/>
      <c r="I84" s="12"/>
      <c r="J84" s="6"/>
      <c r="K84" s="12"/>
      <c r="L84" s="6"/>
      <c r="M84" s="12"/>
      <c r="N84" s="6"/>
      <c r="O84" s="12"/>
    </row>
    <row r="86" spans="1:15" x14ac:dyDescent="0.3">
      <c r="A86" s="125" t="s">
        <v>527</v>
      </c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</row>
    <row r="87" spans="1:15" x14ac:dyDescent="0.3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</row>
  </sheetData>
  <sheetProtection sheet="1" objects="1" scenarios="1" selectLockedCells="1" selectUnlockedCells="1"/>
  <mergeCells count="7">
    <mergeCell ref="L1:M1"/>
    <mergeCell ref="N1:O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198E-889D-4433-AC6E-6C2EBDFA1742}">
  <dimension ref="A1:AZ255"/>
  <sheetViews>
    <sheetView zoomScale="85" zoomScaleNormal="85" workbookViewId="0">
      <pane ySplit="1" topLeftCell="A2" activePane="bottomLeft" state="frozen"/>
      <selection activeCell="C1" sqref="C1"/>
      <selection pane="bottomLeft" activeCell="AA2" sqref="AA2"/>
    </sheetView>
  </sheetViews>
  <sheetFormatPr defaultRowHeight="14.4" x14ac:dyDescent="0.3"/>
  <cols>
    <col min="1" max="1" width="75.33203125" customWidth="1"/>
    <col min="2" max="2" width="15.88671875" style="39" customWidth="1"/>
    <col min="3" max="6" width="8.88671875" customWidth="1"/>
    <col min="8" max="8" width="8.88671875" style="47"/>
    <col min="9" max="9" width="8.88671875" style="48"/>
    <col min="10" max="10" width="11.33203125" style="68" customWidth="1"/>
    <col min="11" max="11" width="13" style="111" customWidth="1"/>
    <col min="12" max="13" width="8.88671875" customWidth="1"/>
    <col min="14" max="14" width="11.109375" style="47" customWidth="1"/>
    <col min="15" max="15" width="8.88671875" style="48"/>
    <col min="16" max="16" width="14.33203125" style="68" customWidth="1"/>
    <col min="17" max="17" width="8.88671875" style="111"/>
    <col min="18" max="19" width="8.88671875" customWidth="1"/>
    <col min="20" max="20" width="11" style="47" customWidth="1"/>
    <col min="21" max="21" width="11.109375" style="48" customWidth="1"/>
    <col min="22" max="22" width="11" style="68" customWidth="1"/>
    <col min="23" max="23" width="13.44140625" style="111" customWidth="1"/>
    <col min="24" max="24" width="8.88671875" customWidth="1"/>
    <col min="25" max="25" width="9.77734375" customWidth="1"/>
    <col min="26" max="26" width="10.44140625" style="47" customWidth="1"/>
    <col min="27" max="27" width="8.88671875" style="48"/>
    <col min="28" max="28" width="8.88671875" style="68"/>
    <col min="29" max="29" width="8.88671875" style="112"/>
    <col min="30" max="31" width="8.88671875" customWidth="1"/>
    <col min="32" max="32" width="8.88671875" style="47"/>
    <col min="33" max="33" width="8.88671875" style="48"/>
    <col min="34" max="34" width="8.88671875" style="68"/>
    <col min="35" max="35" width="8.88671875" style="112"/>
    <col min="36" max="37" width="2.6640625" customWidth="1"/>
    <col min="38" max="38" width="11.5546875" style="47" customWidth="1"/>
    <col min="39" max="39" width="11" style="48" customWidth="1"/>
    <col min="40" max="40" width="13.33203125" style="68" customWidth="1"/>
    <col min="41" max="41" width="8.88671875" style="112"/>
    <col min="42" max="43" width="8.88671875" customWidth="1"/>
    <col min="44" max="44" width="8.88671875" style="47"/>
    <col min="45" max="45" width="8.88671875" style="48"/>
    <col min="46" max="46" width="8.88671875" style="68"/>
    <col min="47" max="47" width="8.88671875" style="112"/>
    <col min="48" max="49" width="8.88671875" customWidth="1"/>
    <col min="50" max="50" width="8.88671875" style="47"/>
    <col min="51" max="51" width="8.88671875" style="48"/>
    <col min="52" max="52" width="8.88671875" style="113"/>
  </cols>
  <sheetData>
    <row r="1" spans="1:52" x14ac:dyDescent="0.3">
      <c r="A1" s="51"/>
      <c r="B1" s="73" t="s">
        <v>2</v>
      </c>
      <c r="C1" s="136" t="s">
        <v>495</v>
      </c>
      <c r="D1" s="136"/>
      <c r="E1" s="136"/>
      <c r="F1" s="136"/>
      <c r="G1" s="137" t="s">
        <v>496</v>
      </c>
      <c r="H1" s="138"/>
      <c r="I1" s="138"/>
      <c r="J1" s="138"/>
      <c r="K1" s="137" t="s">
        <v>497</v>
      </c>
      <c r="L1" s="138"/>
      <c r="M1" s="138"/>
      <c r="N1" s="138"/>
      <c r="O1" s="137" t="s">
        <v>498</v>
      </c>
      <c r="P1" s="138"/>
      <c r="Q1" s="138"/>
      <c r="R1" s="138"/>
      <c r="S1" s="131" t="s">
        <v>499</v>
      </c>
      <c r="T1" s="132"/>
      <c r="U1" s="132"/>
      <c r="V1" s="132"/>
      <c r="W1" s="131" t="s">
        <v>500</v>
      </c>
      <c r="X1" s="132"/>
      <c r="Y1" s="132"/>
      <c r="Z1" s="133"/>
      <c r="AA1" s="131" t="s">
        <v>501</v>
      </c>
      <c r="AB1" s="132"/>
      <c r="AC1" s="132"/>
      <c r="AD1" s="133"/>
      <c r="AE1" s="131" t="s">
        <v>502</v>
      </c>
      <c r="AF1" s="132"/>
      <c r="AG1" s="132"/>
      <c r="AH1" s="133"/>
      <c r="AI1"/>
      <c r="AL1"/>
      <c r="AM1"/>
      <c r="AN1"/>
      <c r="AO1"/>
      <c r="AR1"/>
      <c r="AS1"/>
      <c r="AT1"/>
      <c r="AU1"/>
      <c r="AX1"/>
      <c r="AY1"/>
      <c r="AZ1"/>
    </row>
    <row r="2" spans="1:52" x14ac:dyDescent="0.3">
      <c r="A2" s="51" t="s">
        <v>162</v>
      </c>
      <c r="B2" s="43" t="s">
        <v>163</v>
      </c>
      <c r="C2" s="95" t="s">
        <v>164</v>
      </c>
      <c r="D2" s="134" t="s">
        <v>166</v>
      </c>
      <c r="E2" s="134"/>
      <c r="F2" s="96" t="s">
        <v>503</v>
      </c>
      <c r="G2" s="97" t="s">
        <v>164</v>
      </c>
      <c r="H2" s="134" t="s">
        <v>166</v>
      </c>
      <c r="I2" s="134"/>
      <c r="J2" s="96" t="s">
        <v>503</v>
      </c>
      <c r="K2" s="97" t="s">
        <v>164</v>
      </c>
      <c r="L2" s="134" t="s">
        <v>166</v>
      </c>
      <c r="M2" s="134"/>
      <c r="N2" s="96" t="s">
        <v>503</v>
      </c>
      <c r="O2" s="97" t="s">
        <v>164</v>
      </c>
      <c r="P2" s="134" t="s">
        <v>166</v>
      </c>
      <c r="Q2" s="134"/>
      <c r="R2" s="96" t="s">
        <v>503</v>
      </c>
      <c r="S2" s="98" t="s">
        <v>164</v>
      </c>
      <c r="T2" s="135" t="s">
        <v>166</v>
      </c>
      <c r="U2" s="135"/>
      <c r="V2" s="99" t="s">
        <v>503</v>
      </c>
      <c r="W2" s="98" t="s">
        <v>164</v>
      </c>
      <c r="X2" s="135" t="s">
        <v>166</v>
      </c>
      <c r="Y2" s="135"/>
      <c r="Z2" s="99" t="s">
        <v>503</v>
      </c>
      <c r="AA2" s="98" t="s">
        <v>164</v>
      </c>
      <c r="AB2" s="135" t="s">
        <v>166</v>
      </c>
      <c r="AC2" s="135"/>
      <c r="AD2" s="99" t="s">
        <v>503</v>
      </c>
      <c r="AE2" s="98" t="s">
        <v>164</v>
      </c>
      <c r="AF2" s="135" t="s">
        <v>166</v>
      </c>
      <c r="AG2" s="135"/>
      <c r="AH2" s="100" t="s">
        <v>503</v>
      </c>
      <c r="AI2"/>
      <c r="AL2"/>
      <c r="AM2"/>
      <c r="AN2"/>
      <c r="AO2"/>
      <c r="AR2"/>
      <c r="AS2"/>
      <c r="AT2"/>
      <c r="AU2"/>
      <c r="AX2"/>
      <c r="AY2"/>
      <c r="AZ2"/>
    </row>
    <row r="3" spans="1:52" x14ac:dyDescent="0.3">
      <c r="A3" t="s">
        <v>168</v>
      </c>
      <c r="B3" s="39" t="s">
        <v>169</v>
      </c>
      <c r="C3" s="101">
        <v>0.97695810000000005</v>
      </c>
      <c r="D3" s="102">
        <v>0.85642759999999996</v>
      </c>
      <c r="E3" s="103">
        <v>1.114452</v>
      </c>
      <c r="F3" s="104">
        <v>0.840884137195828</v>
      </c>
      <c r="G3" s="105">
        <v>1.0025500000000001</v>
      </c>
      <c r="H3" s="102">
        <v>0.85749509999999995</v>
      </c>
      <c r="I3" s="103">
        <v>1.1721410000000001</v>
      </c>
      <c r="J3" s="104">
        <v>0.98691143670564296</v>
      </c>
      <c r="K3" s="105">
        <v>0.99316159999999998</v>
      </c>
      <c r="L3" s="102">
        <v>0.86146690000000004</v>
      </c>
      <c r="M3" s="103">
        <v>1.144989</v>
      </c>
      <c r="N3" s="104">
        <v>0.95537497842323704</v>
      </c>
      <c r="O3" s="105">
        <v>1.16174</v>
      </c>
      <c r="P3" s="102">
        <v>0.95515740000000005</v>
      </c>
      <c r="Q3" s="103">
        <v>1.413003</v>
      </c>
      <c r="R3" s="104">
        <v>0.27831890261780101</v>
      </c>
      <c r="S3" s="106">
        <v>0.91059829999999997</v>
      </c>
      <c r="T3" s="107">
        <v>0.77430370000000004</v>
      </c>
      <c r="U3" s="108">
        <v>1.0708839999999999</v>
      </c>
      <c r="V3" s="109">
        <v>0.43197744040404001</v>
      </c>
      <c r="W3" s="106">
        <v>0.92098930000000001</v>
      </c>
      <c r="X3" s="107">
        <v>0.78820429999999997</v>
      </c>
      <c r="Y3" s="108">
        <v>1.076144</v>
      </c>
      <c r="Z3" s="109">
        <v>0.47714981707901</v>
      </c>
      <c r="AA3" s="106">
        <v>0.93880240000000004</v>
      </c>
      <c r="AB3" s="107">
        <v>0.78609669999999998</v>
      </c>
      <c r="AC3" s="108">
        <v>1.1211720000000001</v>
      </c>
      <c r="AD3" s="109">
        <v>0.65948031901840498</v>
      </c>
      <c r="AE3" s="106">
        <v>0.94361669999999997</v>
      </c>
      <c r="AF3" s="107">
        <v>0.69228429999999996</v>
      </c>
      <c r="AG3" s="108">
        <v>1.286195</v>
      </c>
      <c r="AH3" s="110">
        <v>0.83646413184225998</v>
      </c>
      <c r="AI3"/>
      <c r="AL3"/>
      <c r="AM3"/>
      <c r="AN3"/>
      <c r="AO3"/>
      <c r="AR3"/>
      <c r="AS3"/>
      <c r="AT3"/>
      <c r="AU3"/>
      <c r="AX3"/>
      <c r="AY3"/>
      <c r="AZ3"/>
    </row>
    <row r="4" spans="1:52" x14ac:dyDescent="0.3">
      <c r="A4" t="s">
        <v>170</v>
      </c>
      <c r="B4" s="39" t="s">
        <v>169</v>
      </c>
      <c r="C4" s="101">
        <v>1.0161659999999999</v>
      </c>
      <c r="D4" s="102">
        <v>0.89286650000000001</v>
      </c>
      <c r="E4" s="103">
        <v>1.1564920000000001</v>
      </c>
      <c r="F4" s="104">
        <v>0.88195816372602698</v>
      </c>
      <c r="G4" s="105">
        <v>1.0702309999999999</v>
      </c>
      <c r="H4" s="102">
        <v>0.91731019999999996</v>
      </c>
      <c r="I4" s="103">
        <v>1.248645</v>
      </c>
      <c r="J4" s="104">
        <v>0.56991633780397899</v>
      </c>
      <c r="K4" s="105">
        <v>1.078751</v>
      </c>
      <c r="L4" s="102">
        <v>0.93754110000000002</v>
      </c>
      <c r="M4" s="103">
        <v>1.2412300000000001</v>
      </c>
      <c r="N4" s="104">
        <v>0.46486891474617198</v>
      </c>
      <c r="O4" s="105">
        <v>1.210202</v>
      </c>
      <c r="P4" s="102">
        <v>0.99714829999999999</v>
      </c>
      <c r="Q4" s="103">
        <v>1.468777</v>
      </c>
      <c r="R4" s="104">
        <v>0.151385775</v>
      </c>
      <c r="S4" s="106">
        <v>0.99788529999999998</v>
      </c>
      <c r="T4" s="107">
        <v>0.85007889999999997</v>
      </c>
      <c r="U4" s="108">
        <v>1.1713910000000001</v>
      </c>
      <c r="V4" s="109">
        <v>0.98736478060606103</v>
      </c>
      <c r="W4" s="106">
        <v>0.98140110000000003</v>
      </c>
      <c r="X4" s="107">
        <v>0.84199749999999995</v>
      </c>
      <c r="Y4" s="108">
        <v>1.143885</v>
      </c>
      <c r="Z4" s="109">
        <v>0.88287793785558</v>
      </c>
      <c r="AA4" s="106">
        <v>1.0257940000000001</v>
      </c>
      <c r="AB4" s="107">
        <v>0.86090990000000001</v>
      </c>
      <c r="AC4" s="108">
        <v>1.2222580000000001</v>
      </c>
      <c r="AD4" s="109">
        <v>0.87108969740699005</v>
      </c>
      <c r="AE4" s="106">
        <v>1.150935</v>
      </c>
      <c r="AF4" s="107">
        <v>0.84107909999999997</v>
      </c>
      <c r="AG4" s="108">
        <v>1.5749420000000001</v>
      </c>
      <c r="AH4" s="110">
        <v>0.56200531135857501</v>
      </c>
      <c r="AI4"/>
      <c r="AL4"/>
      <c r="AM4"/>
      <c r="AN4"/>
      <c r="AO4"/>
      <c r="AR4"/>
      <c r="AS4"/>
      <c r="AT4"/>
      <c r="AU4"/>
      <c r="AX4"/>
      <c r="AY4"/>
      <c r="AZ4"/>
    </row>
    <row r="5" spans="1:52" x14ac:dyDescent="0.3">
      <c r="A5" t="s">
        <v>171</v>
      </c>
      <c r="B5" s="39" t="s">
        <v>169</v>
      </c>
      <c r="C5" s="101">
        <v>1.0377620000000001</v>
      </c>
      <c r="D5" s="102">
        <v>0.91133319999999995</v>
      </c>
      <c r="E5" s="103">
        <v>1.1817299999999999</v>
      </c>
      <c r="F5" s="104">
        <v>0.73742226940874001</v>
      </c>
      <c r="G5" s="105">
        <v>1.1003799999999999</v>
      </c>
      <c r="H5" s="102">
        <v>0.94272239999999996</v>
      </c>
      <c r="I5" s="103">
        <v>1.2844040000000001</v>
      </c>
      <c r="J5" s="104">
        <v>0.39658098021201399</v>
      </c>
      <c r="K5" s="105">
        <v>1.1086009999999999</v>
      </c>
      <c r="L5" s="102">
        <v>0.96296950000000003</v>
      </c>
      <c r="M5" s="103">
        <v>1.2762560000000001</v>
      </c>
      <c r="N5" s="104">
        <v>0.30026205657370503</v>
      </c>
      <c r="O5" s="105">
        <v>1.1974180000000001</v>
      </c>
      <c r="P5" s="102">
        <v>0.98689610000000005</v>
      </c>
      <c r="Q5" s="103">
        <v>1.4528479999999999</v>
      </c>
      <c r="R5" s="104">
        <v>0.17775061578947399</v>
      </c>
      <c r="S5" s="106">
        <v>0.98770690000000005</v>
      </c>
      <c r="T5" s="107">
        <v>0.84125479999999997</v>
      </c>
      <c r="U5" s="108">
        <v>1.1596550000000001</v>
      </c>
      <c r="V5" s="109">
        <v>0.93076765368700298</v>
      </c>
      <c r="W5" s="106">
        <v>0.96681760000000005</v>
      </c>
      <c r="X5" s="107">
        <v>0.82929240000000004</v>
      </c>
      <c r="Y5" s="108">
        <v>1.127149</v>
      </c>
      <c r="Z5" s="109">
        <v>0.80421226698970305</v>
      </c>
      <c r="AA5" s="106">
        <v>1.028867</v>
      </c>
      <c r="AB5" s="107">
        <v>0.86314539999999995</v>
      </c>
      <c r="AC5" s="108">
        <v>1.2264060000000001</v>
      </c>
      <c r="AD5" s="109">
        <v>0.85463071954285696</v>
      </c>
      <c r="AE5" s="106">
        <v>1.223611</v>
      </c>
      <c r="AF5" s="107">
        <v>0.89155819999999997</v>
      </c>
      <c r="AG5" s="108">
        <v>1.6793340000000001</v>
      </c>
      <c r="AH5" s="110">
        <v>0.37929168172817301</v>
      </c>
      <c r="AI5"/>
      <c r="AL5"/>
      <c r="AM5"/>
      <c r="AN5"/>
      <c r="AO5"/>
      <c r="AR5"/>
      <c r="AS5"/>
      <c r="AT5"/>
      <c r="AU5"/>
      <c r="AX5"/>
      <c r="AY5"/>
      <c r="AZ5"/>
    </row>
    <row r="6" spans="1:52" x14ac:dyDescent="0.3">
      <c r="A6" t="s">
        <v>172</v>
      </c>
      <c r="B6" s="39" t="s">
        <v>169</v>
      </c>
      <c r="C6" s="101">
        <v>1.104314</v>
      </c>
      <c r="D6" s="102">
        <v>0.96817580000000003</v>
      </c>
      <c r="E6" s="103">
        <v>1.259595</v>
      </c>
      <c r="F6" s="104">
        <v>0.28584914262295102</v>
      </c>
      <c r="G6" s="105">
        <v>1.198226</v>
      </c>
      <c r="H6" s="102">
        <v>1.023871</v>
      </c>
      <c r="I6" s="103">
        <v>1.402272</v>
      </c>
      <c r="J6" s="104">
        <v>9.2063410285714298E-2</v>
      </c>
      <c r="K6" s="105">
        <v>1.2186699999999999</v>
      </c>
      <c r="L6" s="102">
        <v>1.0560160000000001</v>
      </c>
      <c r="M6" s="103">
        <v>1.4063779999999999</v>
      </c>
      <c r="N6" s="104">
        <v>4.57750868686869E-2</v>
      </c>
      <c r="O6" s="105">
        <v>1.254737</v>
      </c>
      <c r="P6" s="102">
        <v>1.030537</v>
      </c>
      <c r="Q6" s="103">
        <v>1.527714</v>
      </c>
      <c r="R6" s="104">
        <v>9.1912112959380995E-2</v>
      </c>
      <c r="S6" s="106">
        <v>1.09114</v>
      </c>
      <c r="T6" s="107">
        <v>0.92659049999999998</v>
      </c>
      <c r="U6" s="108">
        <v>1.2849109999999999</v>
      </c>
      <c r="V6" s="109">
        <v>0.47228355156375301</v>
      </c>
      <c r="W6" s="106">
        <v>1.0481419999999999</v>
      </c>
      <c r="X6" s="107">
        <v>0.89732409999999996</v>
      </c>
      <c r="Y6" s="108">
        <v>1.2243090000000001</v>
      </c>
      <c r="Z6" s="109">
        <v>0.71631128426528001</v>
      </c>
      <c r="AA6" s="106">
        <v>1.139688</v>
      </c>
      <c r="AB6" s="107">
        <v>0.95328179999999996</v>
      </c>
      <c r="AC6" s="108">
        <v>1.362544</v>
      </c>
      <c r="AD6" s="109">
        <v>0.30026205657370503</v>
      </c>
      <c r="AE6" s="106">
        <v>1.506783</v>
      </c>
      <c r="AF6" s="107">
        <v>1.0801419999999999</v>
      </c>
      <c r="AG6" s="108">
        <v>2.1019389999999998</v>
      </c>
      <c r="AH6" s="110">
        <v>7.2445918894009198E-2</v>
      </c>
      <c r="AI6"/>
      <c r="AL6"/>
      <c r="AM6"/>
      <c r="AN6"/>
      <c r="AO6"/>
      <c r="AR6"/>
      <c r="AS6"/>
      <c r="AT6"/>
      <c r="AU6"/>
      <c r="AX6"/>
      <c r="AY6"/>
      <c r="AZ6"/>
    </row>
    <row r="7" spans="1:52" x14ac:dyDescent="0.3">
      <c r="A7" t="s">
        <v>173</v>
      </c>
      <c r="B7" s="39" t="s">
        <v>169</v>
      </c>
      <c r="C7" s="101">
        <v>0.98384519999999998</v>
      </c>
      <c r="D7" s="102">
        <v>0.86519630000000003</v>
      </c>
      <c r="E7" s="103">
        <v>1.118765</v>
      </c>
      <c r="F7" s="104">
        <v>0.87959128303130196</v>
      </c>
      <c r="G7" s="105">
        <v>1.0250079999999999</v>
      </c>
      <c r="H7" s="102">
        <v>0.87919950000000002</v>
      </c>
      <c r="I7" s="103">
        <v>1.1949989999999999</v>
      </c>
      <c r="J7" s="104">
        <v>0.85463107243735803</v>
      </c>
      <c r="K7" s="105">
        <v>1.030232</v>
      </c>
      <c r="L7" s="102">
        <v>0.89615670000000003</v>
      </c>
      <c r="M7" s="103">
        <v>1.1843669999999999</v>
      </c>
      <c r="N7" s="104">
        <v>0.81282381159420303</v>
      </c>
      <c r="O7" s="105">
        <v>1.1824859999999999</v>
      </c>
      <c r="P7" s="102">
        <v>0.97378140000000002</v>
      </c>
      <c r="Q7" s="103">
        <v>1.435921</v>
      </c>
      <c r="R7" s="104">
        <v>0.21415416113744101</v>
      </c>
      <c r="S7" s="106">
        <v>0.98830879999999999</v>
      </c>
      <c r="T7" s="107">
        <v>0.84247050000000001</v>
      </c>
      <c r="U7" s="108">
        <v>1.1593929999999999</v>
      </c>
      <c r="V7" s="109">
        <v>0.93390454081524599</v>
      </c>
      <c r="W7" s="106">
        <v>0.97855000000000003</v>
      </c>
      <c r="X7" s="107">
        <v>0.84005620000000003</v>
      </c>
      <c r="Y7" s="108">
        <v>1.1398759999999999</v>
      </c>
      <c r="Z7" s="109">
        <v>0.87249186860986505</v>
      </c>
      <c r="AA7" s="106">
        <v>0.99461960000000005</v>
      </c>
      <c r="AB7" s="107">
        <v>0.83566499999999999</v>
      </c>
      <c r="AC7" s="108">
        <v>1.1838089999999999</v>
      </c>
      <c r="AD7" s="109">
        <v>0.97058175360983101</v>
      </c>
      <c r="AE7" s="106">
        <v>1.084314</v>
      </c>
      <c r="AF7" s="107">
        <v>0.79459299999999999</v>
      </c>
      <c r="AG7" s="108">
        <v>1.479671</v>
      </c>
      <c r="AH7" s="110">
        <v>0.76791096333754705</v>
      </c>
      <c r="AI7"/>
      <c r="AL7"/>
      <c r="AM7"/>
      <c r="AN7"/>
      <c r="AO7"/>
      <c r="AR7"/>
      <c r="AS7"/>
      <c r="AT7"/>
      <c r="AU7"/>
      <c r="AX7"/>
      <c r="AY7"/>
      <c r="AZ7"/>
    </row>
    <row r="8" spans="1:52" x14ac:dyDescent="0.3">
      <c r="A8" t="s">
        <v>174</v>
      </c>
      <c r="B8" s="39" t="s">
        <v>169</v>
      </c>
      <c r="C8" s="101">
        <v>0.99542419999999998</v>
      </c>
      <c r="D8" s="102">
        <v>0.87506930000000005</v>
      </c>
      <c r="E8" s="103">
        <v>1.1323319999999999</v>
      </c>
      <c r="F8" s="104">
        <v>0.96770734938271596</v>
      </c>
      <c r="G8" s="105">
        <v>1.0379849999999999</v>
      </c>
      <c r="H8" s="102">
        <v>0.89013980000000004</v>
      </c>
      <c r="I8" s="103">
        <v>1.2103870000000001</v>
      </c>
      <c r="J8" s="104">
        <v>0.78017865860579905</v>
      </c>
      <c r="K8" s="105">
        <v>1.0477749999999999</v>
      </c>
      <c r="L8" s="102">
        <v>0.91109799999999996</v>
      </c>
      <c r="M8" s="103">
        <v>1.2049540000000001</v>
      </c>
      <c r="N8" s="104">
        <v>0.67880212624584702</v>
      </c>
      <c r="O8" s="105">
        <v>1.2140839999999999</v>
      </c>
      <c r="P8" s="102">
        <v>0.99998929999999997</v>
      </c>
      <c r="Q8" s="103">
        <v>1.4740169999999999</v>
      </c>
      <c r="R8" s="104">
        <v>0.14417554037626601</v>
      </c>
      <c r="S8" s="106">
        <v>1.006934</v>
      </c>
      <c r="T8" s="107">
        <v>0.85789230000000005</v>
      </c>
      <c r="U8" s="108">
        <v>1.1818679999999999</v>
      </c>
      <c r="V8" s="109">
        <v>0.95861032445820404</v>
      </c>
      <c r="W8" s="106">
        <v>0.9945195</v>
      </c>
      <c r="X8" s="107">
        <v>0.85343119999999995</v>
      </c>
      <c r="Y8" s="108">
        <v>1.1589320000000001</v>
      </c>
      <c r="Z8" s="109">
        <v>0.96767710221307301</v>
      </c>
      <c r="AA8" s="106">
        <v>1.0211809999999999</v>
      </c>
      <c r="AB8" s="107">
        <v>0.85739089999999996</v>
      </c>
      <c r="AC8" s="108">
        <v>1.2162599999999999</v>
      </c>
      <c r="AD8" s="109">
        <v>0.88619197860262</v>
      </c>
      <c r="AE8" s="106">
        <v>1.0836060000000001</v>
      </c>
      <c r="AF8" s="107">
        <v>0.79431779999999996</v>
      </c>
      <c r="AG8" s="108">
        <v>1.4782519999999999</v>
      </c>
      <c r="AH8" s="110">
        <v>0.77006670606060601</v>
      </c>
      <c r="AI8"/>
      <c r="AL8"/>
      <c r="AM8"/>
      <c r="AN8"/>
      <c r="AO8"/>
      <c r="AR8"/>
      <c r="AS8"/>
      <c r="AT8"/>
      <c r="AU8"/>
      <c r="AX8"/>
      <c r="AY8"/>
      <c r="AZ8"/>
    </row>
    <row r="9" spans="1:52" x14ac:dyDescent="0.3">
      <c r="A9" t="s">
        <v>175</v>
      </c>
      <c r="B9" s="39" t="s">
        <v>169</v>
      </c>
      <c r="C9" s="101">
        <v>0.85078509999999996</v>
      </c>
      <c r="D9" s="102">
        <v>0.7317188</v>
      </c>
      <c r="E9" s="103">
        <v>0.98922620000000006</v>
      </c>
      <c r="F9" s="104">
        <v>0.116640595073892</v>
      </c>
      <c r="G9" s="105">
        <v>0.80462849999999997</v>
      </c>
      <c r="H9" s="102">
        <v>0.67487969999999997</v>
      </c>
      <c r="I9" s="103">
        <v>0.95932209999999996</v>
      </c>
      <c r="J9" s="104">
        <v>7.0920260508083102E-2</v>
      </c>
      <c r="K9" s="105">
        <v>0.73739929999999998</v>
      </c>
      <c r="L9" s="102">
        <v>0.6270886</v>
      </c>
      <c r="M9" s="103">
        <v>0.86711459999999996</v>
      </c>
      <c r="N9" s="104">
        <v>9.7099404255319207E-3</v>
      </c>
      <c r="O9" s="105">
        <v>0.8872004</v>
      </c>
      <c r="P9" s="102">
        <v>0.71400770000000002</v>
      </c>
      <c r="Q9" s="103">
        <v>1.102403</v>
      </c>
      <c r="R9" s="104">
        <v>0.456204158953393</v>
      </c>
      <c r="S9" s="106">
        <v>0.71999219999999997</v>
      </c>
      <c r="T9" s="107">
        <v>0.59898099999999999</v>
      </c>
      <c r="U9" s="108">
        <v>0.86545110000000003</v>
      </c>
      <c r="V9" s="110">
        <v>1.35619726027397E-2</v>
      </c>
      <c r="W9" s="106">
        <v>0.80244459999999995</v>
      </c>
      <c r="X9" s="107">
        <v>0.67314660000000004</v>
      </c>
      <c r="Y9" s="108">
        <v>0.95657820000000005</v>
      </c>
      <c r="Z9" s="109">
        <v>6.7674239999999997E-2</v>
      </c>
      <c r="AA9" s="106">
        <v>0.71848650000000003</v>
      </c>
      <c r="AB9" s="107">
        <v>0.58861200000000002</v>
      </c>
      <c r="AC9" s="108">
        <v>0.87701709999999999</v>
      </c>
      <c r="AD9" s="109">
        <v>1.92683314285714E-2</v>
      </c>
      <c r="AE9" s="106">
        <v>0.54776550000000002</v>
      </c>
      <c r="AF9" s="107">
        <v>0.38678089999999998</v>
      </c>
      <c r="AG9" s="108">
        <v>0.77575459999999996</v>
      </c>
      <c r="AH9" s="110">
        <v>1.56383191011236E-2</v>
      </c>
      <c r="AI9"/>
      <c r="AL9"/>
      <c r="AM9"/>
      <c r="AN9"/>
      <c r="AO9"/>
      <c r="AR9"/>
      <c r="AS9"/>
      <c r="AT9"/>
      <c r="AU9"/>
      <c r="AX9"/>
      <c r="AY9"/>
      <c r="AZ9"/>
    </row>
    <row r="10" spans="1:52" x14ac:dyDescent="0.3">
      <c r="A10" t="s">
        <v>176</v>
      </c>
      <c r="B10" s="39" t="s">
        <v>169</v>
      </c>
      <c r="C10" s="101">
        <v>1.20862</v>
      </c>
      <c r="D10" s="102">
        <v>1.0466489999999999</v>
      </c>
      <c r="E10" s="103">
        <v>1.395656</v>
      </c>
      <c r="F10" s="104">
        <v>5.6063417142857098E-2</v>
      </c>
      <c r="G10" s="105">
        <v>1.288027</v>
      </c>
      <c r="H10" s="102">
        <v>1.0903240000000001</v>
      </c>
      <c r="I10" s="103">
        <v>1.521579</v>
      </c>
      <c r="J10" s="104">
        <v>2.92783757575758E-2</v>
      </c>
      <c r="K10" s="105">
        <v>1.323663</v>
      </c>
      <c r="L10" s="102">
        <v>1.134506</v>
      </c>
      <c r="M10" s="103">
        <v>1.544357</v>
      </c>
      <c r="N10" s="104">
        <v>1.2458440677966099E-2</v>
      </c>
      <c r="O10" s="105">
        <v>1.294403</v>
      </c>
      <c r="P10" s="102">
        <v>1.055267</v>
      </c>
      <c r="Q10" s="103">
        <v>1.5877319999999999</v>
      </c>
      <c r="R10" s="104">
        <v>6.5161950738916202E-2</v>
      </c>
      <c r="S10" s="106">
        <v>1.1829959999999999</v>
      </c>
      <c r="T10" s="107">
        <v>0.99299249999999994</v>
      </c>
      <c r="U10" s="108">
        <v>1.4093549999999999</v>
      </c>
      <c r="V10" s="109">
        <v>0.16378393415637901</v>
      </c>
      <c r="W10" s="106">
        <v>1.155605</v>
      </c>
      <c r="X10" s="107">
        <v>0.97736279999999998</v>
      </c>
      <c r="Y10" s="108">
        <v>1.3663529999999999</v>
      </c>
      <c r="Z10" s="109">
        <v>0.21415416113744101</v>
      </c>
      <c r="AA10" s="106">
        <v>1.3121970000000001</v>
      </c>
      <c r="AB10" s="107">
        <v>1.0855809999999999</v>
      </c>
      <c r="AC10" s="108">
        <v>1.58612</v>
      </c>
      <c r="AD10" s="109">
        <v>3.8068570114942503E-2</v>
      </c>
      <c r="AE10" s="106">
        <v>1.559806</v>
      </c>
      <c r="AF10" s="107">
        <v>1.1216710000000001</v>
      </c>
      <c r="AG10" s="108">
        <v>2.1690800000000001</v>
      </c>
      <c r="AH10" s="110">
        <v>5.1077079754601198E-2</v>
      </c>
      <c r="AI10"/>
      <c r="AL10"/>
      <c r="AM10"/>
      <c r="AN10"/>
      <c r="AO10"/>
      <c r="AR10"/>
      <c r="AS10"/>
      <c r="AT10"/>
      <c r="AU10"/>
      <c r="AX10"/>
      <c r="AY10"/>
      <c r="AZ10"/>
    </row>
    <row r="11" spans="1:52" x14ac:dyDescent="0.3">
      <c r="A11" t="s">
        <v>177</v>
      </c>
      <c r="B11" s="39" t="s">
        <v>169</v>
      </c>
      <c r="C11" s="101">
        <v>1.2120169999999999</v>
      </c>
      <c r="D11" s="102">
        <v>1.049612</v>
      </c>
      <c r="E11" s="103">
        <v>1.3995519999999999</v>
      </c>
      <c r="F11" s="104">
        <v>5.22944332344214E-2</v>
      </c>
      <c r="G11" s="105">
        <v>1.3108770000000001</v>
      </c>
      <c r="H11" s="102">
        <v>1.108765</v>
      </c>
      <c r="I11" s="103">
        <v>1.5498320000000001</v>
      </c>
      <c r="J11" s="104">
        <v>2.0749563157894699E-2</v>
      </c>
      <c r="K11" s="105">
        <v>1.3412919999999999</v>
      </c>
      <c r="L11" s="102">
        <v>1.1492290000000001</v>
      </c>
      <c r="M11" s="103">
        <v>1.565453</v>
      </c>
      <c r="N11" s="104">
        <v>9.5275902439024406E-3</v>
      </c>
      <c r="O11" s="105">
        <v>1.3279099999999999</v>
      </c>
      <c r="P11" s="102">
        <v>1.081277</v>
      </c>
      <c r="Q11" s="103">
        <v>1.630798</v>
      </c>
      <c r="R11" s="104">
        <v>4.57750868686869E-2</v>
      </c>
      <c r="S11" s="106">
        <v>1.229473</v>
      </c>
      <c r="T11" s="107">
        <v>1.0314730000000001</v>
      </c>
      <c r="U11" s="108">
        <v>1.465479</v>
      </c>
      <c r="V11" s="109">
        <v>8.5856419591836694E-2</v>
      </c>
      <c r="W11" s="106">
        <v>1.207724</v>
      </c>
      <c r="X11" s="107">
        <v>1.0210969999999999</v>
      </c>
      <c r="Y11" s="108">
        <v>1.4284600000000001</v>
      </c>
      <c r="Z11" s="109">
        <v>9.9269917689530696E-2</v>
      </c>
      <c r="AA11" s="106">
        <v>1.371885</v>
      </c>
      <c r="AB11" s="107">
        <v>1.1341270000000001</v>
      </c>
      <c r="AC11" s="108">
        <v>1.659486</v>
      </c>
      <c r="AD11" s="109">
        <v>1.92683314285714E-2</v>
      </c>
      <c r="AE11" s="106">
        <v>1.6567540000000001</v>
      </c>
      <c r="AF11" s="107">
        <v>1.1876329999999999</v>
      </c>
      <c r="AG11" s="108">
        <v>2.3111799999999998</v>
      </c>
      <c r="AH11" s="110">
        <v>2.95776964824121E-2</v>
      </c>
      <c r="AI11"/>
      <c r="AL11"/>
      <c r="AM11"/>
      <c r="AN11"/>
      <c r="AO11"/>
      <c r="AR11"/>
      <c r="AS11"/>
      <c r="AT11"/>
      <c r="AU11"/>
      <c r="AX11"/>
      <c r="AY11"/>
      <c r="AZ11"/>
    </row>
    <row r="12" spans="1:52" x14ac:dyDescent="0.3">
      <c r="A12" t="s">
        <v>178</v>
      </c>
      <c r="B12" s="39" t="s">
        <v>169</v>
      </c>
      <c r="C12" s="101">
        <v>1.155816</v>
      </c>
      <c r="D12" s="102">
        <v>1.001773</v>
      </c>
      <c r="E12" s="103">
        <v>1.3335459999999999</v>
      </c>
      <c r="F12" s="104">
        <v>0.13954269866666699</v>
      </c>
      <c r="G12" s="105">
        <v>1.1801060000000001</v>
      </c>
      <c r="H12" s="102">
        <v>1.001444</v>
      </c>
      <c r="I12" s="103">
        <v>1.390641</v>
      </c>
      <c r="J12" s="104">
        <v>0.140525085043988</v>
      </c>
      <c r="K12" s="105">
        <v>1.237676</v>
      </c>
      <c r="L12" s="102">
        <v>1.0625960000000001</v>
      </c>
      <c r="M12" s="103">
        <v>1.4416040000000001</v>
      </c>
      <c r="N12" s="104">
        <v>4.2923755789473703E-2</v>
      </c>
      <c r="O12" s="105">
        <v>1.224747</v>
      </c>
      <c r="P12" s="102">
        <v>1.002497</v>
      </c>
      <c r="Q12" s="103">
        <v>1.4962690000000001</v>
      </c>
      <c r="R12" s="104">
        <v>0.13954269866666699</v>
      </c>
      <c r="S12" s="106">
        <v>1.0451109999999999</v>
      </c>
      <c r="T12" s="107">
        <v>0.87819320000000001</v>
      </c>
      <c r="U12" s="108">
        <v>1.2437560000000001</v>
      </c>
      <c r="V12" s="109">
        <v>0.77429652730696796</v>
      </c>
      <c r="W12" s="106">
        <v>1.0091840000000001</v>
      </c>
      <c r="X12" s="107">
        <v>0.8543982</v>
      </c>
      <c r="Y12" s="108">
        <v>1.1920109999999999</v>
      </c>
      <c r="Z12" s="109">
        <v>0.94957746819603694</v>
      </c>
      <c r="AA12" s="106">
        <v>1.1429860000000001</v>
      </c>
      <c r="AB12" s="107">
        <v>0.9472294</v>
      </c>
      <c r="AC12" s="108">
        <v>1.3791979999999999</v>
      </c>
      <c r="AD12" s="109">
        <v>0.31473869970958401</v>
      </c>
      <c r="AE12" s="106">
        <v>1.276602</v>
      </c>
      <c r="AF12" s="107">
        <v>0.91941119999999998</v>
      </c>
      <c r="AG12" s="108">
        <v>1.772562</v>
      </c>
      <c r="AH12" s="110">
        <v>0.29219249361702099</v>
      </c>
      <c r="AI12"/>
      <c r="AL12"/>
      <c r="AM12"/>
      <c r="AN12"/>
      <c r="AO12"/>
      <c r="AR12"/>
      <c r="AS12"/>
      <c r="AT12"/>
      <c r="AU12"/>
      <c r="AX12"/>
      <c r="AY12"/>
      <c r="AZ12"/>
    </row>
    <row r="13" spans="1:52" x14ac:dyDescent="0.3">
      <c r="A13" t="s">
        <v>179</v>
      </c>
      <c r="B13" s="39" t="s">
        <v>169</v>
      </c>
      <c r="C13" s="101">
        <v>1.10755</v>
      </c>
      <c r="D13" s="102">
        <v>0.97064729999999999</v>
      </c>
      <c r="E13" s="103">
        <v>1.263763</v>
      </c>
      <c r="F13" s="104">
        <v>0.27284379639448603</v>
      </c>
      <c r="G13" s="105">
        <v>1.1528670000000001</v>
      </c>
      <c r="H13" s="102">
        <v>0.98677289999999995</v>
      </c>
      <c r="I13" s="103">
        <v>1.3469180000000001</v>
      </c>
      <c r="J13" s="104">
        <v>0.18761307181467199</v>
      </c>
      <c r="K13" s="105">
        <v>1.1614150000000001</v>
      </c>
      <c r="L13" s="102">
        <v>1.006902</v>
      </c>
      <c r="M13" s="103">
        <v>1.339639</v>
      </c>
      <c r="N13" s="104">
        <v>0.12430453499999999</v>
      </c>
      <c r="O13" s="105">
        <v>1.0601959999999999</v>
      </c>
      <c r="P13" s="102">
        <v>0.87474730000000001</v>
      </c>
      <c r="Q13" s="103">
        <v>1.2849600000000001</v>
      </c>
      <c r="R13" s="104">
        <v>0.71493307968749997</v>
      </c>
      <c r="S13" s="106">
        <v>1.00098</v>
      </c>
      <c r="T13" s="107">
        <v>0.85198370000000001</v>
      </c>
      <c r="U13" s="108">
        <v>1.1760330000000001</v>
      </c>
      <c r="V13" s="109">
        <v>0.99349034078549903</v>
      </c>
      <c r="W13" s="106">
        <v>0.9804022</v>
      </c>
      <c r="X13" s="107">
        <v>0.84174300000000002</v>
      </c>
      <c r="Y13" s="108">
        <v>1.1419029999999999</v>
      </c>
      <c r="Z13" s="109">
        <v>0.87716339405940602</v>
      </c>
      <c r="AA13" s="106">
        <v>1.063345</v>
      </c>
      <c r="AB13" s="107">
        <v>0.89205809999999996</v>
      </c>
      <c r="AC13" s="108">
        <v>1.267522</v>
      </c>
      <c r="AD13" s="109">
        <v>0.66640197720488503</v>
      </c>
      <c r="AE13" s="106">
        <v>1.1933039999999999</v>
      </c>
      <c r="AF13" s="107">
        <v>0.86049050000000005</v>
      </c>
      <c r="AG13" s="108">
        <v>1.6548419999999999</v>
      </c>
      <c r="AH13" s="110">
        <v>0.46486891474617198</v>
      </c>
      <c r="AI13"/>
      <c r="AL13"/>
      <c r="AM13"/>
      <c r="AN13"/>
      <c r="AO13"/>
      <c r="AR13"/>
      <c r="AS13"/>
      <c r="AT13"/>
      <c r="AU13"/>
      <c r="AX13"/>
      <c r="AY13"/>
      <c r="AZ13"/>
    </row>
    <row r="14" spans="1:52" x14ac:dyDescent="0.3">
      <c r="A14" t="s">
        <v>180</v>
      </c>
      <c r="B14" s="39" t="s">
        <v>169</v>
      </c>
      <c r="C14" s="101">
        <v>0.99746040000000002</v>
      </c>
      <c r="D14" s="102">
        <v>0.8710601</v>
      </c>
      <c r="E14" s="103">
        <v>1.1422030000000001</v>
      </c>
      <c r="F14" s="104">
        <v>0.98550159143730898</v>
      </c>
      <c r="G14" s="105">
        <v>1.006618</v>
      </c>
      <c r="H14" s="102">
        <v>0.85818079999999997</v>
      </c>
      <c r="I14" s="103">
        <v>1.1807300000000001</v>
      </c>
      <c r="J14" s="104">
        <v>0.96048746597938095</v>
      </c>
      <c r="K14" s="105">
        <v>0.99020339999999996</v>
      </c>
      <c r="L14" s="102">
        <v>0.85574609999999995</v>
      </c>
      <c r="M14" s="103">
        <v>1.1457870000000001</v>
      </c>
      <c r="N14" s="104">
        <v>0.94111061879619895</v>
      </c>
      <c r="O14" s="105">
        <v>1.129823</v>
      </c>
      <c r="P14" s="102">
        <v>0.92598530000000001</v>
      </c>
      <c r="Q14" s="103">
        <v>1.3785320000000001</v>
      </c>
      <c r="R14" s="104">
        <v>0.40189424154929598</v>
      </c>
      <c r="S14" s="106">
        <v>0.86467020000000006</v>
      </c>
      <c r="T14" s="107">
        <v>0.73281569999999996</v>
      </c>
      <c r="U14" s="108">
        <v>1.020249</v>
      </c>
      <c r="V14" s="109">
        <v>0.20501972687651299</v>
      </c>
      <c r="W14" s="106">
        <v>0.90566579999999997</v>
      </c>
      <c r="X14" s="107">
        <v>0.77259480000000003</v>
      </c>
      <c r="Y14" s="108">
        <v>1.0616570000000001</v>
      </c>
      <c r="Z14" s="109">
        <v>0.391492104255319</v>
      </c>
      <c r="AA14" s="106">
        <v>0.92278280000000001</v>
      </c>
      <c r="AB14" s="107">
        <v>0.76982269999999997</v>
      </c>
      <c r="AC14" s="108">
        <v>1.1061350000000001</v>
      </c>
      <c r="AD14" s="109">
        <v>0.56654423414634103</v>
      </c>
      <c r="AE14" s="106">
        <v>0.87132529999999997</v>
      </c>
      <c r="AF14" s="107">
        <v>0.63503989999999999</v>
      </c>
      <c r="AG14" s="108">
        <v>1.1955279999999999</v>
      </c>
      <c r="AH14" s="110">
        <v>0.57539505022026405</v>
      </c>
      <c r="AI14"/>
      <c r="AL14"/>
      <c r="AM14"/>
      <c r="AN14"/>
      <c r="AO14"/>
      <c r="AR14"/>
      <c r="AS14"/>
      <c r="AT14"/>
      <c r="AU14"/>
      <c r="AX14"/>
      <c r="AY14"/>
      <c r="AZ14"/>
    </row>
    <row r="15" spans="1:52" x14ac:dyDescent="0.3">
      <c r="A15" t="s">
        <v>181</v>
      </c>
      <c r="B15" s="39" t="s">
        <v>169</v>
      </c>
      <c r="C15" s="101">
        <v>1.150183</v>
      </c>
      <c r="D15" s="102">
        <v>1.004588</v>
      </c>
      <c r="E15" s="103">
        <v>1.3168800000000001</v>
      </c>
      <c r="F15" s="104">
        <v>0.13057682208589</v>
      </c>
      <c r="G15" s="105">
        <v>1.2480530000000001</v>
      </c>
      <c r="H15" s="102">
        <v>1.0627789999999999</v>
      </c>
      <c r="I15" s="103">
        <v>1.4656279999999999</v>
      </c>
      <c r="J15" s="104">
        <v>4.5993140939597298E-2</v>
      </c>
      <c r="K15" s="105">
        <v>1.27826</v>
      </c>
      <c r="L15" s="102">
        <v>1.103472</v>
      </c>
      <c r="M15" s="103">
        <v>1.480734</v>
      </c>
      <c r="N15" s="104">
        <v>1.9135762162162201E-2</v>
      </c>
      <c r="O15" s="105">
        <v>1.2933509999999999</v>
      </c>
      <c r="P15" s="102">
        <v>1.0585359999999999</v>
      </c>
      <c r="Q15" s="103">
        <v>1.5802560000000001</v>
      </c>
      <c r="R15" s="104">
        <v>6.2311332631579001E-2</v>
      </c>
      <c r="S15" s="106">
        <v>1.1440570000000001</v>
      </c>
      <c r="T15" s="107">
        <v>0.96752210000000005</v>
      </c>
      <c r="U15" s="108">
        <v>1.352803</v>
      </c>
      <c r="V15" s="109">
        <v>0.25326318679867998</v>
      </c>
      <c r="W15" s="106">
        <v>1.0971010000000001</v>
      </c>
      <c r="X15" s="107">
        <v>0.93546980000000002</v>
      </c>
      <c r="Y15" s="108">
        <v>1.2866580000000001</v>
      </c>
      <c r="Z15" s="109">
        <v>0.43092504568527901</v>
      </c>
      <c r="AA15" s="106">
        <v>1.216099</v>
      </c>
      <c r="AB15" s="107">
        <v>1.0124850000000001</v>
      </c>
      <c r="AC15" s="108">
        <v>1.4606589999999999</v>
      </c>
      <c r="AD15" s="109">
        <v>0.118212222801303</v>
      </c>
      <c r="AE15" s="106">
        <v>1.6065659999999999</v>
      </c>
      <c r="AF15" s="107">
        <v>1.1452720000000001</v>
      </c>
      <c r="AG15" s="108">
        <v>2.2536610000000001</v>
      </c>
      <c r="AH15" s="110">
        <v>4.27505724381625E-2</v>
      </c>
      <c r="AI15"/>
      <c r="AL15"/>
      <c r="AM15"/>
      <c r="AN15"/>
      <c r="AO15"/>
      <c r="AR15"/>
      <c r="AS15"/>
      <c r="AT15"/>
      <c r="AU15"/>
      <c r="AX15"/>
      <c r="AY15"/>
      <c r="AZ15"/>
    </row>
    <row r="16" spans="1:52" x14ac:dyDescent="0.3">
      <c r="A16" t="s">
        <v>182</v>
      </c>
      <c r="B16" s="39" t="s">
        <v>169</v>
      </c>
      <c r="C16" s="101">
        <v>0.99831380000000003</v>
      </c>
      <c r="D16" s="102">
        <v>0.87699340000000003</v>
      </c>
      <c r="E16" s="103">
        <v>1.136417</v>
      </c>
      <c r="F16" s="104">
        <v>0.98736478060606103</v>
      </c>
      <c r="G16" s="105">
        <v>1.0462009999999999</v>
      </c>
      <c r="H16" s="102">
        <v>0.89663110000000001</v>
      </c>
      <c r="I16" s="103">
        <v>1.2207220000000001</v>
      </c>
      <c r="J16" s="104">
        <v>0.72847684496123999</v>
      </c>
      <c r="K16" s="105">
        <v>1.053428</v>
      </c>
      <c r="L16" s="102">
        <v>0.91540750000000004</v>
      </c>
      <c r="M16" s="103">
        <v>1.212259</v>
      </c>
      <c r="N16" s="104">
        <v>0.64304908157349905</v>
      </c>
      <c r="O16" s="105">
        <v>1.20983</v>
      </c>
      <c r="P16" s="102">
        <v>0.99657819999999997</v>
      </c>
      <c r="Q16" s="103">
        <v>1.4687140000000001</v>
      </c>
      <c r="R16" s="104">
        <v>0.15268130579915101</v>
      </c>
      <c r="S16" s="106">
        <v>1.008249</v>
      </c>
      <c r="T16" s="107">
        <v>0.85839220000000005</v>
      </c>
      <c r="U16" s="108">
        <v>1.184267</v>
      </c>
      <c r="V16" s="109">
        <v>0.95406767450572305</v>
      </c>
      <c r="W16" s="106">
        <v>0.99128490000000002</v>
      </c>
      <c r="X16" s="107">
        <v>0.85018579999999999</v>
      </c>
      <c r="Y16" s="108">
        <v>1.1558010000000001</v>
      </c>
      <c r="Z16" s="109">
        <v>0.948370280877743</v>
      </c>
      <c r="AA16" s="106">
        <v>1.025612</v>
      </c>
      <c r="AB16" s="107">
        <v>0.86057280000000003</v>
      </c>
      <c r="AC16" s="108">
        <v>1.2223010000000001</v>
      </c>
      <c r="AD16" s="109">
        <v>0.87113621912260997</v>
      </c>
      <c r="AE16" s="106">
        <v>1.1136520000000001</v>
      </c>
      <c r="AF16" s="107">
        <v>0.81460659999999996</v>
      </c>
      <c r="AG16" s="108">
        <v>1.522478</v>
      </c>
      <c r="AH16" s="110">
        <v>0.67006389286675605</v>
      </c>
      <c r="AI16"/>
      <c r="AL16"/>
      <c r="AM16"/>
      <c r="AN16"/>
      <c r="AO16"/>
      <c r="AR16"/>
      <c r="AS16"/>
      <c r="AT16"/>
      <c r="AU16"/>
      <c r="AX16"/>
      <c r="AY16"/>
      <c r="AZ16"/>
    </row>
    <row r="17" spans="1:52" x14ac:dyDescent="0.3">
      <c r="A17" t="s">
        <v>183</v>
      </c>
      <c r="B17" s="39" t="s">
        <v>169</v>
      </c>
      <c r="C17" s="101">
        <v>0.89487519999999998</v>
      </c>
      <c r="D17" s="102">
        <v>0.77250220000000003</v>
      </c>
      <c r="E17" s="103">
        <v>1.0366340000000001</v>
      </c>
      <c r="F17" s="104">
        <v>0.28525481114551099</v>
      </c>
      <c r="G17" s="105">
        <v>0.85132370000000002</v>
      </c>
      <c r="H17" s="102">
        <v>0.71710499999999999</v>
      </c>
      <c r="I17" s="103">
        <v>1.010664</v>
      </c>
      <c r="J17" s="104">
        <v>0.174676972111554</v>
      </c>
      <c r="K17" s="105">
        <v>0.79402810000000001</v>
      </c>
      <c r="L17" s="102">
        <v>0.67797879999999999</v>
      </c>
      <c r="M17" s="103">
        <v>0.92994149999999998</v>
      </c>
      <c r="N17" s="104">
        <v>3.5203390794979098E-2</v>
      </c>
      <c r="O17" s="105">
        <v>0.89991810000000005</v>
      </c>
      <c r="P17" s="102">
        <v>0.72786830000000002</v>
      </c>
      <c r="Q17" s="103">
        <v>1.112636</v>
      </c>
      <c r="R17" s="104">
        <v>0.51115354592074602</v>
      </c>
      <c r="S17" s="106">
        <v>0.72826080000000004</v>
      </c>
      <c r="T17" s="107">
        <v>0.60849810000000004</v>
      </c>
      <c r="U17" s="108">
        <v>0.87159489999999995</v>
      </c>
      <c r="V17" s="109">
        <v>1.42008631578947E-2</v>
      </c>
      <c r="W17" s="106">
        <v>0.82525599999999999</v>
      </c>
      <c r="X17" s="107">
        <v>0.6954186</v>
      </c>
      <c r="Y17" s="108">
        <v>0.9793345</v>
      </c>
      <c r="Z17" s="109">
        <v>9.9492218571428606E-2</v>
      </c>
      <c r="AA17" s="106">
        <v>0.75638260000000002</v>
      </c>
      <c r="AB17" s="107">
        <v>0.62272669999999997</v>
      </c>
      <c r="AC17" s="108">
        <v>0.91872509999999996</v>
      </c>
      <c r="AD17" s="109">
        <v>3.79038070038911E-2</v>
      </c>
      <c r="AE17" s="106">
        <v>0.59618720000000003</v>
      </c>
      <c r="AF17" s="107">
        <v>0.42365530000000001</v>
      </c>
      <c r="AG17" s="108">
        <v>0.83898209999999995</v>
      </c>
      <c r="AH17" s="110">
        <v>2.9933784000000001E-2</v>
      </c>
      <c r="AI17"/>
      <c r="AL17"/>
      <c r="AM17"/>
      <c r="AN17"/>
      <c r="AO17"/>
      <c r="AR17"/>
      <c r="AS17"/>
      <c r="AT17"/>
      <c r="AU17"/>
      <c r="AX17"/>
      <c r="AY17"/>
      <c r="AZ17"/>
    </row>
    <row r="18" spans="1:52" x14ac:dyDescent="0.3">
      <c r="A18" t="s">
        <v>184</v>
      </c>
      <c r="B18" s="39" t="s">
        <v>169</v>
      </c>
      <c r="C18" s="101">
        <v>0.96658719999999998</v>
      </c>
      <c r="D18" s="102">
        <v>0.84687449999999997</v>
      </c>
      <c r="E18" s="103">
        <v>1.1032219999999999</v>
      </c>
      <c r="F18" s="104">
        <v>0.77122897088846898</v>
      </c>
      <c r="G18" s="105">
        <v>0.98745000000000005</v>
      </c>
      <c r="H18" s="102">
        <v>0.84405569999999996</v>
      </c>
      <c r="I18" s="103">
        <v>1.155205</v>
      </c>
      <c r="J18" s="104">
        <v>0.92849918765300699</v>
      </c>
      <c r="K18" s="105">
        <v>0.97480089999999997</v>
      </c>
      <c r="L18" s="102">
        <v>0.84510180000000001</v>
      </c>
      <c r="M18" s="103">
        <v>1.1244050000000001</v>
      </c>
      <c r="N18" s="104">
        <v>0.84067492591304305</v>
      </c>
      <c r="O18" s="105">
        <v>1.1509480000000001</v>
      </c>
      <c r="P18" s="102">
        <v>0.94536019999999998</v>
      </c>
      <c r="Q18" s="103">
        <v>1.4012450000000001</v>
      </c>
      <c r="R18" s="104">
        <v>0.31278906174757298</v>
      </c>
      <c r="S18" s="106">
        <v>0.90029250000000005</v>
      </c>
      <c r="T18" s="107">
        <v>0.76511019999999996</v>
      </c>
      <c r="U18" s="108">
        <v>1.0593589999999999</v>
      </c>
      <c r="V18" s="109">
        <v>0.37193568348457401</v>
      </c>
      <c r="W18" s="106">
        <v>0.91589670000000001</v>
      </c>
      <c r="X18" s="107">
        <v>0.78333070000000005</v>
      </c>
      <c r="Y18" s="108">
        <v>1.070897</v>
      </c>
      <c r="Z18" s="109">
        <v>0.44612841885856103</v>
      </c>
      <c r="AA18" s="106">
        <v>0.92423730000000004</v>
      </c>
      <c r="AB18" s="107">
        <v>0.7734548</v>
      </c>
      <c r="AC18" s="108">
        <v>1.104414</v>
      </c>
      <c r="AD18" s="109">
        <v>0.56777634682422495</v>
      </c>
      <c r="AE18" s="106">
        <v>0.91252789999999995</v>
      </c>
      <c r="AF18" s="107">
        <v>0.66976610000000003</v>
      </c>
      <c r="AG18" s="108">
        <v>1.2432810000000001</v>
      </c>
      <c r="AH18" s="110">
        <v>0.72536995255994796</v>
      </c>
      <c r="AI18"/>
      <c r="AL18"/>
      <c r="AM18"/>
      <c r="AN18"/>
      <c r="AO18"/>
      <c r="AR18"/>
      <c r="AS18"/>
      <c r="AT18"/>
      <c r="AU18"/>
      <c r="AX18"/>
      <c r="AY18"/>
      <c r="AZ18"/>
    </row>
    <row r="19" spans="1:52" x14ac:dyDescent="0.3">
      <c r="A19" t="s">
        <v>185</v>
      </c>
      <c r="B19" s="39" t="s">
        <v>169</v>
      </c>
      <c r="C19" s="101">
        <v>1.085223</v>
      </c>
      <c r="D19" s="102">
        <v>0.95268390000000003</v>
      </c>
      <c r="E19" s="103">
        <v>1.236202</v>
      </c>
      <c r="F19" s="104">
        <v>0.387521515939448</v>
      </c>
      <c r="G19" s="105">
        <v>1.1729670000000001</v>
      </c>
      <c r="H19" s="102">
        <v>1.0036929999999999</v>
      </c>
      <c r="I19" s="103">
        <v>1.37079</v>
      </c>
      <c r="J19" s="104">
        <v>0.13487284350453199</v>
      </c>
      <c r="K19" s="105">
        <v>1.193036</v>
      </c>
      <c r="L19" s="102">
        <v>1.035274</v>
      </c>
      <c r="M19" s="103">
        <v>1.3748400000000001</v>
      </c>
      <c r="N19" s="104">
        <v>6.9358331914893601E-2</v>
      </c>
      <c r="O19" s="105">
        <v>1.2311989999999999</v>
      </c>
      <c r="P19" s="102">
        <v>1.012861</v>
      </c>
      <c r="Q19" s="103">
        <v>1.496604</v>
      </c>
      <c r="R19" s="104">
        <v>0.11865948174474999</v>
      </c>
      <c r="S19" s="106">
        <v>1.0648690000000001</v>
      </c>
      <c r="T19" s="107">
        <v>0.90577859999999999</v>
      </c>
      <c r="U19" s="108">
        <v>1.2519009999999999</v>
      </c>
      <c r="V19" s="109">
        <v>0.62429321936842097</v>
      </c>
      <c r="W19" s="106">
        <v>1.0224580000000001</v>
      </c>
      <c r="X19" s="107">
        <v>0.87669909999999995</v>
      </c>
      <c r="Y19" s="108">
        <v>1.19245</v>
      </c>
      <c r="Z19" s="109">
        <v>0.87113621912260997</v>
      </c>
      <c r="AA19" s="106">
        <v>1.106152</v>
      </c>
      <c r="AB19" s="107">
        <v>0.92700459999999996</v>
      </c>
      <c r="AC19" s="108">
        <v>1.3199209999999999</v>
      </c>
      <c r="AD19" s="109">
        <v>0.43890249849246199</v>
      </c>
      <c r="AE19" s="106">
        <v>1.4563029999999999</v>
      </c>
      <c r="AF19" s="107">
        <v>1.0478670000000001</v>
      </c>
      <c r="AG19" s="108">
        <v>2.0239400000000001</v>
      </c>
      <c r="AH19" s="110">
        <v>9.4165539962476494E-2</v>
      </c>
      <c r="AI19"/>
      <c r="AL19"/>
      <c r="AM19"/>
      <c r="AN19"/>
      <c r="AO19"/>
      <c r="AR19"/>
      <c r="AS19"/>
      <c r="AT19"/>
      <c r="AU19"/>
      <c r="AX19"/>
      <c r="AY19"/>
      <c r="AZ19"/>
    </row>
    <row r="20" spans="1:52" x14ac:dyDescent="0.3">
      <c r="A20" t="s">
        <v>186</v>
      </c>
      <c r="B20" s="39" t="s">
        <v>169</v>
      </c>
      <c r="C20" s="101">
        <v>1.0090159999999999</v>
      </c>
      <c r="D20" s="102">
        <v>0.88691850000000005</v>
      </c>
      <c r="E20" s="103">
        <v>1.147923</v>
      </c>
      <c r="F20" s="104">
        <v>0.93812982187004801</v>
      </c>
      <c r="G20" s="105">
        <v>1.0544709999999999</v>
      </c>
      <c r="H20" s="102">
        <v>0.90409910000000004</v>
      </c>
      <c r="I20" s="103">
        <v>1.2298530000000001</v>
      </c>
      <c r="J20" s="104">
        <v>0.66970543676767702</v>
      </c>
      <c r="K20" s="105">
        <v>1.06843</v>
      </c>
      <c r="L20" s="102">
        <v>0.92883470000000001</v>
      </c>
      <c r="M20" s="103">
        <v>1.229004</v>
      </c>
      <c r="N20" s="104">
        <v>0.53628856752655496</v>
      </c>
      <c r="O20" s="105">
        <v>1.2331259999999999</v>
      </c>
      <c r="P20" s="102">
        <v>1.0152099999999999</v>
      </c>
      <c r="Q20" s="103">
        <v>1.4978180000000001</v>
      </c>
      <c r="R20" s="104">
        <v>0.114362896688742</v>
      </c>
      <c r="S20" s="106">
        <v>1.0216689999999999</v>
      </c>
      <c r="T20" s="107">
        <v>0.87024550000000001</v>
      </c>
      <c r="U20" s="108">
        <v>1.1994389999999999</v>
      </c>
      <c r="V20" s="109">
        <v>0.87716339405940602</v>
      </c>
      <c r="W20" s="106">
        <v>1.0097320000000001</v>
      </c>
      <c r="X20" s="107">
        <v>0.8663324</v>
      </c>
      <c r="Y20" s="108">
        <v>1.1768670000000001</v>
      </c>
      <c r="Z20" s="109">
        <v>0.94176840062926004</v>
      </c>
      <c r="AA20" s="106">
        <v>1.0426880000000001</v>
      </c>
      <c r="AB20" s="107">
        <v>0.87508490000000005</v>
      </c>
      <c r="AC20" s="108">
        <v>1.2423919999999999</v>
      </c>
      <c r="AD20" s="109">
        <v>0.78419674095941005</v>
      </c>
      <c r="AE20" s="106">
        <v>1.1106549999999999</v>
      </c>
      <c r="AF20" s="107">
        <v>0.81273629999999997</v>
      </c>
      <c r="AG20" s="108">
        <v>1.5177780000000001</v>
      </c>
      <c r="AH20" s="110">
        <v>0.67738351499000704</v>
      </c>
      <c r="AI20"/>
      <c r="AL20"/>
      <c r="AM20"/>
      <c r="AN20"/>
      <c r="AO20"/>
      <c r="AR20"/>
      <c r="AS20"/>
      <c r="AT20"/>
      <c r="AU20"/>
      <c r="AX20"/>
      <c r="AY20"/>
      <c r="AZ20"/>
    </row>
    <row r="21" spans="1:52" x14ac:dyDescent="0.3">
      <c r="A21" t="s">
        <v>187</v>
      </c>
      <c r="B21" s="39" t="s">
        <v>169</v>
      </c>
      <c r="C21" s="101">
        <v>0.84428879999999995</v>
      </c>
      <c r="D21" s="102">
        <v>0.72511979999999998</v>
      </c>
      <c r="E21" s="103">
        <v>0.98304230000000004</v>
      </c>
      <c r="F21" s="104">
        <v>0.10326400851063799</v>
      </c>
      <c r="G21" s="105">
        <v>0.7997052</v>
      </c>
      <c r="H21" s="102">
        <v>0.67020880000000005</v>
      </c>
      <c r="I21" s="103">
        <v>0.95422269999999998</v>
      </c>
      <c r="J21" s="104">
        <v>6.4647040000000003E-2</v>
      </c>
      <c r="K21" s="105">
        <v>0.73062320000000003</v>
      </c>
      <c r="L21" s="102">
        <v>0.6207319</v>
      </c>
      <c r="M21" s="103">
        <v>0.85996919999999999</v>
      </c>
      <c r="N21" s="104">
        <v>9.4151294117647104E-3</v>
      </c>
      <c r="O21" s="105">
        <v>0.8788783</v>
      </c>
      <c r="P21" s="102">
        <v>0.70658149999999997</v>
      </c>
      <c r="Q21" s="103">
        <v>1.093189</v>
      </c>
      <c r="R21" s="104">
        <v>0.41986175342465698</v>
      </c>
      <c r="S21" s="106">
        <v>0.73024270000000002</v>
      </c>
      <c r="T21" s="107">
        <v>0.60728389999999999</v>
      </c>
      <c r="U21" s="108">
        <v>0.87809749999999998</v>
      </c>
      <c r="V21" s="109">
        <v>1.7092181443299E-2</v>
      </c>
      <c r="W21" s="106">
        <v>0.81124470000000004</v>
      </c>
      <c r="X21" s="107">
        <v>0.67979990000000001</v>
      </c>
      <c r="Y21" s="108">
        <v>0.96810529999999995</v>
      </c>
      <c r="Z21" s="109">
        <v>8.4373598340249004E-2</v>
      </c>
      <c r="AA21" s="106">
        <v>0.72096629999999995</v>
      </c>
      <c r="AB21" s="107">
        <v>0.59045360000000002</v>
      </c>
      <c r="AC21" s="108">
        <v>0.88032730000000003</v>
      </c>
      <c r="AD21" s="109">
        <v>1.92683314285714E-2</v>
      </c>
      <c r="AE21" s="106">
        <v>0.55579789999999996</v>
      </c>
      <c r="AF21" s="107">
        <v>0.39523910000000001</v>
      </c>
      <c r="AG21" s="108">
        <v>0.78158070000000002</v>
      </c>
      <c r="AH21" s="110">
        <v>1.5879704347826099E-2</v>
      </c>
      <c r="AI21"/>
      <c r="AL21"/>
      <c r="AM21"/>
      <c r="AN21"/>
      <c r="AO21"/>
      <c r="AR21"/>
      <c r="AS21"/>
      <c r="AT21"/>
      <c r="AU21"/>
      <c r="AX21"/>
      <c r="AY21"/>
      <c r="AZ21"/>
    </row>
    <row r="22" spans="1:52" x14ac:dyDescent="0.3">
      <c r="A22" t="s">
        <v>188</v>
      </c>
      <c r="B22" s="39" t="s">
        <v>169</v>
      </c>
      <c r="C22" s="101">
        <v>1.0023230000000001</v>
      </c>
      <c r="D22" s="102">
        <v>0.87933150000000004</v>
      </c>
      <c r="E22" s="103">
        <v>1.142517</v>
      </c>
      <c r="F22" s="104">
        <v>0.98646061221995895</v>
      </c>
      <c r="G22" s="105">
        <v>1.039304</v>
      </c>
      <c r="H22" s="102">
        <v>0.88984660000000004</v>
      </c>
      <c r="I22" s="103">
        <v>1.2138640000000001</v>
      </c>
      <c r="J22" s="104">
        <v>0.77709108514605296</v>
      </c>
      <c r="K22" s="105">
        <v>1.038376</v>
      </c>
      <c r="L22" s="102">
        <v>0.90134349999999996</v>
      </c>
      <c r="M22" s="103">
        <v>1.1962410000000001</v>
      </c>
      <c r="N22" s="104">
        <v>0.76043355789473699</v>
      </c>
      <c r="O22" s="105">
        <v>1.1845600000000001</v>
      </c>
      <c r="P22" s="102">
        <v>0.97573949999999998</v>
      </c>
      <c r="Q22" s="103">
        <v>1.4380710000000001</v>
      </c>
      <c r="R22" s="104">
        <v>0.20841042310469299</v>
      </c>
      <c r="S22" s="106">
        <v>0.93770200000000004</v>
      </c>
      <c r="T22" s="107">
        <v>0.79796929999999999</v>
      </c>
      <c r="U22" s="108">
        <v>1.1019030000000001</v>
      </c>
      <c r="V22" s="109">
        <v>0.61403230468085102</v>
      </c>
      <c r="W22" s="106">
        <v>0.93471159999999998</v>
      </c>
      <c r="X22" s="107">
        <v>0.80075969999999996</v>
      </c>
      <c r="Y22" s="108">
        <v>1.0910709999999999</v>
      </c>
      <c r="Z22" s="109">
        <v>0.57411811080088204</v>
      </c>
      <c r="AA22" s="106">
        <v>0.97577510000000001</v>
      </c>
      <c r="AB22" s="107">
        <v>0.81774590000000003</v>
      </c>
      <c r="AC22" s="108">
        <v>1.164344</v>
      </c>
      <c r="AD22" s="109">
        <v>0.87473196154276101</v>
      </c>
      <c r="AE22" s="106">
        <v>1.0268790000000001</v>
      </c>
      <c r="AF22" s="107">
        <v>0.7521312</v>
      </c>
      <c r="AG22" s="108">
        <v>1.4019889999999999</v>
      </c>
      <c r="AH22" s="110">
        <v>0.92498157430406902</v>
      </c>
      <c r="AI22"/>
      <c r="AL22"/>
      <c r="AM22"/>
      <c r="AN22"/>
      <c r="AO22"/>
      <c r="AR22"/>
      <c r="AS22"/>
      <c r="AT22"/>
      <c r="AU22"/>
      <c r="AX22"/>
      <c r="AY22"/>
      <c r="AZ22"/>
    </row>
    <row r="23" spans="1:52" x14ac:dyDescent="0.3">
      <c r="A23" t="s">
        <v>189</v>
      </c>
      <c r="B23" s="39" t="s">
        <v>169</v>
      </c>
      <c r="C23" s="101">
        <v>1.129891</v>
      </c>
      <c r="D23" s="102">
        <v>0.98836809999999997</v>
      </c>
      <c r="E23" s="103">
        <v>1.291679</v>
      </c>
      <c r="F23" s="104">
        <v>0.18840535455712501</v>
      </c>
      <c r="G23" s="105">
        <v>1.228726</v>
      </c>
      <c r="H23" s="102">
        <v>1.0476319999999999</v>
      </c>
      <c r="I23" s="103">
        <v>1.4411240000000001</v>
      </c>
      <c r="J23" s="104">
        <v>6.04145903743315E-2</v>
      </c>
      <c r="K23" s="105">
        <v>1.250864</v>
      </c>
      <c r="L23" s="102">
        <v>1.081421</v>
      </c>
      <c r="M23" s="103">
        <v>1.4468559999999999</v>
      </c>
      <c r="N23" s="104">
        <v>2.7469360427807499E-2</v>
      </c>
      <c r="O23" s="105">
        <v>1.281668</v>
      </c>
      <c r="P23" s="102">
        <v>1.0502199999999999</v>
      </c>
      <c r="Q23" s="103">
        <v>1.564122</v>
      </c>
      <c r="R23" s="104">
        <v>6.9078396199524897E-2</v>
      </c>
      <c r="S23" s="106">
        <v>1.1271949999999999</v>
      </c>
      <c r="T23" s="107">
        <v>0.95467809999999997</v>
      </c>
      <c r="U23" s="108">
        <v>1.3308869999999999</v>
      </c>
      <c r="V23" s="109">
        <v>0.30926839133858303</v>
      </c>
      <c r="W23" s="106">
        <v>1.085269</v>
      </c>
      <c r="X23" s="107">
        <v>0.92668879999999998</v>
      </c>
      <c r="Y23" s="108">
        <v>1.2709859999999999</v>
      </c>
      <c r="Z23" s="109">
        <v>0.487726881516588</v>
      </c>
      <c r="AA23" s="106">
        <v>1.1867780000000001</v>
      </c>
      <c r="AB23" s="107">
        <v>0.98970049999999998</v>
      </c>
      <c r="AC23" s="108">
        <v>1.4230989999999999</v>
      </c>
      <c r="AD23" s="109">
        <v>0.172648645369127</v>
      </c>
      <c r="AE23" s="106">
        <v>1.570837</v>
      </c>
      <c r="AF23" s="107">
        <v>1.121578</v>
      </c>
      <c r="AG23" s="108">
        <v>2.200053</v>
      </c>
      <c r="AH23" s="110">
        <v>5.2077782370820697E-2</v>
      </c>
      <c r="AI23"/>
      <c r="AL23"/>
      <c r="AM23"/>
      <c r="AN23"/>
      <c r="AO23"/>
      <c r="AR23"/>
      <c r="AS23"/>
      <c r="AT23"/>
      <c r="AU23"/>
      <c r="AX23"/>
      <c r="AY23"/>
      <c r="AZ23"/>
    </row>
    <row r="24" spans="1:52" x14ac:dyDescent="0.3">
      <c r="A24" t="s">
        <v>190</v>
      </c>
      <c r="B24" s="39" t="s">
        <v>169</v>
      </c>
      <c r="C24" s="101">
        <v>0.95824940000000003</v>
      </c>
      <c r="D24" s="102">
        <v>0.84219739999999998</v>
      </c>
      <c r="E24" s="103">
        <v>1.090293</v>
      </c>
      <c r="F24" s="104">
        <v>0.68322154592445306</v>
      </c>
      <c r="G24" s="105">
        <v>0.98807789999999995</v>
      </c>
      <c r="H24" s="102">
        <v>0.84738309999999994</v>
      </c>
      <c r="I24" s="103">
        <v>1.1521330000000001</v>
      </c>
      <c r="J24" s="104">
        <v>0.93070022680851106</v>
      </c>
      <c r="K24" s="105">
        <v>0.9909173</v>
      </c>
      <c r="L24" s="102">
        <v>0.86169560000000001</v>
      </c>
      <c r="M24" s="103">
        <v>1.1395169999999999</v>
      </c>
      <c r="N24" s="104">
        <v>0.94174483957894695</v>
      </c>
      <c r="O24" s="105">
        <v>1.1557200000000001</v>
      </c>
      <c r="P24" s="102">
        <v>0.95203709999999997</v>
      </c>
      <c r="Q24" s="103">
        <v>1.4029780000000001</v>
      </c>
      <c r="R24" s="104">
        <v>0.29009951025380698</v>
      </c>
      <c r="S24" s="106">
        <v>0.96618700000000002</v>
      </c>
      <c r="T24" s="107">
        <v>0.82328279999999998</v>
      </c>
      <c r="U24" s="108">
        <v>1.133896</v>
      </c>
      <c r="V24" s="109">
        <v>0.81125043047158396</v>
      </c>
      <c r="W24" s="106">
        <v>0.95423709999999995</v>
      </c>
      <c r="X24" s="107">
        <v>0.81884380000000001</v>
      </c>
      <c r="Y24" s="108">
        <v>1.112017</v>
      </c>
      <c r="Z24" s="109">
        <v>0.71320387362924298</v>
      </c>
      <c r="AA24" s="106">
        <v>0.96348429999999996</v>
      </c>
      <c r="AB24" s="107">
        <v>0.80937490000000001</v>
      </c>
      <c r="AC24" s="108">
        <v>1.1469370000000001</v>
      </c>
      <c r="AD24" s="109">
        <v>0.81282381159420303</v>
      </c>
      <c r="AE24" s="106">
        <v>1.0140420000000001</v>
      </c>
      <c r="AF24" s="107">
        <v>0.74547819999999998</v>
      </c>
      <c r="AG24" s="108">
        <v>1.3793569999999999</v>
      </c>
      <c r="AH24" s="110">
        <v>0.95659165147286795</v>
      </c>
      <c r="AI24"/>
      <c r="AL24"/>
      <c r="AM24"/>
      <c r="AN24"/>
      <c r="AO24"/>
      <c r="AR24"/>
      <c r="AS24"/>
      <c r="AT24"/>
      <c r="AU24"/>
      <c r="AX24"/>
      <c r="AY24"/>
      <c r="AZ24"/>
    </row>
    <row r="25" spans="1:52" x14ac:dyDescent="0.3">
      <c r="A25" t="s">
        <v>191</v>
      </c>
      <c r="B25" s="39" t="s">
        <v>169</v>
      </c>
      <c r="C25" s="101">
        <v>0.87479359999999995</v>
      </c>
      <c r="D25" s="102">
        <v>0.75468429999999997</v>
      </c>
      <c r="E25" s="103">
        <v>1.014019</v>
      </c>
      <c r="F25" s="104">
        <v>0.19177322741116801</v>
      </c>
      <c r="G25" s="105">
        <v>0.83182529999999999</v>
      </c>
      <c r="H25" s="102">
        <v>0.69950650000000003</v>
      </c>
      <c r="I25" s="103">
        <v>0.98917359999999999</v>
      </c>
      <c r="J25" s="104">
        <v>0.119459053140097</v>
      </c>
      <c r="K25" s="105">
        <v>0.77718259999999995</v>
      </c>
      <c r="L25" s="102">
        <v>0.66285890000000003</v>
      </c>
      <c r="M25" s="103">
        <v>0.91122369999999997</v>
      </c>
      <c r="N25" s="104">
        <v>2.30238981818182E-2</v>
      </c>
      <c r="O25" s="105">
        <v>0.92139009999999999</v>
      </c>
      <c r="P25" s="102">
        <v>0.74368730000000005</v>
      </c>
      <c r="Q25" s="103">
        <v>1.1415550000000001</v>
      </c>
      <c r="R25" s="104">
        <v>0.63052926025104605</v>
      </c>
      <c r="S25" s="106">
        <v>0.69953520000000002</v>
      </c>
      <c r="T25" s="107">
        <v>0.58326270000000002</v>
      </c>
      <c r="U25" s="108">
        <v>0.83898629999999996</v>
      </c>
      <c r="V25" s="109">
        <v>8.6386399999999995E-3</v>
      </c>
      <c r="W25" s="106">
        <v>0.78097870000000003</v>
      </c>
      <c r="X25" s="107">
        <v>0.65701410000000005</v>
      </c>
      <c r="Y25" s="108">
        <v>0.92833279999999996</v>
      </c>
      <c r="Z25" s="109">
        <v>3.8466128244274797E-2</v>
      </c>
      <c r="AA25" s="106">
        <v>0.72824719999999998</v>
      </c>
      <c r="AB25" s="107">
        <v>0.59825289999999998</v>
      </c>
      <c r="AC25" s="108">
        <v>0.88648780000000005</v>
      </c>
      <c r="AD25" s="109">
        <v>2.0749563157894699E-2</v>
      </c>
      <c r="AE25" s="106">
        <v>0.56449859999999996</v>
      </c>
      <c r="AF25" s="107">
        <v>0.39925149999999998</v>
      </c>
      <c r="AG25" s="108">
        <v>0.79814019999999997</v>
      </c>
      <c r="AH25" s="110">
        <v>1.92683314285714E-2</v>
      </c>
      <c r="AI25"/>
      <c r="AL25"/>
      <c r="AM25"/>
      <c r="AN25"/>
      <c r="AO25"/>
      <c r="AR25"/>
      <c r="AS25"/>
      <c r="AT25"/>
      <c r="AU25"/>
      <c r="AX25"/>
      <c r="AY25"/>
      <c r="AZ25"/>
    </row>
    <row r="26" spans="1:52" x14ac:dyDescent="0.3">
      <c r="A26" t="s">
        <v>192</v>
      </c>
      <c r="B26" s="39" t="s">
        <v>169</v>
      </c>
      <c r="C26" s="101">
        <v>1.04017</v>
      </c>
      <c r="D26" s="102">
        <v>0.91111419999999999</v>
      </c>
      <c r="E26" s="103">
        <v>1.187506</v>
      </c>
      <c r="F26" s="104">
        <v>0.72401405217391301</v>
      </c>
      <c r="G26" s="105">
        <v>1.083558</v>
      </c>
      <c r="H26" s="102">
        <v>0.92680419999999997</v>
      </c>
      <c r="I26" s="103">
        <v>1.266824</v>
      </c>
      <c r="J26" s="104">
        <v>0.49196871886792498</v>
      </c>
      <c r="K26" s="105">
        <v>1.077132</v>
      </c>
      <c r="L26" s="102">
        <v>0.93357939999999995</v>
      </c>
      <c r="M26" s="103">
        <v>1.242758</v>
      </c>
      <c r="N26" s="104">
        <v>0.48658776265822801</v>
      </c>
      <c r="O26" s="105">
        <v>1.214699</v>
      </c>
      <c r="P26" s="102">
        <v>1.0000500000000001</v>
      </c>
      <c r="Q26" s="103">
        <v>1.47542</v>
      </c>
      <c r="R26" s="104">
        <v>0.14417554037626601</v>
      </c>
      <c r="S26" s="106">
        <v>0.95590010000000003</v>
      </c>
      <c r="T26" s="107">
        <v>0.81242490000000001</v>
      </c>
      <c r="U26" s="108">
        <v>1.1247130000000001</v>
      </c>
      <c r="V26" s="109">
        <v>0.746361949425287</v>
      </c>
      <c r="W26" s="106">
        <v>0.96748749999999994</v>
      </c>
      <c r="X26" s="107">
        <v>0.82774709999999996</v>
      </c>
      <c r="Y26" s="108">
        <v>1.130819</v>
      </c>
      <c r="Z26" s="109">
        <v>0.81401116817359898</v>
      </c>
      <c r="AA26" s="106">
        <v>1.021536</v>
      </c>
      <c r="AB26" s="107">
        <v>0.85454050000000004</v>
      </c>
      <c r="AC26" s="108">
        <v>1.2211669999999999</v>
      </c>
      <c r="AD26" s="109">
        <v>0.88619197860262</v>
      </c>
      <c r="AE26" s="106">
        <v>1.0428550000000001</v>
      </c>
      <c r="AF26" s="107">
        <v>0.76114170000000003</v>
      </c>
      <c r="AG26" s="108">
        <v>1.4288350000000001</v>
      </c>
      <c r="AH26" s="110">
        <v>0.87716339405940602</v>
      </c>
      <c r="AI26"/>
      <c r="AL26"/>
      <c r="AM26"/>
      <c r="AN26"/>
      <c r="AO26"/>
      <c r="AR26"/>
      <c r="AS26"/>
      <c r="AT26"/>
      <c r="AU26"/>
      <c r="AX26"/>
      <c r="AY26"/>
      <c r="AZ26"/>
    </row>
    <row r="27" spans="1:52" x14ac:dyDescent="0.3">
      <c r="A27" t="s">
        <v>193</v>
      </c>
      <c r="B27" s="39" t="s">
        <v>169</v>
      </c>
      <c r="C27" s="101">
        <v>1.1709750000000001</v>
      </c>
      <c r="D27" s="102">
        <v>1.019606</v>
      </c>
      <c r="E27" s="103">
        <v>1.344816</v>
      </c>
      <c r="F27" s="104">
        <v>9.4490297014925395E-2</v>
      </c>
      <c r="G27" s="105">
        <v>1.275628</v>
      </c>
      <c r="H27" s="102">
        <v>1.083677</v>
      </c>
      <c r="I27" s="103">
        <v>1.5015810000000001</v>
      </c>
      <c r="J27" s="104">
        <v>3.29072653846154E-2</v>
      </c>
      <c r="K27" s="105">
        <v>1.302997</v>
      </c>
      <c r="L27" s="102">
        <v>1.121828</v>
      </c>
      <c r="M27" s="103">
        <v>1.513423</v>
      </c>
      <c r="N27" s="104">
        <v>1.4082112000000001E-2</v>
      </c>
      <c r="O27" s="105">
        <v>1.314398</v>
      </c>
      <c r="P27" s="102">
        <v>1.074101</v>
      </c>
      <c r="Q27" s="103">
        <v>1.6084540000000001</v>
      </c>
      <c r="R27" s="104">
        <v>5.0473727388534999E-2</v>
      </c>
      <c r="S27" s="106">
        <v>1.171753</v>
      </c>
      <c r="T27" s="107">
        <v>0.98802089999999998</v>
      </c>
      <c r="U27" s="108">
        <v>1.389653</v>
      </c>
      <c r="V27" s="109">
        <v>0.17869413298429301</v>
      </c>
      <c r="W27" s="106">
        <v>1.133186</v>
      </c>
      <c r="X27" s="107">
        <v>0.96303019999999995</v>
      </c>
      <c r="Y27" s="108">
        <v>1.333407</v>
      </c>
      <c r="Z27" s="109">
        <v>0.27682865936842099</v>
      </c>
      <c r="AA27" s="106">
        <v>1.2687889999999999</v>
      </c>
      <c r="AB27" s="107">
        <v>1.053301</v>
      </c>
      <c r="AC27" s="108">
        <v>1.5283640000000001</v>
      </c>
      <c r="AD27" s="109">
        <v>6.3434306250000003E-2</v>
      </c>
      <c r="AE27" s="106">
        <v>1.625014</v>
      </c>
      <c r="AF27" s="107">
        <v>1.162582</v>
      </c>
      <c r="AG27" s="108">
        <v>2.271385</v>
      </c>
      <c r="AH27" s="110">
        <v>3.6502383673469398E-2</v>
      </c>
      <c r="AI27"/>
      <c r="AL27"/>
      <c r="AM27"/>
      <c r="AN27"/>
      <c r="AO27"/>
      <c r="AR27"/>
      <c r="AS27"/>
      <c r="AT27"/>
      <c r="AU27"/>
      <c r="AX27"/>
      <c r="AY27"/>
      <c r="AZ27"/>
    </row>
    <row r="28" spans="1:52" x14ac:dyDescent="0.3">
      <c r="A28" t="s">
        <v>194</v>
      </c>
      <c r="B28" s="39" t="s">
        <v>169</v>
      </c>
      <c r="C28" s="101">
        <v>1.0064519999999999</v>
      </c>
      <c r="D28" s="102">
        <v>0.88417619999999997</v>
      </c>
      <c r="E28" s="103">
        <v>1.145637</v>
      </c>
      <c r="F28" s="104">
        <v>0.954128801246106</v>
      </c>
      <c r="G28" s="105">
        <v>1.051938</v>
      </c>
      <c r="H28" s="102">
        <v>0.9016132</v>
      </c>
      <c r="I28" s="103">
        <v>1.2273270000000001</v>
      </c>
      <c r="J28" s="104">
        <v>0.68488490793650803</v>
      </c>
      <c r="K28" s="105">
        <v>1.0626230000000001</v>
      </c>
      <c r="L28" s="102">
        <v>0.92339930000000003</v>
      </c>
      <c r="M28" s="103">
        <v>1.222839</v>
      </c>
      <c r="N28" s="104">
        <v>0.57961120234776198</v>
      </c>
      <c r="O28" s="105">
        <v>1.219984</v>
      </c>
      <c r="P28" s="102">
        <v>1.0047889999999999</v>
      </c>
      <c r="Q28" s="103">
        <v>1.481268</v>
      </c>
      <c r="R28" s="104">
        <v>0.13461248895612701</v>
      </c>
      <c r="S28" s="106">
        <v>1.01068</v>
      </c>
      <c r="T28" s="107">
        <v>0.86058520000000005</v>
      </c>
      <c r="U28" s="108">
        <v>1.1869540000000001</v>
      </c>
      <c r="V28" s="109">
        <v>0.94174483957894695</v>
      </c>
      <c r="W28" s="106">
        <v>0.99423620000000001</v>
      </c>
      <c r="X28" s="107">
        <v>0.85276300000000005</v>
      </c>
      <c r="Y28" s="108">
        <v>1.1591800000000001</v>
      </c>
      <c r="Z28" s="109">
        <v>0.96568077528321306</v>
      </c>
      <c r="AA28" s="106">
        <v>1.030764</v>
      </c>
      <c r="AB28" s="107">
        <v>0.86483560000000004</v>
      </c>
      <c r="AC28" s="108">
        <v>1.2285280000000001</v>
      </c>
      <c r="AD28" s="109">
        <v>0.84446359723183395</v>
      </c>
      <c r="AE28" s="106">
        <v>1.1048739999999999</v>
      </c>
      <c r="AF28" s="107">
        <v>0.80842789999999998</v>
      </c>
      <c r="AG28" s="108">
        <v>1.510024</v>
      </c>
      <c r="AH28" s="110">
        <v>0.69609215463510898</v>
      </c>
      <c r="AI28"/>
      <c r="AL28"/>
      <c r="AM28"/>
      <c r="AN28"/>
      <c r="AO28"/>
      <c r="AR28"/>
      <c r="AS28"/>
      <c r="AT28"/>
      <c r="AU28"/>
      <c r="AX28"/>
      <c r="AY28"/>
      <c r="AZ28"/>
    </row>
    <row r="29" spans="1:52" x14ac:dyDescent="0.3">
      <c r="A29" t="s">
        <v>195</v>
      </c>
      <c r="B29" s="39" t="s">
        <v>169</v>
      </c>
      <c r="C29" s="101">
        <v>0.8865558</v>
      </c>
      <c r="D29" s="102">
        <v>0.76497950000000003</v>
      </c>
      <c r="E29" s="103">
        <v>1.0274540000000001</v>
      </c>
      <c r="F29" s="104">
        <v>0.243087220489978</v>
      </c>
      <c r="G29" s="105">
        <v>0.84486300000000003</v>
      </c>
      <c r="H29" s="102">
        <v>0.71104279999999997</v>
      </c>
      <c r="I29" s="103">
        <v>1.0038689999999999</v>
      </c>
      <c r="J29" s="104">
        <v>0.15508770632911401</v>
      </c>
      <c r="K29" s="105">
        <v>0.78212340000000002</v>
      </c>
      <c r="L29" s="102">
        <v>0.66732329999999995</v>
      </c>
      <c r="M29" s="103">
        <v>0.91667259999999995</v>
      </c>
      <c r="N29" s="104">
        <v>2.6105967567567601E-2</v>
      </c>
      <c r="O29" s="105">
        <v>0.90439460000000005</v>
      </c>
      <c r="P29" s="102">
        <v>0.7307517</v>
      </c>
      <c r="Q29" s="103">
        <v>1.119299</v>
      </c>
      <c r="R29" s="104">
        <v>0.53699230507960605</v>
      </c>
      <c r="S29" s="106">
        <v>0.72507540000000004</v>
      </c>
      <c r="T29" s="107">
        <v>0.60506660000000001</v>
      </c>
      <c r="U29" s="108">
        <v>0.86888670000000001</v>
      </c>
      <c r="V29" s="109">
        <v>1.35619726027397E-2</v>
      </c>
      <c r="W29" s="106">
        <v>0.81496150000000001</v>
      </c>
      <c r="X29" s="107">
        <v>0.68610899999999997</v>
      </c>
      <c r="Y29" s="108">
        <v>0.96801269999999995</v>
      </c>
      <c r="Z29" s="109">
        <v>8.30040453781513E-2</v>
      </c>
      <c r="AA29" s="106">
        <v>0.74707400000000002</v>
      </c>
      <c r="AB29" s="107">
        <v>0.61418550000000005</v>
      </c>
      <c r="AC29" s="108">
        <v>0.9087151</v>
      </c>
      <c r="AD29" s="109">
        <v>3.3119818867924498E-2</v>
      </c>
      <c r="AE29" s="106">
        <v>0.57726880000000003</v>
      </c>
      <c r="AF29" s="107">
        <v>0.4078041</v>
      </c>
      <c r="AG29" s="108">
        <v>0.81715510000000002</v>
      </c>
      <c r="AH29" s="110">
        <v>2.32686816568047E-2</v>
      </c>
      <c r="AI29"/>
      <c r="AL29"/>
      <c r="AM29"/>
      <c r="AN29"/>
      <c r="AO29"/>
      <c r="AR29"/>
      <c r="AS29"/>
      <c r="AT29"/>
      <c r="AU29"/>
      <c r="AX29"/>
      <c r="AY29"/>
      <c r="AZ29"/>
    </row>
    <row r="30" spans="1:52" x14ac:dyDescent="0.3">
      <c r="A30" t="s">
        <v>196</v>
      </c>
      <c r="B30" s="39" t="s">
        <v>169</v>
      </c>
      <c r="C30" s="101">
        <v>0.94151929999999995</v>
      </c>
      <c r="D30" s="102">
        <v>0.81895839999999998</v>
      </c>
      <c r="E30" s="103">
        <v>1.082422</v>
      </c>
      <c r="F30" s="104">
        <v>0.57986681876832802</v>
      </c>
      <c r="G30" s="105">
        <v>0.92229629999999996</v>
      </c>
      <c r="H30" s="102">
        <v>0.78286999999999995</v>
      </c>
      <c r="I30" s="103">
        <v>1.086554</v>
      </c>
      <c r="J30" s="104">
        <v>0.51284093837837796</v>
      </c>
      <c r="K30" s="105">
        <v>0.87408410000000003</v>
      </c>
      <c r="L30" s="102">
        <v>0.75233749999999999</v>
      </c>
      <c r="M30" s="103">
        <v>1.0155320000000001</v>
      </c>
      <c r="N30" s="104">
        <v>0.19570094382022499</v>
      </c>
      <c r="O30" s="105">
        <v>1.0226189999999999</v>
      </c>
      <c r="P30" s="102">
        <v>0.83434529999999996</v>
      </c>
      <c r="Q30" s="103">
        <v>1.2533780000000001</v>
      </c>
      <c r="R30" s="104">
        <v>0.897617706029332</v>
      </c>
      <c r="S30" s="106">
        <v>0.84675440000000002</v>
      </c>
      <c r="T30" s="107">
        <v>0.71361859999999999</v>
      </c>
      <c r="U30" s="108">
        <v>1.004729</v>
      </c>
      <c r="V30" s="109">
        <v>0.15830225638148701</v>
      </c>
      <c r="W30" s="106">
        <v>0.91605789999999998</v>
      </c>
      <c r="X30" s="107">
        <v>0.77764040000000001</v>
      </c>
      <c r="Y30" s="108">
        <v>1.079113</v>
      </c>
      <c r="Z30" s="109">
        <v>0.47031263884430202</v>
      </c>
      <c r="AA30" s="106">
        <v>0.85271229999999998</v>
      </c>
      <c r="AB30" s="107">
        <v>0.70784800000000003</v>
      </c>
      <c r="AC30" s="108">
        <v>1.0272239999999999</v>
      </c>
      <c r="AD30" s="109">
        <v>0.21837691160609601</v>
      </c>
      <c r="AE30" s="106">
        <v>0.70079950000000002</v>
      </c>
      <c r="AF30" s="107">
        <v>0.50803739999999997</v>
      </c>
      <c r="AG30" s="108">
        <v>0.96670049999999996</v>
      </c>
      <c r="AH30" s="110">
        <v>0.10565937793345</v>
      </c>
      <c r="AI30"/>
      <c r="AL30"/>
      <c r="AM30"/>
      <c r="AN30"/>
      <c r="AO30"/>
      <c r="AR30"/>
      <c r="AS30"/>
      <c r="AT30"/>
      <c r="AU30"/>
      <c r="AX30"/>
      <c r="AY30"/>
      <c r="AZ30"/>
    </row>
    <row r="31" spans="1:52" x14ac:dyDescent="0.3">
      <c r="A31" t="s">
        <v>197</v>
      </c>
      <c r="B31" s="39" t="s">
        <v>169</v>
      </c>
      <c r="C31" s="101">
        <v>1.1320269999999999</v>
      </c>
      <c r="D31" s="102">
        <v>0.989649</v>
      </c>
      <c r="E31" s="103">
        <v>1.2948900000000001</v>
      </c>
      <c r="F31" s="104">
        <v>0.182798768270481</v>
      </c>
      <c r="G31" s="105">
        <v>1.207125</v>
      </c>
      <c r="H31" s="102">
        <v>1.02986</v>
      </c>
      <c r="I31" s="103">
        <v>1.414903</v>
      </c>
      <c r="J31" s="104">
        <v>8.3912272233820404E-2</v>
      </c>
      <c r="K31" s="105">
        <v>1.2437720000000001</v>
      </c>
      <c r="L31" s="102">
        <v>1.075291</v>
      </c>
      <c r="M31" s="103">
        <v>1.438653</v>
      </c>
      <c r="N31" s="104">
        <v>3.1848904347826099E-2</v>
      </c>
      <c r="O31" s="105">
        <v>1.2679750000000001</v>
      </c>
      <c r="P31" s="102">
        <v>1.0407409999999999</v>
      </c>
      <c r="Q31" s="103">
        <v>1.5448230000000001</v>
      </c>
      <c r="R31" s="104">
        <v>8.0111383006535905E-2</v>
      </c>
      <c r="S31" s="106">
        <v>1.0983879999999999</v>
      </c>
      <c r="T31" s="107">
        <v>0.93056269999999996</v>
      </c>
      <c r="U31" s="108">
        <v>1.2964800000000001</v>
      </c>
      <c r="V31" s="109">
        <v>0.443884386688852</v>
      </c>
      <c r="W31" s="106">
        <v>1.0581430000000001</v>
      </c>
      <c r="X31" s="107">
        <v>0.90352909999999997</v>
      </c>
      <c r="Y31" s="108">
        <v>1.239214</v>
      </c>
      <c r="Z31" s="109">
        <v>0.65894337412730997</v>
      </c>
      <c r="AA31" s="106">
        <v>1.1735439999999999</v>
      </c>
      <c r="AB31" s="107">
        <v>0.97918720000000004</v>
      </c>
      <c r="AC31" s="108">
        <v>1.4064779999999999</v>
      </c>
      <c r="AD31" s="109">
        <v>0.202662865525672</v>
      </c>
      <c r="AE31" s="106">
        <v>1.5378829999999999</v>
      </c>
      <c r="AF31" s="107">
        <v>1.1060970000000001</v>
      </c>
      <c r="AG31" s="108">
        <v>2.138223</v>
      </c>
      <c r="AH31" s="110">
        <v>5.78160066481994E-2</v>
      </c>
      <c r="AI31"/>
      <c r="AL31"/>
      <c r="AM31"/>
      <c r="AN31"/>
      <c r="AO31"/>
      <c r="AR31"/>
      <c r="AS31"/>
      <c r="AT31"/>
      <c r="AU31"/>
      <c r="AX31"/>
      <c r="AY31"/>
      <c r="AZ31"/>
    </row>
    <row r="32" spans="1:52" x14ac:dyDescent="0.3">
      <c r="A32" t="s">
        <v>198</v>
      </c>
      <c r="B32" s="39" t="s">
        <v>169</v>
      </c>
      <c r="C32" s="101">
        <v>1.033104</v>
      </c>
      <c r="D32" s="102">
        <v>0.90655600000000003</v>
      </c>
      <c r="E32" s="103">
        <v>1.1773180000000001</v>
      </c>
      <c r="F32" s="104">
        <v>0.77709108514605296</v>
      </c>
      <c r="G32" s="105">
        <v>1.09907</v>
      </c>
      <c r="H32" s="102">
        <v>0.94117589999999995</v>
      </c>
      <c r="I32" s="103">
        <v>1.2834540000000001</v>
      </c>
      <c r="J32" s="104">
        <v>0.40529043779527602</v>
      </c>
      <c r="K32" s="105">
        <v>1.12035</v>
      </c>
      <c r="L32" s="102">
        <v>0.97248710000000005</v>
      </c>
      <c r="M32" s="103">
        <v>1.2906949999999999</v>
      </c>
      <c r="N32" s="104">
        <v>0.25326318679867998</v>
      </c>
      <c r="O32" s="105">
        <v>1.2528049999999999</v>
      </c>
      <c r="P32" s="102">
        <v>1.0322910000000001</v>
      </c>
      <c r="Q32" s="103">
        <v>1.520424</v>
      </c>
      <c r="R32" s="104">
        <v>8.8522594082840203E-2</v>
      </c>
      <c r="S32" s="106">
        <v>1.047072</v>
      </c>
      <c r="T32" s="107">
        <v>0.89044350000000005</v>
      </c>
      <c r="U32" s="108">
        <v>1.231252</v>
      </c>
      <c r="V32" s="109">
        <v>0.73836634000000001</v>
      </c>
      <c r="W32" s="106">
        <v>1.0119469999999999</v>
      </c>
      <c r="X32" s="107">
        <v>0.86717789999999995</v>
      </c>
      <c r="Y32" s="108">
        <v>1.180885</v>
      </c>
      <c r="Z32" s="109">
        <v>0.93076765368700298</v>
      </c>
      <c r="AA32" s="106">
        <v>1.0829329999999999</v>
      </c>
      <c r="AB32" s="107">
        <v>0.90771290000000004</v>
      </c>
      <c r="AC32" s="108">
        <v>1.2919780000000001</v>
      </c>
      <c r="AD32" s="109">
        <v>0.55882778912881603</v>
      </c>
      <c r="AE32" s="106">
        <v>1.2445349999999999</v>
      </c>
      <c r="AF32" s="107">
        <v>0.90699940000000001</v>
      </c>
      <c r="AG32" s="108">
        <v>1.7076819999999999</v>
      </c>
      <c r="AH32" s="110">
        <v>0.33013050737240102</v>
      </c>
      <c r="AI32"/>
      <c r="AL32"/>
      <c r="AM32"/>
      <c r="AN32"/>
      <c r="AO32"/>
      <c r="AR32"/>
      <c r="AS32"/>
      <c r="AT32"/>
      <c r="AU32"/>
      <c r="AX32"/>
      <c r="AY32"/>
      <c r="AZ32"/>
    </row>
    <row r="33" spans="1:52" x14ac:dyDescent="0.3">
      <c r="A33" t="s">
        <v>199</v>
      </c>
      <c r="B33" s="39" t="s">
        <v>169</v>
      </c>
      <c r="C33" s="101">
        <v>0.92780700000000005</v>
      </c>
      <c r="D33" s="102">
        <v>0.80572849999999996</v>
      </c>
      <c r="E33" s="103">
        <v>1.0683819999999999</v>
      </c>
      <c r="F33" s="104">
        <v>0.47451955875299801</v>
      </c>
      <c r="G33" s="105">
        <v>0.90192329999999998</v>
      </c>
      <c r="H33" s="102">
        <v>0.76453450000000001</v>
      </c>
      <c r="I33" s="103">
        <v>1.064001</v>
      </c>
      <c r="J33" s="104">
        <v>0.390627134693877</v>
      </c>
      <c r="K33" s="105">
        <v>0.8470512</v>
      </c>
      <c r="L33" s="102">
        <v>0.72787069999999998</v>
      </c>
      <c r="M33" s="103">
        <v>0.98574609999999996</v>
      </c>
      <c r="N33" s="104">
        <v>0.10814324081632699</v>
      </c>
      <c r="O33" s="105">
        <v>0.98285529999999999</v>
      </c>
      <c r="P33" s="102">
        <v>0.80079409999999995</v>
      </c>
      <c r="Q33" s="103">
        <v>1.2063079999999999</v>
      </c>
      <c r="R33" s="104">
        <v>0.92525470588235303</v>
      </c>
      <c r="S33" s="106">
        <v>0.8339162</v>
      </c>
      <c r="T33" s="107">
        <v>0.70162040000000003</v>
      </c>
      <c r="U33" s="108">
        <v>0.99115739999999997</v>
      </c>
      <c r="V33" s="109">
        <v>0.12374216025236601</v>
      </c>
      <c r="W33" s="106">
        <v>0.91245849999999995</v>
      </c>
      <c r="X33" s="107">
        <v>0.77349310000000004</v>
      </c>
      <c r="Y33" s="108">
        <v>1.07639</v>
      </c>
      <c r="Z33" s="109">
        <v>0.45327256748768502</v>
      </c>
      <c r="AA33" s="106">
        <v>0.83366059999999997</v>
      </c>
      <c r="AB33" s="107">
        <v>0.69093420000000005</v>
      </c>
      <c r="AC33" s="108">
        <v>1.00587</v>
      </c>
      <c r="AD33" s="109">
        <v>0.1595284472879</v>
      </c>
      <c r="AE33" s="106">
        <v>0.66431879999999999</v>
      </c>
      <c r="AF33" s="107">
        <v>0.47948459999999998</v>
      </c>
      <c r="AG33" s="108">
        <v>0.92040390000000005</v>
      </c>
      <c r="AH33" s="110">
        <v>6.7473332687651294E-2</v>
      </c>
      <c r="AI33"/>
      <c r="AL33"/>
      <c r="AM33"/>
      <c r="AN33"/>
      <c r="AO33"/>
      <c r="AR33"/>
      <c r="AS33"/>
      <c r="AT33"/>
      <c r="AU33"/>
      <c r="AX33"/>
      <c r="AY33"/>
      <c r="AZ33"/>
    </row>
    <row r="34" spans="1:52" x14ac:dyDescent="0.3">
      <c r="A34" t="s">
        <v>200</v>
      </c>
      <c r="B34" s="39" t="s">
        <v>169</v>
      </c>
      <c r="C34" s="101">
        <v>1.2099260000000001</v>
      </c>
      <c r="D34" s="102">
        <v>1.0442720000000001</v>
      </c>
      <c r="E34" s="103">
        <v>1.4018569999999999</v>
      </c>
      <c r="F34" s="104">
        <v>6.0280611891891898E-2</v>
      </c>
      <c r="G34" s="105">
        <v>1.3529139999999999</v>
      </c>
      <c r="H34" s="102">
        <v>1.1394010000000001</v>
      </c>
      <c r="I34" s="103">
        <v>1.6064369999999999</v>
      </c>
      <c r="J34" s="104">
        <v>1.4227200000000001E-2</v>
      </c>
      <c r="K34" s="105">
        <v>1.3310230000000001</v>
      </c>
      <c r="L34" s="102">
        <v>1.136198</v>
      </c>
      <c r="M34" s="103">
        <v>1.5592539999999999</v>
      </c>
      <c r="N34" s="104">
        <v>1.2796993548387099E-2</v>
      </c>
      <c r="O34" s="105">
        <v>1.363909</v>
      </c>
      <c r="P34" s="102">
        <v>1.104932</v>
      </c>
      <c r="Q34" s="103">
        <v>1.683586</v>
      </c>
      <c r="R34" s="104">
        <v>3.41398831858407E-2</v>
      </c>
      <c r="S34" s="106">
        <v>1.369219</v>
      </c>
      <c r="T34" s="107">
        <v>1.144102</v>
      </c>
      <c r="U34" s="108">
        <v>1.6386309999999999</v>
      </c>
      <c r="V34" s="109">
        <v>1.43708571428571E-2</v>
      </c>
      <c r="W34" s="106">
        <v>1.331083</v>
      </c>
      <c r="X34" s="107">
        <v>1.1207039999999999</v>
      </c>
      <c r="Y34" s="108">
        <v>1.580954</v>
      </c>
      <c r="Z34" s="109">
        <v>1.92683314285714E-2</v>
      </c>
      <c r="AA34" s="106">
        <v>1.4244889999999999</v>
      </c>
      <c r="AB34" s="107">
        <v>1.1720950000000001</v>
      </c>
      <c r="AC34" s="108">
        <v>1.7312320000000001</v>
      </c>
      <c r="AD34" s="109">
        <v>1.250976E-2</v>
      </c>
      <c r="AE34" s="106">
        <v>1.6642079999999999</v>
      </c>
      <c r="AF34" s="107">
        <v>1.1913149999999999</v>
      </c>
      <c r="AG34" s="108">
        <v>2.3248139999999999</v>
      </c>
      <c r="AH34" s="110">
        <v>2.9056503092783501E-2</v>
      </c>
      <c r="AI34"/>
      <c r="AL34"/>
      <c r="AM34"/>
      <c r="AN34"/>
      <c r="AO34"/>
      <c r="AR34"/>
      <c r="AS34"/>
      <c r="AT34"/>
      <c r="AU34"/>
      <c r="AX34"/>
      <c r="AY34"/>
      <c r="AZ34"/>
    </row>
    <row r="35" spans="1:52" x14ac:dyDescent="0.3">
      <c r="A35" t="s">
        <v>201</v>
      </c>
      <c r="B35" s="39" t="s">
        <v>169</v>
      </c>
      <c r="C35" s="101">
        <v>0.92103800000000002</v>
      </c>
      <c r="D35" s="102">
        <v>0.80313469999999998</v>
      </c>
      <c r="E35" s="103">
        <v>1.0562499999999999</v>
      </c>
      <c r="F35" s="104">
        <v>0.41186760726015598</v>
      </c>
      <c r="G35" s="105">
        <v>0.91013549999999999</v>
      </c>
      <c r="H35" s="102">
        <v>0.77643320000000005</v>
      </c>
      <c r="I35" s="103">
        <v>1.0668610000000001</v>
      </c>
      <c r="J35" s="104">
        <v>0.41893859537275102</v>
      </c>
      <c r="K35" s="105">
        <v>0.91776820000000003</v>
      </c>
      <c r="L35" s="102">
        <v>0.79244550000000002</v>
      </c>
      <c r="M35" s="103">
        <v>1.06291</v>
      </c>
      <c r="N35" s="104">
        <v>0.42809115907928402</v>
      </c>
      <c r="O35" s="105">
        <v>0.86919190000000002</v>
      </c>
      <c r="P35" s="102">
        <v>0.71636049999999996</v>
      </c>
      <c r="Q35" s="103">
        <v>1.054629</v>
      </c>
      <c r="R35" s="104">
        <v>0.30548961974333699</v>
      </c>
      <c r="S35" s="106">
        <v>0.9561847</v>
      </c>
      <c r="T35" s="107">
        <v>0.80877580000000004</v>
      </c>
      <c r="U35" s="108">
        <v>1.13046</v>
      </c>
      <c r="V35" s="109">
        <v>0.75829865939086305</v>
      </c>
      <c r="W35" s="106">
        <v>0.79201160000000004</v>
      </c>
      <c r="X35" s="107">
        <v>0.67720670000000005</v>
      </c>
      <c r="Y35" s="108">
        <v>0.92627890000000002</v>
      </c>
      <c r="Z35" s="109">
        <v>3.3119818867924498E-2</v>
      </c>
      <c r="AA35" s="106">
        <v>0.85938110000000001</v>
      </c>
      <c r="AB35" s="107">
        <v>0.71840950000000003</v>
      </c>
      <c r="AC35" s="108">
        <v>1.0280149999999999</v>
      </c>
      <c r="AD35" s="109">
        <v>0.22398176812932999</v>
      </c>
      <c r="AE35" s="106">
        <v>1.056244</v>
      </c>
      <c r="AF35" s="107">
        <v>0.75727469999999997</v>
      </c>
      <c r="AG35" s="108">
        <v>1.4732449999999999</v>
      </c>
      <c r="AH35" s="110">
        <v>0.85239116702919304</v>
      </c>
      <c r="AI35"/>
      <c r="AL35"/>
      <c r="AM35"/>
      <c r="AN35"/>
      <c r="AO35"/>
      <c r="AR35"/>
      <c r="AS35"/>
      <c r="AT35"/>
      <c r="AU35"/>
      <c r="AX35"/>
      <c r="AY35"/>
      <c r="AZ35"/>
    </row>
    <row r="36" spans="1:52" x14ac:dyDescent="0.3">
      <c r="A36" t="s">
        <v>202</v>
      </c>
      <c r="B36" s="39" t="s">
        <v>169</v>
      </c>
      <c r="C36" s="101">
        <v>0.86839569999999999</v>
      </c>
      <c r="D36" s="102">
        <v>0.75340660000000004</v>
      </c>
      <c r="E36" s="103">
        <v>1.0009349999999999</v>
      </c>
      <c r="F36" s="104">
        <v>0.14747296896551701</v>
      </c>
      <c r="G36" s="105">
        <v>0.82990109999999995</v>
      </c>
      <c r="H36" s="102">
        <v>0.70115649999999996</v>
      </c>
      <c r="I36" s="103">
        <v>0.98228539999999998</v>
      </c>
      <c r="J36" s="104">
        <v>0.10545752842105301</v>
      </c>
      <c r="K36" s="105">
        <v>0.77006019999999997</v>
      </c>
      <c r="L36" s="102">
        <v>0.65958459999999997</v>
      </c>
      <c r="M36" s="103">
        <v>0.89903979999999994</v>
      </c>
      <c r="N36" s="104">
        <v>1.8418188235294099E-2</v>
      </c>
      <c r="O36" s="105">
        <v>0.85497679999999998</v>
      </c>
      <c r="P36" s="102">
        <v>0.69365920000000003</v>
      </c>
      <c r="Q36" s="103">
        <v>1.0538110000000001</v>
      </c>
      <c r="R36" s="104">
        <v>0.28789288716904299</v>
      </c>
      <c r="S36" s="106">
        <v>0.69045389999999995</v>
      </c>
      <c r="T36" s="107">
        <v>0.57612909999999995</v>
      </c>
      <c r="U36" s="108">
        <v>0.82746489999999995</v>
      </c>
      <c r="V36" s="109">
        <v>8.6130285714285694E-3</v>
      </c>
      <c r="W36" s="106">
        <v>0.75330180000000002</v>
      </c>
      <c r="X36" s="107">
        <v>0.63603500000000002</v>
      </c>
      <c r="Y36" s="108">
        <v>0.89218929999999996</v>
      </c>
      <c r="Z36" s="109">
        <v>1.9135762162162201E-2</v>
      </c>
      <c r="AA36" s="106">
        <v>0.72756220000000005</v>
      </c>
      <c r="AB36" s="107">
        <v>0.59899340000000001</v>
      </c>
      <c r="AC36" s="108">
        <v>0.88372720000000005</v>
      </c>
      <c r="AD36" s="109">
        <v>1.92683314285714E-2</v>
      </c>
      <c r="AE36" s="106">
        <v>0.5887945</v>
      </c>
      <c r="AF36" s="107">
        <v>0.40745169999999997</v>
      </c>
      <c r="AG36" s="108">
        <v>0.85084660000000001</v>
      </c>
      <c r="AH36" s="110">
        <v>3.7825954150197599E-2</v>
      </c>
      <c r="AI36"/>
      <c r="AL36"/>
      <c r="AM36"/>
      <c r="AN36"/>
      <c r="AO36"/>
      <c r="AR36"/>
      <c r="AS36"/>
      <c r="AT36"/>
      <c r="AU36"/>
      <c r="AX36"/>
      <c r="AY36"/>
      <c r="AZ36"/>
    </row>
    <row r="37" spans="1:52" x14ac:dyDescent="0.3">
      <c r="A37" t="s">
        <v>203</v>
      </c>
      <c r="B37" s="39" t="s">
        <v>169</v>
      </c>
      <c r="C37" s="101">
        <v>0.99873730000000005</v>
      </c>
      <c r="D37" s="102">
        <v>0.86862859999999997</v>
      </c>
      <c r="E37" s="103">
        <v>1.1483350000000001</v>
      </c>
      <c r="F37" s="104">
        <v>0.98982008104838703</v>
      </c>
      <c r="G37" s="105">
        <v>0.98823490000000003</v>
      </c>
      <c r="H37" s="102">
        <v>0.83912779999999998</v>
      </c>
      <c r="I37" s="103">
        <v>1.163837</v>
      </c>
      <c r="J37" s="104">
        <v>0.93510276825396799</v>
      </c>
      <c r="K37" s="105">
        <v>0.96955729999999996</v>
      </c>
      <c r="L37" s="102">
        <v>0.83426699999999998</v>
      </c>
      <c r="M37" s="103">
        <v>1.126787</v>
      </c>
      <c r="N37" s="104">
        <v>0.81977853756740604</v>
      </c>
      <c r="O37" s="105">
        <v>1.1064670000000001</v>
      </c>
      <c r="P37" s="102">
        <v>0.90258229999999995</v>
      </c>
      <c r="Q37" s="103">
        <v>1.3564069999999999</v>
      </c>
      <c r="R37" s="104">
        <v>0.51115354592074602</v>
      </c>
      <c r="S37" s="106">
        <v>0.85567870000000001</v>
      </c>
      <c r="T37" s="107">
        <v>0.72148420000000002</v>
      </c>
      <c r="U37" s="108">
        <v>1.0148330000000001</v>
      </c>
      <c r="V37" s="109">
        <v>0.18774856041131099</v>
      </c>
      <c r="W37" s="106">
        <v>0.91648370000000001</v>
      </c>
      <c r="X37" s="107">
        <v>0.7787172</v>
      </c>
      <c r="Y37" s="108">
        <v>1.0786230000000001</v>
      </c>
      <c r="Z37" s="109">
        <v>0.47031263884430202</v>
      </c>
      <c r="AA37" s="106">
        <v>0.9141378</v>
      </c>
      <c r="AB37" s="107">
        <v>0.75905979999999995</v>
      </c>
      <c r="AC37" s="108">
        <v>1.1008990000000001</v>
      </c>
      <c r="AD37" s="109">
        <v>0.524937182528736</v>
      </c>
      <c r="AE37" s="106">
        <v>0.85212330000000003</v>
      </c>
      <c r="AF37" s="107">
        <v>0.61565879999999995</v>
      </c>
      <c r="AG37" s="108">
        <v>1.1794100000000001</v>
      </c>
      <c r="AH37" s="110">
        <v>0.51425616481481495</v>
      </c>
      <c r="AI37"/>
      <c r="AL37"/>
      <c r="AM37"/>
      <c r="AN37"/>
      <c r="AO37"/>
      <c r="AR37"/>
      <c r="AS37"/>
      <c r="AT37"/>
      <c r="AU37"/>
      <c r="AX37"/>
      <c r="AY37"/>
      <c r="AZ37"/>
    </row>
    <row r="38" spans="1:52" x14ac:dyDescent="0.3">
      <c r="A38" t="s">
        <v>204</v>
      </c>
      <c r="B38" s="39" t="s">
        <v>169</v>
      </c>
      <c r="C38" s="101">
        <v>1.274065</v>
      </c>
      <c r="D38" s="102">
        <v>1.096714</v>
      </c>
      <c r="E38" s="103">
        <v>1.4800960000000001</v>
      </c>
      <c r="F38" s="104">
        <v>2.0749563157894699E-2</v>
      </c>
      <c r="G38" s="105">
        <v>1.378369</v>
      </c>
      <c r="H38" s="102">
        <v>1.157783</v>
      </c>
      <c r="I38" s="103">
        <v>1.640981</v>
      </c>
      <c r="J38" s="104">
        <v>1.1037814285714299E-2</v>
      </c>
      <c r="K38" s="105">
        <v>1.4112910000000001</v>
      </c>
      <c r="L38" s="102">
        <v>1.201166</v>
      </c>
      <c r="M38" s="103">
        <v>1.658174</v>
      </c>
      <c r="N38" s="104">
        <v>8.6130285714285694E-3</v>
      </c>
      <c r="O38" s="105">
        <v>1.3310919999999999</v>
      </c>
      <c r="P38" s="102">
        <v>1.074678</v>
      </c>
      <c r="Q38" s="103">
        <v>1.648687</v>
      </c>
      <c r="R38" s="104">
        <v>5.22944332344214E-2</v>
      </c>
      <c r="S38" s="106">
        <v>1.3218380000000001</v>
      </c>
      <c r="T38" s="107">
        <v>1.1005990000000001</v>
      </c>
      <c r="U38" s="108">
        <v>1.58755</v>
      </c>
      <c r="V38" s="109">
        <v>2.9056503092783501E-2</v>
      </c>
      <c r="W38" s="106">
        <v>1.264221</v>
      </c>
      <c r="X38" s="107">
        <v>1.0618460000000001</v>
      </c>
      <c r="Y38" s="108">
        <v>1.5051650000000001</v>
      </c>
      <c r="Z38" s="109">
        <v>5.1377152293577998E-2</v>
      </c>
      <c r="AA38" s="106">
        <v>1.484316</v>
      </c>
      <c r="AB38" s="107">
        <v>1.2179629999999999</v>
      </c>
      <c r="AC38" s="108">
        <v>1.8089170000000001</v>
      </c>
      <c r="AD38" s="109">
        <v>8.6130285714285694E-3</v>
      </c>
      <c r="AE38" s="106">
        <v>1.8969640000000001</v>
      </c>
      <c r="AF38" s="107">
        <v>1.3456809999999999</v>
      </c>
      <c r="AG38" s="108">
        <v>2.6740900000000001</v>
      </c>
      <c r="AH38" s="110">
        <v>1.0073270588235299E-2</v>
      </c>
      <c r="AI38"/>
      <c r="AL38"/>
      <c r="AM38"/>
      <c r="AN38"/>
      <c r="AO38"/>
      <c r="AR38"/>
      <c r="AS38"/>
      <c r="AT38"/>
      <c r="AU38"/>
      <c r="AX38"/>
      <c r="AY38"/>
      <c r="AZ38"/>
    </row>
    <row r="39" spans="1:52" x14ac:dyDescent="0.3">
      <c r="A39" t="s">
        <v>205</v>
      </c>
      <c r="B39" s="39" t="s">
        <v>169</v>
      </c>
      <c r="C39" s="101">
        <v>0.98070480000000004</v>
      </c>
      <c r="D39" s="102">
        <v>0.85348959999999996</v>
      </c>
      <c r="E39" s="103">
        <v>1.1268819999999999</v>
      </c>
      <c r="F39" s="104">
        <v>0.87379124613661796</v>
      </c>
      <c r="G39" s="105">
        <v>0.97135550000000004</v>
      </c>
      <c r="H39" s="102">
        <v>0.82506860000000004</v>
      </c>
      <c r="I39" s="103">
        <v>1.1435789999999999</v>
      </c>
      <c r="J39" s="104">
        <v>0.84067492591304305</v>
      </c>
      <c r="K39" s="105">
        <v>0.95176380000000005</v>
      </c>
      <c r="L39" s="102">
        <v>0.81946319999999995</v>
      </c>
      <c r="M39" s="103">
        <v>1.105424</v>
      </c>
      <c r="N39" s="104">
        <v>0.68322154592445306</v>
      </c>
      <c r="O39" s="105">
        <v>1.112492</v>
      </c>
      <c r="P39" s="102">
        <v>0.90751369999999998</v>
      </c>
      <c r="Q39" s="103">
        <v>1.3637680000000001</v>
      </c>
      <c r="R39" s="104">
        <v>0.48319596945107401</v>
      </c>
      <c r="S39" s="106">
        <v>0.84436109999999998</v>
      </c>
      <c r="T39" s="107">
        <v>0.71247150000000004</v>
      </c>
      <c r="U39" s="108">
        <v>1.0006660000000001</v>
      </c>
      <c r="V39" s="109">
        <v>0.146322316883117</v>
      </c>
      <c r="W39" s="106">
        <v>0.90164250000000001</v>
      </c>
      <c r="X39" s="107">
        <v>0.76649279999999997</v>
      </c>
      <c r="Y39" s="108">
        <v>1.060622</v>
      </c>
      <c r="Z39" s="109">
        <v>0.37929168172817301</v>
      </c>
      <c r="AA39" s="106">
        <v>0.90069160000000004</v>
      </c>
      <c r="AB39" s="107">
        <v>0.7484596</v>
      </c>
      <c r="AC39" s="108">
        <v>1.083887</v>
      </c>
      <c r="AD39" s="109">
        <v>0.44409893067331702</v>
      </c>
      <c r="AE39" s="106">
        <v>0.84009310000000004</v>
      </c>
      <c r="AF39" s="107">
        <v>0.60889219999999999</v>
      </c>
      <c r="AG39" s="108">
        <v>1.1590830000000001</v>
      </c>
      <c r="AH39" s="110">
        <v>0.46413326682808698</v>
      </c>
      <c r="AI39"/>
      <c r="AL39"/>
      <c r="AM39"/>
      <c r="AN39"/>
      <c r="AO39"/>
      <c r="AR39"/>
      <c r="AS39"/>
      <c r="AT39"/>
      <c r="AU39"/>
      <c r="AX39"/>
      <c r="AY39"/>
      <c r="AZ39"/>
    </row>
    <row r="40" spans="1:52" x14ac:dyDescent="0.3">
      <c r="A40" t="s">
        <v>206</v>
      </c>
      <c r="B40" s="39" t="s">
        <v>169</v>
      </c>
      <c r="C40" s="101">
        <v>0.98223419999999995</v>
      </c>
      <c r="D40" s="102">
        <v>0.85318919999999998</v>
      </c>
      <c r="E40" s="103">
        <v>1.1307970000000001</v>
      </c>
      <c r="F40" s="104">
        <v>0.87939298515667896</v>
      </c>
      <c r="G40" s="105">
        <v>0.94840999999999998</v>
      </c>
      <c r="H40" s="102">
        <v>0.80381930000000001</v>
      </c>
      <c r="I40" s="103">
        <v>1.1190100000000001</v>
      </c>
      <c r="J40" s="104">
        <v>0.69491037947368395</v>
      </c>
      <c r="K40" s="105">
        <v>0.9561634</v>
      </c>
      <c r="L40" s="102">
        <v>0.82148520000000003</v>
      </c>
      <c r="M40" s="103">
        <v>1.112921</v>
      </c>
      <c r="N40" s="104">
        <v>0.72607225958549204</v>
      </c>
      <c r="O40" s="105">
        <v>1.0893120000000001</v>
      </c>
      <c r="P40" s="102">
        <v>0.88725410000000005</v>
      </c>
      <c r="Q40" s="103">
        <v>1.3373839999999999</v>
      </c>
      <c r="R40" s="104">
        <v>0.59689017871107897</v>
      </c>
      <c r="S40" s="106">
        <v>0.84788459999999999</v>
      </c>
      <c r="T40" s="107">
        <v>0.71290799999999999</v>
      </c>
      <c r="U40" s="108">
        <v>1.0084169999999999</v>
      </c>
      <c r="V40" s="109">
        <v>0.168899043929059</v>
      </c>
      <c r="W40" s="106">
        <v>0.91422630000000005</v>
      </c>
      <c r="X40" s="107">
        <v>0.77535359999999998</v>
      </c>
      <c r="Y40" s="108">
        <v>1.0779719999999999</v>
      </c>
      <c r="Z40" s="109">
        <v>0.462157409245742</v>
      </c>
      <c r="AA40" s="106">
        <v>0.92959599999999998</v>
      </c>
      <c r="AB40" s="107">
        <v>0.77027679999999998</v>
      </c>
      <c r="AC40" s="108">
        <v>1.1218680000000001</v>
      </c>
      <c r="AD40" s="109">
        <v>0.62429321936842097</v>
      </c>
      <c r="AE40" s="106">
        <v>0.89352509999999996</v>
      </c>
      <c r="AF40" s="107">
        <v>0.64060240000000002</v>
      </c>
      <c r="AG40" s="108">
        <v>1.2463070000000001</v>
      </c>
      <c r="AH40" s="110">
        <v>0.67738351499000704</v>
      </c>
      <c r="AI40"/>
      <c r="AL40"/>
      <c r="AM40"/>
      <c r="AN40"/>
      <c r="AO40"/>
      <c r="AR40"/>
      <c r="AS40"/>
      <c r="AT40"/>
      <c r="AU40"/>
      <c r="AX40"/>
      <c r="AY40"/>
      <c r="AZ40"/>
    </row>
    <row r="41" spans="1:52" x14ac:dyDescent="0.3">
      <c r="A41" t="s">
        <v>207</v>
      </c>
      <c r="B41" s="39" t="s">
        <v>169</v>
      </c>
      <c r="C41" s="101">
        <v>0.92033319999999996</v>
      </c>
      <c r="D41" s="102">
        <v>0.80319010000000002</v>
      </c>
      <c r="E41" s="103">
        <v>1.0545610000000001</v>
      </c>
      <c r="F41" s="104">
        <v>0.405072763540754</v>
      </c>
      <c r="G41" s="105">
        <v>0.89885090000000001</v>
      </c>
      <c r="H41" s="102">
        <v>0.76512219999999997</v>
      </c>
      <c r="I41" s="103">
        <v>1.0559529999999999</v>
      </c>
      <c r="J41" s="104">
        <v>0.35700220092165902</v>
      </c>
      <c r="K41" s="105">
        <v>0.89383080000000004</v>
      </c>
      <c r="L41" s="102">
        <v>0.77163079999999995</v>
      </c>
      <c r="M41" s="103">
        <v>1.0353829999999999</v>
      </c>
      <c r="N41" s="104">
        <v>0.27949171</v>
      </c>
      <c r="O41" s="105">
        <v>1.0315369999999999</v>
      </c>
      <c r="P41" s="102">
        <v>0.84437479999999998</v>
      </c>
      <c r="Q41" s="103">
        <v>1.260186</v>
      </c>
      <c r="R41" s="104">
        <v>0.86001984299489498</v>
      </c>
      <c r="S41" s="106">
        <v>0.79722519999999997</v>
      </c>
      <c r="T41" s="107">
        <v>0.67401540000000004</v>
      </c>
      <c r="U41" s="108">
        <v>0.94295770000000001</v>
      </c>
      <c r="V41" s="109">
        <v>5.1063265203761803E-2</v>
      </c>
      <c r="W41" s="106">
        <v>0.86641000000000001</v>
      </c>
      <c r="X41" s="107">
        <v>0.73790420000000001</v>
      </c>
      <c r="Y41" s="108">
        <v>1.0172950000000001</v>
      </c>
      <c r="Z41" s="109">
        <v>0.19765502750929401</v>
      </c>
      <c r="AA41" s="106">
        <v>0.81500150000000005</v>
      </c>
      <c r="AB41" s="107">
        <v>0.67918440000000002</v>
      </c>
      <c r="AC41" s="108">
        <v>0.97797800000000001</v>
      </c>
      <c r="AD41" s="109">
        <v>9.9492218571428606E-2</v>
      </c>
      <c r="AE41" s="106">
        <v>0.78738529999999995</v>
      </c>
      <c r="AF41" s="107">
        <v>0.57413429999999999</v>
      </c>
      <c r="AG41" s="108">
        <v>1.079844</v>
      </c>
      <c r="AH41" s="110">
        <v>0.28456359254658398</v>
      </c>
      <c r="AI41"/>
      <c r="AL41"/>
      <c r="AM41"/>
      <c r="AN41"/>
      <c r="AO41"/>
      <c r="AR41"/>
      <c r="AS41"/>
      <c r="AT41"/>
      <c r="AU41"/>
      <c r="AX41"/>
      <c r="AY41"/>
      <c r="AZ41"/>
    </row>
    <row r="42" spans="1:52" x14ac:dyDescent="0.3">
      <c r="A42" t="s">
        <v>209</v>
      </c>
      <c r="B42" s="39" t="s">
        <v>169</v>
      </c>
      <c r="C42" s="101">
        <v>1.0390969999999999</v>
      </c>
      <c r="D42" s="102">
        <v>0.91175799999999996</v>
      </c>
      <c r="E42" s="103">
        <v>1.184221</v>
      </c>
      <c r="F42" s="104">
        <v>0.72791581590174503</v>
      </c>
      <c r="G42" s="105">
        <v>1.102806</v>
      </c>
      <c r="H42" s="102">
        <v>0.9443163</v>
      </c>
      <c r="I42" s="103">
        <v>1.2878959999999999</v>
      </c>
      <c r="J42" s="104">
        <v>0.38451570669045498</v>
      </c>
      <c r="K42" s="105">
        <v>1.1254729999999999</v>
      </c>
      <c r="L42" s="102">
        <v>0.97689680000000001</v>
      </c>
      <c r="M42" s="103">
        <v>1.2966470000000001</v>
      </c>
      <c r="N42" s="104">
        <v>0.232462288073395</v>
      </c>
      <c r="O42" s="105">
        <v>1.2385109999999999</v>
      </c>
      <c r="P42" s="102">
        <v>1.020721</v>
      </c>
      <c r="Q42" s="103">
        <v>1.5027699999999999</v>
      </c>
      <c r="R42" s="104">
        <v>0.10545752842105301</v>
      </c>
      <c r="S42" s="106">
        <v>1.0327900000000001</v>
      </c>
      <c r="T42" s="107">
        <v>0.87837030000000005</v>
      </c>
      <c r="U42" s="108">
        <v>1.2143569999999999</v>
      </c>
      <c r="V42" s="109">
        <v>0.82437209696969704</v>
      </c>
      <c r="W42" s="106">
        <v>1.000955</v>
      </c>
      <c r="X42" s="107">
        <v>0.85769309999999999</v>
      </c>
      <c r="Y42" s="108">
        <v>1.168147</v>
      </c>
      <c r="Z42" s="109">
        <v>0.99349034078549903</v>
      </c>
      <c r="AA42" s="106">
        <v>1.0725309999999999</v>
      </c>
      <c r="AB42" s="107">
        <v>0.89896149999999997</v>
      </c>
      <c r="AC42" s="108">
        <v>1.2796129999999999</v>
      </c>
      <c r="AD42" s="109">
        <v>0.61596897494692104</v>
      </c>
      <c r="AE42" s="106">
        <v>1.264108</v>
      </c>
      <c r="AF42" s="107">
        <v>0.92123920000000004</v>
      </c>
      <c r="AG42" s="108">
        <v>1.7345870000000001</v>
      </c>
      <c r="AH42" s="110">
        <v>0.29459770413723502</v>
      </c>
      <c r="AI42"/>
      <c r="AL42"/>
      <c r="AM42"/>
      <c r="AN42"/>
      <c r="AO42"/>
      <c r="AR42"/>
      <c r="AS42"/>
      <c r="AT42"/>
      <c r="AU42"/>
      <c r="AX42"/>
      <c r="AY42"/>
      <c r="AZ42"/>
    </row>
    <row r="43" spans="1:52" x14ac:dyDescent="0.3">
      <c r="A43" t="s">
        <v>211</v>
      </c>
      <c r="B43" s="39" t="s">
        <v>169</v>
      </c>
      <c r="C43" s="101">
        <v>0.91217320000000002</v>
      </c>
      <c r="D43" s="102">
        <v>0.78975519999999999</v>
      </c>
      <c r="E43" s="103">
        <v>1.0535669999999999</v>
      </c>
      <c r="F43" s="104">
        <v>0.37929168172817301</v>
      </c>
      <c r="G43" s="105">
        <v>0.87683929999999999</v>
      </c>
      <c r="H43" s="102">
        <v>0.74068800000000001</v>
      </c>
      <c r="I43" s="103">
        <v>1.038017</v>
      </c>
      <c r="J43" s="104">
        <v>0.26913426198083101</v>
      </c>
      <c r="K43" s="105">
        <v>0.81485549999999995</v>
      </c>
      <c r="L43" s="102">
        <v>0.69772409999999996</v>
      </c>
      <c r="M43" s="103">
        <v>0.95165060000000001</v>
      </c>
      <c r="N43" s="104">
        <v>5.6063417142857098E-2</v>
      </c>
      <c r="O43" s="105">
        <v>0.92612380000000005</v>
      </c>
      <c r="P43" s="102">
        <v>0.75163489999999999</v>
      </c>
      <c r="Q43" s="103">
        <v>1.1411199999999999</v>
      </c>
      <c r="R43" s="104">
        <v>0.64641291735537199</v>
      </c>
      <c r="S43" s="106">
        <v>0.76785970000000003</v>
      </c>
      <c r="T43" s="107">
        <v>0.64321269999999997</v>
      </c>
      <c r="U43" s="108">
        <v>0.91666199999999998</v>
      </c>
      <c r="V43" s="109">
        <v>3.2922068571428598E-2</v>
      </c>
      <c r="W43" s="106">
        <v>0.85356770000000004</v>
      </c>
      <c r="X43" s="107">
        <v>0.72124290000000002</v>
      </c>
      <c r="Y43" s="108">
        <v>1.01017</v>
      </c>
      <c r="Z43" s="109">
        <v>0.1738115616</v>
      </c>
      <c r="AA43" s="106">
        <v>0.78569469999999997</v>
      </c>
      <c r="AB43" s="107">
        <v>0.64844849999999998</v>
      </c>
      <c r="AC43" s="108">
        <v>0.95198950000000004</v>
      </c>
      <c r="AD43" s="109">
        <v>6.7192589268292705E-2</v>
      </c>
      <c r="AE43" s="106">
        <v>0.60929169999999999</v>
      </c>
      <c r="AF43" s="107">
        <v>0.43292029999999998</v>
      </c>
      <c r="AG43" s="108">
        <v>0.85751670000000002</v>
      </c>
      <c r="AH43" s="110">
        <v>3.6502383673469398E-2</v>
      </c>
      <c r="AI43"/>
      <c r="AL43"/>
      <c r="AM43"/>
      <c r="AN43"/>
      <c r="AO43"/>
      <c r="AR43"/>
      <c r="AS43"/>
      <c r="AT43"/>
      <c r="AU43"/>
      <c r="AX43"/>
      <c r="AY43"/>
      <c r="AZ43"/>
    </row>
    <row r="44" spans="1:52" x14ac:dyDescent="0.3">
      <c r="A44" t="s">
        <v>212</v>
      </c>
      <c r="B44" s="39" t="s">
        <v>169</v>
      </c>
      <c r="C44" s="101">
        <v>1.0839240000000001</v>
      </c>
      <c r="D44" s="102">
        <v>0.94507810000000003</v>
      </c>
      <c r="E44" s="103">
        <v>1.2431680000000001</v>
      </c>
      <c r="F44" s="104">
        <v>0.42465350350727099</v>
      </c>
      <c r="G44" s="105">
        <v>1.1634439999999999</v>
      </c>
      <c r="H44" s="102">
        <v>0.99025969999999996</v>
      </c>
      <c r="I44" s="103">
        <v>1.366916</v>
      </c>
      <c r="J44" s="104">
        <v>0.17408435472703099</v>
      </c>
      <c r="K44" s="105">
        <v>1.229838</v>
      </c>
      <c r="L44" s="102">
        <v>1.0605659999999999</v>
      </c>
      <c r="M44" s="103">
        <v>1.4261269999999999</v>
      </c>
      <c r="N44" s="104">
        <v>4.3018841958042002E-2</v>
      </c>
      <c r="O44" s="105">
        <v>1.2494350000000001</v>
      </c>
      <c r="P44" s="102">
        <v>1.0232239999999999</v>
      </c>
      <c r="Q44" s="103">
        <v>1.525657</v>
      </c>
      <c r="R44" s="104">
        <v>0.102283361989343</v>
      </c>
      <c r="S44" s="106">
        <v>1.177694</v>
      </c>
      <c r="T44" s="107">
        <v>0.99435949999999995</v>
      </c>
      <c r="U44" s="108">
        <v>1.3948309999999999</v>
      </c>
      <c r="V44" s="109">
        <v>0.16025736431535301</v>
      </c>
      <c r="W44" s="106">
        <v>1.0870850000000001</v>
      </c>
      <c r="X44" s="107">
        <v>0.92582509999999996</v>
      </c>
      <c r="Y44" s="108">
        <v>1.276432</v>
      </c>
      <c r="Z44" s="109">
        <v>0.48631554675118899</v>
      </c>
      <c r="AA44" s="106">
        <v>1.2017659999999999</v>
      </c>
      <c r="AB44" s="107">
        <v>1.000489</v>
      </c>
      <c r="AC44" s="108">
        <v>1.4435359999999999</v>
      </c>
      <c r="AD44" s="109">
        <v>0.143123752325581</v>
      </c>
      <c r="AE44" s="106">
        <v>1.5864370000000001</v>
      </c>
      <c r="AF44" s="107">
        <v>1.138158</v>
      </c>
      <c r="AG44" s="108">
        <v>2.2112780000000001</v>
      </c>
      <c r="AH44" s="110">
        <v>4.4237459793814403E-2</v>
      </c>
      <c r="AI44"/>
      <c r="AL44"/>
      <c r="AM44"/>
      <c r="AN44"/>
      <c r="AO44"/>
      <c r="AR44"/>
      <c r="AS44"/>
      <c r="AT44"/>
      <c r="AU44"/>
      <c r="AX44"/>
      <c r="AY44"/>
      <c r="AZ44"/>
    </row>
    <row r="45" spans="1:52" x14ac:dyDescent="0.3">
      <c r="A45" t="s">
        <v>213</v>
      </c>
      <c r="B45" s="39" t="s">
        <v>169</v>
      </c>
      <c r="C45" s="101">
        <v>1.117478</v>
      </c>
      <c r="D45" s="102">
        <v>0.97299310000000006</v>
      </c>
      <c r="E45" s="103">
        <v>1.2834179999999999</v>
      </c>
      <c r="F45" s="104">
        <v>0.25361837538461501</v>
      </c>
      <c r="G45" s="105">
        <v>1.1833610000000001</v>
      </c>
      <c r="H45" s="102">
        <v>1.0074419999999999</v>
      </c>
      <c r="I45" s="103">
        <v>1.3899980000000001</v>
      </c>
      <c r="J45" s="104">
        <v>0.124969653499222</v>
      </c>
      <c r="K45" s="105">
        <v>1.1516709999999999</v>
      </c>
      <c r="L45" s="102">
        <v>0.9922938</v>
      </c>
      <c r="M45" s="103">
        <v>1.336646</v>
      </c>
      <c r="N45" s="104">
        <v>0.17020979594046001</v>
      </c>
      <c r="O45" s="105">
        <v>1.2744979999999999</v>
      </c>
      <c r="P45" s="102">
        <v>1.0460419999999999</v>
      </c>
      <c r="Q45" s="103">
        <v>1.5528500000000001</v>
      </c>
      <c r="R45" s="104">
        <v>7.2736005442176899E-2</v>
      </c>
      <c r="S45" s="106">
        <v>1.018364</v>
      </c>
      <c r="T45" s="107">
        <v>0.85930300000000004</v>
      </c>
      <c r="U45" s="108">
        <v>1.206869</v>
      </c>
      <c r="V45" s="109">
        <v>0.90007802016260197</v>
      </c>
      <c r="W45" s="106">
        <v>1.0328040000000001</v>
      </c>
      <c r="X45" s="107">
        <v>0.87853199999999998</v>
      </c>
      <c r="Y45" s="108">
        <v>1.214167</v>
      </c>
      <c r="Z45" s="109">
        <v>0.82437209696969704</v>
      </c>
      <c r="AA45" s="106">
        <v>1.108425</v>
      </c>
      <c r="AB45" s="107">
        <v>0.92159970000000002</v>
      </c>
      <c r="AC45" s="108">
        <v>1.3331219999999999</v>
      </c>
      <c r="AD45" s="109">
        <v>0.45021054168039498</v>
      </c>
      <c r="AE45" s="106">
        <v>1.1725140000000001</v>
      </c>
      <c r="AF45" s="107">
        <v>0.8474256</v>
      </c>
      <c r="AG45" s="108">
        <v>1.6223110000000001</v>
      </c>
      <c r="AH45" s="110">
        <v>0.51715775666923702</v>
      </c>
      <c r="AI45"/>
      <c r="AL45"/>
      <c r="AM45"/>
      <c r="AN45"/>
      <c r="AO45"/>
      <c r="AR45"/>
      <c r="AS45"/>
      <c r="AT45"/>
      <c r="AU45"/>
      <c r="AX45"/>
      <c r="AY45"/>
      <c r="AZ45"/>
    </row>
    <row r="46" spans="1:52" x14ac:dyDescent="0.3">
      <c r="A46" t="s">
        <v>214</v>
      </c>
      <c r="B46" s="39" t="s">
        <v>169</v>
      </c>
      <c r="C46" s="101">
        <v>0.82261589999999996</v>
      </c>
      <c r="D46" s="102">
        <v>0.71264700000000003</v>
      </c>
      <c r="E46" s="103">
        <v>0.94955420000000001</v>
      </c>
      <c r="F46" s="104">
        <v>4.9667632573289898E-2</v>
      </c>
      <c r="G46" s="105">
        <v>0.75972609999999996</v>
      </c>
      <c r="H46" s="102">
        <v>0.64264089999999996</v>
      </c>
      <c r="I46" s="103">
        <v>0.89814360000000004</v>
      </c>
      <c r="J46" s="104">
        <v>1.92683314285714E-2</v>
      </c>
      <c r="K46" s="105">
        <v>0.8123184</v>
      </c>
      <c r="L46" s="102">
        <v>0.69608890000000001</v>
      </c>
      <c r="M46" s="103">
        <v>0.94795549999999995</v>
      </c>
      <c r="N46" s="104">
        <v>5.1077079754601198E-2</v>
      </c>
      <c r="O46" s="105">
        <v>0.9210912</v>
      </c>
      <c r="P46" s="102">
        <v>0.74792170000000002</v>
      </c>
      <c r="Q46" s="103">
        <v>1.134355</v>
      </c>
      <c r="R46" s="104">
        <v>0.61741091093860301</v>
      </c>
      <c r="S46" s="106">
        <v>0.82019120000000001</v>
      </c>
      <c r="T46" s="107">
        <v>0.68785980000000002</v>
      </c>
      <c r="U46" s="108">
        <v>0.97798059999999998</v>
      </c>
      <c r="V46" s="109">
        <v>9.8829639272727296E-2</v>
      </c>
      <c r="W46" s="106">
        <v>0.83360350000000005</v>
      </c>
      <c r="X46" s="107">
        <v>0.70466280000000003</v>
      </c>
      <c r="Y46" s="108">
        <v>0.98613810000000002</v>
      </c>
      <c r="Z46" s="109">
        <v>0.112688474371859</v>
      </c>
      <c r="AA46" s="106">
        <v>0.68625800000000003</v>
      </c>
      <c r="AB46" s="107">
        <v>0.56867780000000001</v>
      </c>
      <c r="AC46" s="108">
        <v>0.82814909999999997</v>
      </c>
      <c r="AD46" s="109">
        <v>8.6130285714285694E-3</v>
      </c>
      <c r="AE46" s="106">
        <v>0.77752390000000005</v>
      </c>
      <c r="AF46" s="107">
        <v>0.55932380000000004</v>
      </c>
      <c r="AG46" s="108">
        <v>1.0808469999999999</v>
      </c>
      <c r="AH46" s="110">
        <v>0.27949171</v>
      </c>
      <c r="AI46"/>
      <c r="AL46"/>
      <c r="AM46"/>
      <c r="AN46"/>
      <c r="AO46"/>
      <c r="AR46"/>
      <c r="AS46"/>
      <c r="AT46"/>
      <c r="AU46"/>
      <c r="AX46"/>
      <c r="AY46"/>
      <c r="AZ46"/>
    </row>
    <row r="47" spans="1:52" x14ac:dyDescent="0.3">
      <c r="A47" t="s">
        <v>215</v>
      </c>
      <c r="B47" s="39" t="s">
        <v>169</v>
      </c>
      <c r="C47" s="101">
        <v>1.036257</v>
      </c>
      <c r="D47" s="102">
        <v>0.90054339999999999</v>
      </c>
      <c r="E47" s="103">
        <v>1.1924239999999999</v>
      </c>
      <c r="F47" s="104">
        <v>0.77429652730696796</v>
      </c>
      <c r="G47" s="105">
        <v>1.00204</v>
      </c>
      <c r="H47" s="102">
        <v>0.85078370000000003</v>
      </c>
      <c r="I47" s="103">
        <v>1.180188</v>
      </c>
      <c r="J47" s="104">
        <v>0.98736478060606103</v>
      </c>
      <c r="K47" s="105">
        <v>1.099764</v>
      </c>
      <c r="L47" s="102">
        <v>0.9449322</v>
      </c>
      <c r="M47" s="103">
        <v>1.279965</v>
      </c>
      <c r="N47" s="104">
        <v>0.38869396227758002</v>
      </c>
      <c r="O47" s="105">
        <v>1.2017249999999999</v>
      </c>
      <c r="P47" s="102">
        <v>0.97724180000000005</v>
      </c>
      <c r="Q47" s="103">
        <v>1.4777739999999999</v>
      </c>
      <c r="R47" s="104">
        <v>0.200061073891626</v>
      </c>
      <c r="S47" s="106">
        <v>0.89242180000000004</v>
      </c>
      <c r="T47" s="107">
        <v>0.75271500000000002</v>
      </c>
      <c r="U47" s="108">
        <v>1.0580590000000001</v>
      </c>
      <c r="V47" s="109">
        <v>0.35031393080480999</v>
      </c>
      <c r="W47" s="106">
        <v>0.98710220000000004</v>
      </c>
      <c r="X47" s="107">
        <v>0.83877590000000002</v>
      </c>
      <c r="Y47" s="108">
        <v>1.1616580000000001</v>
      </c>
      <c r="Z47" s="109">
        <v>0.92849918765300699</v>
      </c>
      <c r="AA47" s="106">
        <v>0.94304399999999999</v>
      </c>
      <c r="AB47" s="107">
        <v>0.7839332</v>
      </c>
      <c r="AC47" s="108">
        <v>1.134449</v>
      </c>
      <c r="AD47" s="109">
        <v>0.69837597321076805</v>
      </c>
      <c r="AE47" s="106">
        <v>1.117753</v>
      </c>
      <c r="AF47" s="107">
        <v>0.79500919999999997</v>
      </c>
      <c r="AG47" s="108">
        <v>1.5715190000000001</v>
      </c>
      <c r="AH47" s="110">
        <v>0.68627358415841599</v>
      </c>
      <c r="AI47"/>
      <c r="AL47"/>
      <c r="AM47"/>
      <c r="AN47"/>
      <c r="AO47"/>
      <c r="AR47"/>
      <c r="AS47"/>
      <c r="AT47"/>
      <c r="AU47"/>
      <c r="AX47"/>
      <c r="AY47"/>
      <c r="AZ47"/>
    </row>
    <row r="48" spans="1:52" x14ac:dyDescent="0.3">
      <c r="A48" t="s">
        <v>216</v>
      </c>
      <c r="B48" s="39" t="s">
        <v>169</v>
      </c>
      <c r="C48" s="101">
        <v>1.0252049999999999</v>
      </c>
      <c r="D48" s="102">
        <v>0.89636400000000005</v>
      </c>
      <c r="E48" s="103">
        <v>1.1725650000000001</v>
      </c>
      <c r="F48" s="104">
        <v>0.83797193799177905</v>
      </c>
      <c r="G48" s="105">
        <v>1.095683</v>
      </c>
      <c r="H48" s="102">
        <v>0.93535219999999997</v>
      </c>
      <c r="I48" s="103">
        <v>1.283496</v>
      </c>
      <c r="J48" s="104">
        <v>0.43197744040404001</v>
      </c>
      <c r="K48" s="105">
        <v>1.0405610000000001</v>
      </c>
      <c r="L48" s="102">
        <v>0.90011149999999995</v>
      </c>
      <c r="M48" s="103">
        <v>1.202925</v>
      </c>
      <c r="N48" s="104">
        <v>0.75028026156787797</v>
      </c>
      <c r="O48" s="105">
        <v>1.279121</v>
      </c>
      <c r="P48" s="102">
        <v>1.05145</v>
      </c>
      <c r="Q48" s="103">
        <v>1.5560890000000001</v>
      </c>
      <c r="R48" s="104">
        <v>6.7192589268292705E-2</v>
      </c>
      <c r="S48" s="106">
        <v>0.99192270000000005</v>
      </c>
      <c r="T48" s="107">
        <v>0.84033469999999999</v>
      </c>
      <c r="U48" s="108">
        <v>1.1708559999999999</v>
      </c>
      <c r="V48" s="109">
        <v>0.954798886144266</v>
      </c>
      <c r="W48" s="106">
        <v>0.96190810000000004</v>
      </c>
      <c r="X48" s="107">
        <v>0.82140179999999996</v>
      </c>
      <c r="Y48" s="108">
        <v>1.126449</v>
      </c>
      <c r="Z48" s="109">
        <v>0.77796911642901401</v>
      </c>
      <c r="AA48" s="106">
        <v>1.02163</v>
      </c>
      <c r="AB48" s="107">
        <v>0.8529175</v>
      </c>
      <c r="AC48" s="108">
        <v>1.223714</v>
      </c>
      <c r="AD48" s="109">
        <v>0.88705292307692296</v>
      </c>
      <c r="AE48" s="106">
        <v>1.0657399999999999</v>
      </c>
      <c r="AF48" s="107">
        <v>0.77503639999999996</v>
      </c>
      <c r="AG48" s="108">
        <v>1.4654830000000001</v>
      </c>
      <c r="AH48" s="110">
        <v>0.82437209696969704</v>
      </c>
      <c r="AI48"/>
      <c r="AL48"/>
      <c r="AM48"/>
      <c r="AN48"/>
      <c r="AO48"/>
      <c r="AR48"/>
      <c r="AS48"/>
      <c r="AT48"/>
      <c r="AU48"/>
      <c r="AX48"/>
      <c r="AY48"/>
      <c r="AZ48"/>
    </row>
    <row r="49" spans="1:52" x14ac:dyDescent="0.3">
      <c r="A49" t="s">
        <v>218</v>
      </c>
      <c r="B49" s="39" t="s">
        <v>169</v>
      </c>
      <c r="C49" s="101">
        <v>1.028357</v>
      </c>
      <c r="D49" s="102">
        <v>0.89723649999999999</v>
      </c>
      <c r="E49" s="103">
        <v>1.178639</v>
      </c>
      <c r="F49" s="104">
        <v>0.81996263267504499</v>
      </c>
      <c r="G49" s="105">
        <v>1.0824910000000001</v>
      </c>
      <c r="H49" s="102">
        <v>0.92239070000000001</v>
      </c>
      <c r="I49" s="103">
        <v>1.270381</v>
      </c>
      <c r="J49" s="104">
        <v>0.51143536160990699</v>
      </c>
      <c r="K49" s="105">
        <v>1.052637</v>
      </c>
      <c r="L49" s="102">
        <v>0.90863099999999997</v>
      </c>
      <c r="M49" s="103">
        <v>1.2194659999999999</v>
      </c>
      <c r="N49" s="104">
        <v>0.66674962489851197</v>
      </c>
      <c r="O49" s="105">
        <v>1.2864370000000001</v>
      </c>
      <c r="P49" s="102">
        <v>1.055069</v>
      </c>
      <c r="Q49" s="103">
        <v>1.5685439999999999</v>
      </c>
      <c r="R49" s="104">
        <v>6.4287911335012604E-2</v>
      </c>
      <c r="S49" s="106">
        <v>0.96232200000000001</v>
      </c>
      <c r="T49" s="107">
        <v>0.81358149999999996</v>
      </c>
      <c r="U49" s="108">
        <v>1.1382559999999999</v>
      </c>
      <c r="V49" s="109">
        <v>0.79384586764168197</v>
      </c>
      <c r="W49" s="106">
        <v>0.9606133</v>
      </c>
      <c r="X49" s="107">
        <v>0.81874849999999999</v>
      </c>
      <c r="Y49" s="108">
        <v>1.127059</v>
      </c>
      <c r="Z49" s="109">
        <v>0.77597580413274903</v>
      </c>
      <c r="AA49" s="106">
        <v>1.0023740000000001</v>
      </c>
      <c r="AB49" s="107">
        <v>0.83503130000000003</v>
      </c>
      <c r="AC49" s="108">
        <v>1.203252</v>
      </c>
      <c r="AD49" s="109">
        <v>0.98736478060606103</v>
      </c>
      <c r="AE49" s="106">
        <v>1.0831519999999999</v>
      </c>
      <c r="AF49" s="107">
        <v>0.78356899999999996</v>
      </c>
      <c r="AG49" s="108">
        <v>1.4972749999999999</v>
      </c>
      <c r="AH49" s="110">
        <v>0.77789517763975202</v>
      </c>
      <c r="AI49"/>
      <c r="AL49"/>
      <c r="AM49"/>
      <c r="AN49"/>
      <c r="AO49"/>
      <c r="AR49"/>
      <c r="AS49"/>
      <c r="AT49"/>
      <c r="AU49"/>
      <c r="AX49"/>
      <c r="AY49"/>
      <c r="AZ49"/>
    </row>
    <row r="50" spans="1:52" x14ac:dyDescent="0.3">
      <c r="A50" t="s">
        <v>220</v>
      </c>
      <c r="B50" s="39" t="s">
        <v>169</v>
      </c>
      <c r="C50" s="101">
        <v>1.198623</v>
      </c>
      <c r="D50" s="102">
        <v>1.0247660000000001</v>
      </c>
      <c r="E50" s="103">
        <v>1.4019740000000001</v>
      </c>
      <c r="F50" s="104">
        <v>9.07218687378641E-2</v>
      </c>
      <c r="G50" s="105">
        <v>1.3140750000000001</v>
      </c>
      <c r="H50" s="102">
        <v>1.096319</v>
      </c>
      <c r="I50" s="103">
        <v>1.5750820000000001</v>
      </c>
      <c r="J50" s="104">
        <v>3.0552788235294101E-2</v>
      </c>
      <c r="K50" s="105">
        <v>1.266365</v>
      </c>
      <c r="L50" s="102">
        <v>1.0702849999999999</v>
      </c>
      <c r="M50" s="103">
        <v>1.4983690000000001</v>
      </c>
      <c r="N50" s="104">
        <v>4.26812967509025E-2</v>
      </c>
      <c r="O50" s="105">
        <v>1.345739</v>
      </c>
      <c r="P50" s="102">
        <v>1.0779559999999999</v>
      </c>
      <c r="Q50" s="103">
        <v>1.680042</v>
      </c>
      <c r="R50" s="104">
        <v>5.2283999999999997E-2</v>
      </c>
      <c r="S50" s="106">
        <v>1.146299</v>
      </c>
      <c r="T50" s="107">
        <v>0.94679690000000005</v>
      </c>
      <c r="U50" s="108">
        <v>1.387839</v>
      </c>
      <c r="V50" s="109">
        <v>0.31278906174757298</v>
      </c>
      <c r="W50" s="106">
        <v>1.122644</v>
      </c>
      <c r="X50" s="107">
        <v>0.93546059999999998</v>
      </c>
      <c r="Y50" s="108">
        <v>1.347283</v>
      </c>
      <c r="Z50" s="109">
        <v>0.38066479142091197</v>
      </c>
      <c r="AA50" s="106">
        <v>1.2843279999999999</v>
      </c>
      <c r="AB50" s="107">
        <v>1.044257</v>
      </c>
      <c r="AC50" s="108">
        <v>1.57959</v>
      </c>
      <c r="AD50" s="109">
        <v>7.8190617218542993E-2</v>
      </c>
      <c r="AE50" s="106">
        <v>1.3960250000000001</v>
      </c>
      <c r="AF50" s="107">
        <v>0.97398499999999999</v>
      </c>
      <c r="AG50" s="108">
        <v>2.0009410000000001</v>
      </c>
      <c r="AH50" s="110">
        <v>0.180219828720627</v>
      </c>
      <c r="AI50"/>
      <c r="AL50"/>
      <c r="AM50"/>
      <c r="AN50"/>
      <c r="AO50"/>
      <c r="AR50"/>
      <c r="AS50"/>
      <c r="AT50"/>
      <c r="AU50"/>
      <c r="AX50"/>
      <c r="AY50"/>
      <c r="AZ50"/>
    </row>
    <row r="51" spans="1:52" x14ac:dyDescent="0.3">
      <c r="A51" t="s">
        <v>222</v>
      </c>
      <c r="B51" s="39" t="s">
        <v>169</v>
      </c>
      <c r="C51" s="101">
        <v>1.129108</v>
      </c>
      <c r="D51" s="102">
        <v>0.98262680000000002</v>
      </c>
      <c r="E51" s="103">
        <v>1.297426</v>
      </c>
      <c r="F51" s="104">
        <v>0.20833560000000001</v>
      </c>
      <c r="G51" s="105">
        <v>1.162209</v>
      </c>
      <c r="H51" s="102">
        <v>0.98897089999999999</v>
      </c>
      <c r="I51" s="103">
        <v>1.3657919999999999</v>
      </c>
      <c r="J51" s="104">
        <v>0.177882197109067</v>
      </c>
      <c r="K51" s="105">
        <v>1.149335</v>
      </c>
      <c r="L51" s="102">
        <v>0.98985900000000004</v>
      </c>
      <c r="M51" s="103">
        <v>1.3345050000000001</v>
      </c>
      <c r="N51" s="104">
        <v>0.17775061578947399</v>
      </c>
      <c r="O51" s="105">
        <v>1.197525</v>
      </c>
      <c r="P51" s="102">
        <v>0.98217580000000004</v>
      </c>
      <c r="Q51" s="103">
        <v>1.4600900000000001</v>
      </c>
      <c r="R51" s="104">
        <v>0.189861483673469</v>
      </c>
      <c r="S51" s="106">
        <v>0.97294250000000004</v>
      </c>
      <c r="T51" s="107">
        <v>0.81992149999999997</v>
      </c>
      <c r="U51" s="108">
        <v>1.154522</v>
      </c>
      <c r="V51" s="109">
        <v>0.85463107243735803</v>
      </c>
      <c r="W51" s="106">
        <v>1.031398</v>
      </c>
      <c r="X51" s="107">
        <v>0.87652339999999995</v>
      </c>
      <c r="Y51" s="108">
        <v>1.213638</v>
      </c>
      <c r="Z51" s="109">
        <v>0.83392676672566401</v>
      </c>
      <c r="AA51" s="106">
        <v>1.072837</v>
      </c>
      <c r="AB51" s="107">
        <v>0.89101430000000004</v>
      </c>
      <c r="AC51" s="108">
        <v>1.2917620000000001</v>
      </c>
      <c r="AD51" s="109">
        <v>0.63453566954102902</v>
      </c>
      <c r="AE51" s="106">
        <v>1.0996349999999999</v>
      </c>
      <c r="AF51" s="107">
        <v>0.79400749999999998</v>
      </c>
      <c r="AG51" s="108">
        <v>1.522905</v>
      </c>
      <c r="AH51" s="110">
        <v>0.72939732147001901</v>
      </c>
      <c r="AI51"/>
      <c r="AL51"/>
      <c r="AM51"/>
      <c r="AN51"/>
      <c r="AO51"/>
      <c r="AR51"/>
      <c r="AS51"/>
      <c r="AT51"/>
      <c r="AU51"/>
      <c r="AX51"/>
      <c r="AY51"/>
      <c r="AZ51"/>
    </row>
    <row r="52" spans="1:52" x14ac:dyDescent="0.3">
      <c r="A52" t="s">
        <v>223</v>
      </c>
      <c r="B52" s="39" t="s">
        <v>169</v>
      </c>
      <c r="C52" s="101">
        <v>1.027237</v>
      </c>
      <c r="D52" s="102">
        <v>0.89614190000000005</v>
      </c>
      <c r="E52" s="103">
        <v>1.1775100000000001</v>
      </c>
      <c r="F52" s="104">
        <v>0.82593335402843604</v>
      </c>
      <c r="G52" s="105">
        <v>1.1252789999999999</v>
      </c>
      <c r="H52" s="102">
        <v>0.95503340000000003</v>
      </c>
      <c r="I52" s="103">
        <v>1.3258730000000001</v>
      </c>
      <c r="J52" s="104">
        <v>0.31008532573673903</v>
      </c>
      <c r="K52" s="105">
        <v>1.0627219999999999</v>
      </c>
      <c r="L52" s="102">
        <v>0.91617570000000004</v>
      </c>
      <c r="M52" s="103">
        <v>1.23271</v>
      </c>
      <c r="N52" s="104">
        <v>0.603179171879483</v>
      </c>
      <c r="O52" s="105">
        <v>1.385427</v>
      </c>
      <c r="P52" s="102">
        <v>1.12401</v>
      </c>
      <c r="Q52" s="103">
        <v>1.707643</v>
      </c>
      <c r="R52" s="104">
        <v>2.4987915083798901E-2</v>
      </c>
      <c r="S52" s="106">
        <v>1.018337</v>
      </c>
      <c r="T52" s="107">
        <v>0.85975950000000001</v>
      </c>
      <c r="U52" s="108">
        <v>1.206162</v>
      </c>
      <c r="V52" s="109">
        <v>0.90007802016260197</v>
      </c>
      <c r="W52" s="106">
        <v>0.98952870000000004</v>
      </c>
      <c r="X52" s="107">
        <v>0.84341440000000001</v>
      </c>
      <c r="Y52" s="108">
        <v>1.1609560000000001</v>
      </c>
      <c r="Z52" s="109">
        <v>0.94174483957894695</v>
      </c>
      <c r="AA52" s="106">
        <v>1.1397269999999999</v>
      </c>
      <c r="AB52" s="107">
        <v>0.9440904</v>
      </c>
      <c r="AC52" s="108">
        <v>1.375904</v>
      </c>
      <c r="AD52" s="109">
        <v>0.32872369914529898</v>
      </c>
      <c r="AE52" s="106">
        <v>1.2201930000000001</v>
      </c>
      <c r="AF52" s="107">
        <v>0.8680061</v>
      </c>
      <c r="AG52" s="108">
        <v>1.7152780000000001</v>
      </c>
      <c r="AH52" s="110">
        <v>0.42809115907928402</v>
      </c>
      <c r="AI52"/>
      <c r="AL52"/>
      <c r="AM52"/>
      <c r="AN52"/>
      <c r="AO52"/>
      <c r="AR52"/>
      <c r="AS52"/>
      <c r="AT52"/>
      <c r="AU52"/>
      <c r="AX52"/>
      <c r="AY52"/>
      <c r="AZ52"/>
    </row>
    <row r="53" spans="1:52" x14ac:dyDescent="0.3">
      <c r="A53" t="s">
        <v>225</v>
      </c>
      <c r="B53" s="39" t="s">
        <v>169</v>
      </c>
      <c r="C53" s="101">
        <v>0.95471640000000002</v>
      </c>
      <c r="D53" s="102">
        <v>0.82533610000000002</v>
      </c>
      <c r="E53" s="103">
        <v>1.1043780000000001</v>
      </c>
      <c r="F53" s="104">
        <v>0.697356794743758</v>
      </c>
      <c r="G53" s="105">
        <v>0.87004879999999996</v>
      </c>
      <c r="H53" s="102">
        <v>0.73637370000000002</v>
      </c>
      <c r="I53" s="103">
        <v>1.02799</v>
      </c>
      <c r="J53" s="104">
        <v>0.232562235051546</v>
      </c>
      <c r="K53" s="105">
        <v>0.97147649999999997</v>
      </c>
      <c r="L53" s="102">
        <v>0.8306057</v>
      </c>
      <c r="M53" s="103">
        <v>1.136239</v>
      </c>
      <c r="N53" s="104">
        <v>0.83824493278592405</v>
      </c>
      <c r="O53" s="105">
        <v>1.0921350000000001</v>
      </c>
      <c r="P53" s="102">
        <v>0.88416720000000004</v>
      </c>
      <c r="Q53" s="103">
        <v>1.349021</v>
      </c>
      <c r="R53" s="104">
        <v>0.59689017871107897</v>
      </c>
      <c r="S53" s="106">
        <v>0.807118</v>
      </c>
      <c r="T53" s="107">
        <v>0.67899560000000003</v>
      </c>
      <c r="U53" s="108">
        <v>0.95941650000000001</v>
      </c>
      <c r="V53" s="109">
        <v>7.0490208899297399E-2</v>
      </c>
      <c r="W53" s="106">
        <v>0.92708550000000001</v>
      </c>
      <c r="X53" s="107">
        <v>0.78324649999999996</v>
      </c>
      <c r="Y53" s="108">
        <v>1.09734</v>
      </c>
      <c r="Z53" s="109">
        <v>0.56142267142857105</v>
      </c>
      <c r="AA53" s="106">
        <v>0.88375870000000001</v>
      </c>
      <c r="AB53" s="107">
        <v>0.72961500000000001</v>
      </c>
      <c r="AC53" s="108">
        <v>1.070468</v>
      </c>
      <c r="AD53" s="109">
        <v>0.37235459999999998</v>
      </c>
      <c r="AE53" s="106">
        <v>0.94430999999999998</v>
      </c>
      <c r="AF53" s="107">
        <v>0.6686164</v>
      </c>
      <c r="AG53" s="108">
        <v>1.333682</v>
      </c>
      <c r="AH53" s="110">
        <v>0.85137680000000004</v>
      </c>
      <c r="AI53"/>
      <c r="AL53"/>
      <c r="AM53"/>
      <c r="AN53"/>
      <c r="AO53"/>
      <c r="AR53"/>
      <c r="AS53"/>
      <c r="AT53"/>
      <c r="AU53"/>
      <c r="AX53"/>
      <c r="AY53"/>
      <c r="AZ53"/>
    </row>
    <row r="54" spans="1:52" x14ac:dyDescent="0.3">
      <c r="A54" t="s">
        <v>226</v>
      </c>
      <c r="B54" s="39" t="s">
        <v>169</v>
      </c>
      <c r="C54" s="101">
        <v>0.97557360000000004</v>
      </c>
      <c r="D54" s="102">
        <v>0.85002310000000003</v>
      </c>
      <c r="E54" s="103">
        <v>1.1196680000000001</v>
      </c>
      <c r="F54" s="104">
        <v>0.84022223944153596</v>
      </c>
      <c r="G54" s="105">
        <v>0.90256380000000003</v>
      </c>
      <c r="H54" s="102">
        <v>0.76847790000000005</v>
      </c>
      <c r="I54" s="103">
        <v>1.0600449999999999</v>
      </c>
      <c r="J54" s="104">
        <v>0.37929168172817301</v>
      </c>
      <c r="K54" s="105">
        <v>1.0297620000000001</v>
      </c>
      <c r="L54" s="102">
        <v>0.88710860000000002</v>
      </c>
      <c r="M54" s="103">
        <v>1.1953549999999999</v>
      </c>
      <c r="N54" s="104">
        <v>0.82593335402843604</v>
      </c>
      <c r="O54" s="105">
        <v>1.073169</v>
      </c>
      <c r="P54" s="102">
        <v>0.87523720000000005</v>
      </c>
      <c r="Q54" s="103">
        <v>1.315863</v>
      </c>
      <c r="R54" s="104">
        <v>0.66836435603506394</v>
      </c>
      <c r="S54" s="106">
        <v>0.85898620000000003</v>
      </c>
      <c r="T54" s="107">
        <v>0.72634620000000005</v>
      </c>
      <c r="U54" s="108">
        <v>1.0158480000000001</v>
      </c>
      <c r="V54" s="109">
        <v>0.19177322741116801</v>
      </c>
      <c r="W54" s="106">
        <v>0.96437899999999999</v>
      </c>
      <c r="X54" s="107">
        <v>0.82092089999999995</v>
      </c>
      <c r="Y54" s="108">
        <v>1.1329070000000001</v>
      </c>
      <c r="Z54" s="109">
        <v>0.79841007883211701</v>
      </c>
      <c r="AA54" s="106">
        <v>0.87478750000000005</v>
      </c>
      <c r="AB54" s="107">
        <v>0.7300799</v>
      </c>
      <c r="AC54" s="108">
        <v>1.0481769999999999</v>
      </c>
      <c r="AD54" s="109">
        <v>0.29472862454728399</v>
      </c>
      <c r="AE54" s="106">
        <v>1.035177</v>
      </c>
      <c r="AF54" s="107">
        <v>0.74192519999999995</v>
      </c>
      <c r="AG54" s="108">
        <v>1.44434</v>
      </c>
      <c r="AH54" s="110">
        <v>0.90464183259339503</v>
      </c>
      <c r="AI54"/>
      <c r="AL54"/>
      <c r="AM54"/>
      <c r="AN54"/>
      <c r="AO54"/>
      <c r="AR54"/>
      <c r="AS54"/>
      <c r="AT54"/>
      <c r="AU54"/>
      <c r="AX54"/>
      <c r="AY54"/>
      <c r="AZ54"/>
    </row>
    <row r="55" spans="1:52" x14ac:dyDescent="0.3">
      <c r="A55" t="s">
        <v>227</v>
      </c>
      <c r="B55" s="39" t="s">
        <v>169</v>
      </c>
      <c r="C55" s="101">
        <v>0.79273769999999999</v>
      </c>
      <c r="D55" s="102">
        <v>0.67839780000000005</v>
      </c>
      <c r="E55" s="103">
        <v>0.92634890000000003</v>
      </c>
      <c r="F55" s="104">
        <v>3.2922068571428598E-2</v>
      </c>
      <c r="G55" s="105">
        <v>0.78132919999999995</v>
      </c>
      <c r="H55" s="102">
        <v>0.65514779999999995</v>
      </c>
      <c r="I55" s="103">
        <v>0.931813</v>
      </c>
      <c r="J55" s="104">
        <v>4.27505724381625E-2</v>
      </c>
      <c r="K55" s="105">
        <v>0.76089459999999998</v>
      </c>
      <c r="L55" s="102">
        <v>0.64542169999999999</v>
      </c>
      <c r="M55" s="103">
        <v>0.89702689999999996</v>
      </c>
      <c r="N55" s="104">
        <v>1.92683314285714E-2</v>
      </c>
      <c r="O55" s="105">
        <v>0.86832279999999995</v>
      </c>
      <c r="P55" s="102">
        <v>0.69818950000000002</v>
      </c>
      <c r="Q55" s="103">
        <v>1.079914</v>
      </c>
      <c r="R55" s="104">
        <v>0.370572539399454</v>
      </c>
      <c r="S55" s="106">
        <v>0.93554669999999995</v>
      </c>
      <c r="T55" s="107">
        <v>0.77273579999999997</v>
      </c>
      <c r="U55" s="108">
        <v>1.1326609999999999</v>
      </c>
      <c r="V55" s="109">
        <v>0.66674962489851197</v>
      </c>
      <c r="W55" s="106">
        <v>0.8507458</v>
      </c>
      <c r="X55" s="107">
        <v>0.71077040000000002</v>
      </c>
      <c r="Y55" s="108">
        <v>1.0182869999999999</v>
      </c>
      <c r="Z55" s="109">
        <v>0.19518779248120299</v>
      </c>
      <c r="AA55" s="106">
        <v>0.80273459999999996</v>
      </c>
      <c r="AB55" s="107">
        <v>0.65709930000000005</v>
      </c>
      <c r="AC55" s="108">
        <v>0.98064759999999995</v>
      </c>
      <c r="AD55" s="109">
        <v>0.10783954285714301</v>
      </c>
      <c r="AE55" s="106">
        <v>0.7638646</v>
      </c>
      <c r="AF55" s="107">
        <v>0.55063320000000004</v>
      </c>
      <c r="AG55" s="108">
        <v>1.059669</v>
      </c>
      <c r="AH55" s="110">
        <v>0.23841649506726501</v>
      </c>
      <c r="AI55"/>
      <c r="AL55"/>
      <c r="AM55"/>
      <c r="AN55"/>
      <c r="AO55"/>
      <c r="AR55"/>
      <c r="AS55"/>
      <c r="AT55"/>
      <c r="AU55"/>
      <c r="AX55"/>
      <c r="AY55"/>
      <c r="AZ55"/>
    </row>
    <row r="56" spans="1:52" x14ac:dyDescent="0.3">
      <c r="A56" t="s">
        <v>228</v>
      </c>
      <c r="B56" s="39" t="s">
        <v>169</v>
      </c>
      <c r="C56" s="101">
        <v>0.77922689999999994</v>
      </c>
      <c r="D56" s="102">
        <v>0.66637420000000003</v>
      </c>
      <c r="E56" s="103">
        <v>0.91119159999999999</v>
      </c>
      <c r="F56" s="104">
        <v>2.2271562264150901E-2</v>
      </c>
      <c r="G56" s="105">
        <v>0.74808810000000003</v>
      </c>
      <c r="H56" s="102">
        <v>0.627193</v>
      </c>
      <c r="I56" s="103">
        <v>0.89228640000000004</v>
      </c>
      <c r="J56" s="104">
        <v>1.92683314285714E-2</v>
      </c>
      <c r="K56" s="105">
        <v>0.75770510000000002</v>
      </c>
      <c r="L56" s="102">
        <v>0.64204360000000005</v>
      </c>
      <c r="M56" s="103">
        <v>0.89420250000000001</v>
      </c>
      <c r="N56" s="104">
        <v>1.9135762162162201E-2</v>
      </c>
      <c r="O56" s="105">
        <v>0.88294349999999999</v>
      </c>
      <c r="P56" s="102">
        <v>0.70782659999999997</v>
      </c>
      <c r="Q56" s="103">
        <v>1.1013850000000001</v>
      </c>
      <c r="R56" s="104">
        <v>0.445587808609272</v>
      </c>
      <c r="S56" s="106">
        <v>0.86434120000000003</v>
      </c>
      <c r="T56" s="107">
        <v>0.71539039999999998</v>
      </c>
      <c r="U56" s="108">
        <v>1.044305</v>
      </c>
      <c r="V56" s="109">
        <v>0.27496555189873401</v>
      </c>
      <c r="W56" s="106">
        <v>0.82956600000000003</v>
      </c>
      <c r="X56" s="107">
        <v>0.69271130000000003</v>
      </c>
      <c r="Y56" s="108">
        <v>0.99345819999999996</v>
      </c>
      <c r="Z56" s="109">
        <v>0.12959663482280401</v>
      </c>
      <c r="AA56" s="106">
        <v>0.75479479999999999</v>
      </c>
      <c r="AB56" s="107">
        <v>0.61881759999999997</v>
      </c>
      <c r="AC56" s="108">
        <v>0.92065109999999994</v>
      </c>
      <c r="AD56" s="109">
        <v>4.06360622222222E-2</v>
      </c>
      <c r="AE56" s="106">
        <v>0.76825860000000001</v>
      </c>
      <c r="AF56" s="107">
        <v>0.55116949999999998</v>
      </c>
      <c r="AG56" s="108">
        <v>1.0708530000000001</v>
      </c>
      <c r="AH56" s="110">
        <v>0.25862161814254903</v>
      </c>
      <c r="AI56"/>
      <c r="AL56"/>
      <c r="AM56"/>
      <c r="AN56"/>
      <c r="AO56"/>
      <c r="AR56"/>
      <c r="AS56"/>
      <c r="AT56"/>
      <c r="AU56"/>
      <c r="AX56"/>
      <c r="AY56"/>
      <c r="AZ56"/>
    </row>
    <row r="57" spans="1:52" x14ac:dyDescent="0.3">
      <c r="A57" t="s">
        <v>229</v>
      </c>
      <c r="B57" s="39" t="s">
        <v>169</v>
      </c>
      <c r="C57" s="101">
        <v>1.372449</v>
      </c>
      <c r="D57" s="102">
        <v>1.102476</v>
      </c>
      <c r="E57" s="103">
        <v>1.7085319999999999</v>
      </c>
      <c r="F57" s="104">
        <v>3.6605182470119499E-2</v>
      </c>
      <c r="G57" s="105">
        <v>1.6252169999999999</v>
      </c>
      <c r="H57" s="102">
        <v>1.2590760000000001</v>
      </c>
      <c r="I57" s="103">
        <v>2.0978319999999999</v>
      </c>
      <c r="J57" s="104">
        <v>9.5275902439024406E-3</v>
      </c>
      <c r="K57" s="105">
        <v>1.534796</v>
      </c>
      <c r="L57" s="102">
        <v>1.212432</v>
      </c>
      <c r="M57" s="103">
        <v>1.942869</v>
      </c>
      <c r="N57" s="104">
        <v>1.2458440677966099E-2</v>
      </c>
      <c r="O57" s="105">
        <v>1.40513</v>
      </c>
      <c r="P57" s="102">
        <v>1.0259689999999999</v>
      </c>
      <c r="Q57" s="103">
        <v>1.9244159999999999</v>
      </c>
      <c r="R57" s="104">
        <v>0.11316123005008299</v>
      </c>
      <c r="S57" s="106">
        <v>1.5498209999999999</v>
      </c>
      <c r="T57" s="107">
        <v>1.1854690000000001</v>
      </c>
      <c r="U57" s="108">
        <v>2.0261559999999998</v>
      </c>
      <c r="V57" s="109">
        <v>1.92683314285714E-2</v>
      </c>
      <c r="W57" s="106">
        <v>1.372711</v>
      </c>
      <c r="X57" s="107">
        <v>1.0635049999999999</v>
      </c>
      <c r="Y57" s="108">
        <v>1.771817</v>
      </c>
      <c r="Z57" s="109">
        <v>7.00632225352113E-2</v>
      </c>
      <c r="AA57" s="106">
        <v>1.815903</v>
      </c>
      <c r="AB57" s="107">
        <v>1.3593789999999999</v>
      </c>
      <c r="AC57" s="108">
        <v>2.4257420000000001</v>
      </c>
      <c r="AD57" s="109">
        <v>8.6130285714285694E-3</v>
      </c>
      <c r="AE57" s="106">
        <v>2.0761270000000001</v>
      </c>
      <c r="AF57" s="107">
        <v>1.259109</v>
      </c>
      <c r="AG57" s="108">
        <v>3.4232969999999998</v>
      </c>
      <c r="AH57" s="110">
        <v>3.5193952941176498E-2</v>
      </c>
      <c r="AI57"/>
      <c r="AL57"/>
      <c r="AM57"/>
      <c r="AN57"/>
      <c r="AO57"/>
      <c r="AR57"/>
      <c r="AS57"/>
      <c r="AT57"/>
      <c r="AU57"/>
      <c r="AX57"/>
      <c r="AY57"/>
      <c r="AZ57"/>
    </row>
    <row r="58" spans="1:52" x14ac:dyDescent="0.3">
      <c r="A58" t="s">
        <v>230</v>
      </c>
      <c r="B58" s="39" t="s">
        <v>169</v>
      </c>
      <c r="C58" s="101">
        <v>1.097569</v>
      </c>
      <c r="D58" s="102">
        <v>0.95978090000000005</v>
      </c>
      <c r="E58" s="103">
        <v>1.2551380000000001</v>
      </c>
      <c r="F58" s="104">
        <v>0.32872369914529898</v>
      </c>
      <c r="G58" s="105">
        <v>1.0054989999999999</v>
      </c>
      <c r="H58" s="102">
        <v>0.85793790000000003</v>
      </c>
      <c r="I58" s="103">
        <v>1.178439</v>
      </c>
      <c r="J58" s="104">
        <v>0.96886916483290497</v>
      </c>
      <c r="K58" s="105">
        <v>1.0598989999999999</v>
      </c>
      <c r="L58" s="102">
        <v>0.91701160000000004</v>
      </c>
      <c r="M58" s="103">
        <v>1.22505</v>
      </c>
      <c r="N58" s="104">
        <v>0.61181825470085505</v>
      </c>
      <c r="O58" s="105">
        <v>0.86151849999999996</v>
      </c>
      <c r="P58" s="102">
        <v>0.70625289999999996</v>
      </c>
      <c r="Q58" s="103">
        <v>1.050918</v>
      </c>
      <c r="R58" s="104">
        <v>0.28737879388379201</v>
      </c>
      <c r="S58" s="106">
        <v>0.83760769999999996</v>
      </c>
      <c r="T58" s="107">
        <v>0.7083161</v>
      </c>
      <c r="U58" s="108">
        <v>0.99049929999999997</v>
      </c>
      <c r="V58" s="109">
        <v>0.121507559235669</v>
      </c>
      <c r="W58" s="106">
        <v>1.0117119999999999</v>
      </c>
      <c r="X58" s="107">
        <v>0.86329299999999998</v>
      </c>
      <c r="Y58" s="108">
        <v>1.185648</v>
      </c>
      <c r="Z58" s="109">
        <v>0.93390454081524599</v>
      </c>
      <c r="AA58" s="106">
        <v>0.91779330000000003</v>
      </c>
      <c r="AB58" s="107">
        <v>0.76479240000000004</v>
      </c>
      <c r="AC58" s="108">
        <v>1.1014029999999999</v>
      </c>
      <c r="AD58" s="109">
        <v>0.53785402392127202</v>
      </c>
      <c r="AE58" s="106">
        <v>0.83015090000000002</v>
      </c>
      <c r="AF58" s="107">
        <v>0.60108499999999998</v>
      </c>
      <c r="AG58" s="108">
        <v>1.1465110000000001</v>
      </c>
      <c r="AH58" s="110">
        <v>0.43231601612090698</v>
      </c>
      <c r="AI58"/>
      <c r="AL58"/>
      <c r="AM58"/>
      <c r="AN58"/>
      <c r="AO58"/>
      <c r="AR58"/>
      <c r="AS58"/>
      <c r="AT58"/>
      <c r="AU58"/>
      <c r="AX58"/>
      <c r="AY58"/>
      <c r="AZ58"/>
    </row>
    <row r="59" spans="1:52" x14ac:dyDescent="0.3">
      <c r="A59" t="s">
        <v>231</v>
      </c>
      <c r="B59" s="39" t="s">
        <v>169</v>
      </c>
      <c r="C59" s="101">
        <v>0.85400290000000001</v>
      </c>
      <c r="D59" s="102">
        <v>0.7275874</v>
      </c>
      <c r="E59" s="103">
        <v>1.002383</v>
      </c>
      <c r="F59" s="104">
        <v>0.151385775</v>
      </c>
      <c r="G59" s="105">
        <v>0.90083939999999996</v>
      </c>
      <c r="H59" s="102">
        <v>0.74638289999999996</v>
      </c>
      <c r="I59" s="103">
        <v>1.087259</v>
      </c>
      <c r="J59" s="104">
        <v>0.45264296203779802</v>
      </c>
      <c r="K59" s="105">
        <v>0.85933800000000005</v>
      </c>
      <c r="L59" s="102">
        <v>0.72426610000000002</v>
      </c>
      <c r="M59" s="103">
        <v>1.0196000000000001</v>
      </c>
      <c r="N59" s="104">
        <v>0.20091102058823501</v>
      </c>
      <c r="O59" s="105">
        <v>1.1720440000000001</v>
      </c>
      <c r="P59" s="102">
        <v>0.9133232</v>
      </c>
      <c r="Q59" s="103">
        <v>1.504054</v>
      </c>
      <c r="R59" s="104">
        <v>0.379480649192101</v>
      </c>
      <c r="S59" s="106">
        <v>1.015841</v>
      </c>
      <c r="T59" s="107">
        <v>0.82896510000000001</v>
      </c>
      <c r="U59" s="108">
        <v>1.244845</v>
      </c>
      <c r="V59" s="109">
        <v>0.93076765368700298</v>
      </c>
      <c r="W59" s="106">
        <v>0.92368689999999998</v>
      </c>
      <c r="X59" s="107">
        <v>0.7645805</v>
      </c>
      <c r="Y59" s="108">
        <v>1.1159030000000001</v>
      </c>
      <c r="Z59" s="109">
        <v>0.59384384313725502</v>
      </c>
      <c r="AA59" s="106">
        <v>1.07559</v>
      </c>
      <c r="AB59" s="107">
        <v>0.85879930000000004</v>
      </c>
      <c r="AC59" s="108">
        <v>1.3471070000000001</v>
      </c>
      <c r="AD59" s="109">
        <v>0.69036902887277496</v>
      </c>
      <c r="AE59" s="106">
        <v>1.091639</v>
      </c>
      <c r="AF59" s="107">
        <v>0.7313288</v>
      </c>
      <c r="AG59" s="108">
        <v>1.6294649999999999</v>
      </c>
      <c r="AH59" s="110">
        <v>0.80538067263922497</v>
      </c>
      <c r="AI59"/>
      <c r="AL59"/>
      <c r="AM59"/>
      <c r="AN59"/>
      <c r="AO59"/>
      <c r="AR59"/>
      <c r="AS59"/>
      <c r="AT59"/>
      <c r="AU59"/>
      <c r="AX59"/>
      <c r="AY59"/>
      <c r="AZ59"/>
    </row>
    <row r="60" spans="1:52" x14ac:dyDescent="0.3">
      <c r="A60" t="s">
        <v>232</v>
      </c>
      <c r="B60" s="39" t="s">
        <v>169</v>
      </c>
      <c r="C60" s="101">
        <v>0.87598469999999995</v>
      </c>
      <c r="D60" s="102">
        <v>0.75493549999999998</v>
      </c>
      <c r="E60" s="103">
        <v>1.016443</v>
      </c>
      <c r="F60" s="104">
        <v>0.19929246814814799</v>
      </c>
      <c r="G60" s="105">
        <v>0.77243139999999999</v>
      </c>
      <c r="H60" s="102">
        <v>0.65370870000000003</v>
      </c>
      <c r="I60" s="103">
        <v>0.91271579999999997</v>
      </c>
      <c r="J60" s="104">
        <v>2.6105967567567601E-2</v>
      </c>
      <c r="K60" s="105">
        <v>0.8729557</v>
      </c>
      <c r="L60" s="102">
        <v>0.74437180000000003</v>
      </c>
      <c r="M60" s="103">
        <v>1.0237510000000001</v>
      </c>
      <c r="N60" s="104">
        <v>0.21980582377622401</v>
      </c>
      <c r="O60" s="105">
        <v>0.91313120000000003</v>
      </c>
      <c r="P60" s="102">
        <v>0.73797009999999996</v>
      </c>
      <c r="Q60" s="103">
        <v>1.1298680000000001</v>
      </c>
      <c r="R60" s="104">
        <v>0.58705798070175397</v>
      </c>
      <c r="S60" s="106">
        <v>0.78110919999999995</v>
      </c>
      <c r="T60" s="107">
        <v>0.65596770000000004</v>
      </c>
      <c r="U60" s="108">
        <v>0.93012450000000002</v>
      </c>
      <c r="V60" s="109">
        <v>4.0816153505535101E-2</v>
      </c>
      <c r="W60" s="106">
        <v>0.8978351</v>
      </c>
      <c r="X60" s="107">
        <v>0.7555151</v>
      </c>
      <c r="Y60" s="108">
        <v>1.0669649999999999</v>
      </c>
      <c r="Z60" s="109">
        <v>0.390627134693877</v>
      </c>
      <c r="AA60" s="106">
        <v>0.81343900000000002</v>
      </c>
      <c r="AB60" s="107">
        <v>0.6708518</v>
      </c>
      <c r="AC60" s="108">
        <v>0.9863326</v>
      </c>
      <c r="AD60" s="109">
        <v>0.11669854426229501</v>
      </c>
      <c r="AE60" s="106">
        <v>0.83629980000000004</v>
      </c>
      <c r="AF60" s="107">
        <v>0.59484729999999997</v>
      </c>
      <c r="AG60" s="108">
        <v>1.1757599999999999</v>
      </c>
      <c r="AH60" s="110">
        <v>0.48171603439490501</v>
      </c>
      <c r="AI60"/>
      <c r="AL60"/>
      <c r="AM60"/>
      <c r="AN60"/>
      <c r="AO60"/>
      <c r="AR60"/>
      <c r="AS60"/>
      <c r="AT60"/>
      <c r="AU60"/>
      <c r="AX60"/>
      <c r="AY60"/>
      <c r="AZ60"/>
    </row>
    <row r="61" spans="1:52" x14ac:dyDescent="0.3">
      <c r="A61" t="s">
        <v>233</v>
      </c>
      <c r="B61" s="39" t="s">
        <v>169</v>
      </c>
      <c r="C61" s="101">
        <v>0.77675479999999997</v>
      </c>
      <c r="D61" s="102">
        <v>0.66408529999999999</v>
      </c>
      <c r="E61" s="103">
        <v>0.90853989999999996</v>
      </c>
      <c r="F61" s="104">
        <v>2.0749563157894699E-2</v>
      </c>
      <c r="G61" s="105">
        <v>0.71177480000000004</v>
      </c>
      <c r="H61" s="102">
        <v>0.59517509999999996</v>
      </c>
      <c r="I61" s="103">
        <v>0.85121729999999995</v>
      </c>
      <c r="J61" s="104">
        <v>9.5275902439024406E-3</v>
      </c>
      <c r="K61" s="105">
        <v>0.73238270000000005</v>
      </c>
      <c r="L61" s="102">
        <v>0.61971240000000005</v>
      </c>
      <c r="M61" s="103">
        <v>0.86553749999999996</v>
      </c>
      <c r="N61" s="104">
        <v>1.0073270588235299E-2</v>
      </c>
      <c r="O61" s="105">
        <v>0.81615079999999995</v>
      </c>
      <c r="P61" s="102">
        <v>0.65443459999999998</v>
      </c>
      <c r="Q61" s="103">
        <v>1.017828</v>
      </c>
      <c r="R61" s="104">
        <v>0.18402188771021999</v>
      </c>
      <c r="S61" s="106">
        <v>0.77673950000000003</v>
      </c>
      <c r="T61" s="107">
        <v>0.6432061</v>
      </c>
      <c r="U61" s="108">
        <v>0.93799520000000003</v>
      </c>
      <c r="V61" s="109">
        <v>5.2141653172205399E-2</v>
      </c>
      <c r="W61" s="106">
        <v>0.80053419999999997</v>
      </c>
      <c r="X61" s="107">
        <v>0.66797810000000002</v>
      </c>
      <c r="Y61" s="108">
        <v>0.9593952</v>
      </c>
      <c r="Z61" s="109">
        <v>7.2736005442176899E-2</v>
      </c>
      <c r="AA61" s="106">
        <v>0.68432769999999998</v>
      </c>
      <c r="AB61" s="107">
        <v>0.55969290000000005</v>
      </c>
      <c r="AC61" s="108">
        <v>0.83671660000000003</v>
      </c>
      <c r="AD61" s="109">
        <v>9.7099404255319207E-3</v>
      </c>
      <c r="AE61" s="106">
        <v>0.65652410000000005</v>
      </c>
      <c r="AF61" s="107">
        <v>0.4693561</v>
      </c>
      <c r="AG61" s="108">
        <v>0.91833019999999999</v>
      </c>
      <c r="AH61" s="110">
        <v>6.7473332687651294E-2</v>
      </c>
      <c r="AI61"/>
      <c r="AL61"/>
      <c r="AM61"/>
      <c r="AN61"/>
      <c r="AO61"/>
      <c r="AR61"/>
      <c r="AS61"/>
      <c r="AT61"/>
      <c r="AU61"/>
      <c r="AX61"/>
      <c r="AY61"/>
      <c r="AZ61"/>
    </row>
    <row r="62" spans="1:52" x14ac:dyDescent="0.3">
      <c r="A62" t="s">
        <v>234</v>
      </c>
      <c r="B62" s="39" t="s">
        <v>169</v>
      </c>
      <c r="C62" s="101">
        <v>0.97210490000000005</v>
      </c>
      <c r="D62" s="102">
        <v>0.84725600000000001</v>
      </c>
      <c r="E62" s="103">
        <v>1.115351</v>
      </c>
      <c r="F62" s="104">
        <v>0.81977853756740604</v>
      </c>
      <c r="G62" s="105">
        <v>1.0407740000000001</v>
      </c>
      <c r="H62" s="102">
        <v>0.8861019</v>
      </c>
      <c r="I62" s="103">
        <v>1.222445</v>
      </c>
      <c r="J62" s="104">
        <v>0.77709108514605296</v>
      </c>
      <c r="K62" s="105">
        <v>0.91438260000000005</v>
      </c>
      <c r="L62" s="102">
        <v>0.78784399999999999</v>
      </c>
      <c r="M62" s="103">
        <v>1.061245</v>
      </c>
      <c r="N62" s="104">
        <v>0.41186760726015598</v>
      </c>
      <c r="O62" s="105">
        <v>0.9112053</v>
      </c>
      <c r="P62" s="102">
        <v>0.74402559999999995</v>
      </c>
      <c r="Q62" s="103">
        <v>1.11595</v>
      </c>
      <c r="R62" s="104">
        <v>0.55037227826086998</v>
      </c>
      <c r="S62" s="106">
        <v>1.1362019999999999</v>
      </c>
      <c r="T62" s="107">
        <v>0.96115519999999999</v>
      </c>
      <c r="U62" s="108">
        <v>1.343129</v>
      </c>
      <c r="V62" s="109">
        <v>0.27949171</v>
      </c>
      <c r="W62" s="106">
        <v>0.9993552</v>
      </c>
      <c r="X62" s="107">
        <v>0.85099820000000004</v>
      </c>
      <c r="Y62" s="108">
        <v>1.173576</v>
      </c>
      <c r="Z62" s="109">
        <v>0.995222529110106</v>
      </c>
      <c r="AA62" s="106">
        <v>1.0800780000000001</v>
      </c>
      <c r="AB62" s="107">
        <v>0.90087609999999996</v>
      </c>
      <c r="AC62" s="108">
        <v>1.294926</v>
      </c>
      <c r="AD62" s="109">
        <v>0.58860913994169095</v>
      </c>
      <c r="AE62" s="106">
        <v>0.91018589999999999</v>
      </c>
      <c r="AF62" s="107">
        <v>0.65187499999999998</v>
      </c>
      <c r="AG62" s="108">
        <v>1.2708550000000001</v>
      </c>
      <c r="AH62" s="110">
        <v>0.73943320204603602</v>
      </c>
      <c r="AI62"/>
      <c r="AL62"/>
      <c r="AM62"/>
      <c r="AN62"/>
      <c r="AO62"/>
      <c r="AR62"/>
      <c r="AS62"/>
      <c r="AT62"/>
      <c r="AU62"/>
      <c r="AX62"/>
      <c r="AY62"/>
      <c r="AZ62"/>
    </row>
    <row r="63" spans="1:52" x14ac:dyDescent="0.3">
      <c r="A63" t="s">
        <v>235</v>
      </c>
      <c r="B63" s="39" t="s">
        <v>169</v>
      </c>
      <c r="C63" s="101">
        <v>1.01817</v>
      </c>
      <c r="D63" s="102">
        <v>0.8924415</v>
      </c>
      <c r="E63" s="103">
        <v>1.16161</v>
      </c>
      <c r="F63" s="104">
        <v>0.875944358528428</v>
      </c>
      <c r="G63" s="105">
        <v>1.2325839999999999</v>
      </c>
      <c r="H63" s="102">
        <v>1.0536490000000001</v>
      </c>
      <c r="I63" s="103">
        <v>1.441907</v>
      </c>
      <c r="J63" s="104">
        <v>5.2742753982300897E-2</v>
      </c>
      <c r="K63" s="105">
        <v>1.0541720000000001</v>
      </c>
      <c r="L63" s="102">
        <v>0.91425840000000003</v>
      </c>
      <c r="M63" s="103">
        <v>1.215497</v>
      </c>
      <c r="N63" s="104">
        <v>0.64304908157349905</v>
      </c>
      <c r="O63" s="105">
        <v>1.157036</v>
      </c>
      <c r="P63" s="102">
        <v>0.95209630000000001</v>
      </c>
      <c r="Q63" s="103">
        <v>1.4060900000000001</v>
      </c>
      <c r="R63" s="104">
        <v>0.288532495121951</v>
      </c>
      <c r="S63" s="106">
        <v>1.0296730000000001</v>
      </c>
      <c r="T63" s="107">
        <v>0.87515670000000001</v>
      </c>
      <c r="U63" s="108">
        <v>1.2114689999999999</v>
      </c>
      <c r="V63" s="109">
        <v>0.84022223944153596</v>
      </c>
      <c r="W63" s="106">
        <v>0.99360930000000003</v>
      </c>
      <c r="X63" s="107">
        <v>0.8524794</v>
      </c>
      <c r="Y63" s="108">
        <v>1.158104</v>
      </c>
      <c r="Z63" s="109">
        <v>0.96017440907684404</v>
      </c>
      <c r="AA63" s="106">
        <v>1.002629</v>
      </c>
      <c r="AB63" s="107">
        <v>0.8418812</v>
      </c>
      <c r="AC63" s="108">
        <v>1.194069</v>
      </c>
      <c r="AD63" s="109">
        <v>0.98736478060606103</v>
      </c>
      <c r="AE63" s="106">
        <v>1.030931</v>
      </c>
      <c r="AF63" s="107">
        <v>0.74889419999999995</v>
      </c>
      <c r="AG63" s="108">
        <v>1.419184</v>
      </c>
      <c r="AH63" s="110">
        <v>0.91410104701452399</v>
      </c>
      <c r="AI63"/>
      <c r="AL63"/>
      <c r="AM63"/>
      <c r="AN63"/>
      <c r="AO63"/>
      <c r="AR63"/>
      <c r="AS63"/>
      <c r="AT63"/>
      <c r="AU63"/>
      <c r="AX63"/>
      <c r="AY63"/>
      <c r="AZ63"/>
    </row>
    <row r="64" spans="1:52" x14ac:dyDescent="0.3">
      <c r="A64" t="s">
        <v>236</v>
      </c>
      <c r="B64" s="39" t="s">
        <v>169</v>
      </c>
      <c r="C64" s="101">
        <v>1.0218989999999999</v>
      </c>
      <c r="D64" s="102">
        <v>0.90698440000000002</v>
      </c>
      <c r="E64" s="103">
        <v>1.1513739999999999</v>
      </c>
      <c r="F64" s="104">
        <v>0.84022223944153596</v>
      </c>
      <c r="G64" s="105">
        <v>1.072843</v>
      </c>
      <c r="H64" s="102">
        <v>0.92341669999999998</v>
      </c>
      <c r="I64" s="103">
        <v>1.2464500000000001</v>
      </c>
      <c r="J64" s="104">
        <v>0.53954914803625398</v>
      </c>
      <c r="K64" s="105">
        <v>1.104492</v>
      </c>
      <c r="L64" s="102">
        <v>0.96007330000000002</v>
      </c>
      <c r="M64" s="103">
        <v>1.270635</v>
      </c>
      <c r="N64" s="104">
        <v>0.316618103188406</v>
      </c>
      <c r="O64" s="105">
        <v>1.043857</v>
      </c>
      <c r="P64" s="102">
        <v>0.86826049999999999</v>
      </c>
      <c r="Q64" s="103">
        <v>1.254966</v>
      </c>
      <c r="R64" s="104">
        <v>0.79029125581395299</v>
      </c>
      <c r="S64" s="106">
        <v>1.0861419999999999</v>
      </c>
      <c r="T64" s="107">
        <v>0.92306480000000002</v>
      </c>
      <c r="U64" s="108">
        <v>1.2780290000000001</v>
      </c>
      <c r="V64" s="109">
        <v>0.49877119749216298</v>
      </c>
      <c r="W64" s="106">
        <v>1.228035</v>
      </c>
      <c r="X64" s="107">
        <v>1.03409</v>
      </c>
      <c r="Y64" s="108">
        <v>1.4583539999999999</v>
      </c>
      <c r="Z64" s="109">
        <v>8.1871200000000005E-2</v>
      </c>
      <c r="AA64" s="106">
        <v>1.418301</v>
      </c>
      <c r="AB64" s="107">
        <v>1.1315850000000001</v>
      </c>
      <c r="AC64" s="108">
        <v>1.7776639999999999</v>
      </c>
      <c r="AD64" s="109">
        <v>2.6105967567567601E-2</v>
      </c>
      <c r="AE64" s="106">
        <v>1.0951900000000001</v>
      </c>
      <c r="AF64" s="107">
        <v>0.77160309999999999</v>
      </c>
      <c r="AG64" s="108">
        <v>1.5544789999999999</v>
      </c>
      <c r="AH64" s="110">
        <v>0.76866120682248895</v>
      </c>
      <c r="AI64"/>
      <c r="AL64"/>
      <c r="AM64"/>
      <c r="AN64"/>
      <c r="AO64"/>
      <c r="AR64"/>
      <c r="AS64"/>
      <c r="AT64"/>
      <c r="AU64"/>
      <c r="AX64"/>
      <c r="AY64"/>
      <c r="AZ64"/>
    </row>
    <row r="65" spans="1:52" x14ac:dyDescent="0.3">
      <c r="A65" t="s">
        <v>237</v>
      </c>
      <c r="B65" s="39" t="s">
        <v>169</v>
      </c>
      <c r="C65" s="101">
        <v>1.011287</v>
      </c>
      <c r="D65" s="102">
        <v>0.88457969999999997</v>
      </c>
      <c r="E65" s="103">
        <v>1.1561440000000001</v>
      </c>
      <c r="F65" s="104">
        <v>0.925701564083378</v>
      </c>
      <c r="G65" s="105">
        <v>1.1279859999999999</v>
      </c>
      <c r="H65" s="102">
        <v>0.96971629999999998</v>
      </c>
      <c r="I65" s="103">
        <v>1.3120879999999999</v>
      </c>
      <c r="J65" s="104">
        <v>0.25781720960698701</v>
      </c>
      <c r="K65" s="105">
        <v>0.99532560000000003</v>
      </c>
      <c r="L65" s="102">
        <v>0.86118640000000002</v>
      </c>
      <c r="M65" s="103">
        <v>1.1503589999999999</v>
      </c>
      <c r="N65" s="104">
        <v>0.96940343237704896</v>
      </c>
      <c r="O65" s="105">
        <v>1.106676</v>
      </c>
      <c r="P65" s="102">
        <v>0.92127910000000002</v>
      </c>
      <c r="Q65" s="103">
        <v>1.3293809999999999</v>
      </c>
      <c r="R65" s="104">
        <v>0.45449853759213799</v>
      </c>
      <c r="S65" s="106">
        <v>1.047917</v>
      </c>
      <c r="T65" s="107">
        <v>0.89121320000000004</v>
      </c>
      <c r="U65" s="108">
        <v>1.232175</v>
      </c>
      <c r="V65" s="109">
        <v>0.73260808860270399</v>
      </c>
      <c r="W65" s="106">
        <v>1.031558</v>
      </c>
      <c r="X65" s="107">
        <v>0.8826389</v>
      </c>
      <c r="Y65" s="108">
        <v>1.205603</v>
      </c>
      <c r="Z65" s="109">
        <v>0.82437209696969704</v>
      </c>
      <c r="AA65" s="106">
        <v>1.0118149999999999</v>
      </c>
      <c r="AB65" s="107">
        <v>0.84605759999999997</v>
      </c>
      <c r="AC65" s="108">
        <v>1.210048</v>
      </c>
      <c r="AD65" s="109">
        <v>0.94174483957894695</v>
      </c>
      <c r="AE65" s="106">
        <v>0.88589289999999998</v>
      </c>
      <c r="AF65" s="107">
        <v>0.62211490000000003</v>
      </c>
      <c r="AG65" s="108">
        <v>1.2615130000000001</v>
      </c>
      <c r="AH65" s="110">
        <v>0.67163158225806496</v>
      </c>
      <c r="AI65"/>
      <c r="AL65"/>
      <c r="AM65"/>
      <c r="AN65"/>
      <c r="AO65"/>
      <c r="AR65"/>
      <c r="AS65"/>
      <c r="AT65"/>
      <c r="AU65"/>
      <c r="AX65"/>
      <c r="AY65"/>
      <c r="AZ65"/>
    </row>
    <row r="66" spans="1:52" x14ac:dyDescent="0.3">
      <c r="A66" t="s">
        <v>238</v>
      </c>
      <c r="B66" s="39" t="s">
        <v>169</v>
      </c>
      <c r="C66" s="101">
        <v>0.97496839999999996</v>
      </c>
      <c r="D66" s="102">
        <v>0.85432770000000002</v>
      </c>
      <c r="E66" s="103">
        <v>1.1126450000000001</v>
      </c>
      <c r="F66" s="104">
        <v>0.83234801702127703</v>
      </c>
      <c r="G66" s="105">
        <v>1.0572349999999999</v>
      </c>
      <c r="H66" s="102">
        <v>0.90606220000000004</v>
      </c>
      <c r="I66" s="103">
        <v>1.23363</v>
      </c>
      <c r="J66" s="104">
        <v>0.65539095308642004</v>
      </c>
      <c r="K66" s="105">
        <v>0.95015609999999995</v>
      </c>
      <c r="L66" s="102">
        <v>0.82430099999999995</v>
      </c>
      <c r="M66" s="103">
        <v>1.095227</v>
      </c>
      <c r="N66" s="104">
        <v>0.65623634270048004</v>
      </c>
      <c r="O66" s="105">
        <v>1.083995</v>
      </c>
      <c r="P66" s="102">
        <v>0.8963006</v>
      </c>
      <c r="Q66" s="103">
        <v>1.310994</v>
      </c>
      <c r="R66" s="104">
        <v>0.58866951434814296</v>
      </c>
      <c r="S66" s="106">
        <v>1.021333</v>
      </c>
      <c r="T66" s="107">
        <v>0.86825010000000002</v>
      </c>
      <c r="U66" s="108">
        <v>1.201406</v>
      </c>
      <c r="V66" s="109">
        <v>0.87716339405940602</v>
      </c>
      <c r="W66" s="106">
        <v>1.0326770000000001</v>
      </c>
      <c r="X66" s="107">
        <v>0.88506209999999996</v>
      </c>
      <c r="Y66" s="108">
        <v>1.204912</v>
      </c>
      <c r="Z66" s="109">
        <v>0.81795341094407703</v>
      </c>
      <c r="AA66" s="106">
        <v>0.98954240000000004</v>
      </c>
      <c r="AB66" s="107">
        <v>0.83020910000000003</v>
      </c>
      <c r="AC66" s="108">
        <v>1.1794549999999999</v>
      </c>
      <c r="AD66" s="109">
        <v>0.945494978010471</v>
      </c>
      <c r="AE66" s="106">
        <v>0.99978319999999998</v>
      </c>
      <c r="AF66" s="107">
        <v>0.73006559999999998</v>
      </c>
      <c r="AG66" s="108">
        <v>1.369146</v>
      </c>
      <c r="AH66" s="110">
        <v>0.99892159999999997</v>
      </c>
      <c r="AI66"/>
      <c r="AL66"/>
      <c r="AM66"/>
      <c r="AN66"/>
      <c r="AO66"/>
      <c r="AR66"/>
      <c r="AS66"/>
      <c r="AT66"/>
      <c r="AU66"/>
      <c r="AX66"/>
      <c r="AY66"/>
      <c r="AZ66"/>
    </row>
    <row r="67" spans="1:52" x14ac:dyDescent="0.3">
      <c r="A67" t="s">
        <v>239</v>
      </c>
      <c r="B67" s="39" t="s">
        <v>169</v>
      </c>
      <c r="C67" s="101">
        <v>1.004578</v>
      </c>
      <c r="D67" s="102">
        <v>0.87463060000000004</v>
      </c>
      <c r="E67" s="103">
        <v>1.1538330000000001</v>
      </c>
      <c r="F67" s="104">
        <v>0.96940343237704896</v>
      </c>
      <c r="G67" s="105">
        <v>1.0845340000000001</v>
      </c>
      <c r="H67" s="102">
        <v>0.92084889999999997</v>
      </c>
      <c r="I67" s="103">
        <v>1.277315</v>
      </c>
      <c r="J67" s="104">
        <v>0.51143536160990699</v>
      </c>
      <c r="K67" s="105">
        <v>0.98402520000000004</v>
      </c>
      <c r="L67" s="102">
        <v>0.84789689999999995</v>
      </c>
      <c r="M67" s="103">
        <v>1.1420090000000001</v>
      </c>
      <c r="N67" s="104">
        <v>0.89939394465545297</v>
      </c>
      <c r="O67" s="105">
        <v>1.048457</v>
      </c>
      <c r="P67" s="102">
        <v>0.85444310000000001</v>
      </c>
      <c r="Q67" s="103">
        <v>1.286524</v>
      </c>
      <c r="R67" s="104">
        <v>0.79190097066014697</v>
      </c>
      <c r="S67" s="106">
        <v>0.97147919999999999</v>
      </c>
      <c r="T67" s="107">
        <v>0.81803610000000004</v>
      </c>
      <c r="U67" s="108">
        <v>1.1537040000000001</v>
      </c>
      <c r="V67" s="109">
        <v>0.84899349103448296</v>
      </c>
      <c r="W67" s="106">
        <v>0.90773239999999999</v>
      </c>
      <c r="X67" s="107">
        <v>0.77274229999999999</v>
      </c>
      <c r="Y67" s="108">
        <v>1.0663039999999999</v>
      </c>
      <c r="Z67" s="109">
        <v>0.41186760726015598</v>
      </c>
      <c r="AA67" s="106">
        <v>1.0285489999999999</v>
      </c>
      <c r="AB67" s="107">
        <v>0.85448610000000003</v>
      </c>
      <c r="AC67" s="108">
        <v>1.23807</v>
      </c>
      <c r="AD67" s="109">
        <v>0.86405865050962605</v>
      </c>
      <c r="AE67" s="106">
        <v>0.86431970000000002</v>
      </c>
      <c r="AF67" s="107">
        <v>0.63464670000000001</v>
      </c>
      <c r="AG67" s="108">
        <v>1.177109</v>
      </c>
      <c r="AH67" s="110">
        <v>0.53628856752655496</v>
      </c>
      <c r="AI67"/>
      <c r="AL67"/>
      <c r="AM67"/>
      <c r="AN67"/>
      <c r="AO67"/>
      <c r="AR67"/>
      <c r="AS67"/>
      <c r="AT67"/>
      <c r="AU67"/>
      <c r="AX67"/>
      <c r="AY67"/>
      <c r="AZ67"/>
    </row>
    <row r="68" spans="1:52" x14ac:dyDescent="0.3">
      <c r="A68" t="s">
        <v>240</v>
      </c>
      <c r="B68" s="39" t="s">
        <v>169</v>
      </c>
      <c r="C68" s="101">
        <v>0.97916729999999996</v>
      </c>
      <c r="D68" s="102">
        <v>0.85683940000000003</v>
      </c>
      <c r="E68" s="103">
        <v>1.11896</v>
      </c>
      <c r="F68" s="104">
        <v>0.85698250772727302</v>
      </c>
      <c r="G68" s="105">
        <v>1.027801</v>
      </c>
      <c r="H68" s="102">
        <v>0.8796387</v>
      </c>
      <c r="I68" s="103">
        <v>1.20092</v>
      </c>
      <c r="J68" s="104">
        <v>0.841408695833333</v>
      </c>
      <c r="K68" s="105">
        <v>0.98855720000000002</v>
      </c>
      <c r="L68" s="102">
        <v>0.85623830000000001</v>
      </c>
      <c r="M68" s="103">
        <v>1.141324</v>
      </c>
      <c r="N68" s="104">
        <v>0.92849918765300699</v>
      </c>
      <c r="O68" s="105">
        <v>1.0190939999999999</v>
      </c>
      <c r="P68" s="102">
        <v>0.84053549999999999</v>
      </c>
      <c r="Q68" s="103">
        <v>1.2355849999999999</v>
      </c>
      <c r="R68" s="104">
        <v>0.91144874254859598</v>
      </c>
      <c r="S68" s="106">
        <v>0.9874754</v>
      </c>
      <c r="T68" s="107">
        <v>0.83752919999999997</v>
      </c>
      <c r="U68" s="108">
        <v>1.1642669999999999</v>
      </c>
      <c r="V68" s="109">
        <v>0.93076765368700298</v>
      </c>
      <c r="W68" s="106">
        <v>0.88961389999999996</v>
      </c>
      <c r="X68" s="107">
        <v>0.75814440000000005</v>
      </c>
      <c r="Y68" s="108">
        <v>1.0438810000000001</v>
      </c>
      <c r="Z68" s="109">
        <v>0.30065464119403001</v>
      </c>
      <c r="AA68" s="106">
        <v>0.99753040000000004</v>
      </c>
      <c r="AB68" s="107">
        <v>0.83496499999999996</v>
      </c>
      <c r="AC68" s="108">
        <v>1.1917469999999999</v>
      </c>
      <c r="AD68" s="109">
        <v>0.98736478060606103</v>
      </c>
      <c r="AE68" s="106">
        <v>0.88143229999999995</v>
      </c>
      <c r="AF68" s="107">
        <v>0.62996799999999997</v>
      </c>
      <c r="AG68" s="108">
        <v>1.233274</v>
      </c>
      <c r="AH68" s="110">
        <v>0.63745574812760097</v>
      </c>
      <c r="AI68"/>
      <c r="AL68"/>
      <c r="AM68"/>
      <c r="AN68"/>
      <c r="AO68"/>
      <c r="AR68"/>
      <c r="AS68"/>
      <c r="AT68"/>
      <c r="AU68"/>
      <c r="AX68"/>
      <c r="AY68"/>
      <c r="AZ68"/>
    </row>
    <row r="69" spans="1:52" x14ac:dyDescent="0.3">
      <c r="A69" t="s">
        <v>241</v>
      </c>
      <c r="B69" s="39" t="s">
        <v>169</v>
      </c>
      <c r="C69" s="101">
        <v>0.978051</v>
      </c>
      <c r="D69" s="102">
        <v>0.85718000000000005</v>
      </c>
      <c r="E69" s="103">
        <v>1.115966</v>
      </c>
      <c r="F69" s="104">
        <v>0.84899349103448296</v>
      </c>
      <c r="G69" s="105">
        <v>1.0314019999999999</v>
      </c>
      <c r="H69" s="102">
        <v>0.88398730000000003</v>
      </c>
      <c r="I69" s="103">
        <v>1.2034</v>
      </c>
      <c r="J69" s="104">
        <v>0.82437209696969704</v>
      </c>
      <c r="K69" s="105">
        <v>0.94285830000000004</v>
      </c>
      <c r="L69" s="102">
        <v>0.81708890000000001</v>
      </c>
      <c r="M69" s="103">
        <v>1.087987</v>
      </c>
      <c r="N69" s="104">
        <v>0.60308868423326101</v>
      </c>
      <c r="O69" s="105">
        <v>1.03285</v>
      </c>
      <c r="P69" s="102">
        <v>0.85380999999999996</v>
      </c>
      <c r="Q69" s="103">
        <v>1.2494350000000001</v>
      </c>
      <c r="R69" s="104">
        <v>0.84783419136442095</v>
      </c>
      <c r="S69" s="106">
        <v>0.94849870000000003</v>
      </c>
      <c r="T69" s="107">
        <v>0.80448350000000002</v>
      </c>
      <c r="U69" s="108">
        <v>1.118295</v>
      </c>
      <c r="V69" s="109">
        <v>0.69438351146245003</v>
      </c>
      <c r="W69" s="106">
        <v>0.88266169999999999</v>
      </c>
      <c r="X69" s="107">
        <v>0.75356650000000003</v>
      </c>
      <c r="Y69" s="108">
        <v>1.0338719999999999</v>
      </c>
      <c r="Z69" s="109">
        <v>0.26098862709677401</v>
      </c>
      <c r="AA69" s="106">
        <v>0.95167199999999996</v>
      </c>
      <c r="AB69" s="107">
        <v>0.79647299999999999</v>
      </c>
      <c r="AC69" s="108">
        <v>1.137113</v>
      </c>
      <c r="AD69" s="109">
        <v>0.74526969661341902</v>
      </c>
      <c r="AE69" s="106">
        <v>0.81725859999999995</v>
      </c>
      <c r="AF69" s="107">
        <v>0.58266859999999998</v>
      </c>
      <c r="AG69" s="108">
        <v>1.146298</v>
      </c>
      <c r="AH69" s="110">
        <v>0.41482698350515501</v>
      </c>
      <c r="AI69"/>
      <c r="AL69"/>
      <c r="AM69"/>
      <c r="AN69"/>
      <c r="AO69"/>
      <c r="AR69"/>
      <c r="AS69"/>
      <c r="AT69"/>
      <c r="AU69"/>
      <c r="AX69"/>
      <c r="AY69"/>
      <c r="AZ69"/>
    </row>
    <row r="70" spans="1:52" x14ac:dyDescent="0.3">
      <c r="A70" t="s">
        <v>242</v>
      </c>
      <c r="B70" s="39" t="s">
        <v>169</v>
      </c>
      <c r="C70" s="101">
        <v>0.99357119999999999</v>
      </c>
      <c r="D70" s="102">
        <v>0.86414060000000004</v>
      </c>
      <c r="E70" s="103">
        <v>1.142388</v>
      </c>
      <c r="F70" s="104">
        <v>0.95597882481902796</v>
      </c>
      <c r="G70" s="105">
        <v>1.0762419999999999</v>
      </c>
      <c r="H70" s="102">
        <v>0.91344099999999995</v>
      </c>
      <c r="I70" s="103">
        <v>1.26806</v>
      </c>
      <c r="J70" s="104">
        <v>0.56200531135857501</v>
      </c>
      <c r="K70" s="105">
        <v>0.98349819999999999</v>
      </c>
      <c r="L70" s="102">
        <v>0.84651169999999998</v>
      </c>
      <c r="M70" s="103">
        <v>1.142652</v>
      </c>
      <c r="N70" s="104">
        <v>0.897617706029332</v>
      </c>
      <c r="O70" s="105">
        <v>1.032578</v>
      </c>
      <c r="P70" s="102">
        <v>0.84112830000000005</v>
      </c>
      <c r="Q70" s="103">
        <v>1.267603</v>
      </c>
      <c r="R70" s="104">
        <v>0.85841373575482405</v>
      </c>
      <c r="S70" s="106">
        <v>0.96977409999999997</v>
      </c>
      <c r="T70" s="107">
        <v>0.81574440000000004</v>
      </c>
      <c r="U70" s="108">
        <v>1.1528879999999999</v>
      </c>
      <c r="V70" s="109">
        <v>0.84067492591304305</v>
      </c>
      <c r="W70" s="106">
        <v>0.88476949999999999</v>
      </c>
      <c r="X70" s="107">
        <v>0.75226990000000005</v>
      </c>
      <c r="Y70" s="108">
        <v>1.0406070000000001</v>
      </c>
      <c r="Z70" s="109">
        <v>0.28569346144329899</v>
      </c>
      <c r="AA70" s="106">
        <v>1.026729</v>
      </c>
      <c r="AB70" s="107">
        <v>0.85230490000000003</v>
      </c>
      <c r="AC70" s="108">
        <v>1.2368490000000001</v>
      </c>
      <c r="AD70" s="109">
        <v>0.87249186860986505</v>
      </c>
      <c r="AE70" s="106">
        <v>0.87271710000000002</v>
      </c>
      <c r="AF70" s="107">
        <v>0.63401810000000003</v>
      </c>
      <c r="AG70" s="108">
        <v>1.2012830000000001</v>
      </c>
      <c r="AH70" s="110">
        <v>0.58737299342585803</v>
      </c>
      <c r="AI70"/>
      <c r="AL70"/>
      <c r="AM70"/>
      <c r="AN70"/>
      <c r="AO70"/>
      <c r="AR70"/>
      <c r="AS70"/>
      <c r="AT70"/>
      <c r="AU70"/>
      <c r="AX70"/>
      <c r="AY70"/>
      <c r="AZ70"/>
    </row>
    <row r="71" spans="1:52" x14ac:dyDescent="0.3">
      <c r="A71" t="s">
        <v>243</v>
      </c>
      <c r="B71" s="39" t="s">
        <v>169</v>
      </c>
      <c r="C71" s="101">
        <v>1.0334429999999999</v>
      </c>
      <c r="D71" s="102">
        <v>0.9082789</v>
      </c>
      <c r="E71" s="103">
        <v>1.1758550000000001</v>
      </c>
      <c r="F71" s="104">
        <v>0.77409032246695997</v>
      </c>
      <c r="G71" s="105">
        <v>1.0830280000000001</v>
      </c>
      <c r="H71" s="102">
        <v>0.93360469999999995</v>
      </c>
      <c r="I71" s="103">
        <v>1.2563660000000001</v>
      </c>
      <c r="J71" s="104">
        <v>0.46889258164251202</v>
      </c>
      <c r="K71" s="105">
        <v>0.97344580000000003</v>
      </c>
      <c r="L71" s="102">
        <v>0.84533380000000002</v>
      </c>
      <c r="M71" s="103">
        <v>1.1209739999999999</v>
      </c>
      <c r="N71" s="104">
        <v>0.83318857190082696</v>
      </c>
      <c r="O71" s="105">
        <v>1.089699</v>
      </c>
      <c r="P71" s="102">
        <v>0.91020610000000002</v>
      </c>
      <c r="Q71" s="103">
        <v>1.3045869999999999</v>
      </c>
      <c r="R71" s="104">
        <v>0.530998725</v>
      </c>
      <c r="S71" s="106">
        <v>0.9783925</v>
      </c>
      <c r="T71" s="107">
        <v>0.83197989999999999</v>
      </c>
      <c r="U71" s="108">
        <v>1.150571</v>
      </c>
      <c r="V71" s="109">
        <v>0.87698934963868802</v>
      </c>
      <c r="W71" s="106">
        <v>0.91535869999999997</v>
      </c>
      <c r="X71" s="107">
        <v>0.78220389999999995</v>
      </c>
      <c r="Y71" s="108">
        <v>1.07118</v>
      </c>
      <c r="Z71" s="109">
        <v>0.445587808609272</v>
      </c>
      <c r="AA71" s="106">
        <v>0.97389210000000004</v>
      </c>
      <c r="AB71" s="107">
        <v>0.81681570000000003</v>
      </c>
      <c r="AC71" s="108">
        <v>1.1611750000000001</v>
      </c>
      <c r="AD71" s="109">
        <v>0.86596343497453299</v>
      </c>
      <c r="AE71" s="106">
        <v>0.88804349999999999</v>
      </c>
      <c r="AF71" s="107">
        <v>0.63609970000000005</v>
      </c>
      <c r="AG71" s="108">
        <v>1.239776</v>
      </c>
      <c r="AH71" s="110">
        <v>0.65948031901840498</v>
      </c>
      <c r="AI71"/>
      <c r="AL71"/>
      <c r="AM71"/>
      <c r="AN71"/>
      <c r="AO71"/>
      <c r="AR71"/>
      <c r="AS71"/>
      <c r="AT71"/>
      <c r="AU71"/>
      <c r="AX71"/>
      <c r="AY71"/>
      <c r="AZ71"/>
    </row>
    <row r="72" spans="1:52" x14ac:dyDescent="0.3">
      <c r="A72" t="s">
        <v>244</v>
      </c>
      <c r="B72" s="39" t="s">
        <v>169</v>
      </c>
      <c r="C72" s="101">
        <v>1.0557859999999999</v>
      </c>
      <c r="D72" s="102">
        <v>0.92475839999999998</v>
      </c>
      <c r="E72" s="103">
        <v>1.2053780000000001</v>
      </c>
      <c r="F72" s="104">
        <v>0.603179171879483</v>
      </c>
      <c r="G72" s="105">
        <v>1.1481680000000001</v>
      </c>
      <c r="H72" s="102">
        <v>0.98247220000000002</v>
      </c>
      <c r="I72" s="103">
        <v>1.341809</v>
      </c>
      <c r="J72" s="104">
        <v>0.20091102058823501</v>
      </c>
      <c r="K72" s="105">
        <v>0.99863840000000004</v>
      </c>
      <c r="L72" s="102">
        <v>0.86547799999999997</v>
      </c>
      <c r="M72" s="103">
        <v>1.1522870000000001</v>
      </c>
      <c r="N72" s="104">
        <v>0.98982008104838703</v>
      </c>
      <c r="O72" s="105">
        <v>1.0435859999999999</v>
      </c>
      <c r="P72" s="102">
        <v>0.85950919999999997</v>
      </c>
      <c r="Q72" s="103">
        <v>1.2670870000000001</v>
      </c>
      <c r="R72" s="104">
        <v>0.80421226698970305</v>
      </c>
      <c r="S72" s="106">
        <v>0.96151430000000004</v>
      </c>
      <c r="T72" s="107">
        <v>0.81538299999999997</v>
      </c>
      <c r="U72" s="108">
        <v>1.1338349999999999</v>
      </c>
      <c r="V72" s="109">
        <v>0.78453579348494196</v>
      </c>
      <c r="W72" s="106">
        <v>0.96428480000000005</v>
      </c>
      <c r="X72" s="107">
        <v>0.8247911</v>
      </c>
      <c r="Y72" s="108">
        <v>1.1273709999999999</v>
      </c>
      <c r="Z72" s="109">
        <v>0.79029125581395299</v>
      </c>
      <c r="AA72" s="106">
        <v>0.97802480000000003</v>
      </c>
      <c r="AB72" s="107">
        <v>0.81928330000000005</v>
      </c>
      <c r="AC72" s="108">
        <v>1.167524</v>
      </c>
      <c r="AD72" s="109">
        <v>0.88045405639056495</v>
      </c>
      <c r="AE72" s="106">
        <v>0.84900390000000003</v>
      </c>
      <c r="AF72" s="107">
        <v>0.6190618</v>
      </c>
      <c r="AG72" s="108">
        <v>1.164355</v>
      </c>
      <c r="AH72" s="110">
        <v>0.487726881516588</v>
      </c>
      <c r="AI72"/>
      <c r="AL72"/>
      <c r="AM72"/>
      <c r="AN72"/>
      <c r="AO72"/>
      <c r="AR72"/>
      <c r="AS72"/>
      <c r="AT72"/>
      <c r="AU72"/>
      <c r="AX72"/>
      <c r="AY72"/>
      <c r="AZ72"/>
    </row>
    <row r="73" spans="1:52" x14ac:dyDescent="0.3">
      <c r="A73" t="s">
        <v>245</v>
      </c>
      <c r="B73" s="39" t="s">
        <v>169</v>
      </c>
      <c r="C73" s="101">
        <v>1.036124</v>
      </c>
      <c r="D73" s="102">
        <v>0.90828509999999996</v>
      </c>
      <c r="E73" s="103">
        <v>1.1819550000000001</v>
      </c>
      <c r="F73" s="104">
        <v>0.75649840813731695</v>
      </c>
      <c r="G73" s="105">
        <v>0.97193909999999994</v>
      </c>
      <c r="H73" s="102">
        <v>0.83215510000000004</v>
      </c>
      <c r="I73" s="103">
        <v>1.1352040000000001</v>
      </c>
      <c r="J73" s="104">
        <v>0.83913128290398098</v>
      </c>
      <c r="K73" s="105">
        <v>0.97925549999999995</v>
      </c>
      <c r="L73" s="102">
        <v>0.84962819999999994</v>
      </c>
      <c r="M73" s="103">
        <v>1.12866</v>
      </c>
      <c r="N73" s="104">
        <v>0.86967060305257204</v>
      </c>
      <c r="O73" s="105">
        <v>1.0433790000000001</v>
      </c>
      <c r="P73" s="102">
        <v>0.86153279999999999</v>
      </c>
      <c r="Q73" s="103">
        <v>1.2636080000000001</v>
      </c>
      <c r="R73" s="104">
        <v>0.80242437815533996</v>
      </c>
      <c r="S73" s="106">
        <v>1.202677</v>
      </c>
      <c r="T73" s="107">
        <v>1.0226360000000001</v>
      </c>
      <c r="U73" s="108">
        <v>1.414415</v>
      </c>
      <c r="V73" s="109">
        <v>9.5209824535315998E-2</v>
      </c>
      <c r="W73" s="106">
        <v>1.19343</v>
      </c>
      <c r="X73" s="107">
        <v>1.0223260000000001</v>
      </c>
      <c r="Y73" s="108">
        <v>1.3931720000000001</v>
      </c>
      <c r="Z73" s="109">
        <v>9.4043742857142898E-2</v>
      </c>
      <c r="AA73" s="106">
        <v>1.171713</v>
      </c>
      <c r="AB73" s="107">
        <v>0.98233360000000003</v>
      </c>
      <c r="AC73" s="108">
        <v>1.397602</v>
      </c>
      <c r="AD73" s="109">
        <v>0.19518779248120299</v>
      </c>
      <c r="AE73" s="106">
        <v>1.265336</v>
      </c>
      <c r="AF73" s="107">
        <v>0.9252281</v>
      </c>
      <c r="AG73" s="108">
        <v>1.7304660000000001</v>
      </c>
      <c r="AH73" s="110">
        <v>0.286460598773006</v>
      </c>
      <c r="AI73"/>
      <c r="AL73"/>
      <c r="AM73"/>
      <c r="AN73"/>
      <c r="AO73"/>
      <c r="AR73"/>
      <c r="AS73"/>
      <c r="AT73"/>
      <c r="AU73"/>
      <c r="AX73"/>
      <c r="AY73"/>
      <c r="AZ73"/>
    </row>
    <row r="74" spans="1:52" x14ac:dyDescent="0.3">
      <c r="A74" t="s">
        <v>246</v>
      </c>
      <c r="B74" s="39" t="s">
        <v>169</v>
      </c>
      <c r="C74" s="101">
        <v>0.98073010000000005</v>
      </c>
      <c r="D74" s="102">
        <v>0.86414869999999999</v>
      </c>
      <c r="E74" s="103">
        <v>1.1130389999999999</v>
      </c>
      <c r="F74" s="104">
        <v>0.86129497835694102</v>
      </c>
      <c r="G74" s="105">
        <v>1.1474150000000001</v>
      </c>
      <c r="H74" s="102">
        <v>0.98239900000000002</v>
      </c>
      <c r="I74" s="103">
        <v>1.3401479999999999</v>
      </c>
      <c r="J74" s="104">
        <v>0.201389249449204</v>
      </c>
      <c r="K74" s="105">
        <v>1.0506</v>
      </c>
      <c r="L74" s="102">
        <v>0.91484880000000002</v>
      </c>
      <c r="M74" s="103">
        <v>1.2064950000000001</v>
      </c>
      <c r="N74" s="104">
        <v>0.65948031901840498</v>
      </c>
      <c r="O74" s="105">
        <v>1.114949</v>
      </c>
      <c r="P74" s="102">
        <v>0.91886679999999998</v>
      </c>
      <c r="Q74" s="103">
        <v>1.352875</v>
      </c>
      <c r="R74" s="104">
        <v>0.445587808609272</v>
      </c>
      <c r="S74" s="106">
        <v>0.85876640000000004</v>
      </c>
      <c r="T74" s="107">
        <v>0.73841319999999999</v>
      </c>
      <c r="U74" s="108">
        <v>0.99873599999999996</v>
      </c>
      <c r="V74" s="109">
        <v>0.140525085043988</v>
      </c>
      <c r="W74" s="106">
        <v>0.91517800000000005</v>
      </c>
      <c r="X74" s="107">
        <v>0.7900277</v>
      </c>
      <c r="Y74" s="108">
        <v>1.060154</v>
      </c>
      <c r="Z74" s="109">
        <v>0.41094146585577801</v>
      </c>
      <c r="AA74" s="106">
        <v>0.98171850000000005</v>
      </c>
      <c r="AB74" s="107">
        <v>0.82838069999999997</v>
      </c>
      <c r="AC74" s="108">
        <v>1.16344</v>
      </c>
      <c r="AD74" s="109">
        <v>0.89908141368078198</v>
      </c>
      <c r="AE74" s="106">
        <v>0.87698240000000005</v>
      </c>
      <c r="AF74" s="107">
        <v>0.6645472</v>
      </c>
      <c r="AG74" s="108">
        <v>1.157327</v>
      </c>
      <c r="AH74" s="110">
        <v>0.53612360547945204</v>
      </c>
      <c r="AI74"/>
      <c r="AL74"/>
      <c r="AM74"/>
      <c r="AN74"/>
      <c r="AO74"/>
      <c r="AR74"/>
      <c r="AS74"/>
      <c r="AT74"/>
      <c r="AU74"/>
      <c r="AX74"/>
      <c r="AY74"/>
      <c r="AZ74"/>
    </row>
    <row r="75" spans="1:52" x14ac:dyDescent="0.3">
      <c r="A75" t="s">
        <v>247</v>
      </c>
      <c r="B75" s="39" t="s">
        <v>169</v>
      </c>
      <c r="C75" s="101">
        <v>1.031574</v>
      </c>
      <c r="D75" s="102">
        <v>0.90572739999999996</v>
      </c>
      <c r="E75" s="103">
        <v>1.1749069999999999</v>
      </c>
      <c r="F75" s="104">
        <v>0.78401074707692298</v>
      </c>
      <c r="G75" s="105">
        <v>1.1394949999999999</v>
      </c>
      <c r="H75" s="102">
        <v>0.98041699999999998</v>
      </c>
      <c r="I75" s="103">
        <v>1.324384</v>
      </c>
      <c r="J75" s="104">
        <v>0.21099487446300699</v>
      </c>
      <c r="K75" s="105">
        <v>1.039059</v>
      </c>
      <c r="L75" s="102">
        <v>0.90361290000000005</v>
      </c>
      <c r="M75" s="103">
        <v>1.194807</v>
      </c>
      <c r="N75" s="104">
        <v>0.75028026156787797</v>
      </c>
      <c r="O75" s="105">
        <v>1.0690839999999999</v>
      </c>
      <c r="P75" s="102">
        <v>0.88621490000000003</v>
      </c>
      <c r="Q75" s="103">
        <v>1.2896890000000001</v>
      </c>
      <c r="R75" s="104">
        <v>0.65948031901840498</v>
      </c>
      <c r="S75" s="106">
        <v>0.86541480000000004</v>
      </c>
      <c r="T75" s="107">
        <v>0.73256560000000004</v>
      </c>
      <c r="U75" s="108">
        <v>1.022356</v>
      </c>
      <c r="V75" s="109">
        <v>0.21164489535160899</v>
      </c>
      <c r="W75" s="106">
        <v>0.83362959999999997</v>
      </c>
      <c r="X75" s="107">
        <v>0.71074029999999999</v>
      </c>
      <c r="Y75" s="108">
        <v>0.97776680000000005</v>
      </c>
      <c r="Z75" s="109">
        <v>9.4324737196261693E-2</v>
      </c>
      <c r="AA75" s="106">
        <v>0.95797849999999996</v>
      </c>
      <c r="AB75" s="107">
        <v>0.80299489999999996</v>
      </c>
      <c r="AC75" s="108">
        <v>1.1428750000000001</v>
      </c>
      <c r="AD75" s="109">
        <v>0.78017865860579905</v>
      </c>
      <c r="AE75" s="106">
        <v>0.74422639999999995</v>
      </c>
      <c r="AF75" s="107">
        <v>0.51779010000000003</v>
      </c>
      <c r="AG75" s="108">
        <v>1.0696859999999999</v>
      </c>
      <c r="AH75" s="110">
        <v>0.24454389600000001</v>
      </c>
      <c r="AI75"/>
      <c r="AL75"/>
      <c r="AM75"/>
      <c r="AN75"/>
      <c r="AO75"/>
      <c r="AR75"/>
      <c r="AS75"/>
      <c r="AT75"/>
      <c r="AU75"/>
      <c r="AX75"/>
      <c r="AY75"/>
      <c r="AZ75"/>
    </row>
    <row r="76" spans="1:52" x14ac:dyDescent="0.3">
      <c r="A76" t="s">
        <v>248</v>
      </c>
      <c r="B76" s="39" t="s">
        <v>169</v>
      </c>
      <c r="C76" s="101">
        <v>0.99382530000000002</v>
      </c>
      <c r="D76" s="102">
        <v>0.87994749999999999</v>
      </c>
      <c r="E76" s="103">
        <v>1.1224400000000001</v>
      </c>
      <c r="F76" s="104">
        <v>0.95406767450572305</v>
      </c>
      <c r="G76" s="105">
        <v>1.049776</v>
      </c>
      <c r="H76" s="102">
        <v>0.92162409999999995</v>
      </c>
      <c r="I76" s="103">
        <v>1.1957469999999999</v>
      </c>
      <c r="J76" s="104">
        <v>0.64092696565096996</v>
      </c>
      <c r="K76" s="105">
        <v>0.96209140000000004</v>
      </c>
      <c r="L76" s="102">
        <v>0.83385279999999995</v>
      </c>
      <c r="M76" s="103">
        <v>1.110052</v>
      </c>
      <c r="N76" s="104">
        <v>0.75586224580152706</v>
      </c>
      <c r="O76" s="105">
        <v>0.90114179999999999</v>
      </c>
      <c r="P76" s="102">
        <v>0.7104317</v>
      </c>
      <c r="Q76" s="103">
        <v>1.1430469999999999</v>
      </c>
      <c r="R76" s="104">
        <v>0.57298392229580597</v>
      </c>
      <c r="S76" s="106">
        <v>0.95302989999999999</v>
      </c>
      <c r="T76" s="107">
        <v>0.79860620000000004</v>
      </c>
      <c r="U76" s="108">
        <v>1.1373139999999999</v>
      </c>
      <c r="V76" s="109">
        <v>0.75336044331210195</v>
      </c>
      <c r="W76" s="106">
        <v>0.97463699999999998</v>
      </c>
      <c r="X76" s="107">
        <v>0.8321923</v>
      </c>
      <c r="Y76" s="108">
        <v>1.141464</v>
      </c>
      <c r="Z76" s="109">
        <v>0.85416709433962301</v>
      </c>
      <c r="AA76" s="106">
        <v>1.0298499999999999</v>
      </c>
      <c r="AB76" s="107">
        <v>0.88835810000000004</v>
      </c>
      <c r="AC76" s="108">
        <v>1.1938770000000001</v>
      </c>
      <c r="AD76" s="109">
        <v>0.82437209696969704</v>
      </c>
      <c r="AE76" s="106">
        <v>1.0257879999999999</v>
      </c>
      <c r="AF76" s="107">
        <v>0.80065200000000003</v>
      </c>
      <c r="AG76" s="108">
        <v>1.3142290000000001</v>
      </c>
      <c r="AH76" s="110">
        <v>0.90538996387236303</v>
      </c>
      <c r="AI76"/>
      <c r="AL76"/>
      <c r="AM76"/>
      <c r="AN76"/>
      <c r="AO76"/>
      <c r="AR76"/>
      <c r="AS76"/>
      <c r="AT76"/>
      <c r="AU76"/>
      <c r="AX76"/>
      <c r="AY76"/>
      <c r="AZ76"/>
    </row>
    <row r="77" spans="1:52" x14ac:dyDescent="0.3">
      <c r="A77" t="s">
        <v>249</v>
      </c>
      <c r="B77" s="39" t="s">
        <v>169</v>
      </c>
      <c r="C77" s="101">
        <v>0.98443630000000004</v>
      </c>
      <c r="D77" s="102">
        <v>0.87419040000000003</v>
      </c>
      <c r="E77" s="103">
        <v>1.1085860000000001</v>
      </c>
      <c r="F77" s="104">
        <v>0.87716339405940602</v>
      </c>
      <c r="G77" s="105">
        <v>0.90777439999999998</v>
      </c>
      <c r="H77" s="102">
        <v>0.77594890000000005</v>
      </c>
      <c r="I77" s="103">
        <v>1.0619959999999999</v>
      </c>
      <c r="J77" s="104">
        <v>0.398059166167401</v>
      </c>
      <c r="K77" s="105">
        <v>0.97571359999999996</v>
      </c>
      <c r="L77" s="102">
        <v>0.85709599999999997</v>
      </c>
      <c r="M77" s="103">
        <v>1.1107469999999999</v>
      </c>
      <c r="N77" s="104">
        <v>0.83399331792452802</v>
      </c>
      <c r="O77" s="105">
        <v>0.85432090000000005</v>
      </c>
      <c r="P77" s="102">
        <v>0.6821699</v>
      </c>
      <c r="Q77" s="103">
        <v>1.0699149999999999</v>
      </c>
      <c r="R77" s="104">
        <v>0.32518378216682597</v>
      </c>
      <c r="S77" s="106">
        <v>0.92868110000000004</v>
      </c>
      <c r="T77" s="107">
        <v>0.78992870000000004</v>
      </c>
      <c r="U77" s="108">
        <v>1.0918060000000001</v>
      </c>
      <c r="V77" s="109">
        <v>0.55193399640718599</v>
      </c>
      <c r="W77" s="106">
        <v>0.89683639999999998</v>
      </c>
      <c r="X77" s="107">
        <v>0.76638119999999998</v>
      </c>
      <c r="Y77" s="108">
        <v>1.049498</v>
      </c>
      <c r="Z77" s="109">
        <v>0.32914473718069998</v>
      </c>
      <c r="AA77" s="106">
        <v>0.95877599999999996</v>
      </c>
      <c r="AB77" s="107">
        <v>0.81277980000000005</v>
      </c>
      <c r="AC77" s="108">
        <v>1.130997</v>
      </c>
      <c r="AD77" s="109">
        <v>0.77409032246695997</v>
      </c>
      <c r="AE77" s="106">
        <v>0.95875120000000003</v>
      </c>
      <c r="AF77" s="107">
        <v>0.69739680000000004</v>
      </c>
      <c r="AG77" s="108">
        <v>1.3180499999999999</v>
      </c>
      <c r="AH77" s="110">
        <v>0.87716339405940602</v>
      </c>
      <c r="AI77"/>
      <c r="AL77"/>
      <c r="AM77"/>
      <c r="AN77"/>
      <c r="AO77"/>
      <c r="AR77"/>
      <c r="AS77"/>
      <c r="AT77"/>
      <c r="AU77"/>
      <c r="AX77"/>
      <c r="AY77"/>
      <c r="AZ77"/>
    </row>
    <row r="78" spans="1:52" x14ac:dyDescent="0.3">
      <c r="A78" t="s">
        <v>250</v>
      </c>
      <c r="B78" s="39" t="s">
        <v>169</v>
      </c>
      <c r="C78" s="101">
        <v>1.032483</v>
      </c>
      <c r="D78" s="102">
        <v>0.90824020000000005</v>
      </c>
      <c r="E78" s="103">
        <v>1.173721</v>
      </c>
      <c r="F78" s="104">
        <v>0.77709108514605296</v>
      </c>
      <c r="G78" s="105">
        <v>0.95680089999999995</v>
      </c>
      <c r="H78" s="102">
        <v>0.80752829999999998</v>
      </c>
      <c r="I78" s="103">
        <v>1.133667</v>
      </c>
      <c r="J78" s="104">
        <v>0.76791096333754705</v>
      </c>
      <c r="K78" s="105">
        <v>1.0126360000000001</v>
      </c>
      <c r="L78" s="102">
        <v>0.88066219999999995</v>
      </c>
      <c r="M78" s="103">
        <v>1.1643859999999999</v>
      </c>
      <c r="N78" s="104">
        <v>0.91867194852546896</v>
      </c>
      <c r="O78" s="105">
        <v>0.9456909</v>
      </c>
      <c r="P78" s="102">
        <v>0.7546522</v>
      </c>
      <c r="Q78" s="103">
        <v>1.1850909999999999</v>
      </c>
      <c r="R78" s="104">
        <v>0.77709108514605296</v>
      </c>
      <c r="S78" s="106">
        <v>1.0347470000000001</v>
      </c>
      <c r="T78" s="107">
        <v>0.88840220000000003</v>
      </c>
      <c r="U78" s="108">
        <v>1.205198</v>
      </c>
      <c r="V78" s="109">
        <v>0.79903002404371604</v>
      </c>
      <c r="W78" s="106">
        <v>0.97046540000000003</v>
      </c>
      <c r="X78" s="107">
        <v>0.8227061</v>
      </c>
      <c r="Y78" s="108">
        <v>1.1447620000000001</v>
      </c>
      <c r="Z78" s="109">
        <v>0.84022223944153596</v>
      </c>
      <c r="AA78" s="106">
        <v>0.97330079999999997</v>
      </c>
      <c r="AB78" s="107">
        <v>0.80487679999999995</v>
      </c>
      <c r="AC78" s="108">
        <v>1.176968</v>
      </c>
      <c r="AD78" s="109">
        <v>0.87249186860986505</v>
      </c>
      <c r="AE78" s="106">
        <v>0.3230807</v>
      </c>
      <c r="AF78" s="107">
        <v>2.8460099999999999E-2</v>
      </c>
      <c r="AG78" s="108">
        <v>3.6676250000000001</v>
      </c>
      <c r="AH78" s="110">
        <v>0.54302340000000004</v>
      </c>
      <c r="AI78"/>
      <c r="AL78"/>
      <c r="AM78"/>
      <c r="AN78"/>
      <c r="AO78"/>
      <c r="AR78"/>
      <c r="AS78"/>
      <c r="AT78"/>
      <c r="AU78"/>
      <c r="AX78"/>
      <c r="AY78"/>
      <c r="AZ78"/>
    </row>
    <row r="79" spans="1:52" x14ac:dyDescent="0.3">
      <c r="A79" t="s">
        <v>251</v>
      </c>
      <c r="B79" s="39" t="s">
        <v>169</v>
      </c>
      <c r="C79" s="101">
        <v>0.96729129999999997</v>
      </c>
      <c r="D79" s="102">
        <v>0.86195089999999996</v>
      </c>
      <c r="E79" s="103">
        <v>1.0855060000000001</v>
      </c>
      <c r="F79" s="104">
        <v>0.733054205405405</v>
      </c>
      <c r="G79" s="105">
        <v>0.86552220000000002</v>
      </c>
      <c r="H79" s="102">
        <v>0.74045349999999999</v>
      </c>
      <c r="I79" s="103">
        <v>1.0117160000000001</v>
      </c>
      <c r="J79" s="104">
        <v>0.18108682451108199</v>
      </c>
      <c r="K79" s="105">
        <v>0.91713299999999998</v>
      </c>
      <c r="L79" s="102">
        <v>0.80395799999999995</v>
      </c>
      <c r="M79" s="103">
        <v>1.0462400000000001</v>
      </c>
      <c r="N79" s="104">
        <v>0.361841134678899</v>
      </c>
      <c r="O79" s="105">
        <v>0.80496069999999997</v>
      </c>
      <c r="P79" s="102">
        <v>0.64520100000000002</v>
      </c>
      <c r="Q79" s="103">
        <v>1.0042789999999999</v>
      </c>
      <c r="R79" s="104">
        <v>0.153587983050847</v>
      </c>
      <c r="S79" s="106">
        <v>1.012921</v>
      </c>
      <c r="T79" s="107">
        <v>0.88425450000000005</v>
      </c>
      <c r="U79" s="108">
        <v>1.16031</v>
      </c>
      <c r="V79" s="109">
        <v>0.91410104701452399</v>
      </c>
      <c r="W79" s="106">
        <v>0.92830369999999995</v>
      </c>
      <c r="X79" s="107">
        <v>0.80457049999999997</v>
      </c>
      <c r="Y79" s="108">
        <v>1.0710660000000001</v>
      </c>
      <c r="Z79" s="109">
        <v>0.48631554675118899</v>
      </c>
      <c r="AA79" s="106">
        <v>0.96892560000000005</v>
      </c>
      <c r="AB79" s="107">
        <v>0.82917430000000003</v>
      </c>
      <c r="AC79" s="108">
        <v>1.132231</v>
      </c>
      <c r="AD79" s="109">
        <v>0.82348660478468905</v>
      </c>
      <c r="AE79" s="106">
        <v>0.78913390000000005</v>
      </c>
      <c r="AF79" s="107">
        <v>0.53058939999999999</v>
      </c>
      <c r="AG79" s="108">
        <v>1.173662</v>
      </c>
      <c r="AH79" s="110">
        <v>0.41482698350515501</v>
      </c>
      <c r="AI79"/>
      <c r="AL79"/>
      <c r="AM79"/>
      <c r="AN79"/>
      <c r="AO79"/>
      <c r="AR79"/>
      <c r="AS79"/>
      <c r="AT79"/>
      <c r="AU79"/>
      <c r="AX79"/>
      <c r="AY79"/>
      <c r="AZ79"/>
    </row>
    <row r="80" spans="1:52" x14ac:dyDescent="0.3">
      <c r="A80" t="s">
        <v>252</v>
      </c>
      <c r="B80" s="39" t="s">
        <v>169</v>
      </c>
      <c r="C80" s="101">
        <v>0.96292809999999995</v>
      </c>
      <c r="D80" s="102">
        <v>0.8471225</v>
      </c>
      <c r="E80" s="103">
        <v>1.094565</v>
      </c>
      <c r="F80" s="104">
        <v>0.72636636116504905</v>
      </c>
      <c r="G80" s="105">
        <v>0.83785900000000002</v>
      </c>
      <c r="H80" s="102">
        <v>0.71756169999999997</v>
      </c>
      <c r="I80" s="103">
        <v>0.97832379999999997</v>
      </c>
      <c r="J80" s="104">
        <v>9.4304786516853895E-2</v>
      </c>
      <c r="K80" s="105">
        <v>0.94410890000000003</v>
      </c>
      <c r="L80" s="102">
        <v>0.82200110000000004</v>
      </c>
      <c r="M80" s="103">
        <v>1.0843560000000001</v>
      </c>
      <c r="N80" s="104">
        <v>0.59875501431670297</v>
      </c>
      <c r="O80" s="105">
        <v>0.87443389999999999</v>
      </c>
      <c r="P80" s="102">
        <v>0.72136049999999996</v>
      </c>
      <c r="Q80" s="103">
        <v>1.05999</v>
      </c>
      <c r="R80" s="104">
        <v>0.32676981088825202</v>
      </c>
      <c r="S80" s="106">
        <v>0.86246449999999997</v>
      </c>
      <c r="T80" s="107">
        <v>0.73295239999999995</v>
      </c>
      <c r="U80" s="108">
        <v>1.014861</v>
      </c>
      <c r="V80" s="109">
        <v>0.189861483673469</v>
      </c>
      <c r="W80" s="106">
        <v>0.85114290000000004</v>
      </c>
      <c r="X80" s="107">
        <v>0.72997100000000004</v>
      </c>
      <c r="Y80" s="108">
        <v>0.9924288</v>
      </c>
      <c r="Z80" s="109">
        <v>0.124026159624413</v>
      </c>
      <c r="AA80" s="106">
        <v>0.94739709999999999</v>
      </c>
      <c r="AB80" s="107">
        <v>0.79860299999999995</v>
      </c>
      <c r="AC80" s="108">
        <v>1.1239140000000001</v>
      </c>
      <c r="AD80" s="109">
        <v>0.69956166295082001</v>
      </c>
      <c r="AE80" s="106">
        <v>0.65780689999999997</v>
      </c>
      <c r="AF80" s="107">
        <v>0.46080080000000001</v>
      </c>
      <c r="AG80" s="108">
        <v>0.93903890000000001</v>
      </c>
      <c r="AH80" s="110">
        <v>8.5856419591836694E-2</v>
      </c>
      <c r="AI80"/>
      <c r="AL80"/>
      <c r="AM80"/>
      <c r="AN80"/>
      <c r="AO80"/>
      <c r="AR80"/>
      <c r="AS80"/>
      <c r="AT80"/>
      <c r="AU80"/>
      <c r="AX80"/>
      <c r="AY80"/>
      <c r="AZ80"/>
    </row>
    <row r="81" spans="1:52" x14ac:dyDescent="0.3">
      <c r="A81" t="s">
        <v>253</v>
      </c>
      <c r="B81" s="39" t="s">
        <v>169</v>
      </c>
      <c r="C81" s="101">
        <v>0.75686430000000005</v>
      </c>
      <c r="D81" s="102">
        <v>0.54466890000000001</v>
      </c>
      <c r="E81" s="103">
        <v>1.051728</v>
      </c>
      <c r="F81" s="104">
        <v>0.22340913294797701</v>
      </c>
      <c r="G81" s="105">
        <v>0.97603320000000005</v>
      </c>
      <c r="H81" s="102">
        <v>0.66200780000000004</v>
      </c>
      <c r="I81" s="103">
        <v>1.439017</v>
      </c>
      <c r="J81" s="104">
        <v>0.94225870062893102</v>
      </c>
      <c r="K81" s="105">
        <v>1.0101329999999999</v>
      </c>
      <c r="L81" s="102">
        <v>0.70942780000000005</v>
      </c>
      <c r="M81" s="103">
        <v>1.4382980000000001</v>
      </c>
      <c r="N81" s="104">
        <v>0.97398646305015302</v>
      </c>
      <c r="O81" s="105">
        <v>0.88536769999999998</v>
      </c>
      <c r="P81" s="102">
        <v>0.56320930000000002</v>
      </c>
      <c r="Q81" s="103">
        <v>1.391802</v>
      </c>
      <c r="R81" s="104">
        <v>0.75658539263024105</v>
      </c>
      <c r="S81" s="106">
        <v>0.73374090000000003</v>
      </c>
      <c r="T81" s="107">
        <v>0.48186319999999999</v>
      </c>
      <c r="U81" s="108">
        <v>1.1172789999999999</v>
      </c>
      <c r="V81" s="109">
        <v>0.29710789669669702</v>
      </c>
      <c r="W81" s="106">
        <v>1.0544979999999999</v>
      </c>
      <c r="X81" s="107">
        <v>0.71769269999999996</v>
      </c>
      <c r="Y81" s="108">
        <v>1.549364</v>
      </c>
      <c r="Z81" s="109">
        <v>0.87524442613065301</v>
      </c>
      <c r="AA81" s="106">
        <v>0.6735392</v>
      </c>
      <c r="AB81" s="107">
        <v>0.44047239999999999</v>
      </c>
      <c r="AC81" s="108">
        <v>1.0299290000000001</v>
      </c>
      <c r="AD81" s="109">
        <v>0.17821211023621999</v>
      </c>
      <c r="AE81" s="106">
        <v>0.71049099999999998</v>
      </c>
      <c r="AF81" s="107">
        <v>0.34348410000000001</v>
      </c>
      <c r="AG81" s="108">
        <v>1.469638</v>
      </c>
      <c r="AH81" s="110">
        <v>0.53785402392127202</v>
      </c>
      <c r="AI81"/>
      <c r="AL81"/>
      <c r="AM81"/>
      <c r="AN81"/>
      <c r="AO81"/>
      <c r="AR81"/>
      <c r="AS81"/>
      <c r="AT81"/>
      <c r="AU81"/>
      <c r="AX81"/>
      <c r="AY81"/>
      <c r="AZ81"/>
    </row>
    <row r="82" spans="1:52" x14ac:dyDescent="0.3">
      <c r="A82" t="s">
        <v>254</v>
      </c>
      <c r="B82" s="39" t="s">
        <v>169</v>
      </c>
      <c r="C82" s="101">
        <v>0.94719419999999999</v>
      </c>
      <c r="D82" s="102">
        <v>0.83318990000000004</v>
      </c>
      <c r="E82" s="103">
        <v>1.076797</v>
      </c>
      <c r="F82" s="104">
        <v>0.58946479360465098</v>
      </c>
      <c r="G82" s="105">
        <v>0.96067650000000004</v>
      </c>
      <c r="H82" s="102">
        <v>0.82471890000000003</v>
      </c>
      <c r="I82" s="103">
        <v>1.1190469999999999</v>
      </c>
      <c r="J82" s="104">
        <v>0.76495588043065199</v>
      </c>
      <c r="K82" s="105">
        <v>0.92653969999999997</v>
      </c>
      <c r="L82" s="102">
        <v>0.80569519999999994</v>
      </c>
      <c r="M82" s="103">
        <v>1.065509</v>
      </c>
      <c r="N82" s="104">
        <v>0.46090167219512201</v>
      </c>
      <c r="O82" s="105">
        <v>1.01433</v>
      </c>
      <c r="P82" s="102">
        <v>0.84247340000000004</v>
      </c>
      <c r="Q82" s="103">
        <v>1.221244</v>
      </c>
      <c r="R82" s="104">
        <v>0.93076765368700298</v>
      </c>
      <c r="S82" s="106">
        <v>0.90661210000000003</v>
      </c>
      <c r="T82" s="107">
        <v>0.77043499999999998</v>
      </c>
      <c r="U82" s="108">
        <v>1.066859</v>
      </c>
      <c r="V82" s="109">
        <v>0.41112026875000002</v>
      </c>
      <c r="W82" s="106">
        <v>0.86427779999999998</v>
      </c>
      <c r="X82" s="107">
        <v>0.73957170000000005</v>
      </c>
      <c r="Y82" s="108">
        <v>1.0100119999999999</v>
      </c>
      <c r="Z82" s="109">
        <v>0.17536977777777801</v>
      </c>
      <c r="AA82" s="106">
        <v>0.86081099999999999</v>
      </c>
      <c r="AB82" s="107">
        <v>0.71914679999999997</v>
      </c>
      <c r="AC82" s="108">
        <v>1.0303819999999999</v>
      </c>
      <c r="AD82" s="109">
        <v>0.232663553424658</v>
      </c>
      <c r="AE82" s="106">
        <v>0.70656319999999995</v>
      </c>
      <c r="AF82" s="107">
        <v>0.50150740000000005</v>
      </c>
      <c r="AG82" s="108">
        <v>0.99546190000000001</v>
      </c>
      <c r="AH82" s="110">
        <v>0.139429921428571</v>
      </c>
      <c r="AI82"/>
      <c r="AL82"/>
      <c r="AM82"/>
      <c r="AN82"/>
      <c r="AO82"/>
      <c r="AR82"/>
      <c r="AS82"/>
      <c r="AT82"/>
      <c r="AU82"/>
      <c r="AX82"/>
      <c r="AY82"/>
      <c r="AZ82"/>
    </row>
    <row r="83" spans="1:52" x14ac:dyDescent="0.3">
      <c r="A83" t="s">
        <v>255</v>
      </c>
      <c r="B83" s="39" t="s">
        <v>169</v>
      </c>
      <c r="C83" s="101">
        <v>1.0636049999999999</v>
      </c>
      <c r="D83" s="102">
        <v>0.92585329999999999</v>
      </c>
      <c r="E83" s="103">
        <v>1.221851</v>
      </c>
      <c r="F83" s="104">
        <v>0.56528436745562105</v>
      </c>
      <c r="G83" s="105">
        <v>1.203702</v>
      </c>
      <c r="H83" s="102">
        <v>1.018187</v>
      </c>
      <c r="I83" s="103">
        <v>1.42302</v>
      </c>
      <c r="J83" s="104">
        <v>0.104966826760563</v>
      </c>
      <c r="K83" s="105">
        <v>1.1422870000000001</v>
      </c>
      <c r="L83" s="102">
        <v>0.98095889999999997</v>
      </c>
      <c r="M83" s="103">
        <v>1.330147</v>
      </c>
      <c r="N83" s="104">
        <v>0.20833560000000001</v>
      </c>
      <c r="O83" s="105">
        <v>1.250346</v>
      </c>
      <c r="P83" s="102">
        <v>1.011927</v>
      </c>
      <c r="Q83" s="103">
        <v>1.5449390000000001</v>
      </c>
      <c r="R83" s="104">
        <v>0.121833126868045</v>
      </c>
      <c r="S83" s="106">
        <v>1.1134869999999999</v>
      </c>
      <c r="T83" s="107">
        <v>0.93548730000000002</v>
      </c>
      <c r="U83" s="108">
        <v>1.3253569999999999</v>
      </c>
      <c r="V83" s="109">
        <v>0.398059166167401</v>
      </c>
      <c r="W83" s="106">
        <v>1.1465240000000001</v>
      </c>
      <c r="X83" s="107">
        <v>0.97137370000000001</v>
      </c>
      <c r="Y83" s="108">
        <v>1.353256</v>
      </c>
      <c r="Z83" s="109">
        <v>0.23744550371203599</v>
      </c>
      <c r="AA83" s="106">
        <v>1.1494089999999999</v>
      </c>
      <c r="AB83" s="107">
        <v>0.94932340000000004</v>
      </c>
      <c r="AC83" s="108">
        <v>1.3916649999999999</v>
      </c>
      <c r="AD83" s="109">
        <v>0.30379918808341599</v>
      </c>
      <c r="AE83" s="106">
        <v>1.3431960000000001</v>
      </c>
      <c r="AF83" s="107">
        <v>0.93666079999999996</v>
      </c>
      <c r="AG83" s="108">
        <v>1.926177</v>
      </c>
      <c r="AH83" s="110">
        <v>0.24186752715083801</v>
      </c>
      <c r="AI83"/>
      <c r="AL83"/>
      <c r="AM83"/>
      <c r="AN83"/>
      <c r="AO83"/>
      <c r="AR83"/>
      <c r="AS83"/>
      <c r="AT83"/>
      <c r="AU83"/>
      <c r="AX83"/>
      <c r="AY83"/>
      <c r="AZ83"/>
    </row>
    <row r="84" spans="1:52" x14ac:dyDescent="0.3">
      <c r="A84" t="s">
        <v>256</v>
      </c>
      <c r="B84" s="39" t="s">
        <v>169</v>
      </c>
      <c r="C84" s="101">
        <v>1.191891</v>
      </c>
      <c r="D84" s="102">
        <v>1.0456859999999999</v>
      </c>
      <c r="E84" s="103">
        <v>1.3585389999999999</v>
      </c>
      <c r="F84" s="104">
        <v>5.2006382926829298E-2</v>
      </c>
      <c r="G84" s="105">
        <v>1.285736</v>
      </c>
      <c r="H84" s="102">
        <v>1.0962289999999999</v>
      </c>
      <c r="I84" s="103">
        <v>1.508003</v>
      </c>
      <c r="J84" s="104">
        <v>2.35114588235294E-2</v>
      </c>
      <c r="K84" s="105">
        <v>1.3201989999999999</v>
      </c>
      <c r="L84" s="102">
        <v>1.142911</v>
      </c>
      <c r="M84" s="103">
        <v>1.5249889999999999</v>
      </c>
      <c r="N84" s="104">
        <v>9.4151294117647104E-3</v>
      </c>
      <c r="O84" s="105">
        <v>1.1931499999999999</v>
      </c>
      <c r="P84" s="102">
        <v>0.97957939999999999</v>
      </c>
      <c r="Q84" s="103">
        <v>1.4532830000000001</v>
      </c>
      <c r="R84" s="104">
        <v>0.196673905853051</v>
      </c>
      <c r="S84" s="106">
        <v>1.1666749999999999</v>
      </c>
      <c r="T84" s="107">
        <v>0.98965270000000005</v>
      </c>
      <c r="U84" s="108">
        <v>1.3753629999999999</v>
      </c>
      <c r="V84" s="109">
        <v>0.17504693403973501</v>
      </c>
      <c r="W84" s="106">
        <v>1.1298569999999999</v>
      </c>
      <c r="X84" s="107">
        <v>0.96770659999999997</v>
      </c>
      <c r="Y84" s="108">
        <v>1.319177</v>
      </c>
      <c r="Z84" s="109">
        <v>0.26195420494092397</v>
      </c>
      <c r="AA84" s="106">
        <v>1.2287239999999999</v>
      </c>
      <c r="AB84" s="107">
        <v>1.0264420000000001</v>
      </c>
      <c r="AC84" s="108">
        <v>1.470871</v>
      </c>
      <c r="AD84" s="109">
        <v>9.3205342372881403E-2</v>
      </c>
      <c r="AE84" s="106">
        <v>1.6084940000000001</v>
      </c>
      <c r="AF84" s="107">
        <v>1.1206400000000001</v>
      </c>
      <c r="AG84" s="108">
        <v>2.308729</v>
      </c>
      <c r="AH84" s="110">
        <v>5.6289845454545497E-2</v>
      </c>
      <c r="AI84"/>
      <c r="AL84"/>
      <c r="AM84"/>
      <c r="AN84"/>
      <c r="AO84"/>
      <c r="AR84"/>
      <c r="AS84"/>
      <c r="AT84"/>
      <c r="AU84"/>
      <c r="AX84"/>
      <c r="AY84"/>
      <c r="AZ84"/>
    </row>
    <row r="85" spans="1:52" x14ac:dyDescent="0.3">
      <c r="A85" t="s">
        <v>257</v>
      </c>
      <c r="B85" s="39" t="s">
        <v>169</v>
      </c>
      <c r="C85" s="101">
        <v>1.231152</v>
      </c>
      <c r="D85" s="102">
        <v>1.07778</v>
      </c>
      <c r="E85" s="103">
        <v>1.4063490000000001</v>
      </c>
      <c r="F85" s="104">
        <v>2.47399685393258E-2</v>
      </c>
      <c r="G85" s="105">
        <v>1.368242</v>
      </c>
      <c r="H85" s="102">
        <v>1.165365</v>
      </c>
      <c r="I85" s="103">
        <v>1.606438</v>
      </c>
      <c r="J85" s="104">
        <v>8.6386399999999995E-3</v>
      </c>
      <c r="K85" s="105">
        <v>1.3715949999999999</v>
      </c>
      <c r="L85" s="102">
        <v>1.185727</v>
      </c>
      <c r="M85" s="103">
        <v>1.5866</v>
      </c>
      <c r="N85" s="104">
        <v>8.6130285714285694E-3</v>
      </c>
      <c r="O85" s="105">
        <v>1.231122</v>
      </c>
      <c r="P85" s="102">
        <v>1.010419</v>
      </c>
      <c r="Q85" s="103">
        <v>1.500032</v>
      </c>
      <c r="R85" s="104">
        <v>0.123340416455696</v>
      </c>
      <c r="S85" s="106">
        <v>1.2137089999999999</v>
      </c>
      <c r="T85" s="107">
        <v>1.027803</v>
      </c>
      <c r="U85" s="108">
        <v>1.433241</v>
      </c>
      <c r="V85" s="109">
        <v>8.8522594082840203E-2</v>
      </c>
      <c r="W85" s="106">
        <v>1.189397</v>
      </c>
      <c r="X85" s="107">
        <v>1.0160290000000001</v>
      </c>
      <c r="Y85" s="108">
        <v>1.3923479999999999</v>
      </c>
      <c r="Z85" s="109">
        <v>0.106687453287197</v>
      </c>
      <c r="AA85" s="106">
        <v>1.3234490000000001</v>
      </c>
      <c r="AB85" s="107">
        <v>1.1028480000000001</v>
      </c>
      <c r="AC85" s="108">
        <v>1.5881769999999999</v>
      </c>
      <c r="AD85" s="109">
        <v>2.74800638297872E-2</v>
      </c>
      <c r="AE85" s="106">
        <v>1.534891</v>
      </c>
      <c r="AF85" s="107">
        <v>1.094182</v>
      </c>
      <c r="AG85" s="108">
        <v>2.1531069999999999</v>
      </c>
      <c r="AH85" s="110">
        <v>6.4564960396039595E-2</v>
      </c>
      <c r="AI85"/>
      <c r="AL85"/>
      <c r="AM85"/>
      <c r="AN85"/>
      <c r="AO85"/>
      <c r="AR85"/>
      <c r="AS85"/>
      <c r="AT85"/>
      <c r="AU85"/>
      <c r="AX85"/>
      <c r="AY85"/>
      <c r="AZ85"/>
    </row>
    <row r="86" spans="1:52" x14ac:dyDescent="0.3">
      <c r="A86" t="s">
        <v>258</v>
      </c>
      <c r="B86" s="39" t="s">
        <v>169</v>
      </c>
      <c r="C86" s="101">
        <v>1.197004</v>
      </c>
      <c r="D86" s="102">
        <v>1.059307</v>
      </c>
      <c r="E86" s="103">
        <v>1.3526009999999999</v>
      </c>
      <c r="F86" s="104">
        <v>3.4306957894736798E-2</v>
      </c>
      <c r="G86" s="105">
        <v>1.2911440000000001</v>
      </c>
      <c r="H86" s="102">
        <v>1.104525</v>
      </c>
      <c r="I86" s="103">
        <v>1.5092939999999999</v>
      </c>
      <c r="J86" s="104">
        <v>1.92683314285714E-2</v>
      </c>
      <c r="K86" s="105">
        <v>1.3400920000000001</v>
      </c>
      <c r="L86" s="102">
        <v>1.1656789999999999</v>
      </c>
      <c r="M86" s="103">
        <v>1.5406010000000001</v>
      </c>
      <c r="N86" s="104">
        <v>8.6130285714285694E-3</v>
      </c>
      <c r="O86" s="105">
        <v>1.1439220000000001</v>
      </c>
      <c r="P86" s="102">
        <v>0.94774590000000003</v>
      </c>
      <c r="Q86" s="103">
        <v>1.3807050000000001</v>
      </c>
      <c r="R86" s="104">
        <v>0.31278906174757298</v>
      </c>
      <c r="S86" s="106">
        <v>1.165376</v>
      </c>
      <c r="T86" s="107">
        <v>0.99551489999999998</v>
      </c>
      <c r="U86" s="108">
        <v>1.36422</v>
      </c>
      <c r="V86" s="109">
        <v>0.158760447058824</v>
      </c>
      <c r="W86" s="106">
        <v>1.1225989999999999</v>
      </c>
      <c r="X86" s="107">
        <v>0.9707171</v>
      </c>
      <c r="Y86" s="108">
        <v>1.298246</v>
      </c>
      <c r="Z86" s="109">
        <v>0.25816992679738598</v>
      </c>
      <c r="AA86" s="106">
        <v>1.1718679999999999</v>
      </c>
      <c r="AB86" s="107">
        <v>0.98901479999999997</v>
      </c>
      <c r="AC86" s="108">
        <v>1.388528</v>
      </c>
      <c r="AD86" s="109">
        <v>0.17604306578599699</v>
      </c>
      <c r="AE86" s="106">
        <v>1.5777559999999999</v>
      </c>
      <c r="AF86" s="107">
        <v>1.0676190000000001</v>
      </c>
      <c r="AG86" s="108">
        <v>2.3316499999999998</v>
      </c>
      <c r="AH86" s="110">
        <v>8.8300689378757499E-2</v>
      </c>
      <c r="AI86"/>
      <c r="AL86"/>
      <c r="AM86"/>
      <c r="AN86"/>
      <c r="AO86"/>
      <c r="AR86"/>
      <c r="AS86"/>
      <c r="AT86"/>
      <c r="AU86"/>
      <c r="AX86"/>
      <c r="AY86"/>
      <c r="AZ86"/>
    </row>
    <row r="87" spans="1:52" x14ac:dyDescent="0.3">
      <c r="A87" t="s">
        <v>259</v>
      </c>
      <c r="B87" s="39" t="s">
        <v>169</v>
      </c>
      <c r="C87" s="101">
        <v>1.240318</v>
      </c>
      <c r="D87" s="102">
        <v>1.0866579999999999</v>
      </c>
      <c r="E87" s="103">
        <v>1.415705</v>
      </c>
      <c r="F87" s="104">
        <v>1.9852664788732401E-2</v>
      </c>
      <c r="G87" s="105">
        <v>1.383437</v>
      </c>
      <c r="H87" s="102">
        <v>1.177357</v>
      </c>
      <c r="I87" s="103">
        <v>1.625588</v>
      </c>
      <c r="J87" s="104">
        <v>8.6130285714285694E-3</v>
      </c>
      <c r="K87" s="105">
        <v>1.384576</v>
      </c>
      <c r="L87" s="102">
        <v>1.1969590000000001</v>
      </c>
      <c r="M87" s="103">
        <v>1.6016010000000001</v>
      </c>
      <c r="N87" s="104">
        <v>8.6130285714285694E-3</v>
      </c>
      <c r="O87" s="105">
        <v>1.210844</v>
      </c>
      <c r="P87" s="102">
        <v>0.99365079999999995</v>
      </c>
      <c r="Q87" s="103">
        <v>1.475511</v>
      </c>
      <c r="R87" s="104">
        <v>0.16000677836338401</v>
      </c>
      <c r="S87" s="106">
        <v>1.219686</v>
      </c>
      <c r="T87" s="107">
        <v>1.032656</v>
      </c>
      <c r="U87" s="108">
        <v>1.44059</v>
      </c>
      <c r="V87" s="109">
        <v>8.2272148400852896E-2</v>
      </c>
      <c r="W87" s="106">
        <v>1.171011</v>
      </c>
      <c r="X87" s="107">
        <v>1.001538</v>
      </c>
      <c r="Y87" s="108">
        <v>1.3691610000000001</v>
      </c>
      <c r="Z87" s="109">
        <v>0.140409851327434</v>
      </c>
      <c r="AA87" s="106">
        <v>1.2433460000000001</v>
      </c>
      <c r="AB87" s="107">
        <v>1.038222</v>
      </c>
      <c r="AC87" s="108">
        <v>1.4889969999999999</v>
      </c>
      <c r="AD87" s="109">
        <v>7.8358275164835206E-2</v>
      </c>
      <c r="AE87" s="106">
        <v>1.52582</v>
      </c>
      <c r="AF87" s="107">
        <v>1.0790550000000001</v>
      </c>
      <c r="AG87" s="108">
        <v>2.1575600000000001</v>
      </c>
      <c r="AH87" s="110">
        <v>7.5167628699551597E-2</v>
      </c>
      <c r="AI87"/>
      <c r="AL87"/>
      <c r="AM87"/>
      <c r="AN87"/>
      <c r="AO87"/>
      <c r="AR87"/>
      <c r="AS87"/>
      <c r="AT87"/>
      <c r="AU87"/>
      <c r="AX87"/>
      <c r="AY87"/>
      <c r="AZ87"/>
    </row>
    <row r="88" spans="1:52" x14ac:dyDescent="0.3">
      <c r="A88" t="s">
        <v>260</v>
      </c>
      <c r="B88" s="39" t="s">
        <v>169</v>
      </c>
      <c r="C88" s="101">
        <v>1.2382880000000001</v>
      </c>
      <c r="D88" s="102">
        <v>1.0870379999999999</v>
      </c>
      <c r="E88" s="103">
        <v>1.4105810000000001</v>
      </c>
      <c r="F88" s="104">
        <v>1.92683314285714E-2</v>
      </c>
      <c r="G88" s="105">
        <v>1.398371</v>
      </c>
      <c r="H88" s="102">
        <v>1.1902619999999999</v>
      </c>
      <c r="I88" s="103">
        <v>1.6428670000000001</v>
      </c>
      <c r="J88" s="104">
        <v>8.6130285714285694E-3</v>
      </c>
      <c r="K88" s="105">
        <v>1.3851059999999999</v>
      </c>
      <c r="L88" s="102">
        <v>1.1988970000000001</v>
      </c>
      <c r="M88" s="103">
        <v>1.6002369999999999</v>
      </c>
      <c r="N88" s="104">
        <v>8.6130285714285694E-3</v>
      </c>
      <c r="O88" s="105">
        <v>1.2020709999999999</v>
      </c>
      <c r="P88" s="102">
        <v>0.98781600000000003</v>
      </c>
      <c r="Q88" s="103">
        <v>1.4627969999999999</v>
      </c>
      <c r="R88" s="104">
        <v>0.174699192572944</v>
      </c>
      <c r="S88" s="106">
        <v>1.224367</v>
      </c>
      <c r="T88" s="107">
        <v>1.0378080000000001</v>
      </c>
      <c r="U88" s="108">
        <v>1.4444619999999999</v>
      </c>
      <c r="V88" s="109">
        <v>7.3565367567567597E-2</v>
      </c>
      <c r="W88" s="106">
        <v>1.1608449999999999</v>
      </c>
      <c r="X88" s="107">
        <v>0.99490820000000002</v>
      </c>
      <c r="Y88" s="108">
        <v>1.3544579999999999</v>
      </c>
      <c r="Z88" s="109">
        <v>0.16024012188365599</v>
      </c>
      <c r="AA88" s="106">
        <v>1.227055</v>
      </c>
      <c r="AB88" s="107">
        <v>1.026686</v>
      </c>
      <c r="AC88" s="108">
        <v>1.4665280000000001</v>
      </c>
      <c r="AD88" s="109">
        <v>9.2534258823529406E-2</v>
      </c>
      <c r="AE88" s="106">
        <v>1.5086550000000001</v>
      </c>
      <c r="AF88" s="107">
        <v>1.063804</v>
      </c>
      <c r="AG88" s="108">
        <v>2.139529</v>
      </c>
      <c r="AH88" s="110">
        <v>8.5856419591836694E-2</v>
      </c>
      <c r="AI88"/>
      <c r="AL88"/>
      <c r="AM88"/>
      <c r="AN88"/>
      <c r="AO88"/>
      <c r="AR88"/>
      <c r="AS88"/>
      <c r="AT88"/>
      <c r="AU88"/>
      <c r="AX88"/>
      <c r="AY88"/>
      <c r="AZ88"/>
    </row>
    <row r="89" spans="1:52" x14ac:dyDescent="0.3">
      <c r="A89" t="s">
        <v>261</v>
      </c>
      <c r="B89" s="39" t="s">
        <v>169</v>
      </c>
      <c r="C89" s="101">
        <v>1.2018439999999999</v>
      </c>
      <c r="D89" s="102">
        <v>1.0537430000000001</v>
      </c>
      <c r="E89" s="103">
        <v>1.37076</v>
      </c>
      <c r="F89" s="104">
        <v>4.2923755789473703E-2</v>
      </c>
      <c r="G89" s="105">
        <v>1.3116380000000001</v>
      </c>
      <c r="H89" s="102">
        <v>1.118746</v>
      </c>
      <c r="I89" s="103">
        <v>1.5377879999999999</v>
      </c>
      <c r="J89" s="104">
        <v>1.7092181443299E-2</v>
      </c>
      <c r="K89" s="105">
        <v>1.335988</v>
      </c>
      <c r="L89" s="102">
        <v>1.156258</v>
      </c>
      <c r="M89" s="103">
        <v>1.5436540000000001</v>
      </c>
      <c r="N89" s="104">
        <v>8.6130285714285694E-3</v>
      </c>
      <c r="O89" s="105">
        <v>1.205168</v>
      </c>
      <c r="P89" s="102">
        <v>0.99033760000000004</v>
      </c>
      <c r="Q89" s="103">
        <v>1.466602</v>
      </c>
      <c r="R89" s="104">
        <v>0.169502916621253</v>
      </c>
      <c r="S89" s="106">
        <v>1.1753309999999999</v>
      </c>
      <c r="T89" s="107">
        <v>0.99718079999999998</v>
      </c>
      <c r="U89" s="108">
        <v>1.3853089999999999</v>
      </c>
      <c r="V89" s="109">
        <v>0.15255108441926299</v>
      </c>
      <c r="W89" s="106">
        <v>1.150274</v>
      </c>
      <c r="X89" s="107">
        <v>0.9848055</v>
      </c>
      <c r="Y89" s="108">
        <v>1.343545</v>
      </c>
      <c r="Z89" s="109">
        <v>0.19434827272727301</v>
      </c>
      <c r="AA89" s="106">
        <v>1.232343</v>
      </c>
      <c r="AB89" s="107">
        <v>1.0296190000000001</v>
      </c>
      <c r="AC89" s="108">
        <v>1.4749810000000001</v>
      </c>
      <c r="AD89" s="109">
        <v>8.8703760000000006E-2</v>
      </c>
      <c r="AE89" s="106">
        <v>1.521639</v>
      </c>
      <c r="AF89" s="107">
        <v>1.0768439999999999</v>
      </c>
      <c r="AG89" s="108">
        <v>2.1501570000000001</v>
      </c>
      <c r="AH89" s="110">
        <v>7.6372046017699105E-2</v>
      </c>
      <c r="AI89"/>
      <c r="AL89"/>
      <c r="AM89"/>
      <c r="AN89"/>
      <c r="AO89"/>
      <c r="AR89"/>
      <c r="AS89"/>
      <c r="AT89"/>
      <c r="AU89"/>
      <c r="AX89"/>
      <c r="AY89"/>
      <c r="AZ89"/>
    </row>
    <row r="90" spans="1:52" x14ac:dyDescent="0.3">
      <c r="A90" t="s">
        <v>262</v>
      </c>
      <c r="B90" s="39" t="s">
        <v>169</v>
      </c>
      <c r="C90" s="101">
        <v>1.1307309999999999</v>
      </c>
      <c r="D90" s="102">
        <v>1.0075160000000001</v>
      </c>
      <c r="E90" s="103">
        <v>1.2690140000000001</v>
      </c>
      <c r="F90" s="104">
        <v>0.11865948174474999</v>
      </c>
      <c r="G90" s="105">
        <v>1.2520629999999999</v>
      </c>
      <c r="H90" s="102">
        <v>1.074926</v>
      </c>
      <c r="I90" s="103">
        <v>1.458391</v>
      </c>
      <c r="J90" s="104">
        <v>3.41398831858407E-2</v>
      </c>
      <c r="K90" s="105">
        <v>1.201438</v>
      </c>
      <c r="L90" s="102">
        <v>1.054028</v>
      </c>
      <c r="M90" s="103">
        <v>1.3694630000000001</v>
      </c>
      <c r="N90" s="104">
        <v>4.27505724381625E-2</v>
      </c>
      <c r="O90" s="105">
        <v>1.204769</v>
      </c>
      <c r="P90" s="102">
        <v>0.99423070000000002</v>
      </c>
      <c r="Q90" s="103">
        <v>1.4598899999999999</v>
      </c>
      <c r="R90" s="104">
        <v>0.15947236211699201</v>
      </c>
      <c r="S90" s="106">
        <v>1.1545240000000001</v>
      </c>
      <c r="T90" s="107">
        <v>0.99114990000000003</v>
      </c>
      <c r="U90" s="108">
        <v>1.344827</v>
      </c>
      <c r="V90" s="109">
        <v>0.173133866666667</v>
      </c>
      <c r="W90" s="106">
        <v>1.1198140000000001</v>
      </c>
      <c r="X90" s="107">
        <v>0.97262950000000004</v>
      </c>
      <c r="Y90" s="108">
        <v>1.289272</v>
      </c>
      <c r="Z90" s="109">
        <v>0.25326318679867998</v>
      </c>
      <c r="AA90" s="106">
        <v>1.2819229999999999</v>
      </c>
      <c r="AB90" s="107">
        <v>1.0700879999999999</v>
      </c>
      <c r="AC90" s="108">
        <v>1.5356920000000001</v>
      </c>
      <c r="AD90" s="109">
        <v>4.6536538613861402E-2</v>
      </c>
      <c r="AE90" s="106">
        <v>1.5022580000000001</v>
      </c>
      <c r="AF90" s="107">
        <v>1.0058009999999999</v>
      </c>
      <c r="AG90" s="108">
        <v>2.243763</v>
      </c>
      <c r="AH90" s="110">
        <v>0.13889761788375601</v>
      </c>
      <c r="AI90"/>
      <c r="AL90"/>
      <c r="AM90"/>
      <c r="AN90"/>
      <c r="AO90"/>
      <c r="AR90"/>
      <c r="AS90"/>
      <c r="AT90"/>
      <c r="AU90"/>
      <c r="AX90"/>
      <c r="AY90"/>
      <c r="AZ90"/>
    </row>
    <row r="91" spans="1:52" x14ac:dyDescent="0.3">
      <c r="A91" t="s">
        <v>263</v>
      </c>
      <c r="B91" s="39" t="s">
        <v>169</v>
      </c>
      <c r="C91" s="101">
        <v>1.1837059999999999</v>
      </c>
      <c r="D91" s="102">
        <v>1.0413239999999999</v>
      </c>
      <c r="E91" s="103">
        <v>1.345556</v>
      </c>
      <c r="F91" s="104">
        <v>5.6193695726495699E-2</v>
      </c>
      <c r="G91" s="105">
        <v>1.3279479999999999</v>
      </c>
      <c r="H91" s="102">
        <v>1.1301639999999999</v>
      </c>
      <c r="I91" s="103">
        <v>1.5603450000000001</v>
      </c>
      <c r="J91" s="104">
        <v>1.4227200000000001E-2</v>
      </c>
      <c r="K91" s="105">
        <v>1.3348070000000001</v>
      </c>
      <c r="L91" s="102">
        <v>1.1557109999999999</v>
      </c>
      <c r="M91" s="103">
        <v>1.5416559999999999</v>
      </c>
      <c r="N91" s="104">
        <v>8.6130285714285694E-3</v>
      </c>
      <c r="O91" s="105">
        <v>1.251063</v>
      </c>
      <c r="P91" s="102">
        <v>1.022391</v>
      </c>
      <c r="Q91" s="103">
        <v>1.5308790000000001</v>
      </c>
      <c r="R91" s="104">
        <v>0.104110984126984</v>
      </c>
      <c r="S91" s="106">
        <v>1.216415</v>
      </c>
      <c r="T91" s="107">
        <v>1.030559</v>
      </c>
      <c r="U91" s="108">
        <v>1.435789</v>
      </c>
      <c r="V91" s="109">
        <v>8.4834042236024795E-2</v>
      </c>
      <c r="W91" s="106">
        <v>1.1804220000000001</v>
      </c>
      <c r="X91" s="107">
        <v>1.011649</v>
      </c>
      <c r="Y91" s="108">
        <v>1.377353</v>
      </c>
      <c r="Z91" s="109">
        <v>0.115222268204283</v>
      </c>
      <c r="AA91" s="106">
        <v>1.26067</v>
      </c>
      <c r="AB91" s="107">
        <v>1.051509</v>
      </c>
      <c r="AC91" s="108">
        <v>1.511436</v>
      </c>
      <c r="AD91" s="109">
        <v>6.3624789637305695E-2</v>
      </c>
      <c r="AE91" s="106">
        <v>1.7839320000000001</v>
      </c>
      <c r="AF91" s="107">
        <v>1.199584</v>
      </c>
      <c r="AG91" s="108">
        <v>2.652933</v>
      </c>
      <c r="AH91" s="110">
        <v>3.5305709999999997E-2</v>
      </c>
      <c r="AI91"/>
      <c r="AL91"/>
      <c r="AM91"/>
      <c r="AN91"/>
      <c r="AO91"/>
      <c r="AR91"/>
      <c r="AS91"/>
      <c r="AT91"/>
      <c r="AU91"/>
      <c r="AX91"/>
      <c r="AY91"/>
      <c r="AZ91"/>
    </row>
    <row r="92" spans="1:52" x14ac:dyDescent="0.3">
      <c r="A92" t="s">
        <v>264</v>
      </c>
      <c r="B92" s="39" t="s">
        <v>169</v>
      </c>
      <c r="C92" s="101">
        <v>1.1847099999999999</v>
      </c>
      <c r="D92" s="102">
        <v>1.0372749999999999</v>
      </c>
      <c r="E92" s="103">
        <v>1.353102</v>
      </c>
      <c r="F92" s="104">
        <v>6.37061059125964E-2</v>
      </c>
      <c r="G92" s="105">
        <v>1.331671</v>
      </c>
      <c r="H92" s="102">
        <v>1.130954</v>
      </c>
      <c r="I92" s="103">
        <v>1.568011</v>
      </c>
      <c r="J92" s="104">
        <v>1.4227200000000001E-2</v>
      </c>
      <c r="K92" s="105">
        <v>1.3430580000000001</v>
      </c>
      <c r="L92" s="102">
        <v>1.1590450000000001</v>
      </c>
      <c r="M92" s="103">
        <v>1.556284</v>
      </c>
      <c r="N92" s="104">
        <v>8.6130285714285694E-3</v>
      </c>
      <c r="O92" s="105">
        <v>1.2856179999999999</v>
      </c>
      <c r="P92" s="102">
        <v>1.0475840000000001</v>
      </c>
      <c r="Q92" s="103">
        <v>1.5777380000000001</v>
      </c>
      <c r="R92" s="104">
        <v>7.28963837104072E-2</v>
      </c>
      <c r="S92" s="106">
        <v>1.233366</v>
      </c>
      <c r="T92" s="107">
        <v>1.0410029999999999</v>
      </c>
      <c r="U92" s="108">
        <v>1.461274</v>
      </c>
      <c r="V92" s="109">
        <v>7.0920260508083102E-2</v>
      </c>
      <c r="W92" s="106">
        <v>1.198037</v>
      </c>
      <c r="X92" s="107">
        <v>1.021833</v>
      </c>
      <c r="Y92" s="108">
        <v>1.4046270000000001</v>
      </c>
      <c r="Z92" s="109">
        <v>9.59516888888889E-2</v>
      </c>
      <c r="AA92" s="106">
        <v>1.3032600000000001</v>
      </c>
      <c r="AB92" s="107">
        <v>1.0822339999999999</v>
      </c>
      <c r="AC92" s="108">
        <v>1.5694269999999999</v>
      </c>
      <c r="AD92" s="109">
        <v>3.9352563636363601E-2</v>
      </c>
      <c r="AE92" s="106">
        <v>1.786786</v>
      </c>
      <c r="AF92" s="107">
        <v>1.225892</v>
      </c>
      <c r="AG92" s="108">
        <v>2.6043120000000002</v>
      </c>
      <c r="AH92" s="110">
        <v>2.71147612903226E-2</v>
      </c>
      <c r="AI92"/>
      <c r="AL92"/>
      <c r="AM92"/>
      <c r="AN92"/>
      <c r="AO92"/>
      <c r="AR92"/>
      <c r="AS92"/>
      <c r="AT92"/>
      <c r="AU92"/>
      <c r="AX92"/>
      <c r="AY92"/>
      <c r="AZ92"/>
    </row>
    <row r="93" spans="1:52" x14ac:dyDescent="0.3">
      <c r="A93" t="s">
        <v>265</v>
      </c>
      <c r="B93" s="39" t="s">
        <v>169</v>
      </c>
      <c r="C93" s="101">
        <v>1.1612420000000001</v>
      </c>
      <c r="D93" s="102">
        <v>1.033155</v>
      </c>
      <c r="E93" s="103">
        <v>1.3052079999999999</v>
      </c>
      <c r="F93" s="104">
        <v>6.3434306250000003E-2</v>
      </c>
      <c r="G93" s="105">
        <v>1.321717</v>
      </c>
      <c r="H93" s="102">
        <v>1.1256060000000001</v>
      </c>
      <c r="I93" s="103">
        <v>1.5519959999999999</v>
      </c>
      <c r="J93" s="104">
        <v>1.5570409411764701E-2</v>
      </c>
      <c r="K93" s="105">
        <v>1.3208150000000001</v>
      </c>
      <c r="L93" s="102">
        <v>1.1495930000000001</v>
      </c>
      <c r="M93" s="103">
        <v>1.517539</v>
      </c>
      <c r="N93" s="104">
        <v>8.6130285714285694E-3</v>
      </c>
      <c r="O93" s="105">
        <v>1.163761</v>
      </c>
      <c r="P93" s="102">
        <v>0.96213499999999996</v>
      </c>
      <c r="Q93" s="103">
        <v>1.4076409999999999</v>
      </c>
      <c r="R93" s="104">
        <v>0.25763839299781199</v>
      </c>
      <c r="S93" s="106">
        <v>1.192539</v>
      </c>
      <c r="T93" s="107">
        <v>1.017809</v>
      </c>
      <c r="U93" s="108">
        <v>1.3972659999999999</v>
      </c>
      <c r="V93" s="109">
        <v>0.10358823079646</v>
      </c>
      <c r="W93" s="106">
        <v>1.133281</v>
      </c>
      <c r="X93" s="107">
        <v>0.98288399999999998</v>
      </c>
      <c r="Y93" s="108">
        <v>1.3066899999999999</v>
      </c>
      <c r="Z93" s="109">
        <v>0.20501972687651299</v>
      </c>
      <c r="AA93" s="106">
        <v>1.161003</v>
      </c>
      <c r="AB93" s="107">
        <v>0.98227249999999999</v>
      </c>
      <c r="AC93" s="108">
        <v>1.3722540000000001</v>
      </c>
      <c r="AD93" s="109">
        <v>0.19765502750929401</v>
      </c>
      <c r="AE93" s="106">
        <v>1.7412369999999999</v>
      </c>
      <c r="AF93" s="107">
        <v>1.088252</v>
      </c>
      <c r="AG93" s="108">
        <v>2.7860320000000001</v>
      </c>
      <c r="AH93" s="110">
        <v>8.50215111111111E-2</v>
      </c>
      <c r="AI93"/>
      <c r="AL93"/>
      <c r="AM93"/>
      <c r="AN93"/>
      <c r="AO93"/>
      <c r="AR93"/>
      <c r="AS93"/>
      <c r="AT93"/>
      <c r="AU93"/>
      <c r="AX93"/>
      <c r="AY93"/>
      <c r="AZ93"/>
    </row>
    <row r="94" spans="1:52" x14ac:dyDescent="0.3">
      <c r="A94" t="s">
        <v>266</v>
      </c>
      <c r="B94" s="39" t="s">
        <v>169</v>
      </c>
      <c r="C94" s="101">
        <v>1.1429560000000001</v>
      </c>
      <c r="D94" s="102">
        <v>1.006292</v>
      </c>
      <c r="E94" s="103">
        <v>1.298181</v>
      </c>
      <c r="F94" s="104">
        <v>0.124026159624413</v>
      </c>
      <c r="G94" s="105">
        <v>1.2865260000000001</v>
      </c>
      <c r="H94" s="102">
        <v>1.0959509999999999</v>
      </c>
      <c r="I94" s="103">
        <v>1.51024</v>
      </c>
      <c r="J94" s="104">
        <v>2.3789517241379302E-2</v>
      </c>
      <c r="K94" s="105">
        <v>1.289723</v>
      </c>
      <c r="L94" s="102">
        <v>1.1176969999999999</v>
      </c>
      <c r="M94" s="103">
        <v>1.4882249999999999</v>
      </c>
      <c r="N94" s="104">
        <v>1.35619726027397E-2</v>
      </c>
      <c r="O94" s="105">
        <v>1.247852</v>
      </c>
      <c r="P94" s="102">
        <v>1.0191110000000001</v>
      </c>
      <c r="Q94" s="103">
        <v>1.527935</v>
      </c>
      <c r="R94" s="104">
        <v>0.10837053966101701</v>
      </c>
      <c r="S94" s="106">
        <v>1.1833199999999999</v>
      </c>
      <c r="T94" s="107">
        <v>1.0035810000000001</v>
      </c>
      <c r="U94" s="108">
        <v>1.395249</v>
      </c>
      <c r="V94" s="109">
        <v>0.13567287338345899</v>
      </c>
      <c r="W94" s="106">
        <v>1.1427620000000001</v>
      </c>
      <c r="X94" s="107">
        <v>0.980132</v>
      </c>
      <c r="Y94" s="108">
        <v>1.332376</v>
      </c>
      <c r="Z94" s="109">
        <v>0.21099487446300699</v>
      </c>
      <c r="AA94" s="106">
        <v>1.2096880000000001</v>
      </c>
      <c r="AB94" s="107">
        <v>1.010599</v>
      </c>
      <c r="AC94" s="108">
        <v>1.447997</v>
      </c>
      <c r="AD94" s="109">
        <v>0.12110626944</v>
      </c>
      <c r="AE94" s="106">
        <v>1.798451</v>
      </c>
      <c r="AF94" s="107">
        <v>1.2111730000000001</v>
      </c>
      <c r="AG94" s="108">
        <v>2.6704889999999999</v>
      </c>
      <c r="AH94" s="110">
        <v>3.3198470046082999E-2</v>
      </c>
      <c r="AI94"/>
      <c r="AL94"/>
      <c r="AM94"/>
      <c r="AN94"/>
      <c r="AO94"/>
      <c r="AR94"/>
      <c r="AS94"/>
      <c r="AT94"/>
      <c r="AU94"/>
      <c r="AX94"/>
      <c r="AY94"/>
      <c r="AZ94"/>
    </row>
    <row r="95" spans="1:52" x14ac:dyDescent="0.3">
      <c r="A95" t="s">
        <v>267</v>
      </c>
      <c r="B95" s="39" t="s">
        <v>169</v>
      </c>
      <c r="C95" s="101">
        <v>1.1226100000000001</v>
      </c>
      <c r="D95" s="102">
        <v>0.99167179999999999</v>
      </c>
      <c r="E95" s="103">
        <v>1.2708379999999999</v>
      </c>
      <c r="F95" s="104">
        <v>0.17759783746701799</v>
      </c>
      <c r="G95" s="105">
        <v>1.2621910000000001</v>
      </c>
      <c r="H95" s="102">
        <v>1.0768519999999999</v>
      </c>
      <c r="I95" s="103">
        <v>1.479428</v>
      </c>
      <c r="J95" s="104">
        <v>3.4825655172413802E-2</v>
      </c>
      <c r="K95" s="105">
        <v>1.2601</v>
      </c>
      <c r="L95" s="102">
        <v>1.094595</v>
      </c>
      <c r="M95" s="103">
        <v>1.4506300000000001</v>
      </c>
      <c r="N95" s="104">
        <v>1.92683314285714E-2</v>
      </c>
      <c r="O95" s="105">
        <v>1.234421</v>
      </c>
      <c r="P95" s="102">
        <v>1.008586</v>
      </c>
      <c r="Q95" s="103">
        <v>1.5108239999999999</v>
      </c>
      <c r="R95" s="104">
        <v>0.126816896744186</v>
      </c>
      <c r="S95" s="106">
        <v>1.1667449999999999</v>
      </c>
      <c r="T95" s="107">
        <v>0.99184709999999998</v>
      </c>
      <c r="U95" s="108">
        <v>1.3724829999999999</v>
      </c>
      <c r="V95" s="109">
        <v>0.16952379484396199</v>
      </c>
      <c r="W95" s="106">
        <v>1.1230230000000001</v>
      </c>
      <c r="X95" s="107">
        <v>0.9663427</v>
      </c>
      <c r="Y95" s="108">
        <v>1.3051060000000001</v>
      </c>
      <c r="Z95" s="109">
        <v>0.27383395058078103</v>
      </c>
      <c r="AA95" s="106">
        <v>1.191818</v>
      </c>
      <c r="AB95" s="107">
        <v>0.99793229999999999</v>
      </c>
      <c r="AC95" s="108">
        <v>1.4233739999999999</v>
      </c>
      <c r="AD95" s="109">
        <v>0.15027288927038601</v>
      </c>
      <c r="AE95" s="106">
        <v>1.793841</v>
      </c>
      <c r="AF95" s="107">
        <v>1.19181</v>
      </c>
      <c r="AG95" s="108">
        <v>2.6999810000000002</v>
      </c>
      <c r="AH95" s="110">
        <v>3.8576632699619799E-2</v>
      </c>
      <c r="AI95"/>
      <c r="AL95"/>
      <c r="AM95"/>
      <c r="AN95"/>
      <c r="AO95"/>
      <c r="AR95"/>
      <c r="AS95"/>
      <c r="AT95"/>
      <c r="AU95"/>
      <c r="AX95"/>
      <c r="AY95"/>
      <c r="AZ95"/>
    </row>
    <row r="96" spans="1:52" x14ac:dyDescent="0.3">
      <c r="A96" t="s">
        <v>268</v>
      </c>
      <c r="B96" s="39" t="s">
        <v>169</v>
      </c>
      <c r="C96" s="101">
        <v>1.160385</v>
      </c>
      <c r="D96" s="102">
        <v>1.0195320000000001</v>
      </c>
      <c r="E96" s="103">
        <v>1.320697</v>
      </c>
      <c r="F96" s="104">
        <v>9.2063410285714298E-2</v>
      </c>
      <c r="G96" s="105">
        <v>1.3052520000000001</v>
      </c>
      <c r="H96" s="102">
        <v>1.11052</v>
      </c>
      <c r="I96" s="103">
        <v>1.5341309999999999</v>
      </c>
      <c r="J96" s="104">
        <v>1.92683314285714E-2</v>
      </c>
      <c r="K96" s="105">
        <v>1.3131330000000001</v>
      </c>
      <c r="L96" s="102">
        <v>1.136093</v>
      </c>
      <c r="M96" s="103">
        <v>1.517763</v>
      </c>
      <c r="N96" s="104">
        <v>9.7099404255319207E-3</v>
      </c>
      <c r="O96" s="105">
        <v>1.239633</v>
      </c>
      <c r="P96" s="102">
        <v>1.012632</v>
      </c>
      <c r="Q96" s="103">
        <v>1.5175190000000001</v>
      </c>
      <c r="R96" s="104">
        <v>0.119515203852327</v>
      </c>
      <c r="S96" s="106">
        <v>1.194145</v>
      </c>
      <c r="T96" s="107">
        <v>1.011263</v>
      </c>
      <c r="U96" s="108">
        <v>1.4100999999999999</v>
      </c>
      <c r="V96" s="109">
        <v>0.118212222801303</v>
      </c>
      <c r="W96" s="106">
        <v>1.1499250000000001</v>
      </c>
      <c r="X96" s="107">
        <v>0.98470679999999999</v>
      </c>
      <c r="Y96" s="108">
        <v>1.3428629999999999</v>
      </c>
      <c r="Z96" s="109">
        <v>0.19474399899117301</v>
      </c>
      <c r="AA96" s="106">
        <v>1.2089220000000001</v>
      </c>
      <c r="AB96" s="107">
        <v>1.0090570000000001</v>
      </c>
      <c r="AC96" s="108">
        <v>1.4483740000000001</v>
      </c>
      <c r="AD96" s="109">
        <v>0.124026159624413</v>
      </c>
      <c r="AE96" s="106">
        <v>1.783115</v>
      </c>
      <c r="AF96" s="107">
        <v>1.205859</v>
      </c>
      <c r="AG96" s="108">
        <v>2.6367090000000002</v>
      </c>
      <c r="AH96" s="110">
        <v>3.3558500448430499E-2</v>
      </c>
      <c r="AI96"/>
      <c r="AL96"/>
      <c r="AM96"/>
      <c r="AN96"/>
      <c r="AO96"/>
      <c r="AR96"/>
      <c r="AS96"/>
      <c r="AT96"/>
      <c r="AU96"/>
      <c r="AX96"/>
      <c r="AY96"/>
      <c r="AZ96"/>
    </row>
    <row r="97" spans="1:52" x14ac:dyDescent="0.3">
      <c r="A97" t="s">
        <v>269</v>
      </c>
      <c r="B97" s="39" t="s">
        <v>169</v>
      </c>
      <c r="C97" s="101">
        <v>1.116322</v>
      </c>
      <c r="D97" s="102">
        <v>0.99459019999999998</v>
      </c>
      <c r="E97" s="103">
        <v>1.252953</v>
      </c>
      <c r="F97" s="104">
        <v>0.168181675409836</v>
      </c>
      <c r="G97" s="105">
        <v>1.27887</v>
      </c>
      <c r="H97" s="102">
        <v>1.0883400000000001</v>
      </c>
      <c r="I97" s="103">
        <v>1.5027550000000001</v>
      </c>
      <c r="J97" s="104">
        <v>2.9056503092783501E-2</v>
      </c>
      <c r="K97" s="105">
        <v>1.2961689999999999</v>
      </c>
      <c r="L97" s="102">
        <v>1.1247309999999999</v>
      </c>
      <c r="M97" s="103">
        <v>1.4937389999999999</v>
      </c>
      <c r="N97" s="104">
        <v>1.18296842105263E-2</v>
      </c>
      <c r="O97" s="105">
        <v>1.1794039999999999</v>
      </c>
      <c r="P97" s="102">
        <v>0.96708899999999998</v>
      </c>
      <c r="Q97" s="103">
        <v>1.4383300000000001</v>
      </c>
      <c r="R97" s="104">
        <v>0.233626513636364</v>
      </c>
      <c r="S97" s="106">
        <v>1.139249</v>
      </c>
      <c r="T97" s="107">
        <v>0.97392069999999997</v>
      </c>
      <c r="U97" s="108">
        <v>1.332643</v>
      </c>
      <c r="V97" s="109">
        <v>0.233626513636364</v>
      </c>
      <c r="W97" s="106">
        <v>1.153402</v>
      </c>
      <c r="X97" s="107">
        <v>0.99551400000000001</v>
      </c>
      <c r="Y97" s="108">
        <v>1.33633</v>
      </c>
      <c r="Z97" s="109">
        <v>0.15947236211699201</v>
      </c>
      <c r="AA97" s="106">
        <v>1.3134520000000001</v>
      </c>
      <c r="AB97" s="107">
        <v>1.0844339999999999</v>
      </c>
      <c r="AC97" s="108">
        <v>1.5908370000000001</v>
      </c>
      <c r="AD97" s="109">
        <v>3.9726493584905702E-2</v>
      </c>
      <c r="AE97" s="106">
        <v>1.6339600000000001</v>
      </c>
      <c r="AF97" s="107">
        <v>1.07161</v>
      </c>
      <c r="AG97" s="108">
        <v>2.4914170000000002</v>
      </c>
      <c r="AH97" s="110">
        <v>8.8522594082840203E-2</v>
      </c>
      <c r="AI97"/>
      <c r="AL97"/>
      <c r="AM97"/>
      <c r="AN97"/>
      <c r="AO97"/>
      <c r="AR97"/>
      <c r="AS97"/>
      <c r="AT97"/>
      <c r="AU97"/>
      <c r="AX97"/>
      <c r="AY97"/>
      <c r="AZ97"/>
    </row>
    <row r="98" spans="1:52" x14ac:dyDescent="0.3">
      <c r="A98" t="s">
        <v>270</v>
      </c>
      <c r="B98" s="39" t="s">
        <v>169</v>
      </c>
      <c r="C98" s="101">
        <v>1.186914</v>
      </c>
      <c r="D98" s="102">
        <v>1.037911</v>
      </c>
      <c r="E98" s="103">
        <v>1.357307</v>
      </c>
      <c r="F98" s="104">
        <v>6.3603266493506505E-2</v>
      </c>
      <c r="G98" s="105">
        <v>1.2997540000000001</v>
      </c>
      <c r="H98" s="102">
        <v>1.1050899999999999</v>
      </c>
      <c r="I98" s="103">
        <v>1.52871</v>
      </c>
      <c r="J98" s="104">
        <v>2.0749563157894699E-2</v>
      </c>
      <c r="K98" s="105">
        <v>1.325191</v>
      </c>
      <c r="L98" s="102">
        <v>1.143537</v>
      </c>
      <c r="M98" s="103">
        <v>1.5357000000000001</v>
      </c>
      <c r="N98" s="104">
        <v>9.5275902439024406E-3</v>
      </c>
      <c r="O98" s="105">
        <v>1.2886709999999999</v>
      </c>
      <c r="P98" s="102">
        <v>1.0515950000000001</v>
      </c>
      <c r="Q98" s="103">
        <v>1.5791949999999999</v>
      </c>
      <c r="R98" s="104">
        <v>6.8872805727923606E-2</v>
      </c>
      <c r="S98" s="106">
        <v>1.219184</v>
      </c>
      <c r="T98" s="107">
        <v>1.02945</v>
      </c>
      <c r="U98" s="108">
        <v>1.4438869999999999</v>
      </c>
      <c r="V98" s="109">
        <v>8.6993370967741901E-2</v>
      </c>
      <c r="W98" s="106">
        <v>1.1923820000000001</v>
      </c>
      <c r="X98" s="107">
        <v>1.0162990000000001</v>
      </c>
      <c r="Y98" s="108">
        <v>1.398973</v>
      </c>
      <c r="Z98" s="109">
        <v>0.106687453287197</v>
      </c>
      <c r="AA98" s="106">
        <v>1.3164640000000001</v>
      </c>
      <c r="AB98" s="107">
        <v>1.0931999999999999</v>
      </c>
      <c r="AC98" s="108">
        <v>1.5853269999999999</v>
      </c>
      <c r="AD98" s="109">
        <v>3.3510464864864899E-2</v>
      </c>
      <c r="AE98" s="106">
        <v>1.770365</v>
      </c>
      <c r="AF98" s="107">
        <v>1.2357089999999999</v>
      </c>
      <c r="AG98" s="108">
        <v>2.5363519999999999</v>
      </c>
      <c r="AH98" s="110">
        <v>2.2859746583850898E-2</v>
      </c>
      <c r="AI98"/>
      <c r="AL98"/>
      <c r="AM98"/>
      <c r="AN98"/>
      <c r="AO98"/>
      <c r="AR98"/>
      <c r="AS98"/>
      <c r="AT98"/>
      <c r="AU98"/>
      <c r="AX98"/>
      <c r="AY98"/>
      <c r="AZ98"/>
    </row>
    <row r="99" spans="1:52" x14ac:dyDescent="0.3">
      <c r="A99" t="s">
        <v>271</v>
      </c>
      <c r="B99" s="39" t="s">
        <v>169</v>
      </c>
      <c r="C99" s="101">
        <v>1.175511</v>
      </c>
      <c r="D99" s="102">
        <v>1.0263230000000001</v>
      </c>
      <c r="E99" s="103">
        <v>1.346384</v>
      </c>
      <c r="F99" s="104">
        <v>8.2614710828025503E-2</v>
      </c>
      <c r="G99" s="105">
        <v>1.2988329999999999</v>
      </c>
      <c r="H99" s="102">
        <v>1.1030040000000001</v>
      </c>
      <c r="I99" s="103">
        <v>1.529431</v>
      </c>
      <c r="J99" s="104">
        <v>2.1891569230769199E-2</v>
      </c>
      <c r="K99" s="105">
        <v>1.3183590000000001</v>
      </c>
      <c r="L99" s="102">
        <v>1.1362559999999999</v>
      </c>
      <c r="M99" s="103">
        <v>1.529647</v>
      </c>
      <c r="N99" s="104">
        <v>1.0080271698113199E-2</v>
      </c>
      <c r="O99" s="105">
        <v>1.320036</v>
      </c>
      <c r="P99" s="102">
        <v>1.0754490000000001</v>
      </c>
      <c r="Q99" s="103">
        <v>1.6202479999999999</v>
      </c>
      <c r="R99" s="104">
        <v>5.0372779552715699E-2</v>
      </c>
      <c r="S99" s="106">
        <v>1.2266189999999999</v>
      </c>
      <c r="T99" s="107">
        <v>1.0342180000000001</v>
      </c>
      <c r="U99" s="108">
        <v>1.4548129999999999</v>
      </c>
      <c r="V99" s="109">
        <v>8.1363325862069E-2</v>
      </c>
      <c r="W99" s="106">
        <v>1.207139</v>
      </c>
      <c r="X99" s="107">
        <v>1.027069</v>
      </c>
      <c r="Y99" s="108">
        <v>1.4187799999999999</v>
      </c>
      <c r="Z99" s="109">
        <v>8.8522594082840203E-2</v>
      </c>
      <c r="AA99" s="106">
        <v>1.345755</v>
      </c>
      <c r="AB99" s="107">
        <v>1.1156839999999999</v>
      </c>
      <c r="AC99" s="108">
        <v>1.6232690000000001</v>
      </c>
      <c r="AD99" s="109">
        <v>2.30238981818182E-2</v>
      </c>
      <c r="AE99" s="106">
        <v>1.762964</v>
      </c>
      <c r="AF99" s="107">
        <v>1.233009</v>
      </c>
      <c r="AG99" s="108">
        <v>2.520696</v>
      </c>
      <c r="AH99" s="110">
        <v>2.3005766871165598E-2</v>
      </c>
      <c r="AI99"/>
      <c r="AL99"/>
      <c r="AM99"/>
      <c r="AN99"/>
      <c r="AO99"/>
      <c r="AR99"/>
      <c r="AS99"/>
      <c r="AT99"/>
      <c r="AU99"/>
      <c r="AX99"/>
      <c r="AY99"/>
      <c r="AZ99"/>
    </row>
    <row r="100" spans="1:52" x14ac:dyDescent="0.3">
      <c r="A100" t="s">
        <v>272</v>
      </c>
      <c r="B100" s="39" t="s">
        <v>169</v>
      </c>
      <c r="C100" s="101">
        <v>1.119758</v>
      </c>
      <c r="D100" s="102">
        <v>1.0038910000000001</v>
      </c>
      <c r="E100" s="103">
        <v>1.2489980000000001</v>
      </c>
      <c r="F100" s="104">
        <v>0.12991793353846201</v>
      </c>
      <c r="G100" s="105">
        <v>1.2560450000000001</v>
      </c>
      <c r="H100" s="102">
        <v>1.0725100000000001</v>
      </c>
      <c r="I100" s="103">
        <v>1.470988</v>
      </c>
      <c r="J100" s="104">
        <v>3.6966619047618998E-2</v>
      </c>
      <c r="K100" s="105">
        <v>1.271023</v>
      </c>
      <c r="L100" s="102">
        <v>1.1092979999999999</v>
      </c>
      <c r="M100" s="103">
        <v>1.456326</v>
      </c>
      <c r="N100" s="104">
        <v>1.4227200000000001E-2</v>
      </c>
      <c r="O100" s="105">
        <v>1.1573500000000001</v>
      </c>
      <c r="P100" s="102">
        <v>0.95639430000000003</v>
      </c>
      <c r="Q100" s="103">
        <v>1.400531</v>
      </c>
      <c r="R100" s="104">
        <v>0.27803496603773598</v>
      </c>
      <c r="S100" s="106">
        <v>1.1378109999999999</v>
      </c>
      <c r="T100" s="107">
        <v>0.97920240000000003</v>
      </c>
      <c r="U100" s="108">
        <v>1.322111</v>
      </c>
      <c r="V100" s="109">
        <v>0.21582662264150901</v>
      </c>
      <c r="W100" s="106">
        <v>1.110673</v>
      </c>
      <c r="X100" s="107">
        <v>0.96978509999999996</v>
      </c>
      <c r="Y100" s="108">
        <v>1.2720290000000001</v>
      </c>
      <c r="Z100" s="109">
        <v>0.27295696525423702</v>
      </c>
      <c r="AA100" s="106">
        <v>1.1784619999999999</v>
      </c>
      <c r="AB100" s="107">
        <v>0.99486909999999995</v>
      </c>
      <c r="AC100" s="108">
        <v>1.3959349999999999</v>
      </c>
      <c r="AD100" s="109">
        <v>0.15947236211699201</v>
      </c>
      <c r="AE100" s="106">
        <v>2.0172639999999999</v>
      </c>
      <c r="AF100" s="107">
        <v>1.1078049999999999</v>
      </c>
      <c r="AG100" s="108">
        <v>3.673349</v>
      </c>
      <c r="AH100" s="110">
        <v>8.7163426961770596E-2</v>
      </c>
      <c r="AI100"/>
      <c r="AL100"/>
      <c r="AM100"/>
      <c r="AN100"/>
      <c r="AO100"/>
      <c r="AR100"/>
      <c r="AS100"/>
      <c r="AT100"/>
      <c r="AU100"/>
      <c r="AX100"/>
      <c r="AY100"/>
      <c r="AZ100"/>
    </row>
    <row r="101" spans="1:52" x14ac:dyDescent="0.3">
      <c r="A101" t="s">
        <v>273</v>
      </c>
      <c r="B101" s="39" t="s">
        <v>169</v>
      </c>
      <c r="C101" s="101">
        <v>1.1371370000000001</v>
      </c>
      <c r="D101" s="102">
        <v>0.99921009999999999</v>
      </c>
      <c r="E101" s="103">
        <v>1.2941039999999999</v>
      </c>
      <c r="F101" s="104">
        <v>0.14736987971223001</v>
      </c>
      <c r="G101" s="105">
        <v>1.263781</v>
      </c>
      <c r="H101" s="102">
        <v>1.076889</v>
      </c>
      <c r="I101" s="103">
        <v>1.483106</v>
      </c>
      <c r="J101" s="104">
        <v>3.5184653617021298E-2</v>
      </c>
      <c r="K101" s="105">
        <v>1.277174</v>
      </c>
      <c r="L101" s="102">
        <v>1.105961</v>
      </c>
      <c r="M101" s="103">
        <v>1.4748939999999999</v>
      </c>
      <c r="N101" s="104">
        <v>1.7388751515151499E-2</v>
      </c>
      <c r="O101" s="105">
        <v>1.255274</v>
      </c>
      <c r="P101" s="102">
        <v>1.0250680000000001</v>
      </c>
      <c r="Q101" s="103">
        <v>1.5371790000000001</v>
      </c>
      <c r="R101" s="104">
        <v>9.9492218571428606E-2</v>
      </c>
      <c r="S101" s="106">
        <v>1.1811700000000001</v>
      </c>
      <c r="T101" s="107">
        <v>1.0007330000000001</v>
      </c>
      <c r="U101" s="108">
        <v>1.3941399999999999</v>
      </c>
      <c r="V101" s="109">
        <v>0.14269097894736801</v>
      </c>
      <c r="W101" s="106">
        <v>1.1445149999999999</v>
      </c>
      <c r="X101" s="107">
        <v>0.97988070000000005</v>
      </c>
      <c r="Y101" s="108">
        <v>1.3368100000000001</v>
      </c>
      <c r="Z101" s="109">
        <v>0.21099487446300699</v>
      </c>
      <c r="AA101" s="106">
        <v>1.228216</v>
      </c>
      <c r="AB101" s="107">
        <v>1.0242819999999999</v>
      </c>
      <c r="AC101" s="108">
        <v>1.472753</v>
      </c>
      <c r="AD101" s="109">
        <v>9.7180985635359096E-2</v>
      </c>
      <c r="AE101" s="106">
        <v>1.83497</v>
      </c>
      <c r="AF101" s="107">
        <v>1.2481610000000001</v>
      </c>
      <c r="AG101" s="108">
        <v>2.6976599999999999</v>
      </c>
      <c r="AH101" s="110">
        <v>2.3520743859649099E-2</v>
      </c>
      <c r="AI101"/>
      <c r="AL101"/>
      <c r="AM101"/>
      <c r="AN101"/>
      <c r="AO101"/>
      <c r="AR101"/>
      <c r="AS101"/>
      <c r="AT101"/>
      <c r="AU101"/>
      <c r="AX101"/>
      <c r="AY101"/>
      <c r="AZ101"/>
    </row>
    <row r="102" spans="1:52" x14ac:dyDescent="0.3">
      <c r="A102" t="s">
        <v>274</v>
      </c>
      <c r="B102" s="39" t="s">
        <v>169</v>
      </c>
      <c r="C102" s="101">
        <v>1.113974</v>
      </c>
      <c r="D102" s="102">
        <v>0.98197520000000005</v>
      </c>
      <c r="E102" s="103">
        <v>1.2637149999999999</v>
      </c>
      <c r="F102" s="104">
        <v>0.21837691160609601</v>
      </c>
      <c r="G102" s="105">
        <v>1.2397389999999999</v>
      </c>
      <c r="H102" s="102">
        <v>1.058546</v>
      </c>
      <c r="I102" s="103">
        <v>1.451948</v>
      </c>
      <c r="J102" s="104">
        <v>4.9683584415584403E-2</v>
      </c>
      <c r="K102" s="105">
        <v>1.2521850000000001</v>
      </c>
      <c r="L102" s="102">
        <v>1.087021</v>
      </c>
      <c r="M102" s="103">
        <v>1.4424440000000001</v>
      </c>
      <c r="N102" s="104">
        <v>2.2812135000000001E-2</v>
      </c>
      <c r="O102" s="105">
        <v>1.2329969999999999</v>
      </c>
      <c r="P102" s="102">
        <v>1.0085839999999999</v>
      </c>
      <c r="Q102" s="103">
        <v>1.507342</v>
      </c>
      <c r="R102" s="104">
        <v>0.126816896744186</v>
      </c>
      <c r="S102" s="106">
        <v>1.1507240000000001</v>
      </c>
      <c r="T102" s="107">
        <v>0.97796700000000003</v>
      </c>
      <c r="U102" s="108">
        <v>1.353998</v>
      </c>
      <c r="V102" s="109">
        <v>0.21415416113744101</v>
      </c>
      <c r="W102" s="106">
        <v>1.1197539999999999</v>
      </c>
      <c r="X102" s="107">
        <v>0.96167139999999995</v>
      </c>
      <c r="Y102" s="108">
        <v>1.303823</v>
      </c>
      <c r="Z102" s="109">
        <v>0.29277803076923098</v>
      </c>
      <c r="AA102" s="106">
        <v>1.195265</v>
      </c>
      <c r="AB102" s="107">
        <v>0.99988069999999996</v>
      </c>
      <c r="AC102" s="108">
        <v>1.4288289999999999</v>
      </c>
      <c r="AD102" s="109">
        <v>0.14437192716763</v>
      </c>
      <c r="AE102" s="106">
        <v>1.8565020000000001</v>
      </c>
      <c r="AF102" s="107">
        <v>1.2511319999999999</v>
      </c>
      <c r="AG102" s="108">
        <v>2.7547860000000002</v>
      </c>
      <c r="AH102" s="110">
        <v>2.41487314285714E-2</v>
      </c>
      <c r="AI102"/>
      <c r="AL102"/>
      <c r="AM102"/>
      <c r="AN102"/>
      <c r="AO102"/>
      <c r="AR102"/>
      <c r="AS102"/>
      <c r="AT102"/>
      <c r="AU102"/>
      <c r="AX102"/>
      <c r="AY102"/>
      <c r="AZ102"/>
    </row>
    <row r="103" spans="1:52" x14ac:dyDescent="0.3">
      <c r="A103" t="s">
        <v>275</v>
      </c>
      <c r="B103" s="39" t="s">
        <v>169</v>
      </c>
      <c r="C103" s="101">
        <v>1.1596979999999999</v>
      </c>
      <c r="D103" s="102">
        <v>1.016157</v>
      </c>
      <c r="E103" s="103">
        <v>1.3235159999999999</v>
      </c>
      <c r="F103" s="104">
        <v>9.9492218571428606E-2</v>
      </c>
      <c r="G103" s="105">
        <v>1.287949</v>
      </c>
      <c r="H103" s="102">
        <v>1.095256</v>
      </c>
      <c r="I103" s="103">
        <v>1.5145439999999999</v>
      </c>
      <c r="J103" s="104">
        <v>2.47399685393258E-2</v>
      </c>
      <c r="K103" s="105">
        <v>1.3014969999999999</v>
      </c>
      <c r="L103" s="102">
        <v>1.1243570000000001</v>
      </c>
      <c r="M103" s="103">
        <v>1.5065459999999999</v>
      </c>
      <c r="N103" s="104">
        <v>1.2926212499999999E-2</v>
      </c>
      <c r="O103" s="105">
        <v>1.2708250000000001</v>
      </c>
      <c r="P103" s="102">
        <v>1.0361089999999999</v>
      </c>
      <c r="Q103" s="103">
        <v>1.5587139999999999</v>
      </c>
      <c r="R103" s="104">
        <v>8.6561895334685598E-2</v>
      </c>
      <c r="S103" s="106">
        <v>1.2132419999999999</v>
      </c>
      <c r="T103" s="107">
        <v>1.024964</v>
      </c>
      <c r="U103" s="108">
        <v>1.4361060000000001</v>
      </c>
      <c r="V103" s="109">
        <v>9.2894980718336503E-2</v>
      </c>
      <c r="W103" s="106">
        <v>1.1717470000000001</v>
      </c>
      <c r="X103" s="107">
        <v>1.000394</v>
      </c>
      <c r="Y103" s="108">
        <v>1.3724510000000001</v>
      </c>
      <c r="Z103" s="109">
        <v>0.143123752325581</v>
      </c>
      <c r="AA103" s="106">
        <v>1.263196</v>
      </c>
      <c r="AB103" s="107">
        <v>1.0504530000000001</v>
      </c>
      <c r="AC103" s="108">
        <v>1.519026</v>
      </c>
      <c r="AD103" s="109">
        <v>6.4405363771712104E-2</v>
      </c>
      <c r="AE103" s="106">
        <v>1.815137</v>
      </c>
      <c r="AF103" s="107">
        <v>1.2420679999999999</v>
      </c>
      <c r="AG103" s="108">
        <v>2.6526109999999998</v>
      </c>
      <c r="AH103" s="110">
        <v>2.3789517241379302E-2</v>
      </c>
      <c r="AI103"/>
      <c r="AL103"/>
      <c r="AM103"/>
      <c r="AN103"/>
      <c r="AO103"/>
      <c r="AR103"/>
      <c r="AS103"/>
      <c r="AT103"/>
      <c r="AU103"/>
      <c r="AX103"/>
      <c r="AY103"/>
      <c r="AZ103"/>
    </row>
    <row r="104" spans="1:52" x14ac:dyDescent="0.3">
      <c r="A104" t="s">
        <v>276</v>
      </c>
      <c r="B104" s="39" t="s">
        <v>169</v>
      </c>
      <c r="C104" s="101">
        <v>1.1371739999999999</v>
      </c>
      <c r="D104" s="102">
        <v>1.002256</v>
      </c>
      <c r="E104" s="103">
        <v>1.2902549999999999</v>
      </c>
      <c r="F104" s="104">
        <v>0.137666313643178</v>
      </c>
      <c r="G104" s="105">
        <v>1.2585770000000001</v>
      </c>
      <c r="H104" s="102">
        <v>1.071914</v>
      </c>
      <c r="I104" s="103">
        <v>1.4777450000000001</v>
      </c>
      <c r="J104" s="104">
        <v>3.8068570114942503E-2</v>
      </c>
      <c r="K104" s="105">
        <v>1.284518</v>
      </c>
      <c r="L104" s="102">
        <v>1.1102939999999999</v>
      </c>
      <c r="M104" s="103">
        <v>1.486081</v>
      </c>
      <c r="N104" s="104">
        <v>1.6114008510638302E-2</v>
      </c>
      <c r="O104" s="105">
        <v>1.3211869999999999</v>
      </c>
      <c r="P104" s="102">
        <v>1.0741480000000001</v>
      </c>
      <c r="Q104" s="103">
        <v>1.625041</v>
      </c>
      <c r="R104" s="104">
        <v>5.1077079754601198E-2</v>
      </c>
      <c r="S104" s="106">
        <v>1.2084919999999999</v>
      </c>
      <c r="T104" s="107">
        <v>1.0217529999999999</v>
      </c>
      <c r="U104" s="108">
        <v>1.4293610000000001</v>
      </c>
      <c r="V104" s="109">
        <v>9.8423736745886697E-2</v>
      </c>
      <c r="W104" s="106">
        <v>1.2248730000000001</v>
      </c>
      <c r="X104" s="107">
        <v>1.0451539999999999</v>
      </c>
      <c r="Y104" s="108">
        <v>1.435497</v>
      </c>
      <c r="Z104" s="109">
        <v>6.3434306250000003E-2</v>
      </c>
      <c r="AA104" s="106">
        <v>1.3951819999999999</v>
      </c>
      <c r="AB104" s="107">
        <v>1.15377</v>
      </c>
      <c r="AC104" s="108">
        <v>1.687106</v>
      </c>
      <c r="AD104" s="109">
        <v>1.4227200000000001E-2</v>
      </c>
      <c r="AE104" s="106">
        <v>1.651043</v>
      </c>
      <c r="AF104" s="107">
        <v>1.1547190000000001</v>
      </c>
      <c r="AG104" s="108">
        <v>2.3606980000000002</v>
      </c>
      <c r="AH104" s="110">
        <v>4.27505724381625E-2</v>
      </c>
      <c r="AI104"/>
      <c r="AL104"/>
      <c r="AM104"/>
      <c r="AN104"/>
      <c r="AO104"/>
      <c r="AR104"/>
      <c r="AS104"/>
      <c r="AT104"/>
      <c r="AU104"/>
      <c r="AX104"/>
      <c r="AY104"/>
      <c r="AZ104"/>
    </row>
    <row r="105" spans="1:52" x14ac:dyDescent="0.3">
      <c r="A105" t="s">
        <v>277</v>
      </c>
      <c r="B105" s="39" t="s">
        <v>169</v>
      </c>
      <c r="C105" s="101">
        <v>1.1017300000000001</v>
      </c>
      <c r="D105" s="102">
        <v>0.96697739999999999</v>
      </c>
      <c r="E105" s="103">
        <v>1.255261</v>
      </c>
      <c r="F105" s="104">
        <v>0.29290609454545502</v>
      </c>
      <c r="G105" s="105">
        <v>1.190688</v>
      </c>
      <c r="H105" s="102">
        <v>1.0181739999999999</v>
      </c>
      <c r="I105" s="103">
        <v>1.392431</v>
      </c>
      <c r="J105" s="104">
        <v>0.102283361989343</v>
      </c>
      <c r="K105" s="105">
        <v>1.2125859999999999</v>
      </c>
      <c r="L105" s="102">
        <v>1.0516220000000001</v>
      </c>
      <c r="M105" s="103">
        <v>1.398188</v>
      </c>
      <c r="N105" s="104">
        <v>5.0505737142857103E-2</v>
      </c>
      <c r="O105" s="105">
        <v>1.3019149999999999</v>
      </c>
      <c r="P105" s="102">
        <v>1.0685560000000001</v>
      </c>
      <c r="Q105" s="103">
        <v>1.5862350000000001</v>
      </c>
      <c r="R105" s="104">
        <v>5.22944332344214E-2</v>
      </c>
      <c r="S105" s="106">
        <v>1.1179380000000001</v>
      </c>
      <c r="T105" s="107">
        <v>0.94983600000000001</v>
      </c>
      <c r="U105" s="108">
        <v>1.31579</v>
      </c>
      <c r="V105" s="109">
        <v>0.336881273684211</v>
      </c>
      <c r="W105" s="106">
        <v>1.088409</v>
      </c>
      <c r="X105" s="107">
        <v>0.93222570000000005</v>
      </c>
      <c r="Y105" s="108">
        <v>1.270759</v>
      </c>
      <c r="Z105" s="109">
        <v>0.45989785386493098</v>
      </c>
      <c r="AA105" s="106">
        <v>1.1787749999999999</v>
      </c>
      <c r="AB105" s="107">
        <v>0.9859658</v>
      </c>
      <c r="AC105" s="108">
        <v>1.4092880000000001</v>
      </c>
      <c r="AD105" s="109">
        <v>0.183685394552529</v>
      </c>
      <c r="AE105" s="106">
        <v>1.5389660000000001</v>
      </c>
      <c r="AF105" s="107">
        <v>1.0998870000000001</v>
      </c>
      <c r="AG105" s="108">
        <v>2.1533280000000001</v>
      </c>
      <c r="AH105" s="110">
        <v>6.2311332631579001E-2</v>
      </c>
      <c r="AI105"/>
      <c r="AL105"/>
      <c r="AM105"/>
      <c r="AN105"/>
      <c r="AO105"/>
      <c r="AR105"/>
      <c r="AS105"/>
      <c r="AT105"/>
      <c r="AU105"/>
      <c r="AX105"/>
      <c r="AY105"/>
      <c r="AZ105"/>
    </row>
    <row r="106" spans="1:52" x14ac:dyDescent="0.3">
      <c r="A106" t="s">
        <v>278</v>
      </c>
      <c r="B106" s="39" t="s">
        <v>169</v>
      </c>
      <c r="C106" s="101">
        <v>1.114733</v>
      </c>
      <c r="D106" s="102">
        <v>0.97729089999999996</v>
      </c>
      <c r="E106" s="103">
        <v>1.2715050000000001</v>
      </c>
      <c r="F106" s="104">
        <v>0.23738396753100299</v>
      </c>
      <c r="G106" s="105">
        <v>1.2043950000000001</v>
      </c>
      <c r="H106" s="102">
        <v>1.028789</v>
      </c>
      <c r="I106" s="103">
        <v>1.4099759999999999</v>
      </c>
      <c r="J106" s="104">
        <v>8.50215111111111E-2</v>
      </c>
      <c r="K106" s="105">
        <v>1.232526</v>
      </c>
      <c r="L106" s="102">
        <v>1.0676129999999999</v>
      </c>
      <c r="M106" s="103">
        <v>1.4229130000000001</v>
      </c>
      <c r="N106" s="104">
        <v>3.5832856431535297E-2</v>
      </c>
      <c r="O106" s="105">
        <v>1.3267370000000001</v>
      </c>
      <c r="P106" s="102">
        <v>1.087504</v>
      </c>
      <c r="Q106" s="103">
        <v>1.6185989999999999</v>
      </c>
      <c r="R106" s="104">
        <v>3.98602195488722E-2</v>
      </c>
      <c r="S106" s="106">
        <v>1.139132</v>
      </c>
      <c r="T106" s="107">
        <v>0.96657329999999997</v>
      </c>
      <c r="U106" s="108">
        <v>1.3424970000000001</v>
      </c>
      <c r="V106" s="109">
        <v>0.25862161814254903</v>
      </c>
      <c r="W106" s="106">
        <v>1.1144259999999999</v>
      </c>
      <c r="X106" s="107">
        <v>0.95320059999999995</v>
      </c>
      <c r="Y106" s="108">
        <v>1.302921</v>
      </c>
      <c r="Z106" s="109">
        <v>0.32914473718069998</v>
      </c>
      <c r="AA106" s="106">
        <v>1.2277880000000001</v>
      </c>
      <c r="AB106" s="107">
        <v>1.0248919999999999</v>
      </c>
      <c r="AC106" s="108">
        <v>1.470852</v>
      </c>
      <c r="AD106" s="109">
        <v>9.59516888888889E-2</v>
      </c>
      <c r="AE106" s="106">
        <v>1.5780430000000001</v>
      </c>
      <c r="AF106" s="107">
        <v>1.1253629999999999</v>
      </c>
      <c r="AG106" s="108">
        <v>2.212815</v>
      </c>
      <c r="AH106" s="110">
        <v>5.1063265203761803E-2</v>
      </c>
      <c r="AI106"/>
      <c r="AL106"/>
      <c r="AM106"/>
      <c r="AN106"/>
      <c r="AO106"/>
      <c r="AR106"/>
      <c r="AS106"/>
      <c r="AT106"/>
      <c r="AU106"/>
      <c r="AX106"/>
      <c r="AY106"/>
      <c r="AZ106"/>
    </row>
    <row r="107" spans="1:52" x14ac:dyDescent="0.3">
      <c r="A107" t="s">
        <v>279</v>
      </c>
      <c r="B107" s="39" t="s">
        <v>169</v>
      </c>
      <c r="C107" s="101">
        <v>1.0924990000000001</v>
      </c>
      <c r="D107" s="102">
        <v>0.96067820000000004</v>
      </c>
      <c r="E107" s="103">
        <v>1.242408</v>
      </c>
      <c r="F107" s="104">
        <v>0.332938603389831</v>
      </c>
      <c r="G107" s="105">
        <v>1.179389</v>
      </c>
      <c r="H107" s="102">
        <v>1.009735</v>
      </c>
      <c r="I107" s="103">
        <v>1.3775489999999999</v>
      </c>
      <c r="J107" s="104">
        <v>0.119515203852327</v>
      </c>
      <c r="K107" s="105">
        <v>1.2030149999999999</v>
      </c>
      <c r="L107" s="102">
        <v>1.0447770000000001</v>
      </c>
      <c r="M107" s="103">
        <v>1.385219</v>
      </c>
      <c r="N107" s="104">
        <v>5.7213485393258399E-2</v>
      </c>
      <c r="O107" s="105">
        <v>1.2908599999999999</v>
      </c>
      <c r="P107" s="102">
        <v>1.0594060000000001</v>
      </c>
      <c r="Q107" s="103">
        <v>1.572881</v>
      </c>
      <c r="R107" s="104">
        <v>6.04145903743315E-2</v>
      </c>
      <c r="S107" s="106">
        <v>1.1028640000000001</v>
      </c>
      <c r="T107" s="107">
        <v>0.93871899999999997</v>
      </c>
      <c r="U107" s="108">
        <v>1.295712</v>
      </c>
      <c r="V107" s="109">
        <v>0.40697030139860102</v>
      </c>
      <c r="W107" s="106">
        <v>1.0751999999999999</v>
      </c>
      <c r="X107" s="107">
        <v>0.92261029999999999</v>
      </c>
      <c r="Y107" s="108">
        <v>1.2530269999999999</v>
      </c>
      <c r="Z107" s="109">
        <v>0.53577714973343504</v>
      </c>
      <c r="AA107" s="106">
        <v>1.163408</v>
      </c>
      <c r="AB107" s="107">
        <v>0.97436679999999998</v>
      </c>
      <c r="AC107" s="108">
        <v>1.389127</v>
      </c>
      <c r="AD107" s="109">
        <v>0.21953631869158899</v>
      </c>
      <c r="AE107" s="106">
        <v>1.5405249999999999</v>
      </c>
      <c r="AF107" s="107">
        <v>1.095397</v>
      </c>
      <c r="AG107" s="108">
        <v>2.1665369999999999</v>
      </c>
      <c r="AH107" s="110">
        <v>6.4405363771712104E-2</v>
      </c>
      <c r="AI107"/>
      <c r="AL107"/>
      <c r="AM107"/>
      <c r="AN107"/>
      <c r="AO107"/>
      <c r="AR107"/>
      <c r="AS107"/>
      <c r="AT107"/>
      <c r="AU107"/>
      <c r="AX107"/>
      <c r="AY107"/>
      <c r="AZ107"/>
    </row>
    <row r="108" spans="1:52" x14ac:dyDescent="0.3">
      <c r="A108" t="s">
        <v>280</v>
      </c>
      <c r="B108" s="39" t="s">
        <v>169</v>
      </c>
      <c r="C108" s="101">
        <v>1.0235799999999999</v>
      </c>
      <c r="D108" s="102">
        <v>0.90132480000000004</v>
      </c>
      <c r="E108" s="103">
        <v>1.1624190000000001</v>
      </c>
      <c r="F108" s="104">
        <v>0.83913128290398098</v>
      </c>
      <c r="G108" s="105">
        <v>1.0888439999999999</v>
      </c>
      <c r="H108" s="102">
        <v>0.93436180000000002</v>
      </c>
      <c r="I108" s="103">
        <v>1.268867</v>
      </c>
      <c r="J108" s="104">
        <v>0.451815111111111</v>
      </c>
      <c r="K108" s="105">
        <v>1.108649</v>
      </c>
      <c r="L108" s="102">
        <v>0.96487000000000001</v>
      </c>
      <c r="M108" s="103">
        <v>1.273852</v>
      </c>
      <c r="N108" s="104">
        <v>0.29290609454545502</v>
      </c>
      <c r="O108" s="105">
        <v>1.2204060000000001</v>
      </c>
      <c r="P108" s="102">
        <v>1.004184</v>
      </c>
      <c r="Q108" s="103">
        <v>1.483185</v>
      </c>
      <c r="R108" s="104">
        <v>0.13567287338345899</v>
      </c>
      <c r="S108" s="106">
        <v>1.022554</v>
      </c>
      <c r="T108" s="107">
        <v>0.87268760000000001</v>
      </c>
      <c r="U108" s="108">
        <v>1.1981569999999999</v>
      </c>
      <c r="V108" s="109">
        <v>0.87344100033613403</v>
      </c>
      <c r="W108" s="106">
        <v>1.0097290000000001</v>
      </c>
      <c r="X108" s="107">
        <v>0.86810949999999998</v>
      </c>
      <c r="Y108" s="108">
        <v>1.174453</v>
      </c>
      <c r="Z108" s="109">
        <v>0.94176840062926004</v>
      </c>
      <c r="AA108" s="106">
        <v>1.0541959999999999</v>
      </c>
      <c r="AB108" s="107">
        <v>0.88623980000000002</v>
      </c>
      <c r="AC108" s="108">
        <v>1.2539830000000001</v>
      </c>
      <c r="AD108" s="109">
        <v>0.71493307968749997</v>
      </c>
      <c r="AE108" s="106">
        <v>1.3707</v>
      </c>
      <c r="AF108" s="107">
        <v>0.98551440000000001</v>
      </c>
      <c r="AG108" s="108">
        <v>1.906433</v>
      </c>
      <c r="AH108" s="110">
        <v>0.16653665753424701</v>
      </c>
      <c r="AI108"/>
      <c r="AL108"/>
      <c r="AM108"/>
      <c r="AN108"/>
      <c r="AO108"/>
      <c r="AR108"/>
      <c r="AS108"/>
      <c r="AT108"/>
      <c r="AU108"/>
      <c r="AX108"/>
      <c r="AY108"/>
      <c r="AZ108"/>
    </row>
    <row r="109" spans="1:52" x14ac:dyDescent="0.3">
      <c r="A109" t="s">
        <v>281</v>
      </c>
      <c r="B109" s="39" t="s">
        <v>169</v>
      </c>
      <c r="C109" s="101">
        <v>0.98008949999999995</v>
      </c>
      <c r="D109" s="102">
        <v>0.86257070000000002</v>
      </c>
      <c r="E109" s="103">
        <v>1.1136189999999999</v>
      </c>
      <c r="F109" s="104">
        <v>0.85699968790460002</v>
      </c>
      <c r="G109" s="105">
        <v>1.019981</v>
      </c>
      <c r="H109" s="102">
        <v>0.87567899999999999</v>
      </c>
      <c r="I109" s="103">
        <v>1.1880630000000001</v>
      </c>
      <c r="J109" s="104">
        <v>0.87716339405940602</v>
      </c>
      <c r="K109" s="105">
        <v>1.04789</v>
      </c>
      <c r="L109" s="102">
        <v>0.91166409999999998</v>
      </c>
      <c r="M109" s="103">
        <v>1.204472</v>
      </c>
      <c r="N109" s="104">
        <v>0.67738351499000704</v>
      </c>
      <c r="O109" s="105">
        <v>1.162083</v>
      </c>
      <c r="P109" s="102">
        <v>0.95521719999999999</v>
      </c>
      <c r="Q109" s="103">
        <v>1.413748</v>
      </c>
      <c r="R109" s="104">
        <v>0.27803496603773598</v>
      </c>
      <c r="S109" s="106">
        <v>0.97132739999999995</v>
      </c>
      <c r="T109" s="107">
        <v>0.82971530000000004</v>
      </c>
      <c r="U109" s="108">
        <v>1.1371089999999999</v>
      </c>
      <c r="V109" s="109">
        <v>0.83824493278592405</v>
      </c>
      <c r="W109" s="106">
        <v>0.97386870000000003</v>
      </c>
      <c r="X109" s="107">
        <v>0.83708689999999997</v>
      </c>
      <c r="Y109" s="108">
        <v>1.1330009999999999</v>
      </c>
      <c r="Z109" s="109">
        <v>0.84231173379549396</v>
      </c>
      <c r="AA109" s="106">
        <v>0.99252470000000004</v>
      </c>
      <c r="AB109" s="107">
        <v>0.83472630000000003</v>
      </c>
      <c r="AC109" s="108">
        <v>1.1801539999999999</v>
      </c>
      <c r="AD109" s="109">
        <v>0.95861032445820404</v>
      </c>
      <c r="AE109" s="106">
        <v>1.2653589999999999</v>
      </c>
      <c r="AF109" s="107">
        <v>0.9092384</v>
      </c>
      <c r="AG109" s="108">
        <v>1.7609600000000001</v>
      </c>
      <c r="AH109" s="110">
        <v>0.31424282558139499</v>
      </c>
      <c r="AI109"/>
      <c r="AL109"/>
      <c r="AM109"/>
      <c r="AN109"/>
      <c r="AO109"/>
      <c r="AR109"/>
      <c r="AS109"/>
      <c r="AT109"/>
      <c r="AU109"/>
      <c r="AX109"/>
      <c r="AY109"/>
      <c r="AZ109"/>
    </row>
    <row r="110" spans="1:52" x14ac:dyDescent="0.3">
      <c r="A110" t="s">
        <v>282</v>
      </c>
      <c r="B110" s="39" t="s">
        <v>169</v>
      </c>
      <c r="C110" s="101">
        <v>1.0711170000000001</v>
      </c>
      <c r="D110" s="102">
        <v>0.94208979999999998</v>
      </c>
      <c r="E110" s="103">
        <v>1.217816</v>
      </c>
      <c r="F110" s="104">
        <v>0.47031263884430202</v>
      </c>
      <c r="G110" s="105">
        <v>1.1525810000000001</v>
      </c>
      <c r="H110" s="102">
        <v>0.98727019999999999</v>
      </c>
      <c r="I110" s="103">
        <v>1.345572</v>
      </c>
      <c r="J110" s="104">
        <v>0.18561224670967699</v>
      </c>
      <c r="K110" s="105">
        <v>1.1706049999999999</v>
      </c>
      <c r="L110" s="102">
        <v>1.0172110000000001</v>
      </c>
      <c r="M110" s="103">
        <v>1.3471310000000001</v>
      </c>
      <c r="N110" s="104">
        <v>9.9492218571428606E-2</v>
      </c>
      <c r="O110" s="105">
        <v>1.265857</v>
      </c>
      <c r="P110" s="102">
        <v>1.0397879999999999</v>
      </c>
      <c r="Q110" s="103">
        <v>1.5410790000000001</v>
      </c>
      <c r="R110" s="104">
        <v>8.1059341684665207E-2</v>
      </c>
      <c r="S110" s="106">
        <v>1.0745439999999999</v>
      </c>
      <c r="T110" s="107">
        <v>0.91518630000000001</v>
      </c>
      <c r="U110" s="108">
        <v>1.2616499999999999</v>
      </c>
      <c r="V110" s="109">
        <v>0.56200531135857501</v>
      </c>
      <c r="W110" s="106">
        <v>1.0541149999999999</v>
      </c>
      <c r="X110" s="107">
        <v>0.9048621</v>
      </c>
      <c r="Y110" s="108">
        <v>1.227986</v>
      </c>
      <c r="Z110" s="109">
        <v>0.66939670026954201</v>
      </c>
      <c r="AA110" s="106">
        <v>1.1263829999999999</v>
      </c>
      <c r="AB110" s="107">
        <v>0.94441940000000002</v>
      </c>
      <c r="AC110" s="108">
        <v>1.3434060000000001</v>
      </c>
      <c r="AD110" s="109">
        <v>0.34383124465116299</v>
      </c>
      <c r="AE110" s="106">
        <v>1.4889269999999999</v>
      </c>
      <c r="AF110" s="107">
        <v>1.062859</v>
      </c>
      <c r="AG110" s="108">
        <v>2.0857929999999998</v>
      </c>
      <c r="AH110" s="110">
        <v>8.4967854545454594E-2</v>
      </c>
      <c r="AI110"/>
      <c r="AL110"/>
      <c r="AM110"/>
      <c r="AN110"/>
      <c r="AO110"/>
      <c r="AR110"/>
      <c r="AS110"/>
      <c r="AT110"/>
      <c r="AU110"/>
      <c r="AX110"/>
      <c r="AY110"/>
      <c r="AZ110"/>
    </row>
    <row r="111" spans="1:52" x14ac:dyDescent="0.3">
      <c r="A111" t="s">
        <v>283</v>
      </c>
      <c r="B111" s="39" t="s">
        <v>169</v>
      </c>
      <c r="C111" s="101">
        <v>1.170642</v>
      </c>
      <c r="D111" s="102">
        <v>1.020929</v>
      </c>
      <c r="E111" s="103">
        <v>1.3423080000000001</v>
      </c>
      <c r="F111" s="104">
        <v>9.2063410285714298E-2</v>
      </c>
      <c r="G111" s="105">
        <v>1.26139</v>
      </c>
      <c r="H111" s="102">
        <v>1.0727930000000001</v>
      </c>
      <c r="I111" s="103">
        <v>1.483142</v>
      </c>
      <c r="J111" s="104">
        <v>3.8061813127413101E-2</v>
      </c>
      <c r="K111" s="105">
        <v>1.297687</v>
      </c>
      <c r="L111" s="102">
        <v>1.1183940000000001</v>
      </c>
      <c r="M111" s="103">
        <v>1.5057240000000001</v>
      </c>
      <c r="N111" s="104">
        <v>1.4227200000000001E-2</v>
      </c>
      <c r="O111" s="105">
        <v>1.3538300000000001</v>
      </c>
      <c r="P111" s="102">
        <v>1.1061259999999999</v>
      </c>
      <c r="Q111" s="103">
        <v>1.6570050000000001</v>
      </c>
      <c r="R111" s="104">
        <v>3.1848904347826099E-2</v>
      </c>
      <c r="S111" s="106">
        <v>1.2188870000000001</v>
      </c>
      <c r="T111" s="107">
        <v>1.028691</v>
      </c>
      <c r="U111" s="108">
        <v>1.444248</v>
      </c>
      <c r="V111" s="109">
        <v>8.8483843199999995E-2</v>
      </c>
      <c r="W111" s="106">
        <v>1.203837</v>
      </c>
      <c r="X111" s="107">
        <v>1.024472</v>
      </c>
      <c r="Y111" s="108">
        <v>1.4146049999999999</v>
      </c>
      <c r="Z111" s="109">
        <v>9.2063410285714298E-2</v>
      </c>
      <c r="AA111" s="106">
        <v>1.3600159999999999</v>
      </c>
      <c r="AB111" s="107">
        <v>1.12904</v>
      </c>
      <c r="AC111" s="108">
        <v>1.638244</v>
      </c>
      <c r="AD111" s="109">
        <v>1.92683314285714E-2</v>
      </c>
      <c r="AE111" s="106">
        <v>1.649232</v>
      </c>
      <c r="AF111" s="107">
        <v>1.177106</v>
      </c>
      <c r="AG111" s="108">
        <v>2.3107229999999999</v>
      </c>
      <c r="AH111" s="110">
        <v>3.32810201834862E-2</v>
      </c>
      <c r="AI111"/>
      <c r="AL111"/>
      <c r="AM111"/>
      <c r="AN111"/>
      <c r="AO111"/>
      <c r="AR111"/>
      <c r="AS111"/>
      <c r="AT111"/>
      <c r="AU111"/>
      <c r="AX111"/>
      <c r="AY111"/>
      <c r="AZ111"/>
    </row>
    <row r="112" spans="1:52" x14ac:dyDescent="0.3">
      <c r="A112" t="s">
        <v>284</v>
      </c>
      <c r="B112" s="39" t="s">
        <v>169</v>
      </c>
      <c r="C112" s="101">
        <v>1.1559299999999999</v>
      </c>
      <c r="D112" s="102">
        <v>1.0094099999999999</v>
      </c>
      <c r="E112" s="103">
        <v>1.323717</v>
      </c>
      <c r="F112" s="104">
        <v>0.117810335842881</v>
      </c>
      <c r="G112" s="105">
        <v>1.2337819999999999</v>
      </c>
      <c r="H112" s="102">
        <v>1.0510090000000001</v>
      </c>
      <c r="I112" s="103">
        <v>1.44834</v>
      </c>
      <c r="J112" s="104">
        <v>5.7213485393258399E-2</v>
      </c>
      <c r="K112" s="105">
        <v>1.2763199999999999</v>
      </c>
      <c r="L112" s="102">
        <v>1.1018939999999999</v>
      </c>
      <c r="M112" s="103">
        <v>1.478356</v>
      </c>
      <c r="N112" s="104">
        <v>1.92683314285714E-2</v>
      </c>
      <c r="O112" s="105">
        <v>1.2881530000000001</v>
      </c>
      <c r="P112" s="102">
        <v>1.055078</v>
      </c>
      <c r="Q112" s="103">
        <v>1.5727169999999999</v>
      </c>
      <c r="R112" s="104">
        <v>6.4394387999999997E-2</v>
      </c>
      <c r="S112" s="106">
        <v>1.154455</v>
      </c>
      <c r="T112" s="107">
        <v>0.97626100000000005</v>
      </c>
      <c r="U112" s="108">
        <v>1.365173</v>
      </c>
      <c r="V112" s="109">
        <v>0.218261565176471</v>
      </c>
      <c r="W112" s="106">
        <v>1.0949660000000001</v>
      </c>
      <c r="X112" s="107">
        <v>0.93384440000000002</v>
      </c>
      <c r="Y112" s="108">
        <v>1.2838860000000001</v>
      </c>
      <c r="Z112" s="109">
        <v>0.43989384260651598</v>
      </c>
      <c r="AA112" s="106">
        <v>1.2216819999999999</v>
      </c>
      <c r="AB112" s="107">
        <v>1.017706</v>
      </c>
      <c r="AC112" s="108">
        <v>1.466539</v>
      </c>
      <c r="AD112" s="109">
        <v>0.10791600410256399</v>
      </c>
      <c r="AE112" s="106">
        <v>1.666091</v>
      </c>
      <c r="AF112" s="107">
        <v>1.1909069999999999</v>
      </c>
      <c r="AG112" s="108">
        <v>2.3308779999999998</v>
      </c>
      <c r="AH112" s="110">
        <v>2.9163082233502498E-2</v>
      </c>
      <c r="AI112"/>
      <c r="AL112"/>
      <c r="AM112"/>
      <c r="AN112"/>
      <c r="AO112"/>
      <c r="AR112"/>
      <c r="AS112"/>
      <c r="AT112"/>
      <c r="AU112"/>
      <c r="AX112"/>
      <c r="AY112"/>
      <c r="AZ112"/>
    </row>
    <row r="113" spans="1:52" x14ac:dyDescent="0.3">
      <c r="A113" t="s">
        <v>285</v>
      </c>
      <c r="B113" s="39" t="s">
        <v>169</v>
      </c>
      <c r="C113" s="101">
        <v>1.1495580000000001</v>
      </c>
      <c r="D113" s="102">
        <v>1.003962</v>
      </c>
      <c r="E113" s="103">
        <v>1.3162689999999999</v>
      </c>
      <c r="F113" s="104">
        <v>0.13242100456621</v>
      </c>
      <c r="G113" s="105">
        <v>1.228388</v>
      </c>
      <c r="H113" s="102">
        <v>1.0465100000000001</v>
      </c>
      <c r="I113" s="103">
        <v>1.4418759999999999</v>
      </c>
      <c r="J113" s="104">
        <v>6.2311332631579001E-2</v>
      </c>
      <c r="K113" s="105">
        <v>1.2727630000000001</v>
      </c>
      <c r="L113" s="102">
        <v>1.0989439999999999</v>
      </c>
      <c r="M113" s="103">
        <v>1.4740740000000001</v>
      </c>
      <c r="N113" s="104">
        <v>1.92683314285714E-2</v>
      </c>
      <c r="O113" s="105">
        <v>1.2862359999999999</v>
      </c>
      <c r="P113" s="102">
        <v>1.053588</v>
      </c>
      <c r="Q113" s="103">
        <v>1.5702560000000001</v>
      </c>
      <c r="R113" s="104">
        <v>6.5620493366093394E-2</v>
      </c>
      <c r="S113" s="106">
        <v>1.1473930000000001</v>
      </c>
      <c r="T113" s="107">
        <v>0.97041540000000004</v>
      </c>
      <c r="U113" s="108">
        <v>1.3566469999999999</v>
      </c>
      <c r="V113" s="109">
        <v>0.23997873557047</v>
      </c>
      <c r="W113" s="106">
        <v>1.0905750000000001</v>
      </c>
      <c r="X113" s="107">
        <v>0.93017689999999997</v>
      </c>
      <c r="Y113" s="108">
        <v>1.2786310000000001</v>
      </c>
      <c r="Z113" s="109">
        <v>0.461577929220779</v>
      </c>
      <c r="AA113" s="106">
        <v>1.219865</v>
      </c>
      <c r="AB113" s="107">
        <v>1.0163</v>
      </c>
      <c r="AC113" s="108">
        <v>1.464205</v>
      </c>
      <c r="AD113" s="109">
        <v>0.110169987226891</v>
      </c>
      <c r="AE113" s="106">
        <v>1.636998</v>
      </c>
      <c r="AF113" s="107">
        <v>1.1706080000000001</v>
      </c>
      <c r="AG113" s="108">
        <v>2.2892049999999999</v>
      </c>
      <c r="AH113" s="110">
        <v>3.4443412173913002E-2</v>
      </c>
      <c r="AI113"/>
      <c r="AL113"/>
      <c r="AM113"/>
      <c r="AN113"/>
      <c r="AO113"/>
      <c r="AR113"/>
      <c r="AS113"/>
      <c r="AT113"/>
      <c r="AU113"/>
      <c r="AX113"/>
      <c r="AY113"/>
      <c r="AZ113"/>
    </row>
    <row r="114" spans="1:52" x14ac:dyDescent="0.3">
      <c r="A114" t="s">
        <v>286</v>
      </c>
      <c r="B114" s="39" t="s">
        <v>169</v>
      </c>
      <c r="C114" s="101">
        <v>1.107613</v>
      </c>
      <c r="D114" s="102">
        <v>0.97049949999999996</v>
      </c>
      <c r="E114" s="103">
        <v>1.2640990000000001</v>
      </c>
      <c r="F114" s="104">
        <v>0.27309561142857097</v>
      </c>
      <c r="G114" s="105">
        <v>1.1880869999999999</v>
      </c>
      <c r="H114" s="102">
        <v>1.014856</v>
      </c>
      <c r="I114" s="103">
        <v>1.3908879999999999</v>
      </c>
      <c r="J114" s="104">
        <v>0.10837053966101701</v>
      </c>
      <c r="K114" s="105">
        <v>1.2211970000000001</v>
      </c>
      <c r="L114" s="102">
        <v>1.0576129999999999</v>
      </c>
      <c r="M114" s="103">
        <v>1.4100809999999999</v>
      </c>
      <c r="N114" s="104">
        <v>4.4237459793814403E-2</v>
      </c>
      <c r="O114" s="105">
        <v>1.2814030000000001</v>
      </c>
      <c r="P114" s="102">
        <v>1.0515369999999999</v>
      </c>
      <c r="Q114" s="103">
        <v>1.561517</v>
      </c>
      <c r="R114" s="104">
        <v>6.7473332687651294E-2</v>
      </c>
      <c r="S114" s="106">
        <v>1.1118300000000001</v>
      </c>
      <c r="T114" s="107">
        <v>0.94332800000000006</v>
      </c>
      <c r="U114" s="108">
        <v>1.31043</v>
      </c>
      <c r="V114" s="109">
        <v>0.37231491350861301</v>
      </c>
      <c r="W114" s="106">
        <v>1.0645770000000001</v>
      </c>
      <c r="X114" s="107">
        <v>0.91084940000000003</v>
      </c>
      <c r="Y114" s="108">
        <v>1.2442500000000001</v>
      </c>
      <c r="Z114" s="109">
        <v>0.61193318434163702</v>
      </c>
      <c r="AA114" s="106">
        <v>1.164463</v>
      </c>
      <c r="AB114" s="107">
        <v>0.97325309999999998</v>
      </c>
      <c r="AC114" s="108">
        <v>1.3932389999999999</v>
      </c>
      <c r="AD114" s="109">
        <v>0.221719513888889</v>
      </c>
      <c r="AE114" s="106">
        <v>1.5396730000000001</v>
      </c>
      <c r="AF114" s="107">
        <v>1.1026609999999999</v>
      </c>
      <c r="AG114" s="108">
        <v>2.149883</v>
      </c>
      <c r="AH114" s="110">
        <v>6.04145903743315E-2</v>
      </c>
      <c r="AI114"/>
      <c r="AL114"/>
      <c r="AM114"/>
      <c r="AN114"/>
      <c r="AO114"/>
      <c r="AR114"/>
      <c r="AS114"/>
      <c r="AT114"/>
      <c r="AU114"/>
      <c r="AX114"/>
      <c r="AY114"/>
      <c r="AZ114"/>
    </row>
    <row r="115" spans="1:52" x14ac:dyDescent="0.3">
      <c r="A115" t="s">
        <v>287</v>
      </c>
      <c r="B115" s="39" t="s">
        <v>169</v>
      </c>
      <c r="C115" s="101">
        <v>1.0951310000000001</v>
      </c>
      <c r="D115" s="102">
        <v>0.96072210000000002</v>
      </c>
      <c r="E115" s="103">
        <v>1.248343</v>
      </c>
      <c r="F115" s="104">
        <v>0.32872369914529898</v>
      </c>
      <c r="G115" s="105">
        <v>1.1716169999999999</v>
      </c>
      <c r="H115" s="102">
        <v>1.0016320000000001</v>
      </c>
      <c r="I115" s="103">
        <v>1.370449</v>
      </c>
      <c r="J115" s="104">
        <v>0.140244744460857</v>
      </c>
      <c r="K115" s="105">
        <v>1.208105</v>
      </c>
      <c r="L115" s="102">
        <v>1.047358</v>
      </c>
      <c r="M115" s="103">
        <v>1.3935230000000001</v>
      </c>
      <c r="N115" s="104">
        <v>5.4914155102040799E-2</v>
      </c>
      <c r="O115" s="105">
        <v>1.236316</v>
      </c>
      <c r="P115" s="102">
        <v>1.0155620000000001</v>
      </c>
      <c r="Q115" s="103">
        <v>1.5050539999999999</v>
      </c>
      <c r="R115" s="104">
        <v>0.11425575946843899</v>
      </c>
      <c r="S115" s="106">
        <v>1.09674</v>
      </c>
      <c r="T115" s="107">
        <v>0.93149199999999999</v>
      </c>
      <c r="U115" s="108">
        <v>1.291304</v>
      </c>
      <c r="V115" s="109">
        <v>0.443884386688852</v>
      </c>
      <c r="W115" s="106">
        <v>1.0493110000000001</v>
      </c>
      <c r="X115" s="107">
        <v>0.89895740000000002</v>
      </c>
      <c r="Y115" s="108">
        <v>1.224812</v>
      </c>
      <c r="Z115" s="109">
        <v>0.707320430406291</v>
      </c>
      <c r="AA115" s="106">
        <v>1.135901</v>
      </c>
      <c r="AB115" s="107">
        <v>0.95081579999999999</v>
      </c>
      <c r="AC115" s="108">
        <v>1.3570150000000001</v>
      </c>
      <c r="AD115" s="109">
        <v>0.312065201173021</v>
      </c>
      <c r="AE115" s="106">
        <v>1.5431509999999999</v>
      </c>
      <c r="AF115" s="107">
        <v>1.1037189999999999</v>
      </c>
      <c r="AG115" s="108">
        <v>2.1575389999999999</v>
      </c>
      <c r="AH115" s="110">
        <v>6.0280611891891898E-2</v>
      </c>
      <c r="AI115"/>
      <c r="AL115"/>
      <c r="AM115"/>
      <c r="AN115"/>
      <c r="AO115"/>
      <c r="AR115"/>
      <c r="AS115"/>
      <c r="AT115"/>
      <c r="AU115"/>
      <c r="AX115"/>
      <c r="AY115"/>
      <c r="AZ115"/>
    </row>
    <row r="116" spans="1:52" x14ac:dyDescent="0.3">
      <c r="A116" t="s">
        <v>288</v>
      </c>
      <c r="B116" s="39" t="s">
        <v>169</v>
      </c>
      <c r="C116" s="101">
        <v>1.109578</v>
      </c>
      <c r="D116" s="102">
        <v>0.97319730000000004</v>
      </c>
      <c r="E116" s="103">
        <v>1.2650699999999999</v>
      </c>
      <c r="F116" s="104">
        <v>0.25862161814254903</v>
      </c>
      <c r="G116" s="105">
        <v>1.1908179999999999</v>
      </c>
      <c r="H116" s="102">
        <v>1.017412</v>
      </c>
      <c r="I116" s="103">
        <v>1.39378</v>
      </c>
      <c r="J116" s="104">
        <v>0.104110984126984</v>
      </c>
      <c r="K116" s="105">
        <v>1.2283679999999999</v>
      </c>
      <c r="L116" s="102">
        <v>1.064424</v>
      </c>
      <c r="M116" s="103">
        <v>1.417564</v>
      </c>
      <c r="N116" s="104">
        <v>3.79038070038911E-2</v>
      </c>
      <c r="O116" s="105">
        <v>1.2251240000000001</v>
      </c>
      <c r="P116" s="102">
        <v>1.0058</v>
      </c>
      <c r="Q116" s="103">
        <v>1.4922740000000001</v>
      </c>
      <c r="R116" s="104">
        <v>0.13242100456621</v>
      </c>
      <c r="S116" s="106">
        <v>1.1096459999999999</v>
      </c>
      <c r="T116" s="107">
        <v>0.94191409999999998</v>
      </c>
      <c r="U116" s="108">
        <v>1.307248</v>
      </c>
      <c r="V116" s="109">
        <v>0.38037275635062601</v>
      </c>
      <c r="W116" s="106">
        <v>1.055671</v>
      </c>
      <c r="X116" s="107">
        <v>0.90429700000000002</v>
      </c>
      <c r="Y116" s="108">
        <v>1.2323850000000001</v>
      </c>
      <c r="Z116" s="109">
        <v>0.66626436171079395</v>
      </c>
      <c r="AA116" s="106">
        <v>1.145546</v>
      </c>
      <c r="AB116" s="107">
        <v>0.9585399</v>
      </c>
      <c r="AC116" s="108">
        <v>1.369035</v>
      </c>
      <c r="AD116" s="109">
        <v>0.27974389022869001</v>
      </c>
      <c r="AE116" s="106">
        <v>1.5841179999999999</v>
      </c>
      <c r="AF116" s="107">
        <v>1.1281429999999999</v>
      </c>
      <c r="AG116" s="108">
        <v>2.2243909999999998</v>
      </c>
      <c r="AH116" s="110">
        <v>5.0372779552715699E-2</v>
      </c>
      <c r="AI116"/>
      <c r="AL116"/>
      <c r="AM116"/>
      <c r="AN116"/>
      <c r="AO116"/>
      <c r="AR116"/>
      <c r="AS116"/>
      <c r="AT116"/>
      <c r="AU116"/>
      <c r="AX116"/>
      <c r="AY116"/>
      <c r="AZ116"/>
    </row>
    <row r="117" spans="1:52" x14ac:dyDescent="0.3">
      <c r="A117" t="s">
        <v>289</v>
      </c>
      <c r="B117" s="39" t="s">
        <v>169</v>
      </c>
      <c r="C117" s="101">
        <v>1.0664629999999999</v>
      </c>
      <c r="D117" s="102">
        <v>0.93654839999999995</v>
      </c>
      <c r="E117" s="103">
        <v>1.2143980000000001</v>
      </c>
      <c r="F117" s="104">
        <v>0.51143536160990699</v>
      </c>
      <c r="G117" s="105">
        <v>1.134004</v>
      </c>
      <c r="H117" s="102">
        <v>0.97083039999999998</v>
      </c>
      <c r="I117" s="103">
        <v>1.3246020000000001</v>
      </c>
      <c r="J117" s="104">
        <v>0.24790517038674001</v>
      </c>
      <c r="K117" s="105">
        <v>1.1677949999999999</v>
      </c>
      <c r="L117" s="102">
        <v>1.013703</v>
      </c>
      <c r="M117" s="103">
        <v>1.34531</v>
      </c>
      <c r="N117" s="104">
        <v>0.10791600410256399</v>
      </c>
      <c r="O117" s="105">
        <v>1.248513</v>
      </c>
      <c r="P117" s="102">
        <v>1.026583</v>
      </c>
      <c r="Q117" s="103">
        <v>1.518421</v>
      </c>
      <c r="R117" s="104">
        <v>9.6426398523985199E-2</v>
      </c>
      <c r="S117" s="106">
        <v>1.0714589999999999</v>
      </c>
      <c r="T117" s="107">
        <v>0.91137809999999997</v>
      </c>
      <c r="U117" s="108">
        <v>1.259657</v>
      </c>
      <c r="V117" s="109">
        <v>0.58705798070175397</v>
      </c>
      <c r="W117" s="106">
        <v>1.0371440000000001</v>
      </c>
      <c r="X117" s="107">
        <v>0.88932920000000004</v>
      </c>
      <c r="Y117" s="108">
        <v>1.2095279999999999</v>
      </c>
      <c r="Z117" s="109">
        <v>0.78554874840294797</v>
      </c>
      <c r="AA117" s="106">
        <v>1.1137220000000001</v>
      </c>
      <c r="AB117" s="107">
        <v>0.93332190000000004</v>
      </c>
      <c r="AC117" s="108">
        <v>1.3289930000000001</v>
      </c>
      <c r="AD117" s="109">
        <v>0.40509535271453601</v>
      </c>
      <c r="AE117" s="106">
        <v>1.4617439999999999</v>
      </c>
      <c r="AF117" s="107">
        <v>1.050848</v>
      </c>
      <c r="AG117" s="108">
        <v>2.0333070000000002</v>
      </c>
      <c r="AH117" s="110">
        <v>9.2063410285714298E-2</v>
      </c>
      <c r="AI117"/>
      <c r="AL117"/>
      <c r="AM117"/>
      <c r="AN117"/>
      <c r="AO117"/>
      <c r="AR117"/>
      <c r="AS117"/>
      <c r="AT117"/>
      <c r="AU117"/>
      <c r="AX117"/>
      <c r="AY117"/>
      <c r="AZ117"/>
    </row>
    <row r="118" spans="1:52" x14ac:dyDescent="0.3">
      <c r="A118" t="s">
        <v>290</v>
      </c>
      <c r="B118" s="39" t="s">
        <v>169</v>
      </c>
      <c r="C118" s="101">
        <v>1.1833229999999999</v>
      </c>
      <c r="D118" s="102">
        <v>1.032869</v>
      </c>
      <c r="E118" s="103">
        <v>1.355694</v>
      </c>
      <c r="F118" s="104">
        <v>7.0920260508083102E-2</v>
      </c>
      <c r="G118" s="105">
        <v>1.2394099999999999</v>
      </c>
      <c r="H118" s="102">
        <v>1.055931</v>
      </c>
      <c r="I118" s="103">
        <v>1.454772</v>
      </c>
      <c r="J118" s="104">
        <v>5.2141653172205399E-2</v>
      </c>
      <c r="K118" s="105">
        <v>1.2909280000000001</v>
      </c>
      <c r="L118" s="102">
        <v>1.1140080000000001</v>
      </c>
      <c r="M118" s="103">
        <v>1.4959450000000001</v>
      </c>
      <c r="N118" s="104">
        <v>1.5591927272727299E-2</v>
      </c>
      <c r="O118" s="105">
        <v>1.2595160000000001</v>
      </c>
      <c r="P118" s="102">
        <v>1.031906</v>
      </c>
      <c r="Q118" s="103">
        <v>1.5373300000000001</v>
      </c>
      <c r="R118" s="104">
        <v>9.0399522807017504E-2</v>
      </c>
      <c r="S118" s="106">
        <v>1.1710149999999999</v>
      </c>
      <c r="T118" s="107">
        <v>0.99017529999999998</v>
      </c>
      <c r="U118" s="108">
        <v>1.3848830000000001</v>
      </c>
      <c r="V118" s="109">
        <v>0.173355930481283</v>
      </c>
      <c r="W118" s="106">
        <v>1.126908</v>
      </c>
      <c r="X118" s="107">
        <v>0.96136679999999997</v>
      </c>
      <c r="Y118" s="108">
        <v>1.320954</v>
      </c>
      <c r="Z118" s="109">
        <v>0.286460598773006</v>
      </c>
      <c r="AA118" s="106">
        <v>1.282019</v>
      </c>
      <c r="AB118" s="107">
        <v>1.067353</v>
      </c>
      <c r="AC118" s="108">
        <v>1.5398579999999999</v>
      </c>
      <c r="AD118" s="109">
        <v>5.0372779552715699E-2</v>
      </c>
      <c r="AE118" s="106">
        <v>1.644217</v>
      </c>
      <c r="AF118" s="107">
        <v>1.175244</v>
      </c>
      <c r="AG118" s="108">
        <v>2.3003300000000002</v>
      </c>
      <c r="AH118" s="110">
        <v>3.3430447058823497E-2</v>
      </c>
      <c r="AI118"/>
      <c r="AL118"/>
      <c r="AM118"/>
      <c r="AN118"/>
      <c r="AO118"/>
      <c r="AR118"/>
      <c r="AS118"/>
      <c r="AT118"/>
      <c r="AU118"/>
      <c r="AX118"/>
      <c r="AY118"/>
      <c r="AZ118"/>
    </row>
    <row r="119" spans="1:52" x14ac:dyDescent="0.3">
      <c r="A119" t="s">
        <v>291</v>
      </c>
      <c r="B119" s="39" t="s">
        <v>169</v>
      </c>
      <c r="C119" s="101">
        <v>1.074724</v>
      </c>
      <c r="D119" s="102">
        <v>0.94160180000000004</v>
      </c>
      <c r="E119" s="103">
        <v>1.226666</v>
      </c>
      <c r="F119" s="104">
        <v>0.461577929220779</v>
      </c>
      <c r="G119" s="105">
        <v>1.1100719999999999</v>
      </c>
      <c r="H119" s="102">
        <v>0.95011939999999995</v>
      </c>
      <c r="I119" s="103">
        <v>1.2969520000000001</v>
      </c>
      <c r="J119" s="104">
        <v>0.34808296697588098</v>
      </c>
      <c r="K119" s="105">
        <v>1.154541</v>
      </c>
      <c r="L119" s="102">
        <v>1.001045</v>
      </c>
      <c r="M119" s="103">
        <v>1.3315729999999999</v>
      </c>
      <c r="N119" s="104">
        <v>0.14100326793557799</v>
      </c>
      <c r="O119" s="105">
        <v>1.146212</v>
      </c>
      <c r="P119" s="102">
        <v>0.94512819999999997</v>
      </c>
      <c r="Q119" s="103">
        <v>1.3900779999999999</v>
      </c>
      <c r="R119" s="104">
        <v>0.31814907514450902</v>
      </c>
      <c r="S119" s="106">
        <v>0.96046969999999998</v>
      </c>
      <c r="T119" s="107">
        <v>0.81635979999999997</v>
      </c>
      <c r="U119" s="108">
        <v>1.1300190000000001</v>
      </c>
      <c r="V119" s="109">
        <v>0.77709108514605296</v>
      </c>
      <c r="W119" s="106">
        <v>0.9410444</v>
      </c>
      <c r="X119" s="107">
        <v>0.80573519999999998</v>
      </c>
      <c r="Y119" s="108">
        <v>1.0990759999999999</v>
      </c>
      <c r="Z119" s="109">
        <v>0.62095490330753</v>
      </c>
      <c r="AA119" s="106">
        <v>1.0332239999999999</v>
      </c>
      <c r="AB119" s="107">
        <v>0.86530059999999998</v>
      </c>
      <c r="AC119" s="108">
        <v>1.2337359999999999</v>
      </c>
      <c r="AD119" s="109">
        <v>0.83832724501758504</v>
      </c>
      <c r="AE119" s="106">
        <v>1.299374</v>
      </c>
      <c r="AF119" s="107">
        <v>0.945913</v>
      </c>
      <c r="AG119" s="108">
        <v>1.784913</v>
      </c>
      <c r="AH119" s="110">
        <v>0.23744550371203599</v>
      </c>
      <c r="AI119"/>
      <c r="AL119"/>
      <c r="AM119"/>
      <c r="AN119"/>
      <c r="AO119"/>
      <c r="AR119"/>
      <c r="AS119"/>
      <c r="AT119"/>
      <c r="AU119"/>
      <c r="AX119"/>
      <c r="AY119"/>
      <c r="AZ119"/>
    </row>
    <row r="120" spans="1:52" x14ac:dyDescent="0.3">
      <c r="A120" t="s">
        <v>292</v>
      </c>
      <c r="B120" s="39" t="s">
        <v>169</v>
      </c>
      <c r="C120" s="101">
        <v>1.075194</v>
      </c>
      <c r="D120" s="102">
        <v>0.94292469999999995</v>
      </c>
      <c r="E120" s="103">
        <v>1.2260180000000001</v>
      </c>
      <c r="F120" s="104">
        <v>0.45485135646481201</v>
      </c>
      <c r="G120" s="105">
        <v>1.106868</v>
      </c>
      <c r="H120" s="102">
        <v>0.94794860000000003</v>
      </c>
      <c r="I120" s="103">
        <v>1.29243</v>
      </c>
      <c r="J120" s="104">
        <v>0.36294804977127199</v>
      </c>
      <c r="K120" s="105">
        <v>1.155179</v>
      </c>
      <c r="L120" s="102">
        <v>1.002302</v>
      </c>
      <c r="M120" s="103">
        <v>1.3313729999999999</v>
      </c>
      <c r="N120" s="104">
        <v>0.13834202149253699</v>
      </c>
      <c r="O120" s="105">
        <v>1.1350100000000001</v>
      </c>
      <c r="P120" s="102">
        <v>0.93603590000000003</v>
      </c>
      <c r="Q120" s="103">
        <v>1.3762799999999999</v>
      </c>
      <c r="R120" s="104">
        <v>0.361841134678899</v>
      </c>
      <c r="S120" s="106">
        <v>0.95533120000000005</v>
      </c>
      <c r="T120" s="107">
        <v>0.81318480000000004</v>
      </c>
      <c r="U120" s="108">
        <v>1.122325</v>
      </c>
      <c r="V120" s="109">
        <v>0.73836634000000001</v>
      </c>
      <c r="W120" s="106">
        <v>0.93896610000000003</v>
      </c>
      <c r="X120" s="107">
        <v>0.80514699999999995</v>
      </c>
      <c r="Y120" s="108">
        <v>1.095027</v>
      </c>
      <c r="Z120" s="109">
        <v>0.603179171879483</v>
      </c>
      <c r="AA120" s="106">
        <v>1.0322480000000001</v>
      </c>
      <c r="AB120" s="107">
        <v>0.86545349999999999</v>
      </c>
      <c r="AC120" s="108">
        <v>1.2311879999999999</v>
      </c>
      <c r="AD120" s="109">
        <v>0.84022223944153596</v>
      </c>
      <c r="AE120" s="106">
        <v>1.2829930000000001</v>
      </c>
      <c r="AF120" s="107">
        <v>0.93207799999999996</v>
      </c>
      <c r="AG120" s="108">
        <v>1.766024</v>
      </c>
      <c r="AH120" s="110">
        <v>0.26839672835820899</v>
      </c>
      <c r="AI120"/>
      <c r="AL120"/>
      <c r="AM120"/>
      <c r="AN120"/>
      <c r="AO120"/>
      <c r="AR120"/>
      <c r="AS120"/>
      <c r="AT120"/>
      <c r="AU120"/>
      <c r="AX120"/>
      <c r="AY120"/>
      <c r="AZ120"/>
    </row>
    <row r="121" spans="1:52" x14ac:dyDescent="0.3">
      <c r="A121" t="s">
        <v>293</v>
      </c>
      <c r="B121" s="39" t="s">
        <v>169</v>
      </c>
      <c r="C121" s="101">
        <v>1.0870690000000001</v>
      </c>
      <c r="D121" s="102">
        <v>0.95640519999999996</v>
      </c>
      <c r="E121" s="103">
        <v>1.2355830000000001</v>
      </c>
      <c r="F121" s="104">
        <v>0.36559846052871497</v>
      </c>
      <c r="G121" s="105">
        <v>1.1175850000000001</v>
      </c>
      <c r="H121" s="102">
        <v>0.95899699999999999</v>
      </c>
      <c r="I121" s="103">
        <v>1.302397</v>
      </c>
      <c r="J121" s="104">
        <v>0.30474621861386098</v>
      </c>
      <c r="K121" s="105">
        <v>1.1742840000000001</v>
      </c>
      <c r="L121" s="102">
        <v>1.0210520000000001</v>
      </c>
      <c r="M121" s="103">
        <v>1.3505119999999999</v>
      </c>
      <c r="N121" s="104">
        <v>9.21122007604563E-2</v>
      </c>
      <c r="O121" s="105">
        <v>1.1340410000000001</v>
      </c>
      <c r="P121" s="102">
        <v>0.93604069999999995</v>
      </c>
      <c r="Q121" s="103">
        <v>1.373923</v>
      </c>
      <c r="R121" s="104">
        <v>0.36294804977127199</v>
      </c>
      <c r="S121" s="106">
        <v>0.95668140000000002</v>
      </c>
      <c r="T121" s="107">
        <v>0.81876230000000005</v>
      </c>
      <c r="U121" s="108">
        <v>1.1178330000000001</v>
      </c>
      <c r="V121" s="109">
        <v>0.73792911219512203</v>
      </c>
      <c r="W121" s="106">
        <v>0.94995309999999999</v>
      </c>
      <c r="X121" s="107">
        <v>0.81897719999999996</v>
      </c>
      <c r="Y121" s="108">
        <v>1.1018749999999999</v>
      </c>
      <c r="Z121" s="109">
        <v>0.66836435603506394</v>
      </c>
      <c r="AA121" s="106">
        <v>1.0514699999999999</v>
      </c>
      <c r="AB121" s="107">
        <v>0.88425730000000002</v>
      </c>
      <c r="AC121" s="108">
        <v>1.2503029999999999</v>
      </c>
      <c r="AD121" s="109">
        <v>0.73167494845360803</v>
      </c>
      <c r="AE121" s="106">
        <v>1.317291</v>
      </c>
      <c r="AF121" s="107">
        <v>0.95237450000000001</v>
      </c>
      <c r="AG121" s="108">
        <v>1.8220320000000001</v>
      </c>
      <c r="AH121" s="110">
        <v>0.22159035730858501</v>
      </c>
      <c r="AI121"/>
      <c r="AL121"/>
      <c r="AM121"/>
      <c r="AN121"/>
      <c r="AO121"/>
      <c r="AR121"/>
      <c r="AS121"/>
      <c r="AT121"/>
      <c r="AU121"/>
      <c r="AX121"/>
      <c r="AY121"/>
      <c r="AZ121"/>
    </row>
    <row r="122" spans="1:52" x14ac:dyDescent="0.3">
      <c r="A122" t="s">
        <v>294</v>
      </c>
      <c r="B122" s="39" t="s">
        <v>169</v>
      </c>
      <c r="C122" s="101">
        <v>1.02298</v>
      </c>
      <c r="D122" s="102">
        <v>0.89827069999999998</v>
      </c>
      <c r="E122" s="103">
        <v>1.1650039999999999</v>
      </c>
      <c r="F122" s="104">
        <v>0.84231173379549396</v>
      </c>
      <c r="G122" s="105">
        <v>1.053258</v>
      </c>
      <c r="H122" s="102">
        <v>0.90279710000000002</v>
      </c>
      <c r="I122" s="103">
        <v>1.228796</v>
      </c>
      <c r="J122" s="104">
        <v>0.67738351499000704</v>
      </c>
      <c r="K122" s="105">
        <v>1.0851109999999999</v>
      </c>
      <c r="L122" s="102">
        <v>0.94272339999999999</v>
      </c>
      <c r="M122" s="103">
        <v>1.249004</v>
      </c>
      <c r="N122" s="104">
        <v>0.43092504568527901</v>
      </c>
      <c r="O122" s="105">
        <v>1.097105</v>
      </c>
      <c r="P122" s="102">
        <v>0.90560810000000003</v>
      </c>
      <c r="Q122" s="103">
        <v>1.3290960000000001</v>
      </c>
      <c r="R122" s="104">
        <v>0.524937182528736</v>
      </c>
      <c r="S122" s="106">
        <v>0.90898869999999998</v>
      </c>
      <c r="T122" s="107">
        <v>0.77483829999999998</v>
      </c>
      <c r="U122" s="108">
        <v>1.066365</v>
      </c>
      <c r="V122" s="109">
        <v>0.41399022857142898</v>
      </c>
      <c r="W122" s="106">
        <v>0.90576780000000001</v>
      </c>
      <c r="X122" s="107">
        <v>0.77729130000000002</v>
      </c>
      <c r="Y122" s="108">
        <v>1.05548</v>
      </c>
      <c r="Z122" s="109">
        <v>0.37078997454545498</v>
      </c>
      <c r="AA122" s="106">
        <v>0.96462559999999997</v>
      </c>
      <c r="AB122" s="107">
        <v>0.80987549999999997</v>
      </c>
      <c r="AC122" s="108">
        <v>1.1489450000000001</v>
      </c>
      <c r="AD122" s="109">
        <v>0.81977853756740604</v>
      </c>
      <c r="AE122" s="106">
        <v>1.1759250000000001</v>
      </c>
      <c r="AF122" s="107">
        <v>0.85774399999999995</v>
      </c>
      <c r="AG122" s="108">
        <v>1.6121350000000001</v>
      </c>
      <c r="AH122" s="110">
        <v>0.49196871886792498</v>
      </c>
      <c r="AI122"/>
      <c r="AL122"/>
      <c r="AM122"/>
      <c r="AN122"/>
      <c r="AO122"/>
      <c r="AR122"/>
      <c r="AS122"/>
      <c r="AT122"/>
      <c r="AU122"/>
      <c r="AX122"/>
      <c r="AY122"/>
      <c r="AZ122"/>
    </row>
    <row r="123" spans="1:52" x14ac:dyDescent="0.3">
      <c r="A123" t="s">
        <v>295</v>
      </c>
      <c r="B123" s="39" t="s">
        <v>169</v>
      </c>
      <c r="C123" s="101">
        <v>1.0022800000000001</v>
      </c>
      <c r="D123" s="102">
        <v>0.88014749999999997</v>
      </c>
      <c r="E123" s="103">
        <v>1.1413610000000001</v>
      </c>
      <c r="F123" s="104">
        <v>0.98646061221995895</v>
      </c>
      <c r="G123" s="105">
        <v>1.029882</v>
      </c>
      <c r="H123" s="102">
        <v>0.88268760000000002</v>
      </c>
      <c r="I123" s="103">
        <v>1.201622</v>
      </c>
      <c r="J123" s="104">
        <v>0.83318857190082696</v>
      </c>
      <c r="K123" s="105">
        <v>1.0566150000000001</v>
      </c>
      <c r="L123" s="102">
        <v>0.91799489999999995</v>
      </c>
      <c r="M123" s="103">
        <v>1.216167</v>
      </c>
      <c r="N123" s="104">
        <v>0.62095490330753</v>
      </c>
      <c r="O123" s="105">
        <v>1.0839209999999999</v>
      </c>
      <c r="P123" s="102">
        <v>0.89442089999999996</v>
      </c>
      <c r="Q123" s="103">
        <v>1.313571</v>
      </c>
      <c r="R123" s="104">
        <v>0.59412201711385104</v>
      </c>
      <c r="S123" s="106">
        <v>0.88899499999999998</v>
      </c>
      <c r="T123" s="107">
        <v>0.75810180000000005</v>
      </c>
      <c r="U123" s="108">
        <v>1.0424880000000001</v>
      </c>
      <c r="V123" s="109">
        <v>0.29527700000000001</v>
      </c>
      <c r="W123" s="106">
        <v>0.89127849999999997</v>
      </c>
      <c r="X123" s="107">
        <v>0.76492800000000005</v>
      </c>
      <c r="Y123" s="108">
        <v>1.0385</v>
      </c>
      <c r="Z123" s="109">
        <v>0.28584914262295102</v>
      </c>
      <c r="AA123" s="106">
        <v>0.93882200000000005</v>
      </c>
      <c r="AB123" s="107">
        <v>0.78837500000000005</v>
      </c>
      <c r="AC123" s="108">
        <v>1.1179790000000001</v>
      </c>
      <c r="AD123" s="109">
        <v>0.65488245</v>
      </c>
      <c r="AE123" s="106">
        <v>1.1250150000000001</v>
      </c>
      <c r="AF123" s="107">
        <v>0.82139660000000003</v>
      </c>
      <c r="AG123" s="108">
        <v>1.540861</v>
      </c>
      <c r="AH123" s="110">
        <v>0.63908081164241204</v>
      </c>
      <c r="AI123"/>
      <c r="AL123"/>
      <c r="AM123"/>
      <c r="AN123"/>
      <c r="AO123"/>
      <c r="AR123"/>
      <c r="AS123"/>
      <c r="AT123"/>
      <c r="AU123"/>
      <c r="AX123"/>
      <c r="AY123"/>
      <c r="AZ123"/>
    </row>
    <row r="124" spans="1:52" x14ac:dyDescent="0.3">
      <c r="A124" t="s">
        <v>296</v>
      </c>
      <c r="B124" s="39" t="s">
        <v>169</v>
      </c>
      <c r="C124" s="101">
        <v>1.069717</v>
      </c>
      <c r="D124" s="102">
        <v>0.93822620000000001</v>
      </c>
      <c r="E124" s="103">
        <v>1.2196370000000001</v>
      </c>
      <c r="F124" s="104">
        <v>0.49196871886792498</v>
      </c>
      <c r="G124" s="105">
        <v>1.102492</v>
      </c>
      <c r="H124" s="102">
        <v>0.94422070000000002</v>
      </c>
      <c r="I124" s="103">
        <v>1.2872920000000001</v>
      </c>
      <c r="J124" s="104">
        <v>0.38558568770053497</v>
      </c>
      <c r="K124" s="105">
        <v>1.146274</v>
      </c>
      <c r="L124" s="102">
        <v>0.99477300000000002</v>
      </c>
      <c r="M124" s="103">
        <v>1.320848</v>
      </c>
      <c r="N124" s="104">
        <v>0.16191452764786801</v>
      </c>
      <c r="O124" s="105">
        <v>1.122525</v>
      </c>
      <c r="P124" s="102">
        <v>0.92602300000000004</v>
      </c>
      <c r="Q124" s="103">
        <v>1.360724</v>
      </c>
      <c r="R124" s="104">
        <v>0.41186760726015598</v>
      </c>
      <c r="S124" s="106">
        <v>0.9566905</v>
      </c>
      <c r="T124" s="107">
        <v>0.81411900000000004</v>
      </c>
      <c r="U124" s="108">
        <v>1.1242300000000001</v>
      </c>
      <c r="V124" s="109">
        <v>0.75028026156787797</v>
      </c>
      <c r="W124" s="106">
        <v>0.94081320000000002</v>
      </c>
      <c r="X124" s="107">
        <v>0.80641309999999999</v>
      </c>
      <c r="Y124" s="108">
        <v>1.0976129999999999</v>
      </c>
      <c r="Z124" s="109">
        <v>0.616470223038869</v>
      </c>
      <c r="AA124" s="106">
        <v>1.0230060000000001</v>
      </c>
      <c r="AB124" s="107">
        <v>0.85767760000000004</v>
      </c>
      <c r="AC124" s="108">
        <v>1.2202040000000001</v>
      </c>
      <c r="AD124" s="109">
        <v>0.87716339405940602</v>
      </c>
      <c r="AE124" s="106">
        <v>1.287266</v>
      </c>
      <c r="AF124" s="107">
        <v>0.93667250000000002</v>
      </c>
      <c r="AG124" s="108">
        <v>1.7690859999999999</v>
      </c>
      <c r="AH124" s="110">
        <v>0.25862161814254903</v>
      </c>
      <c r="AI124"/>
      <c r="AL124"/>
      <c r="AM124"/>
      <c r="AN124"/>
      <c r="AO124"/>
      <c r="AR124"/>
      <c r="AS124"/>
      <c r="AT124"/>
      <c r="AU124"/>
      <c r="AX124"/>
      <c r="AY124"/>
      <c r="AZ124"/>
    </row>
    <row r="125" spans="1:52" x14ac:dyDescent="0.3">
      <c r="A125" t="s">
        <v>297</v>
      </c>
      <c r="B125" s="39" t="s">
        <v>169</v>
      </c>
      <c r="C125" s="101">
        <v>1.1518189999999999</v>
      </c>
      <c r="D125" s="102">
        <v>1.01644</v>
      </c>
      <c r="E125" s="103">
        <v>1.305229</v>
      </c>
      <c r="F125" s="104">
        <v>9.7844183823529399E-2</v>
      </c>
      <c r="G125" s="105">
        <v>1.1750700000000001</v>
      </c>
      <c r="H125" s="102">
        <v>1.009889</v>
      </c>
      <c r="I125" s="103">
        <v>1.3672679999999999</v>
      </c>
      <c r="J125" s="104">
        <v>0.11865948174474999</v>
      </c>
      <c r="K125" s="105">
        <v>1.2483820000000001</v>
      </c>
      <c r="L125" s="102">
        <v>1.0863719999999999</v>
      </c>
      <c r="M125" s="103">
        <v>1.434553</v>
      </c>
      <c r="N125" s="104">
        <v>2.2207017721519E-2</v>
      </c>
      <c r="O125" s="105">
        <v>1.1736070000000001</v>
      </c>
      <c r="P125" s="102">
        <v>0.96787540000000005</v>
      </c>
      <c r="Q125" s="103">
        <v>1.4230700000000001</v>
      </c>
      <c r="R125" s="104">
        <v>0.233850636734694</v>
      </c>
      <c r="S125" s="106">
        <v>1.0273049999999999</v>
      </c>
      <c r="T125" s="107">
        <v>0.88436680000000001</v>
      </c>
      <c r="U125" s="108">
        <v>1.1933469999999999</v>
      </c>
      <c r="V125" s="109">
        <v>0.84022223944153596</v>
      </c>
      <c r="W125" s="106">
        <v>1.0247839999999999</v>
      </c>
      <c r="X125" s="107">
        <v>0.88969039999999999</v>
      </c>
      <c r="Y125" s="108">
        <v>1.1803900000000001</v>
      </c>
      <c r="Z125" s="109">
        <v>0.84402453825735702</v>
      </c>
      <c r="AA125" s="106">
        <v>1.1527369999999999</v>
      </c>
      <c r="AB125" s="107">
        <v>0.96862159999999997</v>
      </c>
      <c r="AC125" s="108">
        <v>1.371848</v>
      </c>
      <c r="AD125" s="109">
        <v>0.24308173913043499</v>
      </c>
      <c r="AE125" s="106">
        <v>1.424992</v>
      </c>
      <c r="AF125" s="107">
        <v>1.016248</v>
      </c>
      <c r="AG125" s="108">
        <v>1.9981359999999999</v>
      </c>
      <c r="AH125" s="110">
        <v>0.12440832449298</v>
      </c>
      <c r="AI125"/>
      <c r="AL125"/>
      <c r="AM125"/>
      <c r="AN125"/>
      <c r="AO125"/>
      <c r="AR125"/>
      <c r="AS125"/>
      <c r="AT125"/>
      <c r="AU125"/>
      <c r="AX125"/>
      <c r="AY125"/>
      <c r="AZ125"/>
    </row>
    <row r="126" spans="1:52" x14ac:dyDescent="0.3">
      <c r="A126" t="s">
        <v>298</v>
      </c>
      <c r="B126" s="39" t="s">
        <v>169</v>
      </c>
      <c r="C126" s="101">
        <v>1.000707</v>
      </c>
      <c r="D126" s="102">
        <v>0.87881600000000004</v>
      </c>
      <c r="E126" s="103">
        <v>1.139505</v>
      </c>
      <c r="F126" s="104">
        <v>0.99398363885254204</v>
      </c>
      <c r="G126" s="105">
        <v>1.037606</v>
      </c>
      <c r="H126" s="102">
        <v>0.88922710000000005</v>
      </c>
      <c r="I126" s="103">
        <v>1.210745</v>
      </c>
      <c r="J126" s="104">
        <v>0.784000418719212</v>
      </c>
      <c r="K126" s="105">
        <v>1.055682</v>
      </c>
      <c r="L126" s="102">
        <v>0.91730809999999996</v>
      </c>
      <c r="M126" s="103">
        <v>1.2149289999999999</v>
      </c>
      <c r="N126" s="104">
        <v>0.62731651092437002</v>
      </c>
      <c r="O126" s="105">
        <v>1.12978</v>
      </c>
      <c r="P126" s="102">
        <v>0.93256700000000003</v>
      </c>
      <c r="Q126" s="103">
        <v>1.3686990000000001</v>
      </c>
      <c r="R126" s="104">
        <v>0.37966430206278001</v>
      </c>
      <c r="S126" s="106">
        <v>0.93626710000000002</v>
      </c>
      <c r="T126" s="107">
        <v>0.79735549999999999</v>
      </c>
      <c r="U126" s="108">
        <v>1.0993790000000001</v>
      </c>
      <c r="V126" s="109">
        <v>0.603179171879483</v>
      </c>
      <c r="W126" s="106">
        <v>0.92552310000000004</v>
      </c>
      <c r="X126" s="107">
        <v>0.79368110000000003</v>
      </c>
      <c r="Y126" s="108">
        <v>1.0792660000000001</v>
      </c>
      <c r="Z126" s="109">
        <v>0.50399173041438605</v>
      </c>
      <c r="AA126" s="106">
        <v>0.96535970000000004</v>
      </c>
      <c r="AB126" s="107">
        <v>0.8101971</v>
      </c>
      <c r="AC126" s="108">
        <v>1.1502380000000001</v>
      </c>
      <c r="AD126" s="109">
        <v>0.82437209696969704</v>
      </c>
      <c r="AE126" s="106">
        <v>1.166526</v>
      </c>
      <c r="AF126" s="107">
        <v>0.85381940000000001</v>
      </c>
      <c r="AG126" s="108">
        <v>1.593761</v>
      </c>
      <c r="AH126" s="110">
        <v>0.51284093837837796</v>
      </c>
      <c r="AI126"/>
      <c r="AL126"/>
      <c r="AM126"/>
      <c r="AN126"/>
      <c r="AO126"/>
      <c r="AR126"/>
      <c r="AS126"/>
      <c r="AT126"/>
      <c r="AU126"/>
      <c r="AX126"/>
      <c r="AY126"/>
      <c r="AZ126"/>
    </row>
    <row r="127" spans="1:52" x14ac:dyDescent="0.3">
      <c r="A127" t="s">
        <v>299</v>
      </c>
      <c r="B127" s="39" t="s">
        <v>169</v>
      </c>
      <c r="C127" s="101">
        <v>0.97686949999999995</v>
      </c>
      <c r="D127" s="102">
        <v>0.85668789999999995</v>
      </c>
      <c r="E127" s="103">
        <v>1.1139110000000001</v>
      </c>
      <c r="F127" s="104">
        <v>0.84067492591304305</v>
      </c>
      <c r="G127" s="105">
        <v>0.99856800000000001</v>
      </c>
      <c r="H127" s="102">
        <v>0.85462530000000003</v>
      </c>
      <c r="I127" s="103">
        <v>1.166755</v>
      </c>
      <c r="J127" s="104">
        <v>0.98982008104838703</v>
      </c>
      <c r="K127" s="105">
        <v>1.0066059999999999</v>
      </c>
      <c r="L127" s="102">
        <v>0.87347629999999998</v>
      </c>
      <c r="M127" s="103">
        <v>1.160026</v>
      </c>
      <c r="N127" s="104">
        <v>0.95597882481902796</v>
      </c>
      <c r="O127" s="105">
        <v>1.115866</v>
      </c>
      <c r="P127" s="102">
        <v>0.91870430000000003</v>
      </c>
      <c r="Q127" s="103">
        <v>1.3553390000000001</v>
      </c>
      <c r="R127" s="104">
        <v>0.44518734817275801</v>
      </c>
      <c r="S127" s="106">
        <v>0.89059029999999995</v>
      </c>
      <c r="T127" s="107">
        <v>0.7578722</v>
      </c>
      <c r="U127" s="108">
        <v>1.0465500000000001</v>
      </c>
      <c r="V127" s="109">
        <v>0.31054558825831702</v>
      </c>
      <c r="W127" s="106">
        <v>0.89057120000000001</v>
      </c>
      <c r="X127" s="107">
        <v>0.76278440000000003</v>
      </c>
      <c r="Y127" s="108">
        <v>1.039766</v>
      </c>
      <c r="Z127" s="109">
        <v>0.288532495121951</v>
      </c>
      <c r="AA127" s="106">
        <v>0.92095009999999999</v>
      </c>
      <c r="AB127" s="107">
        <v>0.77180570000000004</v>
      </c>
      <c r="AC127" s="108">
        <v>1.0989150000000001</v>
      </c>
      <c r="AD127" s="109">
        <v>0.54210110866616401</v>
      </c>
      <c r="AE127" s="106">
        <v>0.99862479999999998</v>
      </c>
      <c r="AF127" s="107">
        <v>0.73122909999999997</v>
      </c>
      <c r="AG127" s="108">
        <v>1.363802</v>
      </c>
      <c r="AH127" s="110">
        <v>0.99509307887323895</v>
      </c>
      <c r="AI127"/>
      <c r="AL127"/>
      <c r="AM127"/>
      <c r="AN127"/>
      <c r="AO127"/>
      <c r="AR127"/>
      <c r="AS127"/>
      <c r="AT127"/>
      <c r="AU127"/>
      <c r="AX127"/>
      <c r="AY127"/>
      <c r="AZ127"/>
    </row>
    <row r="128" spans="1:52" x14ac:dyDescent="0.3">
      <c r="A128" t="s">
        <v>300</v>
      </c>
      <c r="B128" s="39" t="s">
        <v>169</v>
      </c>
      <c r="C128" s="101">
        <v>0.98011269999999995</v>
      </c>
      <c r="D128" s="102">
        <v>0.860263</v>
      </c>
      <c r="E128" s="103">
        <v>1.11666</v>
      </c>
      <c r="F128" s="104">
        <v>0.86129497835694102</v>
      </c>
      <c r="G128" s="105">
        <v>0.99745479999999997</v>
      </c>
      <c r="H128" s="102">
        <v>0.85458920000000005</v>
      </c>
      <c r="I128" s="103">
        <v>1.164204</v>
      </c>
      <c r="J128" s="104">
        <v>0.98691143670564296</v>
      </c>
      <c r="K128" s="105">
        <v>1.0205280000000001</v>
      </c>
      <c r="L128" s="102">
        <v>0.88635090000000005</v>
      </c>
      <c r="M128" s="103">
        <v>1.175017</v>
      </c>
      <c r="N128" s="104">
        <v>0.87113621912260997</v>
      </c>
      <c r="O128" s="105">
        <v>1.119737</v>
      </c>
      <c r="P128" s="102">
        <v>0.92340409999999995</v>
      </c>
      <c r="Q128" s="103">
        <v>1.3578129999999999</v>
      </c>
      <c r="R128" s="104">
        <v>0.426031423589744</v>
      </c>
      <c r="S128" s="106">
        <v>0.89676549999999999</v>
      </c>
      <c r="T128" s="107">
        <v>0.76370780000000005</v>
      </c>
      <c r="U128" s="108">
        <v>1.053005</v>
      </c>
      <c r="V128" s="109">
        <v>0.34139869701492498</v>
      </c>
      <c r="W128" s="106">
        <v>0.89679089999999995</v>
      </c>
      <c r="X128" s="107">
        <v>0.76875059999999995</v>
      </c>
      <c r="Y128" s="108">
        <v>1.046157</v>
      </c>
      <c r="Z128" s="109">
        <v>0.31814907514450902</v>
      </c>
      <c r="AA128" s="106">
        <v>0.93327789999999999</v>
      </c>
      <c r="AB128" s="107">
        <v>0.78284209999999999</v>
      </c>
      <c r="AC128" s="108">
        <v>1.112622</v>
      </c>
      <c r="AD128" s="109">
        <v>0.61952028245243096</v>
      </c>
      <c r="AE128" s="106">
        <v>1.0175670000000001</v>
      </c>
      <c r="AF128" s="107">
        <v>0.74599590000000005</v>
      </c>
      <c r="AG128" s="108">
        <v>1.3879999999999999</v>
      </c>
      <c r="AH128" s="110">
        <v>0.94914493535248001</v>
      </c>
      <c r="AI128"/>
      <c r="AL128"/>
      <c r="AM128"/>
      <c r="AN128"/>
      <c r="AO128"/>
      <c r="AR128"/>
      <c r="AS128"/>
      <c r="AT128"/>
      <c r="AU128"/>
      <c r="AX128"/>
      <c r="AY128"/>
      <c r="AZ128"/>
    </row>
    <row r="129" spans="1:52" x14ac:dyDescent="0.3">
      <c r="A129" t="s">
        <v>301</v>
      </c>
      <c r="B129" s="39" t="s">
        <v>169</v>
      </c>
      <c r="C129" s="101">
        <v>0.95525870000000002</v>
      </c>
      <c r="D129" s="102">
        <v>0.83741460000000001</v>
      </c>
      <c r="E129" s="103">
        <v>1.0896859999999999</v>
      </c>
      <c r="F129" s="104">
        <v>0.66753630507099404</v>
      </c>
      <c r="G129" s="105">
        <v>0.97562579999999999</v>
      </c>
      <c r="H129" s="102">
        <v>0.83446810000000005</v>
      </c>
      <c r="I129" s="103">
        <v>1.1406620000000001</v>
      </c>
      <c r="J129" s="104">
        <v>0.85698250772727302</v>
      </c>
      <c r="K129" s="105">
        <v>0.9730316</v>
      </c>
      <c r="L129" s="102">
        <v>0.84403240000000002</v>
      </c>
      <c r="M129" s="103">
        <v>1.121747</v>
      </c>
      <c r="N129" s="104">
        <v>0.83234801702127703</v>
      </c>
      <c r="O129" s="105">
        <v>1.0984929999999999</v>
      </c>
      <c r="P129" s="102">
        <v>0.90320990000000001</v>
      </c>
      <c r="Q129" s="103">
        <v>1.335998</v>
      </c>
      <c r="R129" s="104">
        <v>0.52870712960979305</v>
      </c>
      <c r="S129" s="106">
        <v>0.87923569999999995</v>
      </c>
      <c r="T129" s="107">
        <v>0.74802999999999997</v>
      </c>
      <c r="U129" s="108">
        <v>1.033455</v>
      </c>
      <c r="V129" s="109">
        <v>0.25781720960698701</v>
      </c>
      <c r="W129" s="106">
        <v>0.8840306</v>
      </c>
      <c r="X129" s="107">
        <v>0.75679180000000001</v>
      </c>
      <c r="Y129" s="108">
        <v>1.032662</v>
      </c>
      <c r="Z129" s="109">
        <v>0.25862161814254903</v>
      </c>
      <c r="AA129" s="106">
        <v>0.8974512</v>
      </c>
      <c r="AB129" s="107">
        <v>0.75192840000000005</v>
      </c>
      <c r="AC129" s="108">
        <v>1.0711379999999999</v>
      </c>
      <c r="AD129" s="109">
        <v>0.40376807240773299</v>
      </c>
      <c r="AE129" s="106">
        <v>0.95880100000000001</v>
      </c>
      <c r="AF129" s="107">
        <v>0.70309920000000004</v>
      </c>
      <c r="AG129" s="108">
        <v>1.307496</v>
      </c>
      <c r="AH129" s="110">
        <v>0.87661742138084597</v>
      </c>
      <c r="AI129"/>
      <c r="AL129"/>
      <c r="AM129"/>
      <c r="AN129"/>
      <c r="AO129"/>
      <c r="AR129"/>
      <c r="AS129"/>
      <c r="AT129"/>
      <c r="AU129"/>
      <c r="AX129"/>
      <c r="AY129"/>
      <c r="AZ129"/>
    </row>
    <row r="130" spans="1:52" x14ac:dyDescent="0.3">
      <c r="A130" t="s">
        <v>302</v>
      </c>
      <c r="B130" s="39" t="s">
        <v>169</v>
      </c>
      <c r="C130" s="101">
        <v>0.9514148</v>
      </c>
      <c r="D130" s="102">
        <v>0.83387339999999999</v>
      </c>
      <c r="E130" s="103">
        <v>1.0855250000000001</v>
      </c>
      <c r="F130" s="104">
        <v>0.63559265879082705</v>
      </c>
      <c r="G130" s="105">
        <v>0.97132629999999998</v>
      </c>
      <c r="H130" s="102">
        <v>0.83060920000000005</v>
      </c>
      <c r="I130" s="103">
        <v>1.135883</v>
      </c>
      <c r="J130" s="104">
        <v>0.83753089917743795</v>
      </c>
      <c r="K130" s="105">
        <v>0.96795030000000004</v>
      </c>
      <c r="L130" s="102">
        <v>0.83945420000000004</v>
      </c>
      <c r="M130" s="103">
        <v>1.116115</v>
      </c>
      <c r="N130" s="104">
        <v>0.79384586764168197</v>
      </c>
      <c r="O130" s="105">
        <v>1.1099479999999999</v>
      </c>
      <c r="P130" s="102">
        <v>0.91198040000000002</v>
      </c>
      <c r="Q130" s="103">
        <v>1.350889</v>
      </c>
      <c r="R130" s="104">
        <v>0.47451955875299801</v>
      </c>
      <c r="S130" s="106">
        <v>0.87858499999999995</v>
      </c>
      <c r="T130" s="107">
        <v>0.74733119999999997</v>
      </c>
      <c r="U130" s="108">
        <v>1.032891</v>
      </c>
      <c r="V130" s="109">
        <v>0.25503272727272702</v>
      </c>
      <c r="W130" s="106">
        <v>0.88394919999999999</v>
      </c>
      <c r="X130" s="107">
        <v>0.75657569999999996</v>
      </c>
      <c r="Y130" s="108">
        <v>1.032767</v>
      </c>
      <c r="Z130" s="109">
        <v>0.25862161814254903</v>
      </c>
      <c r="AA130" s="106">
        <v>0.90259639999999997</v>
      </c>
      <c r="AB130" s="107">
        <v>0.75600429999999996</v>
      </c>
      <c r="AC130" s="108">
        <v>1.0776129999999999</v>
      </c>
      <c r="AD130" s="109">
        <v>0.43197744040404001</v>
      </c>
      <c r="AE130" s="106">
        <v>0.95758500000000002</v>
      </c>
      <c r="AF130" s="107">
        <v>0.70195920000000001</v>
      </c>
      <c r="AG130" s="108">
        <v>1.3063</v>
      </c>
      <c r="AH130" s="110">
        <v>0.87393373825503395</v>
      </c>
      <c r="AI130"/>
      <c r="AL130"/>
      <c r="AM130"/>
      <c r="AN130"/>
      <c r="AO130"/>
      <c r="AR130"/>
      <c r="AS130"/>
      <c r="AT130"/>
      <c r="AU130"/>
      <c r="AX130"/>
      <c r="AY130"/>
      <c r="AZ130"/>
    </row>
    <row r="131" spans="1:52" x14ac:dyDescent="0.3">
      <c r="A131" t="s">
        <v>303</v>
      </c>
      <c r="B131" s="39" t="s">
        <v>169</v>
      </c>
      <c r="C131" s="101">
        <v>0.96639359999999996</v>
      </c>
      <c r="D131" s="102">
        <v>0.84775529999999999</v>
      </c>
      <c r="E131" s="103">
        <v>1.1016349999999999</v>
      </c>
      <c r="F131" s="104">
        <v>0.76777895544303798</v>
      </c>
      <c r="G131" s="105">
        <v>0.98559620000000003</v>
      </c>
      <c r="H131" s="102">
        <v>0.84371099999999999</v>
      </c>
      <c r="I131" s="103">
        <v>1.1513420000000001</v>
      </c>
      <c r="J131" s="104">
        <v>0.915507778064516</v>
      </c>
      <c r="K131" s="105">
        <v>0.98660729999999996</v>
      </c>
      <c r="L131" s="102">
        <v>0.85642260000000003</v>
      </c>
      <c r="M131" s="103">
        <v>1.1365810000000001</v>
      </c>
      <c r="N131" s="104">
        <v>0.91410104701452399</v>
      </c>
      <c r="O131" s="105">
        <v>1.064012</v>
      </c>
      <c r="P131" s="102">
        <v>0.87666759999999999</v>
      </c>
      <c r="Q131" s="103">
        <v>1.291391</v>
      </c>
      <c r="R131" s="104">
        <v>0.69491037947368395</v>
      </c>
      <c r="S131" s="106">
        <v>0.88424769999999997</v>
      </c>
      <c r="T131" s="107">
        <v>0.75289280000000003</v>
      </c>
      <c r="U131" s="108">
        <v>1.0385200000000001</v>
      </c>
      <c r="V131" s="109">
        <v>0.27878185857740601</v>
      </c>
      <c r="W131" s="106">
        <v>0.88705210000000001</v>
      </c>
      <c r="X131" s="107">
        <v>0.75997800000000004</v>
      </c>
      <c r="Y131" s="108">
        <v>1.035374</v>
      </c>
      <c r="Z131" s="109">
        <v>0.27213067261146501</v>
      </c>
      <c r="AA131" s="106">
        <v>0.88722319999999999</v>
      </c>
      <c r="AB131" s="107">
        <v>0.74416389999999999</v>
      </c>
      <c r="AC131" s="108">
        <v>1.0577840000000001</v>
      </c>
      <c r="AD131" s="109">
        <v>0.33963060112149501</v>
      </c>
      <c r="AE131" s="106">
        <v>0.96085390000000004</v>
      </c>
      <c r="AF131" s="107">
        <v>0.70556719999999995</v>
      </c>
      <c r="AG131" s="108">
        <v>1.308508</v>
      </c>
      <c r="AH131" s="110">
        <v>0.87716339405940602</v>
      </c>
      <c r="AI131"/>
      <c r="AL131"/>
      <c r="AM131"/>
      <c r="AN131"/>
      <c r="AO131"/>
      <c r="AR131"/>
      <c r="AS131"/>
      <c r="AT131"/>
      <c r="AU131"/>
      <c r="AX131"/>
      <c r="AY131"/>
      <c r="AZ131"/>
    </row>
    <row r="132" spans="1:52" x14ac:dyDescent="0.3">
      <c r="A132" t="s">
        <v>304</v>
      </c>
      <c r="B132" s="39" t="s">
        <v>169</v>
      </c>
      <c r="C132" s="101">
        <v>1.137033</v>
      </c>
      <c r="D132" s="102">
        <v>0.99258579999999996</v>
      </c>
      <c r="E132" s="103">
        <v>1.3025009999999999</v>
      </c>
      <c r="F132" s="104">
        <v>0.17188298623481801</v>
      </c>
      <c r="G132" s="105">
        <v>1.1508499999999999</v>
      </c>
      <c r="H132" s="102">
        <v>0.98224100000000003</v>
      </c>
      <c r="I132" s="103">
        <v>1.3484020000000001</v>
      </c>
      <c r="J132" s="104">
        <v>0.20091102058823501</v>
      </c>
      <c r="K132" s="105">
        <v>1.218809</v>
      </c>
      <c r="L132" s="102">
        <v>1.0528770000000001</v>
      </c>
      <c r="M132" s="103">
        <v>1.4108909999999999</v>
      </c>
      <c r="N132" s="104">
        <v>5.0736113924050599E-2</v>
      </c>
      <c r="O132" s="105">
        <v>1.168145</v>
      </c>
      <c r="P132" s="102">
        <v>0.95969850000000001</v>
      </c>
      <c r="Q132" s="103">
        <v>1.4218660000000001</v>
      </c>
      <c r="R132" s="104">
        <v>0.260155843965517</v>
      </c>
      <c r="S132" s="106">
        <v>0.99803960000000003</v>
      </c>
      <c r="T132" s="107">
        <v>0.84623000000000004</v>
      </c>
      <c r="U132" s="108">
        <v>1.1770830000000001</v>
      </c>
      <c r="V132" s="109">
        <v>0.98736478060606103</v>
      </c>
      <c r="W132" s="106">
        <v>0.97950130000000002</v>
      </c>
      <c r="X132" s="107">
        <v>0.8375515</v>
      </c>
      <c r="Y132" s="108">
        <v>1.1455090000000001</v>
      </c>
      <c r="Z132" s="109">
        <v>0.87716339405940602</v>
      </c>
      <c r="AA132" s="106">
        <v>1.105364</v>
      </c>
      <c r="AB132" s="107">
        <v>0.92238880000000001</v>
      </c>
      <c r="AC132" s="108">
        <v>1.3246370000000001</v>
      </c>
      <c r="AD132" s="109">
        <v>0.45381058229508198</v>
      </c>
      <c r="AE132" s="106">
        <v>1.27854</v>
      </c>
      <c r="AF132" s="107">
        <v>0.92254930000000002</v>
      </c>
      <c r="AG132" s="108">
        <v>1.7718989999999999</v>
      </c>
      <c r="AH132" s="110">
        <v>0.28584914262295102</v>
      </c>
      <c r="AI132"/>
      <c r="AL132"/>
      <c r="AM132"/>
      <c r="AN132"/>
      <c r="AO132"/>
      <c r="AR132"/>
      <c r="AS132"/>
      <c r="AT132"/>
      <c r="AU132"/>
      <c r="AX132"/>
      <c r="AY132"/>
      <c r="AZ132"/>
    </row>
    <row r="133" spans="1:52" x14ac:dyDescent="0.3">
      <c r="A133" t="s">
        <v>305</v>
      </c>
      <c r="B133" s="39" t="s">
        <v>169</v>
      </c>
      <c r="C133" s="101">
        <v>1.0216350000000001</v>
      </c>
      <c r="D133" s="102">
        <v>0.89684039999999998</v>
      </c>
      <c r="E133" s="103">
        <v>1.1637949999999999</v>
      </c>
      <c r="F133" s="104">
        <v>0.85239116702919304</v>
      </c>
      <c r="G133" s="105">
        <v>1.086409</v>
      </c>
      <c r="H133" s="102">
        <v>0.93082679999999995</v>
      </c>
      <c r="I133" s="103">
        <v>1.2679959999999999</v>
      </c>
      <c r="J133" s="104">
        <v>0.46999244794851203</v>
      </c>
      <c r="K133" s="105">
        <v>1.104695</v>
      </c>
      <c r="L133" s="102">
        <v>0.95941350000000003</v>
      </c>
      <c r="M133" s="103">
        <v>1.2719750000000001</v>
      </c>
      <c r="N133" s="104">
        <v>0.31892763580365702</v>
      </c>
      <c r="O133" s="105">
        <v>1.2328710000000001</v>
      </c>
      <c r="P133" s="102">
        <v>1.0167379999999999</v>
      </c>
      <c r="Q133" s="103">
        <v>1.4949479999999999</v>
      </c>
      <c r="R133" s="104">
        <v>0.111210753020134</v>
      </c>
      <c r="S133" s="106">
        <v>1.0407690000000001</v>
      </c>
      <c r="T133" s="107">
        <v>0.88556840000000003</v>
      </c>
      <c r="U133" s="108">
        <v>1.223169</v>
      </c>
      <c r="V133" s="109">
        <v>0.77709108514605296</v>
      </c>
      <c r="W133" s="106">
        <v>0.97956460000000001</v>
      </c>
      <c r="X133" s="107">
        <v>0.83988229999999997</v>
      </c>
      <c r="Y133" s="108">
        <v>1.1424780000000001</v>
      </c>
      <c r="Z133" s="109">
        <v>0.87705668400000003</v>
      </c>
      <c r="AA133" s="106">
        <v>1.061634</v>
      </c>
      <c r="AB133" s="107">
        <v>0.89047799999999999</v>
      </c>
      <c r="AC133" s="108">
        <v>1.2656879999999999</v>
      </c>
      <c r="AD133" s="109">
        <v>0.675023826040268</v>
      </c>
      <c r="AE133" s="106">
        <v>1.252337</v>
      </c>
      <c r="AF133" s="107">
        <v>0.91393199999999997</v>
      </c>
      <c r="AG133" s="108">
        <v>1.716045</v>
      </c>
      <c r="AH133" s="110">
        <v>0.31278906174757298</v>
      </c>
      <c r="AI133"/>
      <c r="AL133"/>
      <c r="AM133"/>
      <c r="AN133"/>
      <c r="AO133"/>
      <c r="AR133"/>
      <c r="AS133"/>
      <c r="AT133"/>
      <c r="AU133"/>
      <c r="AX133"/>
      <c r="AY133"/>
      <c r="AZ133"/>
    </row>
    <row r="134" spans="1:52" x14ac:dyDescent="0.3">
      <c r="A134" t="s">
        <v>306</v>
      </c>
      <c r="B134" s="39" t="s">
        <v>169</v>
      </c>
      <c r="C134" s="101">
        <v>0.99162760000000005</v>
      </c>
      <c r="D134" s="102">
        <v>0.87118189999999995</v>
      </c>
      <c r="E134" s="103">
        <v>1.1287259999999999</v>
      </c>
      <c r="F134" s="104">
        <v>0.94176384429247795</v>
      </c>
      <c r="G134" s="105">
        <v>1.029129</v>
      </c>
      <c r="H134" s="102">
        <v>0.88219769999999997</v>
      </c>
      <c r="I134" s="103">
        <v>1.200531</v>
      </c>
      <c r="J134" s="104">
        <v>0.83718642398589105</v>
      </c>
      <c r="K134" s="105">
        <v>1.0362340000000001</v>
      </c>
      <c r="L134" s="102">
        <v>0.90064619999999995</v>
      </c>
      <c r="M134" s="103">
        <v>1.1922349999999999</v>
      </c>
      <c r="N134" s="104">
        <v>0.77429652730696796</v>
      </c>
      <c r="O134" s="105">
        <v>1.190145</v>
      </c>
      <c r="P134" s="102">
        <v>0.98066640000000005</v>
      </c>
      <c r="Q134" s="103">
        <v>1.444369</v>
      </c>
      <c r="R134" s="104">
        <v>0.19518779248120299</v>
      </c>
      <c r="S134" s="106">
        <v>0.98171620000000004</v>
      </c>
      <c r="T134" s="107">
        <v>0.83620729999999999</v>
      </c>
      <c r="U134" s="108">
        <v>1.1525449999999999</v>
      </c>
      <c r="V134" s="109">
        <v>0.89241708615049098</v>
      </c>
      <c r="W134" s="106">
        <v>0.96604120000000004</v>
      </c>
      <c r="X134" s="107">
        <v>0.82868620000000004</v>
      </c>
      <c r="Y134" s="108">
        <v>1.126163</v>
      </c>
      <c r="Z134" s="109">
        <v>0.79841007883211701</v>
      </c>
      <c r="AA134" s="106">
        <v>0.99440419999999996</v>
      </c>
      <c r="AB134" s="107">
        <v>0.83464470000000002</v>
      </c>
      <c r="AC134" s="108">
        <v>1.1847430000000001</v>
      </c>
      <c r="AD134" s="109">
        <v>0.96940343237704896</v>
      </c>
      <c r="AE134" s="106">
        <v>1.0572170000000001</v>
      </c>
      <c r="AF134" s="107">
        <v>0.77534789999999998</v>
      </c>
      <c r="AG134" s="108">
        <v>1.4415579999999999</v>
      </c>
      <c r="AH134" s="110">
        <v>0.84022223944153596</v>
      </c>
      <c r="AI134"/>
      <c r="AL134"/>
      <c r="AM134"/>
      <c r="AN134"/>
      <c r="AO134"/>
      <c r="AR134"/>
      <c r="AS134"/>
      <c r="AT134"/>
      <c r="AU134"/>
      <c r="AX134"/>
      <c r="AY134"/>
      <c r="AZ134"/>
    </row>
    <row r="135" spans="1:52" x14ac:dyDescent="0.3">
      <c r="A135" t="s">
        <v>307</v>
      </c>
      <c r="B135" s="39" t="s">
        <v>169</v>
      </c>
      <c r="C135" s="101">
        <v>0.98808879999999999</v>
      </c>
      <c r="D135" s="102">
        <v>0.86836290000000005</v>
      </c>
      <c r="E135" s="103">
        <v>1.124322</v>
      </c>
      <c r="F135" s="104">
        <v>0.91565778302900103</v>
      </c>
      <c r="G135" s="105">
        <v>1.0313399999999999</v>
      </c>
      <c r="H135" s="102">
        <v>0.88425609999999999</v>
      </c>
      <c r="I135" s="103">
        <v>1.2028890000000001</v>
      </c>
      <c r="J135" s="104">
        <v>0.82437209696969704</v>
      </c>
      <c r="K135" s="105">
        <v>1.0306759999999999</v>
      </c>
      <c r="L135" s="102">
        <v>0.89612519999999996</v>
      </c>
      <c r="M135" s="103">
        <v>1.1854279999999999</v>
      </c>
      <c r="N135" s="104">
        <v>0.80988104101633396</v>
      </c>
      <c r="O135" s="105">
        <v>1.1694290000000001</v>
      </c>
      <c r="P135" s="102">
        <v>0.96433329999999995</v>
      </c>
      <c r="Q135" s="103">
        <v>1.418145</v>
      </c>
      <c r="R135" s="104">
        <v>0.246295468438538</v>
      </c>
      <c r="S135" s="106">
        <v>0.97912109999999997</v>
      </c>
      <c r="T135" s="107">
        <v>0.83419569999999998</v>
      </c>
      <c r="U135" s="108">
        <v>1.149224</v>
      </c>
      <c r="V135" s="109">
        <v>0.87716339405940602</v>
      </c>
      <c r="W135" s="106">
        <v>0.96534850000000005</v>
      </c>
      <c r="X135" s="107">
        <v>0.82828100000000004</v>
      </c>
      <c r="Y135" s="108">
        <v>1.1250979999999999</v>
      </c>
      <c r="Z135" s="109">
        <v>0.79258408644688605</v>
      </c>
      <c r="AA135" s="106">
        <v>0.98865709999999996</v>
      </c>
      <c r="AB135" s="107">
        <v>0.83016909999999999</v>
      </c>
      <c r="AC135" s="108">
        <v>1.1774020000000001</v>
      </c>
      <c r="AD135" s="109">
        <v>0.94174483957894695</v>
      </c>
      <c r="AE135" s="106">
        <v>1.0553760000000001</v>
      </c>
      <c r="AF135" s="107">
        <v>0.7748893</v>
      </c>
      <c r="AG135" s="108">
        <v>1.437392</v>
      </c>
      <c r="AH135" s="110">
        <v>0.84233813210161701</v>
      </c>
      <c r="AI135"/>
      <c r="AL135"/>
      <c r="AM135"/>
      <c r="AN135"/>
      <c r="AO135"/>
      <c r="AR135"/>
      <c r="AS135"/>
      <c r="AT135"/>
      <c r="AU135"/>
      <c r="AX135"/>
      <c r="AY135"/>
      <c r="AZ135"/>
    </row>
    <row r="136" spans="1:52" x14ac:dyDescent="0.3">
      <c r="A136" t="s">
        <v>308</v>
      </c>
      <c r="B136" s="39" t="s">
        <v>169</v>
      </c>
      <c r="C136" s="101">
        <v>0.97947090000000003</v>
      </c>
      <c r="D136" s="102">
        <v>0.86082700000000001</v>
      </c>
      <c r="E136" s="103">
        <v>1.1144670000000001</v>
      </c>
      <c r="F136" s="104">
        <v>0.85463107243735803</v>
      </c>
      <c r="G136" s="105">
        <v>1.014235</v>
      </c>
      <c r="H136" s="102">
        <v>0.86970440000000004</v>
      </c>
      <c r="I136" s="103">
        <v>1.182785</v>
      </c>
      <c r="J136" s="104">
        <v>0.91615253948497899</v>
      </c>
      <c r="K136" s="105">
        <v>1.020627</v>
      </c>
      <c r="L136" s="102">
        <v>0.88743000000000005</v>
      </c>
      <c r="M136" s="103">
        <v>1.1738170000000001</v>
      </c>
      <c r="N136" s="104">
        <v>0.87045287986463604</v>
      </c>
      <c r="O136" s="105">
        <v>1.188194</v>
      </c>
      <c r="P136" s="102">
        <v>0.97886079999999998</v>
      </c>
      <c r="Q136" s="103">
        <v>1.442294</v>
      </c>
      <c r="R136" s="104">
        <v>0.199394533168927</v>
      </c>
      <c r="S136" s="106">
        <v>0.9791533</v>
      </c>
      <c r="T136" s="107">
        <v>0.83428619999999998</v>
      </c>
      <c r="U136" s="108">
        <v>1.1491750000000001</v>
      </c>
      <c r="V136" s="109">
        <v>0.87716339405940602</v>
      </c>
      <c r="W136" s="106">
        <v>0.96618899999999996</v>
      </c>
      <c r="X136" s="107">
        <v>0.82901829999999999</v>
      </c>
      <c r="Y136" s="108">
        <v>1.1260559999999999</v>
      </c>
      <c r="Z136" s="109">
        <v>0.79878292345079005</v>
      </c>
      <c r="AA136" s="106">
        <v>0.98577369999999997</v>
      </c>
      <c r="AB136" s="107">
        <v>0.82774740000000002</v>
      </c>
      <c r="AC136" s="108">
        <v>1.173969</v>
      </c>
      <c r="AD136" s="109">
        <v>0.92772353529097695</v>
      </c>
      <c r="AE136" s="106">
        <v>1.0407690000000001</v>
      </c>
      <c r="AF136" s="107">
        <v>0.76425869999999996</v>
      </c>
      <c r="AG136" s="108">
        <v>1.4173210000000001</v>
      </c>
      <c r="AH136" s="110">
        <v>0.87716339405940602</v>
      </c>
      <c r="AI136"/>
      <c r="AL136"/>
      <c r="AM136"/>
      <c r="AN136"/>
      <c r="AO136"/>
      <c r="AR136"/>
      <c r="AS136"/>
      <c r="AT136"/>
      <c r="AU136"/>
      <c r="AX136"/>
      <c r="AY136"/>
      <c r="AZ136"/>
    </row>
    <row r="137" spans="1:52" x14ac:dyDescent="0.3">
      <c r="A137" t="s">
        <v>309</v>
      </c>
      <c r="B137" s="39" t="s">
        <v>169</v>
      </c>
      <c r="C137" s="101">
        <v>0.9878673</v>
      </c>
      <c r="D137" s="102">
        <v>0.86823189999999995</v>
      </c>
      <c r="E137" s="103">
        <v>1.1239870000000001</v>
      </c>
      <c r="F137" s="104">
        <v>0.91410104701452399</v>
      </c>
      <c r="G137" s="105">
        <v>1.024691</v>
      </c>
      <c r="H137" s="102">
        <v>0.8786545</v>
      </c>
      <c r="I137" s="103">
        <v>1.1950000000000001</v>
      </c>
      <c r="J137" s="104">
        <v>0.85646640546075103</v>
      </c>
      <c r="K137" s="105">
        <v>1.0348329999999999</v>
      </c>
      <c r="L137" s="102">
        <v>0.89973479999999995</v>
      </c>
      <c r="M137" s="103">
        <v>1.1902159999999999</v>
      </c>
      <c r="N137" s="104">
        <v>0.77888211417956599</v>
      </c>
      <c r="O137" s="105">
        <v>1.2057659999999999</v>
      </c>
      <c r="P137" s="102">
        <v>0.99304250000000005</v>
      </c>
      <c r="Q137" s="103">
        <v>1.4640580000000001</v>
      </c>
      <c r="R137" s="104">
        <v>0.16163994703448301</v>
      </c>
      <c r="S137" s="106">
        <v>0.99245159999999999</v>
      </c>
      <c r="T137" s="107">
        <v>0.84553429999999996</v>
      </c>
      <c r="U137" s="108">
        <v>1.1648970000000001</v>
      </c>
      <c r="V137" s="109">
        <v>0.95540188461936804</v>
      </c>
      <c r="W137" s="106">
        <v>0.97919710000000004</v>
      </c>
      <c r="X137" s="107">
        <v>0.84016599999999997</v>
      </c>
      <c r="Y137" s="108">
        <v>1.141235</v>
      </c>
      <c r="Z137" s="109">
        <v>0.87532335125488003</v>
      </c>
      <c r="AA137" s="106">
        <v>1.002143</v>
      </c>
      <c r="AB137" s="107">
        <v>0.8413716</v>
      </c>
      <c r="AC137" s="108">
        <v>1.1936359999999999</v>
      </c>
      <c r="AD137" s="109">
        <v>0.98736478060606103</v>
      </c>
      <c r="AE137" s="106">
        <v>1.063315</v>
      </c>
      <c r="AF137" s="107">
        <v>0.77987680000000004</v>
      </c>
      <c r="AG137" s="108">
        <v>1.4497660000000001</v>
      </c>
      <c r="AH137" s="110">
        <v>0.82556712969121104</v>
      </c>
      <c r="AI137"/>
      <c r="AL137"/>
      <c r="AM137"/>
      <c r="AN137"/>
      <c r="AO137"/>
      <c r="AR137"/>
      <c r="AS137"/>
      <c r="AT137"/>
      <c r="AU137"/>
      <c r="AX137"/>
      <c r="AY137"/>
      <c r="AZ137"/>
    </row>
    <row r="138" spans="1:52" x14ac:dyDescent="0.3">
      <c r="A138" t="s">
        <v>310</v>
      </c>
      <c r="B138" s="39" t="s">
        <v>169</v>
      </c>
      <c r="C138" s="101">
        <v>0.95609160000000004</v>
      </c>
      <c r="D138" s="102">
        <v>0.83998700000000004</v>
      </c>
      <c r="E138" s="103">
        <v>1.088244</v>
      </c>
      <c r="F138" s="104">
        <v>0.66836435603506394</v>
      </c>
      <c r="G138" s="105">
        <v>0.98137350000000001</v>
      </c>
      <c r="H138" s="102">
        <v>0.84134770000000003</v>
      </c>
      <c r="I138" s="103">
        <v>1.1447039999999999</v>
      </c>
      <c r="J138" s="104">
        <v>0.883073421979224</v>
      </c>
      <c r="K138" s="105">
        <v>0.98062970000000005</v>
      </c>
      <c r="L138" s="102">
        <v>0.85250510000000002</v>
      </c>
      <c r="M138" s="103">
        <v>1.12801</v>
      </c>
      <c r="N138" s="104">
        <v>0.87393373825503395</v>
      </c>
      <c r="O138" s="105">
        <v>1.1353679999999999</v>
      </c>
      <c r="P138" s="102">
        <v>0.93536399999999997</v>
      </c>
      <c r="Q138" s="103">
        <v>1.3781380000000001</v>
      </c>
      <c r="R138" s="104">
        <v>0.36294804977127199</v>
      </c>
      <c r="S138" s="106">
        <v>0.94280059999999999</v>
      </c>
      <c r="T138" s="107">
        <v>0.80335529999999999</v>
      </c>
      <c r="U138" s="108">
        <v>1.1064510000000001</v>
      </c>
      <c r="V138" s="109">
        <v>0.646268637353549</v>
      </c>
      <c r="W138" s="106">
        <v>0.931481</v>
      </c>
      <c r="X138" s="107">
        <v>0.79910899999999996</v>
      </c>
      <c r="Y138" s="108">
        <v>1.08578</v>
      </c>
      <c r="Z138" s="109">
        <v>0.54530370947368401</v>
      </c>
      <c r="AA138" s="106">
        <v>0.94137510000000002</v>
      </c>
      <c r="AB138" s="107">
        <v>0.79061139999999996</v>
      </c>
      <c r="AC138" s="108">
        <v>1.1208880000000001</v>
      </c>
      <c r="AD138" s="109">
        <v>0.66836435603506394</v>
      </c>
      <c r="AE138" s="106">
        <v>0.98122969999999998</v>
      </c>
      <c r="AF138" s="107">
        <v>0.72238369999999996</v>
      </c>
      <c r="AG138" s="108">
        <v>1.3328260000000001</v>
      </c>
      <c r="AH138" s="110">
        <v>0.94275913043478299</v>
      </c>
      <c r="AI138"/>
      <c r="AL138"/>
      <c r="AM138"/>
      <c r="AN138"/>
      <c r="AO138"/>
      <c r="AR138"/>
      <c r="AS138"/>
      <c r="AT138"/>
      <c r="AU138"/>
      <c r="AX138"/>
      <c r="AY138"/>
      <c r="AZ138"/>
    </row>
    <row r="139" spans="1:52" x14ac:dyDescent="0.3">
      <c r="A139" t="s">
        <v>311</v>
      </c>
      <c r="B139" s="39" t="s">
        <v>169</v>
      </c>
      <c r="C139" s="101">
        <v>1.139383</v>
      </c>
      <c r="D139" s="102">
        <v>0.9890409</v>
      </c>
      <c r="E139" s="103">
        <v>1.3125789999999999</v>
      </c>
      <c r="F139" s="104">
        <v>0.18292768831168801</v>
      </c>
      <c r="G139" s="105">
        <v>1.150649</v>
      </c>
      <c r="H139" s="102">
        <v>0.97776180000000001</v>
      </c>
      <c r="I139" s="103">
        <v>1.3541049999999999</v>
      </c>
      <c r="J139" s="104">
        <v>0.214932085207101</v>
      </c>
      <c r="K139" s="105">
        <v>1.212464</v>
      </c>
      <c r="L139" s="102">
        <v>1.0424910000000001</v>
      </c>
      <c r="M139" s="103">
        <v>1.4101509999999999</v>
      </c>
      <c r="N139" s="104">
        <v>6.37061059125964E-2</v>
      </c>
      <c r="O139" s="105">
        <v>1.193238</v>
      </c>
      <c r="P139" s="102">
        <v>0.97774079999999997</v>
      </c>
      <c r="Q139" s="103">
        <v>1.4562299999999999</v>
      </c>
      <c r="R139" s="104">
        <v>0.20091102058823501</v>
      </c>
      <c r="S139" s="106">
        <v>1.0143420000000001</v>
      </c>
      <c r="T139" s="107">
        <v>0.8535722</v>
      </c>
      <c r="U139" s="108">
        <v>1.205392</v>
      </c>
      <c r="V139" s="109">
        <v>0.92738145256410298</v>
      </c>
      <c r="W139" s="106">
        <v>0.98401530000000004</v>
      </c>
      <c r="X139" s="107">
        <v>0.83449059999999997</v>
      </c>
      <c r="Y139" s="108">
        <v>1.1603319999999999</v>
      </c>
      <c r="Z139" s="109">
        <v>0.91165519395574701</v>
      </c>
      <c r="AA139" s="106">
        <v>1.109742</v>
      </c>
      <c r="AB139" s="107">
        <v>0.92100090000000001</v>
      </c>
      <c r="AC139" s="108">
        <v>1.337161</v>
      </c>
      <c r="AD139" s="109">
        <v>0.449348232811212</v>
      </c>
      <c r="AE139" s="106">
        <v>1.2321979999999999</v>
      </c>
      <c r="AF139" s="107">
        <v>0.88758400000000004</v>
      </c>
      <c r="AG139" s="108">
        <v>1.710612</v>
      </c>
      <c r="AH139" s="110">
        <v>0.379480649192101</v>
      </c>
      <c r="AI139"/>
      <c r="AL139"/>
      <c r="AM139"/>
      <c r="AN139"/>
      <c r="AO139"/>
      <c r="AR139"/>
      <c r="AS139"/>
      <c r="AT139"/>
      <c r="AU139"/>
      <c r="AX139"/>
      <c r="AY139"/>
      <c r="AZ139"/>
    </row>
    <row r="140" spans="1:52" x14ac:dyDescent="0.3">
      <c r="A140" t="s">
        <v>312</v>
      </c>
      <c r="B140" s="39" t="s">
        <v>169</v>
      </c>
      <c r="C140" s="101">
        <v>1.0461469999999999</v>
      </c>
      <c r="D140" s="102">
        <v>0.91729930000000004</v>
      </c>
      <c r="E140" s="103">
        <v>1.193093</v>
      </c>
      <c r="F140" s="104">
        <v>0.671297971755212</v>
      </c>
      <c r="G140" s="105">
        <v>1.104587</v>
      </c>
      <c r="H140" s="102">
        <v>0.94492869999999995</v>
      </c>
      <c r="I140" s="103">
        <v>1.2912220000000001</v>
      </c>
      <c r="J140" s="104">
        <v>0.37929489280575501</v>
      </c>
      <c r="K140" s="105">
        <v>1.1361699999999999</v>
      </c>
      <c r="L140" s="102">
        <v>0.98519049999999997</v>
      </c>
      <c r="M140" s="103">
        <v>1.3102879999999999</v>
      </c>
      <c r="N140" s="104">
        <v>0.196673905853051</v>
      </c>
      <c r="O140" s="105">
        <v>1.238364</v>
      </c>
      <c r="P140" s="102">
        <v>1.0189900000000001</v>
      </c>
      <c r="Q140" s="103">
        <v>1.5049650000000001</v>
      </c>
      <c r="R140" s="104">
        <v>0.10791600410256399</v>
      </c>
      <c r="S140" s="106">
        <v>1.0518810000000001</v>
      </c>
      <c r="T140" s="107">
        <v>0.89355010000000001</v>
      </c>
      <c r="U140" s="108">
        <v>1.238267</v>
      </c>
      <c r="V140" s="109">
        <v>0.70886252730844801</v>
      </c>
      <c r="W140" s="106">
        <v>1.0639110000000001</v>
      </c>
      <c r="X140" s="107">
        <v>0.91059380000000001</v>
      </c>
      <c r="Y140" s="108">
        <v>1.2430410000000001</v>
      </c>
      <c r="Z140" s="109">
        <v>0.61441891764705903</v>
      </c>
      <c r="AA140" s="106">
        <v>1.1035779999999999</v>
      </c>
      <c r="AB140" s="107">
        <v>0.92372670000000001</v>
      </c>
      <c r="AC140" s="108">
        <v>1.318446</v>
      </c>
      <c r="AD140" s="109">
        <v>0.45354375652173901</v>
      </c>
      <c r="AE140" s="106">
        <v>1.2052849999999999</v>
      </c>
      <c r="AF140" s="107">
        <v>0.87636689999999995</v>
      </c>
      <c r="AG140" s="108">
        <v>1.657651</v>
      </c>
      <c r="AH140" s="110">
        <v>0.42669524577284401</v>
      </c>
      <c r="AI140"/>
      <c r="AL140"/>
      <c r="AM140"/>
      <c r="AN140"/>
      <c r="AO140"/>
      <c r="AR140"/>
      <c r="AS140"/>
      <c r="AT140"/>
      <c r="AU140"/>
      <c r="AX140"/>
      <c r="AY140"/>
      <c r="AZ140"/>
    </row>
    <row r="141" spans="1:52" x14ac:dyDescent="0.3">
      <c r="A141" t="s">
        <v>313</v>
      </c>
      <c r="B141" s="39" t="s">
        <v>169</v>
      </c>
      <c r="C141" s="101">
        <v>1.033331</v>
      </c>
      <c r="D141" s="102">
        <v>0.9074101</v>
      </c>
      <c r="E141" s="103">
        <v>1.1767259999999999</v>
      </c>
      <c r="F141" s="104">
        <v>0.77515434887218004</v>
      </c>
      <c r="G141" s="105">
        <v>1.0923430000000001</v>
      </c>
      <c r="H141" s="102">
        <v>0.93525970000000003</v>
      </c>
      <c r="I141" s="103">
        <v>1.2758100000000001</v>
      </c>
      <c r="J141" s="104">
        <v>0.44037050884807999</v>
      </c>
      <c r="K141" s="105">
        <v>1.1080140000000001</v>
      </c>
      <c r="L141" s="102">
        <v>0.96192339999999998</v>
      </c>
      <c r="M141" s="103">
        <v>1.276292</v>
      </c>
      <c r="N141" s="104">
        <v>0.30537733992094901</v>
      </c>
      <c r="O141" s="105">
        <v>1.25701</v>
      </c>
      <c r="P141" s="102">
        <v>1.032802</v>
      </c>
      <c r="Q141" s="103">
        <v>1.529892</v>
      </c>
      <c r="R141" s="104">
        <v>8.8522594082840203E-2</v>
      </c>
      <c r="S141" s="106">
        <v>1.0660639999999999</v>
      </c>
      <c r="T141" s="107">
        <v>0.90644080000000005</v>
      </c>
      <c r="U141" s="108">
        <v>1.2537970000000001</v>
      </c>
      <c r="V141" s="109">
        <v>0.61742531678420298</v>
      </c>
      <c r="W141" s="106">
        <v>1.0488409999999999</v>
      </c>
      <c r="X141" s="107">
        <v>0.89875470000000002</v>
      </c>
      <c r="Y141" s="108">
        <v>1.2239910000000001</v>
      </c>
      <c r="Z141" s="109">
        <v>0.71008624669718801</v>
      </c>
      <c r="AA141" s="106">
        <v>1.092322</v>
      </c>
      <c r="AB141" s="107">
        <v>0.91500179999999998</v>
      </c>
      <c r="AC141" s="108">
        <v>1.304006</v>
      </c>
      <c r="AD141" s="109">
        <v>0.50990545794392494</v>
      </c>
      <c r="AE141" s="106">
        <v>1.1895979999999999</v>
      </c>
      <c r="AF141" s="107">
        <v>0.86413220000000002</v>
      </c>
      <c r="AG141" s="108">
        <v>1.6376470000000001</v>
      </c>
      <c r="AH141" s="110">
        <v>0.46288100776698998</v>
      </c>
      <c r="AI141"/>
      <c r="AL141"/>
      <c r="AM141"/>
      <c r="AN141"/>
      <c r="AO141"/>
      <c r="AR141"/>
      <c r="AS141"/>
      <c r="AT141"/>
      <c r="AU141"/>
      <c r="AX141"/>
      <c r="AY141"/>
      <c r="AZ141"/>
    </row>
    <row r="142" spans="1:52" x14ac:dyDescent="0.3">
      <c r="A142" t="s">
        <v>314</v>
      </c>
      <c r="B142" s="39" t="s">
        <v>169</v>
      </c>
      <c r="C142" s="101">
        <v>1.0223</v>
      </c>
      <c r="D142" s="102">
        <v>0.89780450000000001</v>
      </c>
      <c r="E142" s="103">
        <v>1.164059</v>
      </c>
      <c r="F142" s="104">
        <v>0.84783419136442095</v>
      </c>
      <c r="G142" s="105">
        <v>1.0836129999999999</v>
      </c>
      <c r="H142" s="102">
        <v>0.92787189999999997</v>
      </c>
      <c r="I142" s="103">
        <v>1.265495</v>
      </c>
      <c r="J142" s="104">
        <v>0.48805147719021302</v>
      </c>
      <c r="K142" s="105">
        <v>1.0924309999999999</v>
      </c>
      <c r="L142" s="102">
        <v>0.94857659999999999</v>
      </c>
      <c r="M142" s="103">
        <v>1.2581009999999999</v>
      </c>
      <c r="N142" s="104">
        <v>0.38913286186666701</v>
      </c>
      <c r="O142" s="105">
        <v>1.255949</v>
      </c>
      <c r="P142" s="102">
        <v>1.0317719999999999</v>
      </c>
      <c r="Q142" s="103">
        <v>1.528834</v>
      </c>
      <c r="R142" s="104">
        <v>9.0054382778865003E-2</v>
      </c>
      <c r="S142" s="106">
        <v>1.068003</v>
      </c>
      <c r="T142" s="107">
        <v>0.90802709999999998</v>
      </c>
      <c r="U142" s="108">
        <v>1.256162</v>
      </c>
      <c r="V142" s="109">
        <v>0.60815774238742004</v>
      </c>
      <c r="W142" s="106">
        <v>1.036651</v>
      </c>
      <c r="X142" s="107">
        <v>0.88851990000000003</v>
      </c>
      <c r="Y142" s="108">
        <v>1.2094769999999999</v>
      </c>
      <c r="Z142" s="109">
        <v>0.79029125581395299</v>
      </c>
      <c r="AA142" s="106">
        <v>1.081029</v>
      </c>
      <c r="AB142" s="107">
        <v>0.90584759999999998</v>
      </c>
      <c r="AC142" s="108">
        <v>1.2900879999999999</v>
      </c>
      <c r="AD142" s="109">
        <v>0.56958683893805295</v>
      </c>
      <c r="AE142" s="106">
        <v>1.200885</v>
      </c>
      <c r="AF142" s="107">
        <v>0.87173840000000002</v>
      </c>
      <c r="AG142" s="108">
        <v>1.6543099999999999</v>
      </c>
      <c r="AH142" s="110">
        <v>0.43860801072925398</v>
      </c>
      <c r="AI142"/>
      <c r="AL142"/>
      <c r="AM142"/>
      <c r="AN142"/>
      <c r="AO142"/>
      <c r="AR142"/>
      <c r="AS142"/>
      <c r="AT142"/>
      <c r="AU142"/>
      <c r="AX142"/>
      <c r="AY142"/>
      <c r="AZ142"/>
    </row>
    <row r="143" spans="1:52" x14ac:dyDescent="0.3">
      <c r="A143" t="s">
        <v>315</v>
      </c>
      <c r="B143" s="39" t="s">
        <v>169</v>
      </c>
      <c r="C143" s="101">
        <v>1.0245679999999999</v>
      </c>
      <c r="D143" s="102">
        <v>0.90051890000000001</v>
      </c>
      <c r="E143" s="103">
        <v>1.1657059999999999</v>
      </c>
      <c r="F143" s="104">
        <v>0.83577210742049501</v>
      </c>
      <c r="G143" s="105">
        <v>1.080792</v>
      </c>
      <c r="H143" s="102">
        <v>0.92601440000000002</v>
      </c>
      <c r="I143" s="103">
        <v>1.261441</v>
      </c>
      <c r="J143" s="104">
        <v>0.50501401874999996</v>
      </c>
      <c r="K143" s="105">
        <v>1.0976919999999999</v>
      </c>
      <c r="L143" s="102">
        <v>0.95373450000000004</v>
      </c>
      <c r="M143" s="103">
        <v>1.263379</v>
      </c>
      <c r="N143" s="104">
        <v>0.35639197562326902</v>
      </c>
      <c r="O143" s="105">
        <v>1.2478579999999999</v>
      </c>
      <c r="P143" s="102">
        <v>1.025471</v>
      </c>
      <c r="Q143" s="103">
        <v>1.518472</v>
      </c>
      <c r="R143" s="104">
        <v>9.8423736745886697E-2</v>
      </c>
      <c r="S143" s="106">
        <v>1.060341</v>
      </c>
      <c r="T143" s="107">
        <v>0.90223960000000003</v>
      </c>
      <c r="U143" s="108">
        <v>1.246148</v>
      </c>
      <c r="V143" s="109">
        <v>0.65298581443298997</v>
      </c>
      <c r="W143" s="106">
        <v>1.052854</v>
      </c>
      <c r="X143" s="107">
        <v>0.90273530000000002</v>
      </c>
      <c r="Y143" s="108">
        <v>1.2279370000000001</v>
      </c>
      <c r="Z143" s="109">
        <v>0.67776078191489397</v>
      </c>
      <c r="AA143" s="106">
        <v>1.0858300000000001</v>
      </c>
      <c r="AB143" s="107">
        <v>0.91027809999999998</v>
      </c>
      <c r="AC143" s="108">
        <v>1.2952379999999999</v>
      </c>
      <c r="AD143" s="109">
        <v>0.54136426143396199</v>
      </c>
      <c r="AE143" s="106">
        <v>1.1682300000000001</v>
      </c>
      <c r="AF143" s="107">
        <v>0.85001859999999996</v>
      </c>
      <c r="AG143" s="108">
        <v>1.6055649999999999</v>
      </c>
      <c r="AH143" s="110">
        <v>0.51838444246153803</v>
      </c>
      <c r="AI143"/>
      <c r="AL143"/>
      <c r="AM143"/>
      <c r="AN143"/>
      <c r="AO143"/>
      <c r="AR143"/>
      <c r="AS143"/>
      <c r="AT143"/>
      <c r="AU143"/>
      <c r="AX143"/>
      <c r="AY143"/>
      <c r="AZ143"/>
    </row>
    <row r="144" spans="1:52" x14ac:dyDescent="0.3">
      <c r="A144" t="s">
        <v>316</v>
      </c>
      <c r="B144" s="39" t="s">
        <v>169</v>
      </c>
      <c r="C144" s="101">
        <v>1.0452900000000001</v>
      </c>
      <c r="D144" s="102">
        <v>0.91829280000000002</v>
      </c>
      <c r="E144" s="103">
        <v>1.189851</v>
      </c>
      <c r="F144" s="104">
        <v>0.67254067212894597</v>
      </c>
      <c r="G144" s="105">
        <v>1.105496</v>
      </c>
      <c r="H144" s="102">
        <v>0.94654260000000001</v>
      </c>
      <c r="I144" s="103">
        <v>1.291142</v>
      </c>
      <c r="J144" s="104">
        <v>0.37163102997275199</v>
      </c>
      <c r="K144" s="105">
        <v>1.1275809999999999</v>
      </c>
      <c r="L144" s="102">
        <v>0.97900469999999995</v>
      </c>
      <c r="M144" s="103">
        <v>1.2987059999999999</v>
      </c>
      <c r="N144" s="104">
        <v>0.22159035730858501</v>
      </c>
      <c r="O144" s="105">
        <v>1.2650920000000001</v>
      </c>
      <c r="P144" s="102">
        <v>1.0388470000000001</v>
      </c>
      <c r="Q144" s="103">
        <v>1.5406089999999999</v>
      </c>
      <c r="R144" s="104">
        <v>8.2272148400852896E-2</v>
      </c>
      <c r="S144" s="106">
        <v>1.076956</v>
      </c>
      <c r="T144" s="107">
        <v>0.91578139999999997</v>
      </c>
      <c r="U144" s="108">
        <v>1.2664960000000001</v>
      </c>
      <c r="V144" s="109">
        <v>0.55193399640718599</v>
      </c>
      <c r="W144" s="106">
        <v>1.073464</v>
      </c>
      <c r="X144" s="107">
        <v>0.91981559999999996</v>
      </c>
      <c r="Y144" s="108">
        <v>1.2527779999999999</v>
      </c>
      <c r="Z144" s="109">
        <v>0.55037227826086998</v>
      </c>
      <c r="AA144" s="106">
        <v>1.11633</v>
      </c>
      <c r="AB144" s="107">
        <v>0.93482259999999995</v>
      </c>
      <c r="AC144" s="108">
        <v>1.33308</v>
      </c>
      <c r="AD144" s="109">
        <v>0.394823030238727</v>
      </c>
      <c r="AE144" s="106">
        <v>1.210083</v>
      </c>
      <c r="AF144" s="107">
        <v>0.87735980000000002</v>
      </c>
      <c r="AG144" s="108">
        <v>1.6689849999999999</v>
      </c>
      <c r="AH144" s="110">
        <v>0.41893859537275102</v>
      </c>
      <c r="AI144"/>
      <c r="AL144"/>
      <c r="AM144"/>
      <c r="AN144"/>
      <c r="AO144"/>
      <c r="AR144"/>
      <c r="AS144"/>
      <c r="AT144"/>
      <c r="AU144"/>
      <c r="AX144"/>
      <c r="AY144"/>
      <c r="AZ144"/>
    </row>
    <row r="145" spans="1:52" x14ac:dyDescent="0.3">
      <c r="A145" t="s">
        <v>317</v>
      </c>
      <c r="B145" s="39" t="s">
        <v>169</v>
      </c>
      <c r="C145" s="101">
        <v>0.96862590000000004</v>
      </c>
      <c r="D145" s="102">
        <v>0.85160720000000001</v>
      </c>
      <c r="E145" s="103">
        <v>1.1017239999999999</v>
      </c>
      <c r="F145" s="104">
        <v>0.77709108514605296</v>
      </c>
      <c r="G145" s="105">
        <v>1.007992</v>
      </c>
      <c r="H145" s="102">
        <v>0.86445700000000003</v>
      </c>
      <c r="I145" s="103">
        <v>1.175359</v>
      </c>
      <c r="J145" s="104">
        <v>0.95357247499999997</v>
      </c>
      <c r="K145" s="105">
        <v>1.015487</v>
      </c>
      <c r="L145" s="102">
        <v>0.88309769999999999</v>
      </c>
      <c r="M145" s="103">
        <v>1.1677230000000001</v>
      </c>
      <c r="N145" s="104">
        <v>0.897617706029332</v>
      </c>
      <c r="O145" s="105">
        <v>1.1852480000000001</v>
      </c>
      <c r="P145" s="102">
        <v>0.97509389999999996</v>
      </c>
      <c r="Q145" s="103">
        <v>1.4406950000000001</v>
      </c>
      <c r="R145" s="104">
        <v>0.210153608643457</v>
      </c>
      <c r="S145" s="106">
        <v>1.011941</v>
      </c>
      <c r="T145" s="107">
        <v>0.86171949999999997</v>
      </c>
      <c r="U145" s="108">
        <v>1.1883509999999999</v>
      </c>
      <c r="V145" s="109">
        <v>0.93390454081524599</v>
      </c>
      <c r="W145" s="106">
        <v>0.9964073</v>
      </c>
      <c r="X145" s="107">
        <v>0.85495030000000005</v>
      </c>
      <c r="Y145" s="108">
        <v>1.1612690000000001</v>
      </c>
      <c r="Z145" s="109">
        <v>0.97947911056661596</v>
      </c>
      <c r="AA145" s="106">
        <v>1.002883</v>
      </c>
      <c r="AB145" s="107">
        <v>0.84227229999999997</v>
      </c>
      <c r="AC145" s="108">
        <v>1.1941189999999999</v>
      </c>
      <c r="AD145" s="109">
        <v>0.98691143670564296</v>
      </c>
      <c r="AE145" s="106">
        <v>1.066246</v>
      </c>
      <c r="AF145" s="107">
        <v>0.78088780000000002</v>
      </c>
      <c r="AG145" s="108">
        <v>1.455881</v>
      </c>
      <c r="AH145" s="110">
        <v>0.81977853756740604</v>
      </c>
      <c r="AI145"/>
      <c r="AL145"/>
      <c r="AM145"/>
      <c r="AN145"/>
      <c r="AO145"/>
      <c r="AR145"/>
      <c r="AS145"/>
      <c r="AT145"/>
      <c r="AU145"/>
      <c r="AX145"/>
      <c r="AY145"/>
      <c r="AZ145"/>
    </row>
    <row r="146" spans="1:52" x14ac:dyDescent="0.3">
      <c r="A146" t="s">
        <v>318</v>
      </c>
      <c r="B146" s="39" t="s">
        <v>169</v>
      </c>
      <c r="C146" s="101">
        <v>1.170784</v>
      </c>
      <c r="D146" s="102">
        <v>1.012888</v>
      </c>
      <c r="E146" s="103">
        <v>1.353294</v>
      </c>
      <c r="F146" s="104">
        <v>0.110169987226891</v>
      </c>
      <c r="G146" s="105">
        <v>1.2072039999999999</v>
      </c>
      <c r="H146" s="102">
        <v>1.0226999999999999</v>
      </c>
      <c r="I146" s="103">
        <v>1.4249940000000001</v>
      </c>
      <c r="J146" s="104">
        <v>9.5981261367837301E-2</v>
      </c>
      <c r="K146" s="105">
        <v>1.2603</v>
      </c>
      <c r="L146" s="102">
        <v>1.080039</v>
      </c>
      <c r="M146" s="103">
        <v>1.470647</v>
      </c>
      <c r="N146" s="104">
        <v>3.1848904347826099E-2</v>
      </c>
      <c r="O146" s="105">
        <v>1.259644</v>
      </c>
      <c r="P146" s="102">
        <v>1.02963</v>
      </c>
      <c r="Q146" s="103">
        <v>1.5410429999999999</v>
      </c>
      <c r="R146" s="104">
        <v>9.3205342372881403E-2</v>
      </c>
      <c r="S146" s="106">
        <v>1.0865089999999999</v>
      </c>
      <c r="T146" s="107">
        <v>0.91156099999999995</v>
      </c>
      <c r="U146" s="108">
        <v>1.295032</v>
      </c>
      <c r="V146" s="109">
        <v>0.53628856752655496</v>
      </c>
      <c r="W146" s="106">
        <v>1.0420560000000001</v>
      </c>
      <c r="X146" s="107">
        <v>0.88061230000000001</v>
      </c>
      <c r="Y146" s="108">
        <v>1.2330970000000001</v>
      </c>
      <c r="Z146" s="109">
        <v>0.77888211417956599</v>
      </c>
      <c r="AA146" s="106">
        <v>1.179724</v>
      </c>
      <c r="AB146" s="107">
        <v>0.9759833</v>
      </c>
      <c r="AC146" s="108">
        <v>1.4259949999999999</v>
      </c>
      <c r="AD146" s="109">
        <v>0.209532302884615</v>
      </c>
      <c r="AE146" s="106">
        <v>1.3240160000000001</v>
      </c>
      <c r="AF146" s="107">
        <v>0.95286210000000005</v>
      </c>
      <c r="AG146" s="108">
        <v>1.839739</v>
      </c>
      <c r="AH146" s="110">
        <v>0.21958580723453899</v>
      </c>
      <c r="AI146"/>
      <c r="AL146"/>
      <c r="AM146"/>
      <c r="AN146"/>
      <c r="AO146"/>
      <c r="AR146"/>
      <c r="AS146"/>
      <c r="AT146"/>
      <c r="AU146"/>
      <c r="AX146"/>
      <c r="AY146"/>
      <c r="AZ146"/>
    </row>
    <row r="147" spans="1:52" x14ac:dyDescent="0.3">
      <c r="A147" t="s">
        <v>319</v>
      </c>
      <c r="B147" s="39" t="s">
        <v>169</v>
      </c>
      <c r="C147" s="101">
        <v>1.0509379999999999</v>
      </c>
      <c r="D147" s="102">
        <v>0.92195689999999997</v>
      </c>
      <c r="E147" s="103">
        <v>1.1979630000000001</v>
      </c>
      <c r="F147" s="104">
        <v>0.63360515741127399</v>
      </c>
      <c r="G147" s="105">
        <v>1.1291690000000001</v>
      </c>
      <c r="H147" s="102">
        <v>0.96682590000000002</v>
      </c>
      <c r="I147" s="103">
        <v>1.3187720000000001</v>
      </c>
      <c r="J147" s="104">
        <v>0.266391118716578</v>
      </c>
      <c r="K147" s="105">
        <v>1.143419</v>
      </c>
      <c r="L147" s="102">
        <v>0.99215260000000005</v>
      </c>
      <c r="M147" s="103">
        <v>1.3177479999999999</v>
      </c>
      <c r="N147" s="104">
        <v>0.17197198387096799</v>
      </c>
      <c r="O147" s="105">
        <v>1.328983</v>
      </c>
      <c r="P147" s="102">
        <v>1.0938870000000001</v>
      </c>
      <c r="Q147" s="103">
        <v>1.6146050000000001</v>
      </c>
      <c r="R147" s="104">
        <v>3.5193952941176498E-2</v>
      </c>
      <c r="S147" s="106">
        <v>1.0581970000000001</v>
      </c>
      <c r="T147" s="107">
        <v>0.89982359999999995</v>
      </c>
      <c r="U147" s="108">
        <v>1.2444459999999999</v>
      </c>
      <c r="V147" s="109">
        <v>0.66674962489851197</v>
      </c>
      <c r="W147" s="106">
        <v>1.065477</v>
      </c>
      <c r="X147" s="107">
        <v>0.91290039999999995</v>
      </c>
      <c r="Y147" s="108">
        <v>1.243555</v>
      </c>
      <c r="Z147" s="109">
        <v>0.603179171879483</v>
      </c>
      <c r="AA147" s="106">
        <v>1.1266020000000001</v>
      </c>
      <c r="AB147" s="107">
        <v>0.94391259999999999</v>
      </c>
      <c r="AC147" s="108">
        <v>1.344649</v>
      </c>
      <c r="AD147" s="109">
        <v>0.34555701635687702</v>
      </c>
      <c r="AE147" s="106">
        <v>1.257261</v>
      </c>
      <c r="AF147" s="107">
        <v>0.91442659999999998</v>
      </c>
      <c r="AG147" s="108">
        <v>1.7286300000000001</v>
      </c>
      <c r="AH147" s="110">
        <v>0.31033913405299302</v>
      </c>
      <c r="AI147"/>
      <c r="AL147"/>
      <c r="AM147"/>
      <c r="AN147"/>
      <c r="AO147"/>
      <c r="AR147"/>
      <c r="AS147"/>
      <c r="AT147"/>
      <c r="AU147"/>
      <c r="AX147"/>
      <c r="AY147"/>
      <c r="AZ147"/>
    </row>
    <row r="148" spans="1:52" x14ac:dyDescent="0.3">
      <c r="A148" t="s">
        <v>320</v>
      </c>
      <c r="B148" s="39" t="s">
        <v>169</v>
      </c>
      <c r="C148" s="101">
        <v>1.021728</v>
      </c>
      <c r="D148" s="102">
        <v>0.89637339999999999</v>
      </c>
      <c r="E148" s="103">
        <v>1.1646129999999999</v>
      </c>
      <c r="F148" s="104">
        <v>0.85239116702919304</v>
      </c>
      <c r="G148" s="105">
        <v>1.0780069999999999</v>
      </c>
      <c r="H148" s="102">
        <v>0.92297130000000005</v>
      </c>
      <c r="I148" s="103">
        <v>1.259085</v>
      </c>
      <c r="J148" s="104">
        <v>0.52449849209516497</v>
      </c>
      <c r="K148" s="105">
        <v>1.099823</v>
      </c>
      <c r="L148" s="102">
        <v>0.95433319999999999</v>
      </c>
      <c r="M148" s="103">
        <v>1.2674939999999999</v>
      </c>
      <c r="N148" s="104">
        <v>0.34844824615384601</v>
      </c>
      <c r="O148" s="105">
        <v>1.286008</v>
      </c>
      <c r="P148" s="102">
        <v>1.0579069999999999</v>
      </c>
      <c r="Q148" s="103">
        <v>1.563293</v>
      </c>
      <c r="R148" s="104">
        <v>6.1290025531914899E-2</v>
      </c>
      <c r="S148" s="106">
        <v>1.0468949999999999</v>
      </c>
      <c r="T148" s="107">
        <v>0.89001770000000002</v>
      </c>
      <c r="U148" s="108">
        <v>1.2314240000000001</v>
      </c>
      <c r="V148" s="109">
        <v>0.73927631631477897</v>
      </c>
      <c r="W148" s="106">
        <v>1.0310060000000001</v>
      </c>
      <c r="X148" s="107">
        <v>0.88326490000000002</v>
      </c>
      <c r="Y148" s="108">
        <v>1.20346</v>
      </c>
      <c r="Z148" s="109">
        <v>0.82593335402843604</v>
      </c>
      <c r="AA148" s="106">
        <v>1.0948070000000001</v>
      </c>
      <c r="AB148" s="107">
        <v>0.9170256</v>
      </c>
      <c r="AC148" s="108">
        <v>1.307053</v>
      </c>
      <c r="AD148" s="109">
        <v>0.49472617770800598</v>
      </c>
      <c r="AE148" s="106">
        <v>1.1950289999999999</v>
      </c>
      <c r="AF148" s="107">
        <v>0.86948170000000002</v>
      </c>
      <c r="AG148" s="108">
        <v>1.6424669999999999</v>
      </c>
      <c r="AH148" s="110">
        <v>0.44765745940594098</v>
      </c>
      <c r="AI148"/>
      <c r="AL148"/>
      <c r="AM148"/>
      <c r="AN148"/>
      <c r="AO148"/>
      <c r="AR148"/>
      <c r="AS148"/>
      <c r="AT148"/>
      <c r="AU148"/>
      <c r="AX148"/>
      <c r="AY148"/>
      <c r="AZ148"/>
    </row>
    <row r="149" spans="1:52" x14ac:dyDescent="0.3">
      <c r="A149" t="s">
        <v>321</v>
      </c>
      <c r="B149" s="39" t="s">
        <v>169</v>
      </c>
      <c r="C149" s="101">
        <v>0.98853979999999997</v>
      </c>
      <c r="D149" s="102">
        <v>0.86708039999999997</v>
      </c>
      <c r="E149" s="103">
        <v>1.127013</v>
      </c>
      <c r="F149" s="104">
        <v>0.92097404606320299</v>
      </c>
      <c r="G149" s="105">
        <v>1.019277</v>
      </c>
      <c r="H149" s="102">
        <v>0.87287570000000003</v>
      </c>
      <c r="I149" s="103">
        <v>1.1902330000000001</v>
      </c>
      <c r="J149" s="104">
        <v>0.88237291822660102</v>
      </c>
      <c r="K149" s="105">
        <v>1.0591999999999999</v>
      </c>
      <c r="L149" s="102">
        <v>0.91903319999999999</v>
      </c>
      <c r="M149" s="103">
        <v>1.220745</v>
      </c>
      <c r="N149" s="104">
        <v>0.60815774238742004</v>
      </c>
      <c r="O149" s="105">
        <v>1.263609</v>
      </c>
      <c r="P149" s="102">
        <v>1.0388820000000001</v>
      </c>
      <c r="Q149" s="103">
        <v>1.536948</v>
      </c>
      <c r="R149" s="104">
        <v>8.1871200000000005E-2</v>
      </c>
      <c r="S149" s="106">
        <v>1.0052110000000001</v>
      </c>
      <c r="T149" s="107">
        <v>0.85465429999999998</v>
      </c>
      <c r="U149" s="108">
        <v>1.1822900000000001</v>
      </c>
      <c r="V149" s="109">
        <v>0.96940343237704896</v>
      </c>
      <c r="W149" s="106">
        <v>1.008629</v>
      </c>
      <c r="X149" s="107">
        <v>0.8641645</v>
      </c>
      <c r="Y149" s="108">
        <v>1.1772450000000001</v>
      </c>
      <c r="Z149" s="109">
        <v>0.94947349227557398</v>
      </c>
      <c r="AA149" s="106">
        <v>1.07047</v>
      </c>
      <c r="AB149" s="107">
        <v>0.89676100000000003</v>
      </c>
      <c r="AC149" s="108">
        <v>1.277827</v>
      </c>
      <c r="AD149" s="109">
        <v>0.62832402293706302</v>
      </c>
      <c r="AE149" s="106">
        <v>1.192547</v>
      </c>
      <c r="AF149" s="107">
        <v>0.8659483</v>
      </c>
      <c r="AG149" s="108">
        <v>1.642325</v>
      </c>
      <c r="AH149" s="110">
        <v>0.45702924705882397</v>
      </c>
      <c r="AI149"/>
      <c r="AL149"/>
      <c r="AM149"/>
      <c r="AN149"/>
      <c r="AO149"/>
      <c r="AR149"/>
      <c r="AS149"/>
      <c r="AT149"/>
      <c r="AU149"/>
      <c r="AX149"/>
      <c r="AY149"/>
      <c r="AZ149"/>
    </row>
    <row r="150" spans="1:52" x14ac:dyDescent="0.3">
      <c r="A150" t="s">
        <v>322</v>
      </c>
      <c r="B150" s="39" t="s">
        <v>169</v>
      </c>
      <c r="C150" s="101">
        <v>1.01634</v>
      </c>
      <c r="D150" s="102">
        <v>0.89255260000000003</v>
      </c>
      <c r="E150" s="103">
        <v>1.157295</v>
      </c>
      <c r="F150" s="104">
        <v>0.88108245921052597</v>
      </c>
      <c r="G150" s="105">
        <v>1.074703</v>
      </c>
      <c r="H150" s="102">
        <v>0.92073859999999996</v>
      </c>
      <c r="I150" s="103">
        <v>1.2544139999999999</v>
      </c>
      <c r="J150" s="104">
        <v>0.54210110866616401</v>
      </c>
      <c r="K150" s="105">
        <v>1.0890299999999999</v>
      </c>
      <c r="L150" s="102">
        <v>0.9458259</v>
      </c>
      <c r="M150" s="103">
        <v>1.253916</v>
      </c>
      <c r="N150" s="104">
        <v>0.409404889817232</v>
      </c>
      <c r="O150" s="105">
        <v>1.2715399999999999</v>
      </c>
      <c r="P150" s="102">
        <v>1.045901</v>
      </c>
      <c r="Q150" s="103">
        <v>1.545857</v>
      </c>
      <c r="R150" s="104">
        <v>7.2669709839816896E-2</v>
      </c>
      <c r="S150" s="106">
        <v>1.0511140000000001</v>
      </c>
      <c r="T150" s="107">
        <v>0.89423229999999998</v>
      </c>
      <c r="U150" s="108">
        <v>1.2355179999999999</v>
      </c>
      <c r="V150" s="109">
        <v>0.71026986352941202</v>
      </c>
      <c r="W150" s="106">
        <v>1.033048</v>
      </c>
      <c r="X150" s="107">
        <v>0.88571069999999996</v>
      </c>
      <c r="Y150" s="108">
        <v>1.2048939999999999</v>
      </c>
      <c r="Z150" s="109">
        <v>0.81407487344972895</v>
      </c>
      <c r="AA150" s="106">
        <v>1.083118</v>
      </c>
      <c r="AB150" s="107">
        <v>0.90804819999999997</v>
      </c>
      <c r="AC150" s="108">
        <v>1.291941</v>
      </c>
      <c r="AD150" s="109">
        <v>0.55790664573991</v>
      </c>
      <c r="AE150" s="106">
        <v>1.16351</v>
      </c>
      <c r="AF150" s="107">
        <v>0.84799809999999998</v>
      </c>
      <c r="AG150" s="108">
        <v>1.5964130000000001</v>
      </c>
      <c r="AH150" s="110">
        <v>0.52966960427807497</v>
      </c>
      <c r="AI150"/>
      <c r="AL150"/>
      <c r="AM150"/>
      <c r="AN150"/>
      <c r="AO150"/>
      <c r="AR150"/>
      <c r="AS150"/>
      <c r="AT150"/>
      <c r="AU150"/>
      <c r="AX150"/>
      <c r="AY150"/>
      <c r="AZ150"/>
    </row>
    <row r="151" spans="1:52" x14ac:dyDescent="0.3">
      <c r="A151" t="s">
        <v>323</v>
      </c>
      <c r="B151" s="39" t="s">
        <v>169</v>
      </c>
      <c r="C151" s="101">
        <v>1.0441050000000001</v>
      </c>
      <c r="D151" s="102">
        <v>0.91616109999999995</v>
      </c>
      <c r="E151" s="103">
        <v>1.1899169999999999</v>
      </c>
      <c r="F151" s="104">
        <v>0.68322154592445306</v>
      </c>
      <c r="G151" s="105">
        <v>1.1092120000000001</v>
      </c>
      <c r="H151" s="102">
        <v>0.94956010000000002</v>
      </c>
      <c r="I151" s="103">
        <v>1.2957080000000001</v>
      </c>
      <c r="J151" s="104">
        <v>0.35189177079482398</v>
      </c>
      <c r="K151" s="105">
        <v>1.125311</v>
      </c>
      <c r="L151" s="102">
        <v>0.97645320000000002</v>
      </c>
      <c r="M151" s="103">
        <v>1.296862</v>
      </c>
      <c r="N151" s="104">
        <v>0.233626513636364</v>
      </c>
      <c r="O151" s="105">
        <v>1.291628</v>
      </c>
      <c r="P151" s="102">
        <v>1.062365</v>
      </c>
      <c r="Q151" s="103">
        <v>1.5703670000000001</v>
      </c>
      <c r="R151" s="104">
        <v>5.7277532773109201E-2</v>
      </c>
      <c r="S151" s="106">
        <v>1.0695190000000001</v>
      </c>
      <c r="T151" s="107">
        <v>0.90920880000000004</v>
      </c>
      <c r="U151" s="108">
        <v>1.258095</v>
      </c>
      <c r="V151" s="109">
        <v>0.60017363523465705</v>
      </c>
      <c r="W151" s="106">
        <v>1.0476939999999999</v>
      </c>
      <c r="X151" s="107">
        <v>0.89752730000000003</v>
      </c>
      <c r="Y151" s="108">
        <v>1.222985</v>
      </c>
      <c r="Z151" s="109">
        <v>0.71836995087719302</v>
      </c>
      <c r="AA151" s="106">
        <v>1.1137429999999999</v>
      </c>
      <c r="AB151" s="107">
        <v>0.93267999999999995</v>
      </c>
      <c r="AC151" s="108">
        <v>1.329955</v>
      </c>
      <c r="AD151" s="109">
        <v>0.40713939982532699</v>
      </c>
      <c r="AE151" s="106">
        <v>1.189853</v>
      </c>
      <c r="AF151" s="107">
        <v>0.86610679999999995</v>
      </c>
      <c r="AG151" s="108">
        <v>1.6346130000000001</v>
      </c>
      <c r="AH151" s="110">
        <v>0.45964621368078201</v>
      </c>
      <c r="AI151"/>
      <c r="AL151"/>
      <c r="AM151"/>
      <c r="AN151"/>
      <c r="AO151"/>
      <c r="AR151"/>
      <c r="AS151"/>
      <c r="AT151"/>
      <c r="AU151"/>
      <c r="AX151"/>
      <c r="AY151"/>
      <c r="AZ151"/>
    </row>
    <row r="152" spans="1:52" x14ac:dyDescent="0.3">
      <c r="A152" t="s">
        <v>324</v>
      </c>
      <c r="B152" s="39" t="s">
        <v>169</v>
      </c>
      <c r="C152" s="101">
        <v>0.94036799999999998</v>
      </c>
      <c r="D152" s="102">
        <v>0.82474309999999995</v>
      </c>
      <c r="E152" s="103">
        <v>1.072203</v>
      </c>
      <c r="F152" s="104">
        <v>0.53954914803625398</v>
      </c>
      <c r="G152" s="105">
        <v>0.97141500000000003</v>
      </c>
      <c r="H152" s="102">
        <v>0.83163989999999999</v>
      </c>
      <c r="I152" s="103">
        <v>1.134682</v>
      </c>
      <c r="J152" s="104">
        <v>0.83716705976470596</v>
      </c>
      <c r="K152" s="105">
        <v>0.98595770000000005</v>
      </c>
      <c r="L152" s="102">
        <v>0.85538400000000003</v>
      </c>
      <c r="M152" s="103">
        <v>1.136463</v>
      </c>
      <c r="N152" s="104">
        <v>0.90970098541329003</v>
      </c>
      <c r="O152" s="105">
        <v>1.1953510000000001</v>
      </c>
      <c r="P152" s="102">
        <v>0.97822399999999998</v>
      </c>
      <c r="Q152" s="103">
        <v>1.460672</v>
      </c>
      <c r="R152" s="104">
        <v>0.19929246814814799</v>
      </c>
      <c r="S152" s="106">
        <v>0.99477789999999999</v>
      </c>
      <c r="T152" s="107">
        <v>0.8449586</v>
      </c>
      <c r="U152" s="108">
        <v>1.1711609999999999</v>
      </c>
      <c r="V152" s="109">
        <v>0.96940343237704896</v>
      </c>
      <c r="W152" s="106">
        <v>0.99149399999999999</v>
      </c>
      <c r="X152" s="107">
        <v>0.84878469999999995</v>
      </c>
      <c r="Y152" s="108">
        <v>1.1581980000000001</v>
      </c>
      <c r="Z152" s="109">
        <v>0.94957746819603694</v>
      </c>
      <c r="AA152" s="106">
        <v>0.99725710000000001</v>
      </c>
      <c r="AB152" s="107">
        <v>0.83542090000000002</v>
      </c>
      <c r="AC152" s="108">
        <v>1.1904440000000001</v>
      </c>
      <c r="AD152" s="109">
        <v>0.98736478060606103</v>
      </c>
      <c r="AE152" s="106">
        <v>1.090989</v>
      </c>
      <c r="AF152" s="107">
        <v>0.79033850000000005</v>
      </c>
      <c r="AG152" s="108">
        <v>1.5060100000000001</v>
      </c>
      <c r="AH152" s="110">
        <v>0.75586224580152706</v>
      </c>
      <c r="AI152"/>
      <c r="AL152"/>
      <c r="AM152"/>
      <c r="AN152"/>
      <c r="AO152"/>
      <c r="AR152"/>
      <c r="AS152"/>
      <c r="AT152"/>
      <c r="AU152"/>
      <c r="AX152"/>
      <c r="AY152"/>
      <c r="AZ152"/>
    </row>
    <row r="153" spans="1:52" x14ac:dyDescent="0.3">
      <c r="A153" t="s">
        <v>325</v>
      </c>
      <c r="B153" s="39" t="s">
        <v>169</v>
      </c>
      <c r="C153" s="101">
        <v>1.204731</v>
      </c>
      <c r="D153" s="102">
        <v>1.0404549999999999</v>
      </c>
      <c r="E153" s="103">
        <v>1.394943</v>
      </c>
      <c r="F153" s="104">
        <v>6.4287911335012604E-2</v>
      </c>
      <c r="G153" s="105">
        <v>1.278885</v>
      </c>
      <c r="H153" s="102">
        <v>1.081752</v>
      </c>
      <c r="I153" s="103">
        <v>1.511941</v>
      </c>
      <c r="J153" s="104">
        <v>3.4443412173913002E-2</v>
      </c>
      <c r="K153" s="105">
        <v>1.319617</v>
      </c>
      <c r="L153" s="102">
        <v>1.129024</v>
      </c>
      <c r="M153" s="103">
        <v>1.542384</v>
      </c>
      <c r="N153" s="104">
        <v>1.35619726027397E-2</v>
      </c>
      <c r="O153" s="105">
        <v>1.3154539999999999</v>
      </c>
      <c r="P153" s="102">
        <v>1.0738719999999999</v>
      </c>
      <c r="Q153" s="103">
        <v>1.611383</v>
      </c>
      <c r="R153" s="104">
        <v>5.0823020820189302E-2</v>
      </c>
      <c r="S153" s="106">
        <v>1.138523</v>
      </c>
      <c r="T153" s="107">
        <v>0.953677</v>
      </c>
      <c r="U153" s="108">
        <v>1.359197</v>
      </c>
      <c r="V153" s="109">
        <v>0.30026205657370503</v>
      </c>
      <c r="W153" s="106">
        <v>1.094454</v>
      </c>
      <c r="X153" s="107">
        <v>0.92312640000000001</v>
      </c>
      <c r="Y153" s="108">
        <v>1.297579</v>
      </c>
      <c r="Z153" s="109">
        <v>0.47535643322683702</v>
      </c>
      <c r="AA153" s="106">
        <v>1.2550410000000001</v>
      </c>
      <c r="AB153" s="107">
        <v>1.0369759999999999</v>
      </c>
      <c r="AC153" s="108">
        <v>1.518964</v>
      </c>
      <c r="AD153" s="109">
        <v>8.2749949367088599E-2</v>
      </c>
      <c r="AE153" s="106">
        <v>1.4275059999999999</v>
      </c>
      <c r="AF153" s="107">
        <v>1.0301480000000001</v>
      </c>
      <c r="AG153" s="108">
        <v>1.978137</v>
      </c>
      <c r="AH153" s="110">
        <v>0.109300568918919</v>
      </c>
      <c r="AI153"/>
      <c r="AL153"/>
      <c r="AM153"/>
      <c r="AN153"/>
      <c r="AO153"/>
      <c r="AR153"/>
      <c r="AS153"/>
      <c r="AT153"/>
      <c r="AU153"/>
      <c r="AX153"/>
      <c r="AY153"/>
      <c r="AZ153"/>
    </row>
    <row r="154" spans="1:52" x14ac:dyDescent="0.3">
      <c r="A154" t="s">
        <v>326</v>
      </c>
      <c r="B154" s="39" t="s">
        <v>169</v>
      </c>
      <c r="C154" s="101">
        <v>0.88281370000000003</v>
      </c>
      <c r="D154" s="102">
        <v>0.76130169999999997</v>
      </c>
      <c r="E154" s="103">
        <v>1.02372</v>
      </c>
      <c r="F154" s="104">
        <v>0.226956422554661</v>
      </c>
      <c r="G154" s="105">
        <v>0.87709130000000002</v>
      </c>
      <c r="H154" s="102">
        <v>0.73703269999999999</v>
      </c>
      <c r="I154" s="103">
        <v>1.0437650000000001</v>
      </c>
      <c r="J154" s="104">
        <v>0.28584914262295102</v>
      </c>
      <c r="K154" s="105">
        <v>0.83567139999999995</v>
      </c>
      <c r="L154" s="102">
        <v>0.71267150000000001</v>
      </c>
      <c r="M154" s="103">
        <v>0.97989979999999999</v>
      </c>
      <c r="N154" s="104">
        <v>9.8548020437956199E-2</v>
      </c>
      <c r="O154" s="105">
        <v>0.92152730000000005</v>
      </c>
      <c r="P154" s="102">
        <v>0.74311190000000005</v>
      </c>
      <c r="Q154" s="103">
        <v>1.142779</v>
      </c>
      <c r="R154" s="104">
        <v>0.63347736267409505</v>
      </c>
      <c r="S154" s="106">
        <v>0.70398749999999999</v>
      </c>
      <c r="T154" s="107">
        <v>0.58767659999999999</v>
      </c>
      <c r="U154" s="108">
        <v>0.84331829999999997</v>
      </c>
      <c r="V154" s="109">
        <v>8.6963249999999995E-3</v>
      </c>
      <c r="W154" s="106">
        <v>0.74810319999999997</v>
      </c>
      <c r="X154" s="107">
        <v>0.6294746</v>
      </c>
      <c r="Y154" s="108">
        <v>0.8890882</v>
      </c>
      <c r="Z154" s="109">
        <v>1.8885692307692301E-2</v>
      </c>
      <c r="AA154" s="106">
        <v>0.76173219999999997</v>
      </c>
      <c r="AB154" s="107">
        <v>0.62636709999999995</v>
      </c>
      <c r="AC154" s="108">
        <v>0.92635109999999998</v>
      </c>
      <c r="AD154" s="109">
        <v>4.4237459793814403E-2</v>
      </c>
      <c r="AE154" s="106">
        <v>0.66819799999999996</v>
      </c>
      <c r="AF154" s="107">
        <v>0.47734090000000001</v>
      </c>
      <c r="AG154" s="108">
        <v>0.93536620000000004</v>
      </c>
      <c r="AH154" s="110">
        <v>8.1059341684665207E-2</v>
      </c>
      <c r="AI154"/>
      <c r="AL154"/>
      <c r="AM154"/>
      <c r="AN154"/>
      <c r="AO154"/>
      <c r="AR154"/>
      <c r="AS154"/>
      <c r="AT154"/>
      <c r="AU154"/>
      <c r="AX154"/>
      <c r="AY154"/>
      <c r="AZ154"/>
    </row>
    <row r="155" spans="1:52" x14ac:dyDescent="0.3">
      <c r="A155" t="s">
        <v>327</v>
      </c>
      <c r="B155" s="39" t="s">
        <v>169</v>
      </c>
      <c r="C155" s="101">
        <v>0.85922279999999995</v>
      </c>
      <c r="D155" s="102">
        <v>0.73865150000000002</v>
      </c>
      <c r="E155" s="103">
        <v>0.99947520000000001</v>
      </c>
      <c r="F155" s="104">
        <v>0.143103825985401</v>
      </c>
      <c r="G155" s="105">
        <v>0.83833420000000003</v>
      </c>
      <c r="H155" s="102">
        <v>0.70281680000000002</v>
      </c>
      <c r="I155" s="103">
        <v>0.99998209999999998</v>
      </c>
      <c r="J155" s="104">
        <v>0.14417554037626601</v>
      </c>
      <c r="K155" s="105">
        <v>0.8131583</v>
      </c>
      <c r="L155" s="102">
        <v>0.69170799999999999</v>
      </c>
      <c r="M155" s="103">
        <v>0.95593289999999997</v>
      </c>
      <c r="N155" s="104">
        <v>6.3434306250000003E-2</v>
      </c>
      <c r="O155" s="105">
        <v>0.88152680000000005</v>
      </c>
      <c r="P155" s="102">
        <v>0.70932759999999995</v>
      </c>
      <c r="Q155" s="103">
        <v>1.0955299999999999</v>
      </c>
      <c r="R155" s="104">
        <v>0.43092504568527901</v>
      </c>
      <c r="S155" s="106">
        <v>0.68948580000000004</v>
      </c>
      <c r="T155" s="107">
        <v>0.57595560000000001</v>
      </c>
      <c r="U155" s="108">
        <v>0.82539479999999998</v>
      </c>
      <c r="V155" s="109">
        <v>8.6130285714285694E-3</v>
      </c>
      <c r="W155" s="106">
        <v>0.74746449999999998</v>
      </c>
      <c r="X155" s="107">
        <v>0.62798080000000001</v>
      </c>
      <c r="Y155" s="108">
        <v>0.88968190000000003</v>
      </c>
      <c r="Z155" s="109">
        <v>1.9135762162162201E-2</v>
      </c>
      <c r="AA155" s="106">
        <v>0.73161200000000004</v>
      </c>
      <c r="AB155" s="107">
        <v>0.60181649999999998</v>
      </c>
      <c r="AC155" s="108">
        <v>0.889401</v>
      </c>
      <c r="AD155" s="109">
        <v>2.1891569230769199E-2</v>
      </c>
      <c r="AE155" s="106">
        <v>0.67385729999999999</v>
      </c>
      <c r="AF155" s="107">
        <v>0.48745450000000001</v>
      </c>
      <c r="AG155" s="108">
        <v>0.93154049999999999</v>
      </c>
      <c r="AH155" s="110">
        <v>7.5248579865771797E-2</v>
      </c>
      <c r="AI155"/>
      <c r="AL155"/>
      <c r="AM155"/>
      <c r="AN155"/>
      <c r="AO155"/>
      <c r="AR155"/>
      <c r="AS155"/>
      <c r="AT155"/>
      <c r="AU155"/>
      <c r="AX155"/>
      <c r="AY155"/>
      <c r="AZ155"/>
    </row>
    <row r="156" spans="1:52" x14ac:dyDescent="0.3">
      <c r="A156" t="s">
        <v>328</v>
      </c>
      <c r="B156" s="39" t="s">
        <v>169</v>
      </c>
      <c r="C156" s="101">
        <v>0.78512110000000002</v>
      </c>
      <c r="D156" s="102">
        <v>0.63326700000000002</v>
      </c>
      <c r="E156" s="103">
        <v>0.97338910000000001</v>
      </c>
      <c r="F156" s="104">
        <v>9.9025176043557206E-2</v>
      </c>
      <c r="G156" s="105">
        <v>0.73883270000000001</v>
      </c>
      <c r="H156" s="102">
        <v>0.58721699999999999</v>
      </c>
      <c r="I156" s="103">
        <v>0.92959460000000005</v>
      </c>
      <c r="J156" s="104">
        <v>5.6063417142857098E-2</v>
      </c>
      <c r="K156" s="105">
        <v>0.76006899999999999</v>
      </c>
      <c r="L156" s="102">
        <v>0.60888739999999997</v>
      </c>
      <c r="M156" s="103">
        <v>0.94878759999999995</v>
      </c>
      <c r="N156" s="104">
        <v>7.0920260508083102E-2</v>
      </c>
      <c r="O156" s="105">
        <v>0.78179620000000005</v>
      </c>
      <c r="P156" s="102">
        <v>0.59653389999999995</v>
      </c>
      <c r="Q156" s="103">
        <v>1.024594</v>
      </c>
      <c r="R156" s="104">
        <v>0.18962617289002601</v>
      </c>
      <c r="S156" s="106">
        <v>0.67840429999999996</v>
      </c>
      <c r="T156" s="107">
        <v>0.54223100000000002</v>
      </c>
      <c r="U156" s="108">
        <v>0.84877550000000002</v>
      </c>
      <c r="V156" s="109">
        <v>1.5591927272727299E-2</v>
      </c>
      <c r="W156" s="106">
        <v>0.7052505</v>
      </c>
      <c r="X156" s="107">
        <v>0.56295740000000005</v>
      </c>
      <c r="Y156" s="108">
        <v>0.88350969999999995</v>
      </c>
      <c r="Z156" s="109">
        <v>2.6105967567567601E-2</v>
      </c>
      <c r="AA156" s="106">
        <v>0.69220020000000004</v>
      </c>
      <c r="AB156" s="107">
        <v>0.54767739999999998</v>
      </c>
      <c r="AC156" s="108">
        <v>0.87486019999999998</v>
      </c>
      <c r="AD156" s="109">
        <v>2.3789517241379302E-2</v>
      </c>
      <c r="AE156" s="106">
        <v>0.72406239999999999</v>
      </c>
      <c r="AF156" s="107">
        <v>0.51782360000000005</v>
      </c>
      <c r="AG156" s="108">
        <v>1.0124420000000001</v>
      </c>
      <c r="AH156" s="110">
        <v>0.16191452764786801</v>
      </c>
      <c r="AI156"/>
      <c r="AL156"/>
      <c r="AM156"/>
      <c r="AN156"/>
      <c r="AO156"/>
      <c r="AR156"/>
      <c r="AS156"/>
      <c r="AT156"/>
      <c r="AU156"/>
      <c r="AX156"/>
      <c r="AY156"/>
      <c r="AZ156"/>
    </row>
    <row r="157" spans="1:52" x14ac:dyDescent="0.3">
      <c r="A157" t="s">
        <v>329</v>
      </c>
      <c r="B157" s="39" t="s">
        <v>169</v>
      </c>
      <c r="C157" s="101">
        <v>0.83198530000000004</v>
      </c>
      <c r="D157" s="102">
        <v>0.71254720000000005</v>
      </c>
      <c r="E157" s="103">
        <v>0.97144379999999997</v>
      </c>
      <c r="F157" s="104">
        <v>8.3513660377358495E-2</v>
      </c>
      <c r="G157" s="105">
        <v>0.81200680000000003</v>
      </c>
      <c r="H157" s="102">
        <v>0.67824720000000005</v>
      </c>
      <c r="I157" s="103">
        <v>0.9721457</v>
      </c>
      <c r="J157" s="104">
        <v>9.0513534630350195E-2</v>
      </c>
      <c r="K157" s="105">
        <v>0.78685400000000005</v>
      </c>
      <c r="L157" s="102">
        <v>0.66687850000000004</v>
      </c>
      <c r="M157" s="103">
        <v>0.92841390000000001</v>
      </c>
      <c r="N157" s="104">
        <v>3.65361951219512E-2</v>
      </c>
      <c r="O157" s="105">
        <v>0.87180100000000005</v>
      </c>
      <c r="P157" s="102">
        <v>0.69790870000000005</v>
      </c>
      <c r="Q157" s="103">
        <v>1.089021</v>
      </c>
      <c r="R157" s="104">
        <v>0.398059166167401</v>
      </c>
      <c r="S157" s="106">
        <v>0.68547360000000002</v>
      </c>
      <c r="T157" s="107">
        <v>0.57156439999999997</v>
      </c>
      <c r="U157" s="108">
        <v>0.82208409999999998</v>
      </c>
      <c r="V157" s="109">
        <v>8.6130285714285694E-3</v>
      </c>
      <c r="W157" s="106">
        <v>0.74224540000000006</v>
      </c>
      <c r="X157" s="107">
        <v>0.62165250000000005</v>
      </c>
      <c r="Y157" s="108">
        <v>0.88623180000000001</v>
      </c>
      <c r="Z157" s="109">
        <v>1.8885692307692301E-2</v>
      </c>
      <c r="AA157" s="106">
        <v>0.71903720000000004</v>
      </c>
      <c r="AB157" s="107">
        <v>0.59040930000000003</v>
      </c>
      <c r="AC157" s="108">
        <v>0.87568820000000003</v>
      </c>
      <c r="AD157" s="109">
        <v>1.9135762162162201E-2</v>
      </c>
      <c r="AE157" s="106">
        <v>0.65796049999999995</v>
      </c>
      <c r="AF157" s="107">
        <v>0.4820777</v>
      </c>
      <c r="AG157" s="108">
        <v>0.8980129</v>
      </c>
      <c r="AH157" s="110">
        <v>5.1077079754601198E-2</v>
      </c>
      <c r="AI157"/>
      <c r="AL157"/>
      <c r="AM157"/>
      <c r="AN157"/>
      <c r="AO157"/>
      <c r="AR157"/>
      <c r="AS157"/>
      <c r="AT157"/>
      <c r="AU157"/>
      <c r="AX157"/>
      <c r="AY157"/>
      <c r="AZ157"/>
    </row>
    <row r="158" spans="1:52" x14ac:dyDescent="0.3">
      <c r="A158" t="s">
        <v>330</v>
      </c>
      <c r="B158" s="39" t="s">
        <v>169</v>
      </c>
      <c r="C158" s="101">
        <v>0.8122722</v>
      </c>
      <c r="D158" s="102">
        <v>0.68390039999999996</v>
      </c>
      <c r="E158" s="103">
        <v>0.96474000000000004</v>
      </c>
      <c r="F158" s="104">
        <v>7.8268926872246694E-2</v>
      </c>
      <c r="G158" s="105">
        <v>0.77344449999999998</v>
      </c>
      <c r="H158" s="102">
        <v>0.6361443</v>
      </c>
      <c r="I158" s="103">
        <v>0.94037839999999995</v>
      </c>
      <c r="J158" s="104">
        <v>5.6323518644067802E-2</v>
      </c>
      <c r="K158" s="105">
        <v>0.7606444</v>
      </c>
      <c r="L158" s="102">
        <v>0.6348106</v>
      </c>
      <c r="M158" s="103">
        <v>0.91142140000000005</v>
      </c>
      <c r="N158" s="104">
        <v>2.99618495049505E-2</v>
      </c>
      <c r="O158" s="105">
        <v>0.73237850000000004</v>
      </c>
      <c r="P158" s="102">
        <v>0.58689279999999999</v>
      </c>
      <c r="Q158" s="103">
        <v>0.91392899999999999</v>
      </c>
      <c r="R158" s="104">
        <v>4.2164E-2</v>
      </c>
      <c r="S158" s="106">
        <v>0.69134169999999995</v>
      </c>
      <c r="T158" s="107">
        <v>0.57354240000000001</v>
      </c>
      <c r="U158" s="108">
        <v>0.83333579999999996</v>
      </c>
      <c r="V158" s="109">
        <v>8.6386399999999995E-3</v>
      </c>
      <c r="W158" s="106">
        <v>0.73172300000000001</v>
      </c>
      <c r="X158" s="107">
        <v>0.60491930000000005</v>
      </c>
      <c r="Y158" s="108">
        <v>0.88510730000000004</v>
      </c>
      <c r="Z158" s="109">
        <v>1.92683314285714E-2</v>
      </c>
      <c r="AA158" s="106">
        <v>0.68999429999999995</v>
      </c>
      <c r="AB158" s="107">
        <v>0.56674060000000004</v>
      </c>
      <c r="AC158" s="108">
        <v>0.84005300000000005</v>
      </c>
      <c r="AD158" s="109">
        <v>9.7099404255319207E-3</v>
      </c>
      <c r="AE158" s="106">
        <v>0.67368119999999998</v>
      </c>
      <c r="AF158" s="107">
        <v>0.5203198</v>
      </c>
      <c r="AG158" s="108">
        <v>0.87224489999999999</v>
      </c>
      <c r="AH158" s="110">
        <v>2.8578909473684199E-2</v>
      </c>
      <c r="AI158"/>
      <c r="AL158"/>
      <c r="AM158"/>
      <c r="AN158"/>
      <c r="AO158"/>
      <c r="AR158"/>
      <c r="AS158"/>
      <c r="AT158"/>
      <c r="AU158"/>
      <c r="AX158"/>
      <c r="AY158"/>
      <c r="AZ158"/>
    </row>
    <row r="159" spans="1:52" x14ac:dyDescent="0.3">
      <c r="A159" t="s">
        <v>331</v>
      </c>
      <c r="B159" s="39" t="s">
        <v>169</v>
      </c>
      <c r="C159" s="101">
        <v>0.84847379999999994</v>
      </c>
      <c r="D159" s="102">
        <v>0.72545280000000001</v>
      </c>
      <c r="E159" s="103">
        <v>0.99235649999999997</v>
      </c>
      <c r="F159" s="104">
        <v>0.124026159624413</v>
      </c>
      <c r="G159" s="105">
        <v>0.86180259999999997</v>
      </c>
      <c r="H159" s="102">
        <v>0.71736739999999999</v>
      </c>
      <c r="I159" s="103">
        <v>1.035318</v>
      </c>
      <c r="J159" s="104">
        <v>0.246874024778761</v>
      </c>
      <c r="K159" s="105">
        <v>0.83130990000000005</v>
      </c>
      <c r="L159" s="102">
        <v>0.7031425</v>
      </c>
      <c r="M159" s="103">
        <v>0.98283940000000003</v>
      </c>
      <c r="N159" s="104">
        <v>0.10628762722513101</v>
      </c>
      <c r="O159" s="105">
        <v>0.88445119999999999</v>
      </c>
      <c r="P159" s="102">
        <v>0.70556220000000003</v>
      </c>
      <c r="Q159" s="103">
        <v>1.1086959999999999</v>
      </c>
      <c r="R159" s="104">
        <v>0.46288100776698998</v>
      </c>
      <c r="S159" s="106">
        <v>0.71772259999999999</v>
      </c>
      <c r="T159" s="107">
        <v>0.60051540000000003</v>
      </c>
      <c r="U159" s="108">
        <v>0.85780610000000002</v>
      </c>
      <c r="V159" s="109">
        <v>1.0080271698113199E-2</v>
      </c>
      <c r="W159" s="106">
        <v>0.74364220000000003</v>
      </c>
      <c r="X159" s="107">
        <v>0.62455050000000001</v>
      </c>
      <c r="Y159" s="108">
        <v>0.88544279999999997</v>
      </c>
      <c r="Z159" s="109">
        <v>1.7531591999999999E-2</v>
      </c>
      <c r="AA159" s="106">
        <v>0.77763870000000002</v>
      </c>
      <c r="AB159" s="107">
        <v>0.63823810000000003</v>
      </c>
      <c r="AC159" s="108">
        <v>0.94748650000000001</v>
      </c>
      <c r="AD159" s="109">
        <v>6.4287911335012604E-2</v>
      </c>
      <c r="AE159" s="106">
        <v>0.71360800000000002</v>
      </c>
      <c r="AF159" s="107">
        <v>0.53486259999999997</v>
      </c>
      <c r="AG159" s="108">
        <v>0.9520883</v>
      </c>
      <c r="AH159" s="110">
        <v>8.7226799999999993E-2</v>
      </c>
      <c r="AI159"/>
      <c r="AL159"/>
      <c r="AM159"/>
      <c r="AN159"/>
      <c r="AO159"/>
      <c r="AR159"/>
      <c r="AS159"/>
      <c r="AT159"/>
      <c r="AU159"/>
      <c r="AX159"/>
      <c r="AY159"/>
      <c r="AZ159"/>
    </row>
    <row r="160" spans="1:52" x14ac:dyDescent="0.3">
      <c r="A160" t="s">
        <v>332</v>
      </c>
      <c r="B160" s="39" t="s">
        <v>169</v>
      </c>
      <c r="C160" s="101">
        <v>1.0623849999999999</v>
      </c>
      <c r="D160" s="102">
        <v>0.92897289999999999</v>
      </c>
      <c r="E160" s="103">
        <v>1.2149570000000001</v>
      </c>
      <c r="F160" s="104">
        <v>0.55882778912881603</v>
      </c>
      <c r="G160" s="105">
        <v>1.1278900000000001</v>
      </c>
      <c r="H160" s="102">
        <v>0.96308039999999995</v>
      </c>
      <c r="I160" s="103">
        <v>1.3209029999999999</v>
      </c>
      <c r="J160" s="104">
        <v>0.279915468049793</v>
      </c>
      <c r="K160" s="105">
        <v>1.1419170000000001</v>
      </c>
      <c r="L160" s="102">
        <v>0.98718300000000003</v>
      </c>
      <c r="M160" s="103">
        <v>1.3209040000000001</v>
      </c>
      <c r="N160" s="104">
        <v>0.18910336923076901</v>
      </c>
      <c r="O160" s="105">
        <v>1.141281</v>
      </c>
      <c r="P160" s="102">
        <v>0.93665180000000003</v>
      </c>
      <c r="Q160" s="103">
        <v>1.3906149999999999</v>
      </c>
      <c r="R160" s="104">
        <v>0.35029375333333301</v>
      </c>
      <c r="S160" s="106">
        <v>0.9456871</v>
      </c>
      <c r="T160" s="107">
        <v>0.8089847</v>
      </c>
      <c r="U160" s="108">
        <v>1.1054900000000001</v>
      </c>
      <c r="V160" s="109">
        <v>0.65894337412730997</v>
      </c>
      <c r="W160" s="106">
        <v>0.94014310000000001</v>
      </c>
      <c r="X160" s="107">
        <v>0.80988190000000004</v>
      </c>
      <c r="Y160" s="108">
        <v>1.0913550000000001</v>
      </c>
      <c r="Z160" s="109">
        <v>0.60017363523465705</v>
      </c>
      <c r="AA160" s="106">
        <v>1.0528820000000001</v>
      </c>
      <c r="AB160" s="107">
        <v>0.87990080000000004</v>
      </c>
      <c r="AC160" s="108">
        <v>1.2598689999999999</v>
      </c>
      <c r="AD160" s="109">
        <v>0.73481562135048195</v>
      </c>
      <c r="AE160" s="106">
        <v>1.1314310000000001</v>
      </c>
      <c r="AF160" s="107">
        <v>0.8114285</v>
      </c>
      <c r="AG160" s="108">
        <v>1.5776319999999999</v>
      </c>
      <c r="AH160" s="110">
        <v>0.64304908157349905</v>
      </c>
      <c r="AI160"/>
      <c r="AL160"/>
      <c r="AM160"/>
      <c r="AN160"/>
      <c r="AO160"/>
      <c r="AR160"/>
      <c r="AS160"/>
      <c r="AT160"/>
      <c r="AU160"/>
      <c r="AX160"/>
      <c r="AY160"/>
      <c r="AZ160"/>
    </row>
    <row r="161" spans="1:52" x14ac:dyDescent="0.3">
      <c r="A161" t="s">
        <v>333</v>
      </c>
      <c r="B161" s="39" t="s">
        <v>169</v>
      </c>
      <c r="C161" s="101">
        <v>0.83890589999999998</v>
      </c>
      <c r="D161" s="102">
        <v>0.70783339999999995</v>
      </c>
      <c r="E161" s="103">
        <v>0.99424970000000001</v>
      </c>
      <c r="F161" s="104">
        <v>0.13057682208589</v>
      </c>
      <c r="G161" s="105">
        <v>0.79560010000000003</v>
      </c>
      <c r="H161" s="102">
        <v>0.65465240000000002</v>
      </c>
      <c r="I161" s="103">
        <v>0.96689400000000003</v>
      </c>
      <c r="J161" s="104">
        <v>8.6687010909090895E-2</v>
      </c>
      <c r="K161" s="105">
        <v>0.71820759999999995</v>
      </c>
      <c r="L161" s="102">
        <v>0.60062599999999999</v>
      </c>
      <c r="M161" s="103">
        <v>0.8588074</v>
      </c>
      <c r="N161" s="104">
        <v>1.0488785454545501E-2</v>
      </c>
      <c r="O161" s="105">
        <v>0.78631580000000001</v>
      </c>
      <c r="P161" s="102">
        <v>0.62058049999999998</v>
      </c>
      <c r="Q161" s="103">
        <v>0.99631329999999996</v>
      </c>
      <c r="R161" s="104">
        <v>0.13834202149253699</v>
      </c>
      <c r="S161" s="106">
        <v>0.68065540000000002</v>
      </c>
      <c r="T161" s="107">
        <v>0.55987010000000004</v>
      </c>
      <c r="U161" s="108">
        <v>0.82749870000000003</v>
      </c>
      <c r="V161" s="109">
        <v>8.6386399999999995E-3</v>
      </c>
      <c r="W161" s="106">
        <v>0.72745970000000004</v>
      </c>
      <c r="X161" s="107">
        <v>0.59991779999999995</v>
      </c>
      <c r="Y161" s="108">
        <v>0.88211680000000003</v>
      </c>
      <c r="Z161" s="109">
        <v>1.92683314285714E-2</v>
      </c>
      <c r="AA161" s="106">
        <v>0.67388809999999999</v>
      </c>
      <c r="AB161" s="107">
        <v>0.54573240000000001</v>
      </c>
      <c r="AC161" s="108">
        <v>0.83213879999999996</v>
      </c>
      <c r="AD161" s="109">
        <v>9.9600000000000001E-3</v>
      </c>
      <c r="AE161" s="106">
        <v>0.60004239999999998</v>
      </c>
      <c r="AF161" s="107">
        <v>0.44677230000000001</v>
      </c>
      <c r="AG161" s="108">
        <v>0.80589339999999998</v>
      </c>
      <c r="AH161" s="110">
        <v>1.5591927272727299E-2</v>
      </c>
      <c r="AI161"/>
      <c r="AL161"/>
      <c r="AM161"/>
      <c r="AN161"/>
      <c r="AO161"/>
      <c r="AR161"/>
      <c r="AS161"/>
      <c r="AT161"/>
      <c r="AU161"/>
      <c r="AX161"/>
      <c r="AY161"/>
      <c r="AZ161"/>
    </row>
    <row r="162" spans="1:52" x14ac:dyDescent="0.3">
      <c r="A162" t="s">
        <v>334</v>
      </c>
      <c r="B162" s="39" t="s">
        <v>169</v>
      </c>
      <c r="C162" s="101">
        <v>0.83808190000000005</v>
      </c>
      <c r="D162" s="102">
        <v>0.71526239999999996</v>
      </c>
      <c r="E162" s="103">
        <v>0.98199119999999995</v>
      </c>
      <c r="F162" s="104">
        <v>0.102283361989343</v>
      </c>
      <c r="G162" s="105">
        <v>0.79302410000000001</v>
      </c>
      <c r="H162" s="102">
        <v>0.6605008</v>
      </c>
      <c r="I162" s="103">
        <v>0.95213689999999995</v>
      </c>
      <c r="J162" s="104">
        <v>6.4394387999999997E-2</v>
      </c>
      <c r="K162" s="105">
        <v>0.72542669999999998</v>
      </c>
      <c r="L162" s="102">
        <v>0.61280579999999996</v>
      </c>
      <c r="M162" s="103">
        <v>0.85874499999999998</v>
      </c>
      <c r="N162" s="104">
        <v>9.5275902439024406E-3</v>
      </c>
      <c r="O162" s="105">
        <v>0.82293559999999999</v>
      </c>
      <c r="P162" s="102">
        <v>0.6575375</v>
      </c>
      <c r="Q162" s="103">
        <v>1.029938</v>
      </c>
      <c r="R162" s="104">
        <v>0.21099487446300699</v>
      </c>
      <c r="S162" s="106">
        <v>0.67522550000000003</v>
      </c>
      <c r="T162" s="107">
        <v>0.55920440000000005</v>
      </c>
      <c r="U162" s="108">
        <v>0.81531799999999999</v>
      </c>
      <c r="V162" s="109">
        <v>8.6130285714285694E-3</v>
      </c>
      <c r="W162" s="106">
        <v>0.73702590000000001</v>
      </c>
      <c r="X162" s="107">
        <v>0.61421490000000001</v>
      </c>
      <c r="Y162" s="108">
        <v>0.88439259999999997</v>
      </c>
      <c r="Z162" s="109">
        <v>1.9135762162162201E-2</v>
      </c>
      <c r="AA162" s="106">
        <v>0.6782089</v>
      </c>
      <c r="AB162" s="107">
        <v>0.55287299999999995</v>
      </c>
      <c r="AC162" s="108">
        <v>0.83195839999999999</v>
      </c>
      <c r="AD162" s="109">
        <v>9.5275902439024406E-3</v>
      </c>
      <c r="AE162" s="106">
        <v>0.5742855</v>
      </c>
      <c r="AF162" s="107">
        <v>0.41028199999999998</v>
      </c>
      <c r="AG162" s="108">
        <v>0.80384659999999997</v>
      </c>
      <c r="AH162" s="110">
        <v>1.92683314285714E-2</v>
      </c>
      <c r="AI162"/>
      <c r="AL162"/>
      <c r="AM162"/>
      <c r="AN162"/>
      <c r="AO162"/>
      <c r="AR162"/>
      <c r="AS162"/>
      <c r="AT162"/>
      <c r="AU162"/>
      <c r="AX162"/>
      <c r="AY162"/>
      <c r="AZ162"/>
    </row>
    <row r="163" spans="1:52" x14ac:dyDescent="0.3">
      <c r="A163" t="s">
        <v>335</v>
      </c>
      <c r="B163" s="39" t="s">
        <v>169</v>
      </c>
      <c r="C163" s="101">
        <v>0.82994040000000002</v>
      </c>
      <c r="D163" s="102">
        <v>0.703102</v>
      </c>
      <c r="E163" s="103">
        <v>0.97966019999999998</v>
      </c>
      <c r="F163" s="104">
        <v>9.9269917689530696E-2</v>
      </c>
      <c r="G163" s="105">
        <v>0.78112879999999996</v>
      </c>
      <c r="H163" s="102">
        <v>0.64599209999999996</v>
      </c>
      <c r="I163" s="103">
        <v>0.94453489999999996</v>
      </c>
      <c r="J163" s="104">
        <v>5.9164041758241803E-2</v>
      </c>
      <c r="K163" s="105">
        <v>0.71143650000000003</v>
      </c>
      <c r="L163" s="102">
        <v>0.5976167</v>
      </c>
      <c r="M163" s="103">
        <v>0.84693399999999996</v>
      </c>
      <c r="N163" s="104">
        <v>8.6386399999999995E-3</v>
      </c>
      <c r="O163" s="105">
        <v>0.75478639999999997</v>
      </c>
      <c r="P163" s="102">
        <v>0.60047919999999999</v>
      </c>
      <c r="Q163" s="103">
        <v>0.94874650000000005</v>
      </c>
      <c r="R163" s="104">
        <v>7.2669709839816896E-2</v>
      </c>
      <c r="S163" s="106">
        <v>0.67391480000000004</v>
      </c>
      <c r="T163" s="107">
        <v>0.55736929999999996</v>
      </c>
      <c r="U163" s="108">
        <v>0.8148299</v>
      </c>
      <c r="V163" s="109">
        <v>8.6130285714285694E-3</v>
      </c>
      <c r="W163" s="106">
        <v>0.73497170000000001</v>
      </c>
      <c r="X163" s="107">
        <v>0.60871310000000001</v>
      </c>
      <c r="Y163" s="108">
        <v>0.88741859999999995</v>
      </c>
      <c r="Z163" s="109">
        <v>1.9284255319148898E-2</v>
      </c>
      <c r="AA163" s="106">
        <v>0.67886369999999996</v>
      </c>
      <c r="AB163" s="107">
        <v>0.55249769999999998</v>
      </c>
      <c r="AC163" s="108">
        <v>0.83413190000000004</v>
      </c>
      <c r="AD163" s="109">
        <v>9.7099404255319207E-3</v>
      </c>
      <c r="AE163" s="106">
        <v>0.60323530000000003</v>
      </c>
      <c r="AF163" s="107">
        <v>0.4546579</v>
      </c>
      <c r="AG163" s="108">
        <v>0.80036640000000003</v>
      </c>
      <c r="AH163" s="110">
        <v>1.35619726027397E-2</v>
      </c>
      <c r="AI163"/>
      <c r="AL163"/>
      <c r="AM163"/>
      <c r="AN163"/>
      <c r="AO163"/>
      <c r="AR163"/>
      <c r="AS163"/>
      <c r="AT163"/>
      <c r="AU163"/>
      <c r="AX163"/>
      <c r="AY163"/>
      <c r="AZ163"/>
    </row>
    <row r="164" spans="1:52" x14ac:dyDescent="0.3">
      <c r="A164" t="s">
        <v>336</v>
      </c>
      <c r="B164" s="39" t="s">
        <v>169</v>
      </c>
      <c r="C164" s="101">
        <v>0.81253220000000004</v>
      </c>
      <c r="D164" s="102">
        <v>0.68516520000000003</v>
      </c>
      <c r="E164" s="103">
        <v>0.96357579999999998</v>
      </c>
      <c r="F164" s="104">
        <v>7.5445893333333305E-2</v>
      </c>
      <c r="G164" s="105">
        <v>0.75698370000000004</v>
      </c>
      <c r="H164" s="102">
        <v>0.62439469999999997</v>
      </c>
      <c r="I164" s="103">
        <v>0.91772759999999998</v>
      </c>
      <c r="J164" s="104">
        <v>3.6605182470119499E-2</v>
      </c>
      <c r="K164" s="105">
        <v>0.70676680000000003</v>
      </c>
      <c r="L164" s="102">
        <v>0.59165489999999998</v>
      </c>
      <c r="M164" s="103">
        <v>0.84427479999999999</v>
      </c>
      <c r="N164" s="104">
        <v>8.6386399999999995E-3</v>
      </c>
      <c r="O164" s="105">
        <v>0.74000390000000005</v>
      </c>
      <c r="P164" s="102">
        <v>0.58876839999999997</v>
      </c>
      <c r="Q164" s="103">
        <v>0.93008690000000005</v>
      </c>
      <c r="R164" s="104">
        <v>5.6063417142857098E-2</v>
      </c>
      <c r="S164" s="106">
        <v>0.69114439999999999</v>
      </c>
      <c r="T164" s="107">
        <v>0.56974919999999996</v>
      </c>
      <c r="U164" s="108">
        <v>0.83840499999999996</v>
      </c>
      <c r="V164" s="109">
        <v>9.5275902439024406E-3</v>
      </c>
      <c r="W164" s="106">
        <v>0.73003150000000006</v>
      </c>
      <c r="X164" s="107">
        <v>0.60260060000000004</v>
      </c>
      <c r="Y164" s="108">
        <v>0.88441000000000003</v>
      </c>
      <c r="Z164" s="109">
        <v>1.92683314285714E-2</v>
      </c>
      <c r="AA164" s="106">
        <v>0.66202589999999994</v>
      </c>
      <c r="AB164" s="107">
        <v>0.53998780000000002</v>
      </c>
      <c r="AC164" s="108">
        <v>0.81164480000000006</v>
      </c>
      <c r="AD164" s="109">
        <v>8.6130285714285694E-3</v>
      </c>
      <c r="AE164" s="106">
        <v>0.61307230000000001</v>
      </c>
      <c r="AF164" s="107">
        <v>0.46741189999999999</v>
      </c>
      <c r="AG164" s="108">
        <v>0.80412499999999998</v>
      </c>
      <c r="AH164" s="110">
        <v>1.28910857142857E-2</v>
      </c>
      <c r="AI164"/>
      <c r="AL164"/>
      <c r="AM164"/>
      <c r="AN164"/>
      <c r="AO164"/>
      <c r="AR164"/>
      <c r="AS164"/>
      <c r="AT164"/>
      <c r="AU164"/>
      <c r="AX164"/>
      <c r="AY164"/>
      <c r="AZ164"/>
    </row>
    <row r="165" spans="1:52" x14ac:dyDescent="0.3">
      <c r="A165" t="s">
        <v>337</v>
      </c>
      <c r="B165" s="39" t="s">
        <v>169</v>
      </c>
      <c r="C165" s="101">
        <v>0.80201579999999995</v>
      </c>
      <c r="D165" s="102">
        <v>0.67291009999999996</v>
      </c>
      <c r="E165" s="103">
        <v>0.95589179999999996</v>
      </c>
      <c r="F165" s="104">
        <v>6.7136747058823498E-2</v>
      </c>
      <c r="G165" s="105">
        <v>0.74764799999999998</v>
      </c>
      <c r="H165" s="102">
        <v>0.61431579999999997</v>
      </c>
      <c r="I165" s="103">
        <v>0.90991880000000003</v>
      </c>
      <c r="J165" s="104">
        <v>3.3430447058823497E-2</v>
      </c>
      <c r="K165" s="105">
        <v>0.69055569999999999</v>
      </c>
      <c r="L165" s="102">
        <v>0.5761347</v>
      </c>
      <c r="M165" s="103">
        <v>0.82770080000000001</v>
      </c>
      <c r="N165" s="104">
        <v>8.6130285714285694E-3</v>
      </c>
      <c r="O165" s="105">
        <v>0.73108130000000005</v>
      </c>
      <c r="P165" s="102">
        <v>0.58027830000000002</v>
      </c>
      <c r="Q165" s="103">
        <v>0.92107499999999998</v>
      </c>
      <c r="R165" s="104">
        <v>5.0372779552715699E-2</v>
      </c>
      <c r="S165" s="106">
        <v>0.69507699999999994</v>
      </c>
      <c r="T165" s="107">
        <v>0.57096429999999998</v>
      </c>
      <c r="U165" s="108">
        <v>0.84616849999999999</v>
      </c>
      <c r="V165" s="109">
        <v>1.0488785454545501E-2</v>
      </c>
      <c r="W165" s="106">
        <v>0.72561290000000001</v>
      </c>
      <c r="X165" s="107">
        <v>0.596557</v>
      </c>
      <c r="Y165" s="108">
        <v>0.88258800000000004</v>
      </c>
      <c r="Z165" s="109">
        <v>1.92683314285714E-2</v>
      </c>
      <c r="AA165" s="106">
        <v>0.66346170000000004</v>
      </c>
      <c r="AB165" s="107">
        <v>0.53984810000000005</v>
      </c>
      <c r="AC165" s="108">
        <v>0.81538010000000005</v>
      </c>
      <c r="AD165" s="109">
        <v>8.6386399999999995E-3</v>
      </c>
      <c r="AE165" s="106">
        <v>0.61831930000000002</v>
      </c>
      <c r="AF165" s="107">
        <v>0.47197630000000002</v>
      </c>
      <c r="AG165" s="108">
        <v>0.81003809999999998</v>
      </c>
      <c r="AH165" s="110">
        <v>1.35619726027397E-2</v>
      </c>
      <c r="AI165"/>
      <c r="AL165"/>
      <c r="AM165"/>
      <c r="AN165"/>
      <c r="AO165"/>
      <c r="AR165"/>
      <c r="AS165"/>
      <c r="AT165"/>
      <c r="AU165"/>
      <c r="AX165"/>
      <c r="AY165"/>
      <c r="AZ165"/>
    </row>
    <row r="166" spans="1:52" x14ac:dyDescent="0.3">
      <c r="A166" t="s">
        <v>338</v>
      </c>
      <c r="B166" s="39" t="s">
        <v>169</v>
      </c>
      <c r="C166" s="101">
        <v>0.80819110000000005</v>
      </c>
      <c r="D166" s="102">
        <v>0.67442829999999998</v>
      </c>
      <c r="E166" s="103">
        <v>0.96848369999999995</v>
      </c>
      <c r="F166" s="104">
        <v>8.5856419591836694E-2</v>
      </c>
      <c r="G166" s="105">
        <v>0.74513629999999997</v>
      </c>
      <c r="H166" s="102">
        <v>0.60918740000000005</v>
      </c>
      <c r="I166" s="103">
        <v>0.91142420000000002</v>
      </c>
      <c r="J166" s="104">
        <v>3.5193952941176498E-2</v>
      </c>
      <c r="K166" s="105">
        <v>0.71425490000000003</v>
      </c>
      <c r="L166" s="102">
        <v>0.59229799999999999</v>
      </c>
      <c r="M166" s="103">
        <v>0.86132330000000001</v>
      </c>
      <c r="N166" s="104">
        <v>1.3092036923076899E-2</v>
      </c>
      <c r="O166" s="105">
        <v>0.75157189999999996</v>
      </c>
      <c r="P166" s="102">
        <v>0.59103709999999998</v>
      </c>
      <c r="Q166" s="103">
        <v>0.95571039999999996</v>
      </c>
      <c r="R166" s="104">
        <v>8.30040453781513E-2</v>
      </c>
      <c r="S166" s="106">
        <v>0.68044269999999996</v>
      </c>
      <c r="T166" s="107">
        <v>0.55814200000000003</v>
      </c>
      <c r="U166" s="108">
        <v>0.829542</v>
      </c>
      <c r="V166" s="109">
        <v>8.6963249999999995E-3</v>
      </c>
      <c r="W166" s="106">
        <v>0.71902350000000004</v>
      </c>
      <c r="X166" s="107">
        <v>0.58900160000000001</v>
      </c>
      <c r="Y166" s="108">
        <v>0.87774759999999996</v>
      </c>
      <c r="Z166" s="109">
        <v>1.92683314285714E-2</v>
      </c>
      <c r="AA166" s="106">
        <v>0.66593380000000002</v>
      </c>
      <c r="AB166" s="107">
        <v>0.54109669999999999</v>
      </c>
      <c r="AC166" s="108">
        <v>0.81957230000000003</v>
      </c>
      <c r="AD166" s="109">
        <v>8.6386399999999995E-3</v>
      </c>
      <c r="AE166" s="106">
        <v>0.6269827</v>
      </c>
      <c r="AF166" s="107">
        <v>0.48065730000000001</v>
      </c>
      <c r="AG166" s="108">
        <v>0.81785359999999996</v>
      </c>
      <c r="AH166" s="110">
        <v>1.4227200000000001E-2</v>
      </c>
      <c r="AI166"/>
      <c r="AL166"/>
      <c r="AM166"/>
      <c r="AN166"/>
      <c r="AO166"/>
      <c r="AR166"/>
      <c r="AS166"/>
      <c r="AT166"/>
      <c r="AU166"/>
      <c r="AX166"/>
      <c r="AY166"/>
      <c r="AZ166"/>
    </row>
    <row r="167" spans="1:52" x14ac:dyDescent="0.3">
      <c r="A167" t="s">
        <v>339</v>
      </c>
      <c r="B167" s="39" t="s">
        <v>169</v>
      </c>
      <c r="C167" s="101">
        <v>0.99837120000000001</v>
      </c>
      <c r="D167" s="102">
        <v>0.87040620000000002</v>
      </c>
      <c r="E167" s="103">
        <v>1.145149</v>
      </c>
      <c r="F167" s="104">
        <v>0.98736478060606103</v>
      </c>
      <c r="G167" s="105">
        <v>1.06528</v>
      </c>
      <c r="H167" s="102">
        <v>0.9036092</v>
      </c>
      <c r="I167" s="103">
        <v>1.2558769999999999</v>
      </c>
      <c r="J167" s="104">
        <v>0.628417812997904</v>
      </c>
      <c r="K167" s="105">
        <v>1.043202</v>
      </c>
      <c r="L167" s="102">
        <v>0.89818690000000001</v>
      </c>
      <c r="M167" s="103">
        <v>1.21163</v>
      </c>
      <c r="N167" s="104">
        <v>0.73925861869398202</v>
      </c>
      <c r="O167" s="105">
        <v>1.012832</v>
      </c>
      <c r="P167" s="102">
        <v>0.82751600000000003</v>
      </c>
      <c r="Q167" s="103">
        <v>1.2396469999999999</v>
      </c>
      <c r="R167" s="104">
        <v>0.94176840062926004</v>
      </c>
      <c r="S167" s="106">
        <v>0.88998900000000003</v>
      </c>
      <c r="T167" s="107">
        <v>0.76398429999999995</v>
      </c>
      <c r="U167" s="108">
        <v>1.0367759999999999</v>
      </c>
      <c r="V167" s="109">
        <v>0.27949171</v>
      </c>
      <c r="W167" s="106">
        <v>0.90681809999999996</v>
      </c>
      <c r="X167" s="107">
        <v>0.78085289999999996</v>
      </c>
      <c r="Y167" s="108">
        <v>1.053104</v>
      </c>
      <c r="Z167" s="109">
        <v>0.363962981352834</v>
      </c>
      <c r="AA167" s="106">
        <v>0.9483897</v>
      </c>
      <c r="AB167" s="107">
        <v>0.79677520000000002</v>
      </c>
      <c r="AC167" s="108">
        <v>1.128854</v>
      </c>
      <c r="AD167" s="109">
        <v>0.71493307968749997</v>
      </c>
      <c r="AE167" s="106">
        <v>0.96702829999999995</v>
      </c>
      <c r="AF167" s="107">
        <v>0.70371019999999995</v>
      </c>
      <c r="AG167" s="108">
        <v>1.3288759999999999</v>
      </c>
      <c r="AH167" s="110">
        <v>0.90235366283856999</v>
      </c>
      <c r="AI167"/>
      <c r="AL167"/>
      <c r="AM167"/>
      <c r="AN167"/>
      <c r="AO167"/>
      <c r="AR167"/>
      <c r="AS167"/>
      <c r="AT167"/>
      <c r="AU167"/>
      <c r="AX167"/>
      <c r="AY167"/>
      <c r="AZ167"/>
    </row>
    <row r="168" spans="1:52" x14ac:dyDescent="0.3">
      <c r="A168" t="s">
        <v>340</v>
      </c>
      <c r="B168" s="39" t="s">
        <v>169</v>
      </c>
      <c r="C168" s="101">
        <v>0.9016866</v>
      </c>
      <c r="D168" s="102">
        <v>0.77806310000000001</v>
      </c>
      <c r="E168" s="103">
        <v>1.0449520000000001</v>
      </c>
      <c r="F168" s="104">
        <v>0.32302249059500998</v>
      </c>
      <c r="G168" s="105">
        <v>0.87002139999999994</v>
      </c>
      <c r="H168" s="102">
        <v>0.73336570000000001</v>
      </c>
      <c r="I168" s="103">
        <v>1.032141</v>
      </c>
      <c r="J168" s="104">
        <v>0.24428035595105699</v>
      </c>
      <c r="K168" s="105">
        <v>0.80524169999999995</v>
      </c>
      <c r="L168" s="102">
        <v>0.68780059999999998</v>
      </c>
      <c r="M168" s="103">
        <v>0.94273560000000001</v>
      </c>
      <c r="N168" s="104">
        <v>4.6536538613861402E-2</v>
      </c>
      <c r="O168" s="105">
        <v>0.90899289999999999</v>
      </c>
      <c r="P168" s="102">
        <v>0.73594329999999997</v>
      </c>
      <c r="Q168" s="103">
        <v>1.122733</v>
      </c>
      <c r="R168" s="104">
        <v>0.55879584000000004</v>
      </c>
      <c r="S168" s="106">
        <v>0.77302769999999998</v>
      </c>
      <c r="T168" s="107">
        <v>0.64709139999999998</v>
      </c>
      <c r="U168" s="108">
        <v>0.92347369999999995</v>
      </c>
      <c r="V168" s="109">
        <v>3.6605182470119499E-2</v>
      </c>
      <c r="W168" s="106">
        <v>0.86235859999999998</v>
      </c>
      <c r="X168" s="107">
        <v>0.72692290000000004</v>
      </c>
      <c r="Y168" s="108">
        <v>1.023028</v>
      </c>
      <c r="Z168" s="109">
        <v>0.211908485714286</v>
      </c>
      <c r="AA168" s="106">
        <v>0.78251649999999995</v>
      </c>
      <c r="AB168" s="107">
        <v>0.64516839999999998</v>
      </c>
      <c r="AC168" s="108">
        <v>0.94910419999999995</v>
      </c>
      <c r="AD168" s="109">
        <v>6.4287911335012604E-2</v>
      </c>
      <c r="AE168" s="106">
        <v>0.61769300000000005</v>
      </c>
      <c r="AF168" s="107">
        <v>0.44433699999999998</v>
      </c>
      <c r="AG168" s="108">
        <v>0.85868319999999998</v>
      </c>
      <c r="AH168" s="110">
        <v>3.5184653617021298E-2</v>
      </c>
      <c r="AI168"/>
      <c r="AL168"/>
      <c r="AM168"/>
      <c r="AN168"/>
      <c r="AO168"/>
      <c r="AR168"/>
      <c r="AS168"/>
      <c r="AT168"/>
      <c r="AU168"/>
      <c r="AX168"/>
      <c r="AY168"/>
      <c r="AZ168"/>
    </row>
    <row r="169" spans="1:52" x14ac:dyDescent="0.3">
      <c r="A169" t="s">
        <v>341</v>
      </c>
      <c r="B169" s="39" t="s">
        <v>169</v>
      </c>
      <c r="C169" s="101">
        <v>0.91494690000000001</v>
      </c>
      <c r="D169" s="102">
        <v>0.79106160000000003</v>
      </c>
      <c r="E169" s="103">
        <v>1.058233</v>
      </c>
      <c r="F169" s="104">
        <v>0.40421457629499602</v>
      </c>
      <c r="G169" s="105">
        <v>0.87807550000000001</v>
      </c>
      <c r="H169" s="102">
        <v>0.7416604</v>
      </c>
      <c r="I169" s="103">
        <v>1.039582</v>
      </c>
      <c r="J169" s="104">
        <v>0.275416984615385</v>
      </c>
      <c r="K169" s="105">
        <v>0.81984520000000005</v>
      </c>
      <c r="L169" s="102">
        <v>0.70158849999999995</v>
      </c>
      <c r="M169" s="103">
        <v>0.95803470000000002</v>
      </c>
      <c r="N169" s="104">
        <v>6.37061059125964E-2</v>
      </c>
      <c r="O169" s="105">
        <v>0.91141660000000002</v>
      </c>
      <c r="P169" s="102">
        <v>0.73975299999999999</v>
      </c>
      <c r="Q169" s="103">
        <v>1.122916</v>
      </c>
      <c r="R169" s="104">
        <v>0.56528436745562105</v>
      </c>
      <c r="S169" s="106">
        <v>0.78019459999999996</v>
      </c>
      <c r="T169" s="107">
        <v>0.65422389999999997</v>
      </c>
      <c r="U169" s="108">
        <v>0.9304209</v>
      </c>
      <c r="V169" s="109">
        <v>4.1681509489051097E-2</v>
      </c>
      <c r="W169" s="106">
        <v>0.87358389999999997</v>
      </c>
      <c r="X169" s="107">
        <v>0.73792139999999995</v>
      </c>
      <c r="Y169" s="108">
        <v>1.034187</v>
      </c>
      <c r="Z169" s="109">
        <v>0.25449372631578898</v>
      </c>
      <c r="AA169" s="106">
        <v>0.79420009999999996</v>
      </c>
      <c r="AB169" s="107">
        <v>0.6560608</v>
      </c>
      <c r="AC169" s="108">
        <v>0.9614258</v>
      </c>
      <c r="AD169" s="109">
        <v>7.9064964551422298E-2</v>
      </c>
      <c r="AE169" s="106">
        <v>0.63251579999999996</v>
      </c>
      <c r="AF169" s="107">
        <v>0.45461780000000002</v>
      </c>
      <c r="AG169" s="108">
        <v>0.88002789999999997</v>
      </c>
      <c r="AH169" s="110">
        <v>4.4440571428571399E-2</v>
      </c>
      <c r="AI169"/>
      <c r="AL169"/>
      <c r="AM169"/>
      <c r="AN169"/>
      <c r="AO169"/>
      <c r="AR169"/>
      <c r="AS169"/>
      <c r="AT169"/>
      <c r="AU169"/>
      <c r="AX169"/>
      <c r="AY169"/>
      <c r="AZ169"/>
    </row>
    <row r="170" spans="1:52" x14ac:dyDescent="0.3">
      <c r="A170" t="s">
        <v>342</v>
      </c>
      <c r="B170" s="39" t="s">
        <v>169</v>
      </c>
      <c r="C170" s="101">
        <v>0.92858249999999998</v>
      </c>
      <c r="D170" s="102">
        <v>0.80395059999999996</v>
      </c>
      <c r="E170" s="103">
        <v>1.072535</v>
      </c>
      <c r="F170" s="104">
        <v>0.49196871886792498</v>
      </c>
      <c r="G170" s="105">
        <v>0.89293540000000005</v>
      </c>
      <c r="H170" s="102">
        <v>0.75539049999999996</v>
      </c>
      <c r="I170" s="103">
        <v>1.055525</v>
      </c>
      <c r="J170" s="104">
        <v>0.34233206256983201</v>
      </c>
      <c r="K170" s="105">
        <v>0.84017249999999999</v>
      </c>
      <c r="L170" s="102">
        <v>0.72000649999999999</v>
      </c>
      <c r="M170" s="103">
        <v>0.98039379999999998</v>
      </c>
      <c r="N170" s="104">
        <v>9.8423736745886697E-2</v>
      </c>
      <c r="O170" s="105">
        <v>0.91985349999999999</v>
      </c>
      <c r="P170" s="102">
        <v>0.74799119999999997</v>
      </c>
      <c r="Q170" s="103">
        <v>1.1312040000000001</v>
      </c>
      <c r="R170" s="104">
        <v>0.60976414800000001</v>
      </c>
      <c r="S170" s="106">
        <v>0.78631459999999997</v>
      </c>
      <c r="T170" s="107">
        <v>0.66042069999999997</v>
      </c>
      <c r="U170" s="108">
        <v>0.93620729999999996</v>
      </c>
      <c r="V170" s="109">
        <v>4.6134453511705698E-2</v>
      </c>
      <c r="W170" s="106">
        <v>0.88364969999999998</v>
      </c>
      <c r="X170" s="107">
        <v>0.7476431</v>
      </c>
      <c r="Y170" s="108">
        <v>1.0443979999999999</v>
      </c>
      <c r="Z170" s="109">
        <v>0.29470105377643502</v>
      </c>
      <c r="AA170" s="106">
        <v>0.80794200000000005</v>
      </c>
      <c r="AB170" s="107">
        <v>0.6685622</v>
      </c>
      <c r="AC170" s="108">
        <v>0.97637910000000006</v>
      </c>
      <c r="AD170" s="109">
        <v>9.8829639272727296E-2</v>
      </c>
      <c r="AE170" s="106">
        <v>0.65864690000000004</v>
      </c>
      <c r="AF170" s="107">
        <v>0.47407519999999997</v>
      </c>
      <c r="AG170" s="108">
        <v>0.9150779</v>
      </c>
      <c r="AH170" s="110">
        <v>6.4287911335012604E-2</v>
      </c>
      <c r="AI170"/>
      <c r="AL170"/>
      <c r="AM170"/>
      <c r="AN170"/>
      <c r="AO170"/>
      <c r="AR170"/>
      <c r="AS170"/>
      <c r="AT170"/>
      <c r="AU170"/>
      <c r="AX170"/>
      <c r="AY170"/>
      <c r="AZ170"/>
    </row>
    <row r="171" spans="1:52" x14ac:dyDescent="0.3">
      <c r="A171" t="s">
        <v>343</v>
      </c>
      <c r="B171" s="39" t="s">
        <v>169</v>
      </c>
      <c r="C171" s="101">
        <v>0.87327949999999999</v>
      </c>
      <c r="D171" s="102">
        <v>0.75085840000000004</v>
      </c>
      <c r="E171" s="103">
        <v>1.01566</v>
      </c>
      <c r="F171" s="104">
        <v>0.19570094382022499</v>
      </c>
      <c r="G171" s="105">
        <v>0.83077659999999998</v>
      </c>
      <c r="H171" s="102">
        <v>0.69812839999999998</v>
      </c>
      <c r="I171" s="103">
        <v>0.98862859999999997</v>
      </c>
      <c r="J171" s="104">
        <v>0.11865948174474999</v>
      </c>
      <c r="K171" s="105">
        <v>0.76682950000000005</v>
      </c>
      <c r="L171" s="102">
        <v>0.65297039999999995</v>
      </c>
      <c r="M171" s="103">
        <v>0.90054219999999996</v>
      </c>
      <c r="N171" s="104">
        <v>1.92683314285714E-2</v>
      </c>
      <c r="O171" s="105">
        <v>0.88479940000000001</v>
      </c>
      <c r="P171" s="102">
        <v>0.71368880000000001</v>
      </c>
      <c r="Q171" s="103">
        <v>1.096935</v>
      </c>
      <c r="R171" s="104">
        <v>0.43989384260651598</v>
      </c>
      <c r="S171" s="106">
        <v>0.76469200000000004</v>
      </c>
      <c r="T171" s="107">
        <v>0.63833050000000002</v>
      </c>
      <c r="U171" s="108">
        <v>0.91606739999999998</v>
      </c>
      <c r="V171" s="109">
        <v>3.3198470046082999E-2</v>
      </c>
      <c r="W171" s="106">
        <v>0.85742450000000003</v>
      </c>
      <c r="X171" s="107">
        <v>0.72003079999999997</v>
      </c>
      <c r="Y171" s="108">
        <v>1.0210349999999999</v>
      </c>
      <c r="Z171" s="109">
        <v>0.204009360874848</v>
      </c>
      <c r="AA171" s="106">
        <v>0.76049279999999997</v>
      </c>
      <c r="AB171" s="107">
        <v>0.62540030000000002</v>
      </c>
      <c r="AC171" s="108">
        <v>0.9247668</v>
      </c>
      <c r="AD171" s="109">
        <v>4.27505724381625E-2</v>
      </c>
      <c r="AE171" s="106">
        <v>0.59730660000000002</v>
      </c>
      <c r="AF171" s="107">
        <v>0.43397730000000001</v>
      </c>
      <c r="AG171" s="108">
        <v>0.82210559999999999</v>
      </c>
      <c r="AH171" s="110">
        <v>2.0749563157894699E-2</v>
      </c>
      <c r="AI171"/>
      <c r="AL171"/>
      <c r="AM171"/>
      <c r="AN171"/>
      <c r="AO171"/>
      <c r="AR171"/>
      <c r="AS171"/>
      <c r="AT171"/>
      <c r="AU171"/>
      <c r="AX171"/>
      <c r="AY171"/>
      <c r="AZ171"/>
    </row>
    <row r="172" spans="1:52" x14ac:dyDescent="0.3">
      <c r="A172" t="s">
        <v>344</v>
      </c>
      <c r="B172" s="39" t="s">
        <v>169</v>
      </c>
      <c r="C172" s="101">
        <v>0.87023220000000001</v>
      </c>
      <c r="D172" s="102">
        <v>0.74748309999999996</v>
      </c>
      <c r="E172" s="103">
        <v>1.013139</v>
      </c>
      <c r="F172" s="104">
        <v>0.18761307181467199</v>
      </c>
      <c r="G172" s="105">
        <v>0.82860420000000001</v>
      </c>
      <c r="H172" s="102">
        <v>0.69587889999999997</v>
      </c>
      <c r="I172" s="103">
        <v>0.98664410000000002</v>
      </c>
      <c r="J172" s="104">
        <v>0.11451003768595</v>
      </c>
      <c r="K172" s="105">
        <v>0.76377949999999994</v>
      </c>
      <c r="L172" s="102">
        <v>0.64998540000000005</v>
      </c>
      <c r="M172" s="103">
        <v>0.89749590000000001</v>
      </c>
      <c r="N172" s="104">
        <v>1.9135762162162201E-2</v>
      </c>
      <c r="O172" s="105">
        <v>0.87872450000000002</v>
      </c>
      <c r="P172" s="102">
        <v>0.708345</v>
      </c>
      <c r="Q172" s="103">
        <v>1.0900860000000001</v>
      </c>
      <c r="R172" s="104">
        <v>0.412063332528041</v>
      </c>
      <c r="S172" s="106">
        <v>0.76985510000000001</v>
      </c>
      <c r="T172" s="107">
        <v>0.64244809999999997</v>
      </c>
      <c r="U172" s="108">
        <v>0.92252889999999999</v>
      </c>
      <c r="V172" s="109">
        <v>3.6605182470119499E-2</v>
      </c>
      <c r="W172" s="106">
        <v>0.86407449999999997</v>
      </c>
      <c r="X172" s="107">
        <v>0.72488739999999996</v>
      </c>
      <c r="Y172" s="108">
        <v>1.029987</v>
      </c>
      <c r="Z172" s="109">
        <v>0.233626513636364</v>
      </c>
      <c r="AA172" s="106">
        <v>0.76334150000000001</v>
      </c>
      <c r="AB172" s="107">
        <v>0.62769520000000001</v>
      </c>
      <c r="AC172" s="108">
        <v>0.92830120000000005</v>
      </c>
      <c r="AD172" s="109">
        <v>4.57750868686869E-2</v>
      </c>
      <c r="AE172" s="106">
        <v>0.60662799999999995</v>
      </c>
      <c r="AF172" s="107">
        <v>0.44487490000000002</v>
      </c>
      <c r="AG172" s="108">
        <v>0.82719310000000001</v>
      </c>
      <c r="AH172" s="110">
        <v>2.0749563157894699E-2</v>
      </c>
      <c r="AI172"/>
      <c r="AL172"/>
      <c r="AM172"/>
      <c r="AN172"/>
      <c r="AO172"/>
      <c r="AR172"/>
      <c r="AS172"/>
      <c r="AT172"/>
      <c r="AU172"/>
      <c r="AX172"/>
      <c r="AY172"/>
      <c r="AZ172"/>
    </row>
    <row r="173" spans="1:52" x14ac:dyDescent="0.3">
      <c r="A173" t="s">
        <v>345</v>
      </c>
      <c r="B173" s="39" t="s">
        <v>169</v>
      </c>
      <c r="C173" s="101">
        <v>0.8853086</v>
      </c>
      <c r="D173" s="102">
        <v>0.76221309999999998</v>
      </c>
      <c r="E173" s="103">
        <v>1.028284</v>
      </c>
      <c r="F173" s="104">
        <v>0.244859691009989</v>
      </c>
      <c r="G173" s="105">
        <v>0.84531610000000001</v>
      </c>
      <c r="H173" s="102">
        <v>0.71075619999999995</v>
      </c>
      <c r="I173" s="103">
        <v>1.0053510000000001</v>
      </c>
      <c r="J173" s="104">
        <v>0.15947236211699201</v>
      </c>
      <c r="K173" s="105">
        <v>0.78847420000000001</v>
      </c>
      <c r="L173" s="102">
        <v>0.67194670000000001</v>
      </c>
      <c r="M173" s="103">
        <v>0.92520959999999997</v>
      </c>
      <c r="N173" s="104">
        <v>3.3198470046082999E-2</v>
      </c>
      <c r="O173" s="105">
        <v>0.91593610000000003</v>
      </c>
      <c r="P173" s="102">
        <v>0.73886309999999999</v>
      </c>
      <c r="Q173" s="103">
        <v>1.135446</v>
      </c>
      <c r="R173" s="104">
        <v>0.60370485214899705</v>
      </c>
      <c r="S173" s="106">
        <v>0.7468207</v>
      </c>
      <c r="T173" s="107">
        <v>0.62371920000000003</v>
      </c>
      <c r="U173" s="108">
        <v>0.89421850000000003</v>
      </c>
      <c r="V173" s="109">
        <v>2.0749563157894699E-2</v>
      </c>
      <c r="W173" s="106">
        <v>0.83402710000000002</v>
      </c>
      <c r="X173" s="107">
        <v>0.70132649999999996</v>
      </c>
      <c r="Y173" s="108">
        <v>0.99183659999999996</v>
      </c>
      <c r="Z173" s="109">
        <v>0.12443608224299101</v>
      </c>
      <c r="AA173" s="106">
        <v>0.75895190000000001</v>
      </c>
      <c r="AB173" s="107">
        <v>0.62423790000000001</v>
      </c>
      <c r="AC173" s="108">
        <v>0.9227379</v>
      </c>
      <c r="AD173" s="109">
        <v>4.14919736263736E-2</v>
      </c>
      <c r="AE173" s="106">
        <v>0.59469090000000002</v>
      </c>
      <c r="AF173" s="107">
        <v>0.42789319999999997</v>
      </c>
      <c r="AG173" s="108">
        <v>0.82650829999999997</v>
      </c>
      <c r="AH173" s="110">
        <v>2.32686816568047E-2</v>
      </c>
      <c r="AI173"/>
      <c r="AL173"/>
      <c r="AM173"/>
      <c r="AN173"/>
      <c r="AO173"/>
      <c r="AR173"/>
      <c r="AS173"/>
      <c r="AT173"/>
      <c r="AU173"/>
      <c r="AX173"/>
      <c r="AY173"/>
      <c r="AZ173"/>
    </row>
    <row r="174" spans="1:52" x14ac:dyDescent="0.3">
      <c r="A174" t="s">
        <v>346</v>
      </c>
      <c r="B174" s="39" t="s">
        <v>169</v>
      </c>
      <c r="C174" s="101">
        <v>1.0667530000000001</v>
      </c>
      <c r="D174" s="102">
        <v>0.94459360000000003</v>
      </c>
      <c r="E174" s="103">
        <v>1.2047110000000001</v>
      </c>
      <c r="F174" s="104">
        <v>0.47451955875299801</v>
      </c>
      <c r="G174" s="105">
        <v>1.1435059999999999</v>
      </c>
      <c r="H174" s="102">
        <v>0.9790991</v>
      </c>
      <c r="I174" s="103">
        <v>1.33552</v>
      </c>
      <c r="J174" s="104">
        <v>0.21413928941735999</v>
      </c>
      <c r="K174" s="105">
        <v>1.1401030000000001</v>
      </c>
      <c r="L174" s="102">
        <v>0.99238400000000004</v>
      </c>
      <c r="M174" s="103">
        <v>1.3098099999999999</v>
      </c>
      <c r="N174" s="104">
        <v>0.17189376064690001</v>
      </c>
      <c r="O174" s="105">
        <v>1.03626</v>
      </c>
      <c r="P174" s="102">
        <v>0.86373390000000005</v>
      </c>
      <c r="Q174" s="103">
        <v>1.243247</v>
      </c>
      <c r="R174" s="104">
        <v>0.82730602344582604</v>
      </c>
      <c r="S174" s="106">
        <v>0.99305589999999999</v>
      </c>
      <c r="T174" s="107">
        <v>0.8644153</v>
      </c>
      <c r="U174" s="108">
        <v>1.140841</v>
      </c>
      <c r="V174" s="109">
        <v>0.954128801246106</v>
      </c>
      <c r="W174" s="106">
        <v>0.99674490000000004</v>
      </c>
      <c r="X174" s="107">
        <v>0.87366069999999996</v>
      </c>
      <c r="Y174" s="108">
        <v>1.13717</v>
      </c>
      <c r="Z174" s="109">
        <v>0.979024208588957</v>
      </c>
      <c r="AA174" s="106">
        <v>1.0503</v>
      </c>
      <c r="AB174" s="107">
        <v>0.88906649999999998</v>
      </c>
      <c r="AC174" s="108">
        <v>1.240774</v>
      </c>
      <c r="AD174" s="109">
        <v>0.72649966571798197</v>
      </c>
      <c r="AE174" s="106">
        <v>1.187548</v>
      </c>
      <c r="AF174" s="107">
        <v>0.8323895</v>
      </c>
      <c r="AG174" s="108">
        <v>1.6942440000000001</v>
      </c>
      <c r="AH174" s="110">
        <v>0.52449849209516497</v>
      </c>
      <c r="AI174"/>
      <c r="AL174"/>
      <c r="AM174"/>
      <c r="AN174"/>
      <c r="AO174"/>
      <c r="AR174"/>
      <c r="AS174"/>
      <c r="AT174"/>
      <c r="AU174"/>
      <c r="AX174"/>
      <c r="AY174"/>
      <c r="AZ174"/>
    </row>
    <row r="175" spans="1:52" x14ac:dyDescent="0.3">
      <c r="A175" t="s">
        <v>347</v>
      </c>
      <c r="B175" s="39" t="s">
        <v>169</v>
      </c>
      <c r="C175" s="101">
        <v>1.016991</v>
      </c>
      <c r="D175" s="102">
        <v>0.89245450000000004</v>
      </c>
      <c r="E175" s="103">
        <v>1.1589050000000001</v>
      </c>
      <c r="F175" s="104">
        <v>0.87716339405940602</v>
      </c>
      <c r="G175" s="105">
        <v>1.0282880000000001</v>
      </c>
      <c r="H175" s="102">
        <v>0.8808916</v>
      </c>
      <c r="I175" s="103">
        <v>1.200348</v>
      </c>
      <c r="J175" s="104">
        <v>0.84022223944153596</v>
      </c>
      <c r="K175" s="105">
        <v>1.00613</v>
      </c>
      <c r="L175" s="102">
        <v>0.87390380000000001</v>
      </c>
      <c r="M175" s="103">
        <v>1.1583619999999999</v>
      </c>
      <c r="N175" s="104">
        <v>0.95861032445820404</v>
      </c>
      <c r="O175" s="105">
        <v>1.1027629999999999</v>
      </c>
      <c r="P175" s="102">
        <v>0.90930719999999998</v>
      </c>
      <c r="Q175" s="103">
        <v>1.337377</v>
      </c>
      <c r="R175" s="104">
        <v>0.499566613625685</v>
      </c>
      <c r="S175" s="106">
        <v>1.0503690000000001</v>
      </c>
      <c r="T175" s="107">
        <v>0.89309859999999996</v>
      </c>
      <c r="U175" s="108">
        <v>1.2353339999999999</v>
      </c>
      <c r="V175" s="109">
        <v>0.71623895797007198</v>
      </c>
      <c r="W175" s="106">
        <v>1.091486</v>
      </c>
      <c r="X175" s="107">
        <v>0.93490910000000005</v>
      </c>
      <c r="Y175" s="108">
        <v>1.2742849999999999</v>
      </c>
      <c r="Z175" s="109">
        <v>0.443884386688852</v>
      </c>
      <c r="AA175" s="106">
        <v>1.022516</v>
      </c>
      <c r="AB175" s="107">
        <v>0.85756390000000005</v>
      </c>
      <c r="AC175" s="108">
        <v>1.2191959999999999</v>
      </c>
      <c r="AD175" s="109">
        <v>0.87959128303130196</v>
      </c>
      <c r="AE175" s="106">
        <v>0.92715720000000001</v>
      </c>
      <c r="AF175" s="107">
        <v>0.68160339999999997</v>
      </c>
      <c r="AG175" s="108">
        <v>1.261174</v>
      </c>
      <c r="AH175" s="110">
        <v>0.77796911642901401</v>
      </c>
      <c r="AI175"/>
      <c r="AL175"/>
      <c r="AM175"/>
      <c r="AN175"/>
      <c r="AO175"/>
      <c r="AR175"/>
      <c r="AS175"/>
      <c r="AT175"/>
      <c r="AU175"/>
      <c r="AX175"/>
      <c r="AY175"/>
      <c r="AZ175"/>
    </row>
    <row r="176" spans="1:52" x14ac:dyDescent="0.3">
      <c r="A176" t="s">
        <v>348</v>
      </c>
      <c r="B176" s="39" t="s">
        <v>169</v>
      </c>
      <c r="C176" s="101">
        <v>1.044538</v>
      </c>
      <c r="D176" s="102">
        <v>0.91523860000000001</v>
      </c>
      <c r="E176" s="103">
        <v>1.1921029999999999</v>
      </c>
      <c r="F176" s="104">
        <v>0.68346707284768204</v>
      </c>
      <c r="G176" s="105">
        <v>1.045326</v>
      </c>
      <c r="H176" s="102">
        <v>0.89452350000000003</v>
      </c>
      <c r="I176" s="103">
        <v>1.221552</v>
      </c>
      <c r="J176" s="104">
        <v>0.73792911219512203</v>
      </c>
      <c r="K176" s="105">
        <v>1.0276829999999999</v>
      </c>
      <c r="L176" s="102">
        <v>0.8912987</v>
      </c>
      <c r="M176" s="103">
        <v>1.184938</v>
      </c>
      <c r="N176" s="104">
        <v>0.83234801702127703</v>
      </c>
      <c r="O176" s="105">
        <v>1.0802210000000001</v>
      </c>
      <c r="P176" s="102">
        <v>0.89023739999999996</v>
      </c>
      <c r="Q176" s="103">
        <v>1.310748</v>
      </c>
      <c r="R176" s="104">
        <v>0.61397610617459197</v>
      </c>
      <c r="S176" s="106">
        <v>1.0233650000000001</v>
      </c>
      <c r="T176" s="107">
        <v>0.86933519999999997</v>
      </c>
      <c r="U176" s="108">
        <v>1.2046870000000001</v>
      </c>
      <c r="V176" s="109">
        <v>0.87249186860986505</v>
      </c>
      <c r="W176" s="106">
        <v>1.0745579999999999</v>
      </c>
      <c r="X176" s="107">
        <v>0.91974020000000001</v>
      </c>
      <c r="Y176" s="108">
        <v>1.2554350000000001</v>
      </c>
      <c r="Z176" s="109">
        <v>0.54622136619083395</v>
      </c>
      <c r="AA176" s="106">
        <v>1.0196810000000001</v>
      </c>
      <c r="AB176" s="107">
        <v>0.85413899999999998</v>
      </c>
      <c r="AC176" s="108">
        <v>1.2173080000000001</v>
      </c>
      <c r="AD176" s="109">
        <v>0.897617706029332</v>
      </c>
      <c r="AE176" s="106">
        <v>0.92701540000000004</v>
      </c>
      <c r="AF176" s="107">
        <v>0.67802359999999995</v>
      </c>
      <c r="AG176" s="108">
        <v>1.2674449999999999</v>
      </c>
      <c r="AH176" s="110">
        <v>0.78017865860579905</v>
      </c>
      <c r="AI176"/>
      <c r="AL176"/>
      <c r="AM176"/>
      <c r="AN176"/>
      <c r="AO176"/>
      <c r="AR176"/>
      <c r="AS176"/>
      <c r="AT176"/>
      <c r="AU176"/>
      <c r="AX176"/>
      <c r="AY176"/>
      <c r="AZ176"/>
    </row>
    <row r="177" spans="1:52" x14ac:dyDescent="0.3">
      <c r="A177" t="s">
        <v>349</v>
      </c>
      <c r="B177" s="39" t="s">
        <v>169</v>
      </c>
      <c r="C177" s="101">
        <v>1.0350060000000001</v>
      </c>
      <c r="D177" s="102">
        <v>0.90587899999999999</v>
      </c>
      <c r="E177" s="103">
        <v>1.182539</v>
      </c>
      <c r="F177" s="104">
        <v>0.77016626876971594</v>
      </c>
      <c r="G177" s="105">
        <v>1.0255639999999999</v>
      </c>
      <c r="H177" s="102">
        <v>0.87700619999999996</v>
      </c>
      <c r="I177" s="103">
        <v>1.1992860000000001</v>
      </c>
      <c r="J177" s="104">
        <v>0.85463107243735803</v>
      </c>
      <c r="K177" s="105">
        <v>1.0071410000000001</v>
      </c>
      <c r="L177" s="102">
        <v>0.87259909999999996</v>
      </c>
      <c r="M177" s="103">
        <v>1.162428</v>
      </c>
      <c r="N177" s="104">
        <v>0.954128801246106</v>
      </c>
      <c r="O177" s="105">
        <v>1.0438179999999999</v>
      </c>
      <c r="P177" s="102">
        <v>0.85967760000000004</v>
      </c>
      <c r="Q177" s="103">
        <v>1.267401</v>
      </c>
      <c r="R177" s="104">
        <v>0.80327116118859898</v>
      </c>
      <c r="S177" s="106">
        <v>0.98493319999999995</v>
      </c>
      <c r="T177" s="107">
        <v>0.83607569999999998</v>
      </c>
      <c r="U177" s="108">
        <v>1.1602939999999999</v>
      </c>
      <c r="V177" s="109">
        <v>0.91565778302900103</v>
      </c>
      <c r="W177" s="106">
        <v>1.052495</v>
      </c>
      <c r="X177" s="107">
        <v>0.90021609999999996</v>
      </c>
      <c r="Y177" s="108">
        <v>1.2305330000000001</v>
      </c>
      <c r="Z177" s="109">
        <v>0.68595256803170401</v>
      </c>
      <c r="AA177" s="106">
        <v>0.9933514</v>
      </c>
      <c r="AB177" s="107">
        <v>0.83138999999999996</v>
      </c>
      <c r="AC177" s="108">
        <v>1.1868639999999999</v>
      </c>
      <c r="AD177" s="109">
        <v>0.96568077528321306</v>
      </c>
      <c r="AE177" s="106">
        <v>0.89417519999999995</v>
      </c>
      <c r="AF177" s="107">
        <v>0.65250719999999995</v>
      </c>
      <c r="AG177" s="108">
        <v>1.225349</v>
      </c>
      <c r="AH177" s="110">
        <v>0.65978850428863201</v>
      </c>
      <c r="AI177"/>
      <c r="AL177"/>
      <c r="AM177"/>
      <c r="AN177"/>
      <c r="AO177"/>
      <c r="AR177"/>
      <c r="AS177"/>
      <c r="AT177"/>
      <c r="AU177"/>
      <c r="AX177"/>
      <c r="AY177"/>
      <c r="AZ177"/>
    </row>
    <row r="178" spans="1:52" x14ac:dyDescent="0.3">
      <c r="A178" t="s">
        <v>350</v>
      </c>
      <c r="B178" s="39" t="s">
        <v>169</v>
      </c>
      <c r="C178" s="101">
        <v>1.0043949999999999</v>
      </c>
      <c r="D178" s="102">
        <v>0.88096240000000003</v>
      </c>
      <c r="E178" s="103">
        <v>1.1451210000000001</v>
      </c>
      <c r="F178" s="104">
        <v>0.96940343237704896</v>
      </c>
      <c r="G178" s="105">
        <v>1.003674</v>
      </c>
      <c r="H178" s="102">
        <v>0.85964560000000001</v>
      </c>
      <c r="I178" s="103">
        <v>1.171834</v>
      </c>
      <c r="J178" s="104">
        <v>0.97947911056661596</v>
      </c>
      <c r="K178" s="105">
        <v>0.98003119999999999</v>
      </c>
      <c r="L178" s="102">
        <v>0.85090410000000005</v>
      </c>
      <c r="M178" s="103">
        <v>1.128754</v>
      </c>
      <c r="N178" s="104">
        <v>0.87249186860986505</v>
      </c>
      <c r="O178" s="105">
        <v>1.088328</v>
      </c>
      <c r="P178" s="102">
        <v>0.89734659999999999</v>
      </c>
      <c r="Q178" s="103">
        <v>1.319955</v>
      </c>
      <c r="R178" s="104">
        <v>0.57195879410898398</v>
      </c>
      <c r="S178" s="106">
        <v>1.0339750000000001</v>
      </c>
      <c r="T178" s="107">
        <v>0.87895089999999998</v>
      </c>
      <c r="U178" s="108">
        <v>1.2163409999999999</v>
      </c>
      <c r="V178" s="109">
        <v>0.81977853756740604</v>
      </c>
      <c r="W178" s="106">
        <v>1.0771820000000001</v>
      </c>
      <c r="X178" s="107">
        <v>0.92240809999999995</v>
      </c>
      <c r="Y178" s="108">
        <v>1.2579260000000001</v>
      </c>
      <c r="Z178" s="109">
        <v>0.52923693577981701</v>
      </c>
      <c r="AA178" s="106">
        <v>0.99625640000000004</v>
      </c>
      <c r="AB178" s="107">
        <v>0.83531549999999999</v>
      </c>
      <c r="AC178" s="108">
        <v>1.1882060000000001</v>
      </c>
      <c r="AD178" s="109">
        <v>0.98200256848546696</v>
      </c>
      <c r="AE178" s="106">
        <v>0.88379019999999997</v>
      </c>
      <c r="AF178" s="107">
        <v>0.64994819999999998</v>
      </c>
      <c r="AG178" s="108">
        <v>1.201765</v>
      </c>
      <c r="AH178" s="110">
        <v>0.61181825470085505</v>
      </c>
      <c r="AI178"/>
      <c r="AL178"/>
      <c r="AM178"/>
      <c r="AN178"/>
      <c r="AO178"/>
      <c r="AR178"/>
      <c r="AS178"/>
      <c r="AT178"/>
      <c r="AU178"/>
      <c r="AX178"/>
      <c r="AY178"/>
      <c r="AZ178"/>
    </row>
    <row r="179" spans="1:52" x14ac:dyDescent="0.3">
      <c r="A179" t="s">
        <v>351</v>
      </c>
      <c r="B179" s="39" t="s">
        <v>169</v>
      </c>
      <c r="C179" s="101">
        <v>0.99693200000000004</v>
      </c>
      <c r="D179" s="102">
        <v>0.87507559999999995</v>
      </c>
      <c r="E179" s="103">
        <v>1.1357569999999999</v>
      </c>
      <c r="F179" s="104">
        <v>0.97947911056661596</v>
      </c>
      <c r="G179" s="105">
        <v>1.0018849999999999</v>
      </c>
      <c r="H179" s="102">
        <v>0.85910839999999999</v>
      </c>
      <c r="I179" s="103">
        <v>1.1683889999999999</v>
      </c>
      <c r="J179" s="104">
        <v>0.98736478060606103</v>
      </c>
      <c r="K179" s="105">
        <v>0.97614129999999999</v>
      </c>
      <c r="L179" s="102">
        <v>0.84835320000000003</v>
      </c>
      <c r="M179" s="103">
        <v>1.123178</v>
      </c>
      <c r="N179" s="104">
        <v>0.84488033567723297</v>
      </c>
      <c r="O179" s="105">
        <v>1.0792790000000001</v>
      </c>
      <c r="P179" s="102">
        <v>0.89042319999999997</v>
      </c>
      <c r="Q179" s="103">
        <v>1.30819</v>
      </c>
      <c r="R179" s="104">
        <v>0.61596897494692104</v>
      </c>
      <c r="S179" s="106">
        <v>1.0593429999999999</v>
      </c>
      <c r="T179" s="107">
        <v>0.90090709999999996</v>
      </c>
      <c r="U179" s="108">
        <v>1.2456419999999999</v>
      </c>
      <c r="V179" s="109">
        <v>0.65948031901840498</v>
      </c>
      <c r="W179" s="106">
        <v>1.1031979999999999</v>
      </c>
      <c r="X179" s="107">
        <v>0.94504829999999995</v>
      </c>
      <c r="Y179" s="108">
        <v>1.2878130000000001</v>
      </c>
      <c r="Z179" s="109">
        <v>0.38037275635062601</v>
      </c>
      <c r="AA179" s="106">
        <v>1.0057609999999999</v>
      </c>
      <c r="AB179" s="107">
        <v>0.84430950000000005</v>
      </c>
      <c r="AC179" s="108">
        <v>1.1980869999999999</v>
      </c>
      <c r="AD179" s="109">
        <v>0.96940343237704896</v>
      </c>
      <c r="AE179" s="106">
        <v>0.89812510000000001</v>
      </c>
      <c r="AF179" s="107">
        <v>0.6626204</v>
      </c>
      <c r="AG179" s="108">
        <v>1.2173320000000001</v>
      </c>
      <c r="AH179" s="110">
        <v>0.66214594938775495</v>
      </c>
      <c r="AI179"/>
      <c r="AL179"/>
      <c r="AM179"/>
      <c r="AN179"/>
      <c r="AO179"/>
      <c r="AR179"/>
      <c r="AS179"/>
      <c r="AT179"/>
      <c r="AU179"/>
      <c r="AX179"/>
      <c r="AY179"/>
      <c r="AZ179"/>
    </row>
    <row r="180" spans="1:52" x14ac:dyDescent="0.3">
      <c r="A180" t="s">
        <v>352</v>
      </c>
      <c r="B180" s="39" t="s">
        <v>169</v>
      </c>
      <c r="C180" s="101">
        <v>1.019598</v>
      </c>
      <c r="D180" s="102">
        <v>0.89129720000000001</v>
      </c>
      <c r="E180" s="103">
        <v>1.1663669999999999</v>
      </c>
      <c r="F180" s="104">
        <v>0.87113621912260997</v>
      </c>
      <c r="G180" s="105">
        <v>1.008013</v>
      </c>
      <c r="H180" s="102">
        <v>0.8604887</v>
      </c>
      <c r="I180" s="103">
        <v>1.1808289999999999</v>
      </c>
      <c r="J180" s="104">
        <v>0.954128801246106</v>
      </c>
      <c r="K180" s="105">
        <v>0.9984189</v>
      </c>
      <c r="L180" s="102">
        <v>0.86380279999999998</v>
      </c>
      <c r="M180" s="103">
        <v>1.1540140000000001</v>
      </c>
      <c r="N180" s="104">
        <v>0.98837308349318498</v>
      </c>
      <c r="O180" s="105">
        <v>1.1027560000000001</v>
      </c>
      <c r="P180" s="102">
        <v>0.90599660000000004</v>
      </c>
      <c r="Q180" s="103">
        <v>1.342247</v>
      </c>
      <c r="R180" s="104">
        <v>0.51052898241245104</v>
      </c>
      <c r="S180" s="106">
        <v>0.94640369999999996</v>
      </c>
      <c r="T180" s="107">
        <v>0.80212919999999999</v>
      </c>
      <c r="U180" s="108">
        <v>1.116628</v>
      </c>
      <c r="V180" s="109">
        <v>0.67975214342629497</v>
      </c>
      <c r="W180" s="106">
        <v>0.98387150000000001</v>
      </c>
      <c r="X180" s="107">
        <v>0.83999849999999998</v>
      </c>
      <c r="Y180" s="108">
        <v>1.1523870000000001</v>
      </c>
      <c r="Z180" s="109">
        <v>0.90538996387236303</v>
      </c>
      <c r="AA180" s="106">
        <v>0.96765769999999995</v>
      </c>
      <c r="AB180" s="107">
        <v>0.80802010000000002</v>
      </c>
      <c r="AC180" s="108">
        <v>1.1588339999999999</v>
      </c>
      <c r="AD180" s="109">
        <v>0.84014505746050305</v>
      </c>
      <c r="AE180" s="106">
        <v>0.86266319999999996</v>
      </c>
      <c r="AF180" s="107">
        <v>0.62930439999999999</v>
      </c>
      <c r="AG180" s="108">
        <v>1.1825559999999999</v>
      </c>
      <c r="AH180" s="110">
        <v>0.53954914803625398</v>
      </c>
      <c r="AI180"/>
      <c r="AL180"/>
      <c r="AM180"/>
      <c r="AN180"/>
      <c r="AO180"/>
      <c r="AR180"/>
      <c r="AS180"/>
      <c r="AT180"/>
      <c r="AU180"/>
      <c r="AX180"/>
      <c r="AY180"/>
      <c r="AZ180"/>
    </row>
    <row r="181" spans="1:52" x14ac:dyDescent="0.3">
      <c r="A181" t="s">
        <v>353</v>
      </c>
      <c r="B181" s="39" t="s">
        <v>169</v>
      </c>
      <c r="C181" s="101">
        <v>1.1757070000000001</v>
      </c>
      <c r="D181" s="102">
        <v>1.032421</v>
      </c>
      <c r="E181" s="103">
        <v>1.3388789999999999</v>
      </c>
      <c r="F181" s="104">
        <v>6.9111543127962097E-2</v>
      </c>
      <c r="G181" s="105">
        <v>1.261703</v>
      </c>
      <c r="H181" s="102">
        <v>1.0773459999999999</v>
      </c>
      <c r="I181" s="103">
        <v>1.477608</v>
      </c>
      <c r="J181" s="104">
        <v>3.4306957894736798E-2</v>
      </c>
      <c r="K181" s="105">
        <v>1.289787</v>
      </c>
      <c r="L181" s="102">
        <v>1.1173869999999999</v>
      </c>
      <c r="M181" s="103">
        <v>1.4887859999999999</v>
      </c>
      <c r="N181" s="104">
        <v>1.36963459459459E-2</v>
      </c>
      <c r="O181" s="105">
        <v>1.137283</v>
      </c>
      <c r="P181" s="102">
        <v>0.93616679999999997</v>
      </c>
      <c r="Q181" s="103">
        <v>1.3816059999999999</v>
      </c>
      <c r="R181" s="104">
        <v>0.35786921988950299</v>
      </c>
      <c r="S181" s="106">
        <v>1.160768</v>
      </c>
      <c r="T181" s="107">
        <v>0.98518079999999997</v>
      </c>
      <c r="U181" s="108">
        <v>1.36765</v>
      </c>
      <c r="V181" s="109">
        <v>0.189869319745223</v>
      </c>
      <c r="W181" s="106">
        <v>1.089399</v>
      </c>
      <c r="X181" s="107">
        <v>0.93560920000000003</v>
      </c>
      <c r="Y181" s="108">
        <v>1.2684690000000001</v>
      </c>
      <c r="Z181" s="109">
        <v>0.445587808609272</v>
      </c>
      <c r="AA181" s="106">
        <v>1.197146</v>
      </c>
      <c r="AB181" s="107">
        <v>1.001611</v>
      </c>
      <c r="AC181" s="108">
        <v>1.4308540000000001</v>
      </c>
      <c r="AD181" s="109">
        <v>0.140525085043988</v>
      </c>
      <c r="AE181" s="106">
        <v>1.490618</v>
      </c>
      <c r="AF181" s="107">
        <v>1.052481</v>
      </c>
      <c r="AG181" s="108">
        <v>2.111145</v>
      </c>
      <c r="AH181" s="110">
        <v>9.2715527272727305E-2</v>
      </c>
      <c r="AI181"/>
      <c r="AL181"/>
      <c r="AM181"/>
      <c r="AN181"/>
      <c r="AO181"/>
      <c r="AR181"/>
      <c r="AS181"/>
      <c r="AT181"/>
      <c r="AU181"/>
      <c r="AX181"/>
      <c r="AY181"/>
      <c r="AZ181"/>
    </row>
    <row r="182" spans="1:52" x14ac:dyDescent="0.3">
      <c r="A182" t="s">
        <v>354</v>
      </c>
      <c r="B182" s="39" t="s">
        <v>169</v>
      </c>
      <c r="C182" s="101">
        <v>1.1021030000000001</v>
      </c>
      <c r="D182" s="102">
        <v>0.9736572</v>
      </c>
      <c r="E182" s="103">
        <v>1.247493</v>
      </c>
      <c r="F182" s="104">
        <v>0.26471376616702402</v>
      </c>
      <c r="G182" s="105">
        <v>1.1065370000000001</v>
      </c>
      <c r="H182" s="102">
        <v>0.94777599999999995</v>
      </c>
      <c r="I182" s="103">
        <v>1.2918909999999999</v>
      </c>
      <c r="J182" s="104">
        <v>0.364081205479452</v>
      </c>
      <c r="K182" s="105">
        <v>1.1541079999999999</v>
      </c>
      <c r="L182" s="102">
        <v>1.0037499999999999</v>
      </c>
      <c r="M182" s="103">
        <v>1.326989</v>
      </c>
      <c r="N182" s="104">
        <v>0.13370467477203599</v>
      </c>
      <c r="O182" s="105">
        <v>1.045364</v>
      </c>
      <c r="P182" s="102">
        <v>0.86628400000000005</v>
      </c>
      <c r="Q182" s="103">
        <v>1.261463</v>
      </c>
      <c r="R182" s="104">
        <v>0.78695152265193402</v>
      </c>
      <c r="S182" s="106">
        <v>1.0639270000000001</v>
      </c>
      <c r="T182" s="107">
        <v>0.90782989999999997</v>
      </c>
      <c r="U182" s="108">
        <v>1.2468630000000001</v>
      </c>
      <c r="V182" s="109">
        <v>0.62153213717498201</v>
      </c>
      <c r="W182" s="106">
        <v>1.0204899999999999</v>
      </c>
      <c r="X182" s="107">
        <v>0.88441349999999996</v>
      </c>
      <c r="Y182" s="108">
        <v>1.1775040000000001</v>
      </c>
      <c r="Z182" s="109">
        <v>0.87249186860986505</v>
      </c>
      <c r="AA182" s="106">
        <v>0.97916449999999999</v>
      </c>
      <c r="AB182" s="107">
        <v>0.83773330000000001</v>
      </c>
      <c r="AC182" s="108">
        <v>1.1444730000000001</v>
      </c>
      <c r="AD182" s="109">
        <v>0.87698934963868802</v>
      </c>
      <c r="AE182" s="106">
        <v>1.375939</v>
      </c>
      <c r="AF182" s="107">
        <v>0.88577740000000005</v>
      </c>
      <c r="AG182" s="108">
        <v>2.13734</v>
      </c>
      <c r="AH182" s="110">
        <v>0.30557279999999998</v>
      </c>
      <c r="AI182"/>
      <c r="AL182"/>
      <c r="AM182"/>
      <c r="AN182"/>
      <c r="AO182"/>
      <c r="AR182"/>
      <c r="AS182"/>
      <c r="AT182"/>
      <c r="AU182"/>
      <c r="AX182"/>
      <c r="AY182"/>
      <c r="AZ182"/>
    </row>
    <row r="183" spans="1:52" x14ac:dyDescent="0.3">
      <c r="A183" t="s">
        <v>355</v>
      </c>
      <c r="B183" s="39" t="s">
        <v>169</v>
      </c>
      <c r="C183" s="101">
        <v>0.96876779999999996</v>
      </c>
      <c r="D183" s="102">
        <v>0.85031500000000004</v>
      </c>
      <c r="E183" s="103">
        <v>1.1037220000000001</v>
      </c>
      <c r="F183" s="104">
        <v>0.78017865860579905</v>
      </c>
      <c r="G183" s="105">
        <v>0.93110729999999997</v>
      </c>
      <c r="H183" s="102">
        <v>0.79699810000000004</v>
      </c>
      <c r="I183" s="103">
        <v>1.0877829999999999</v>
      </c>
      <c r="J183" s="104">
        <v>0.55037227826086998</v>
      </c>
      <c r="K183" s="105">
        <v>0.95376660000000002</v>
      </c>
      <c r="L183" s="102">
        <v>0.82877979999999996</v>
      </c>
      <c r="M183" s="103">
        <v>1.097602</v>
      </c>
      <c r="N183" s="104">
        <v>0.67738351499000704</v>
      </c>
      <c r="O183" s="105">
        <v>0.89869299999999996</v>
      </c>
      <c r="P183" s="102">
        <v>0.73955899999999997</v>
      </c>
      <c r="Q183" s="103">
        <v>1.092069</v>
      </c>
      <c r="R183" s="104">
        <v>0.45899803618581902</v>
      </c>
      <c r="S183" s="106">
        <v>0.93928400000000001</v>
      </c>
      <c r="T183" s="107">
        <v>0.7976588</v>
      </c>
      <c r="U183" s="108">
        <v>1.106055</v>
      </c>
      <c r="V183" s="109">
        <v>0.62953571061452496</v>
      </c>
      <c r="W183" s="106">
        <v>0.95105759999999995</v>
      </c>
      <c r="X183" s="107">
        <v>0.81530829999999999</v>
      </c>
      <c r="Y183" s="108">
        <v>1.1094090000000001</v>
      </c>
      <c r="Z183" s="109">
        <v>0.68730885277044895</v>
      </c>
      <c r="AA183" s="106">
        <v>0.83080370000000003</v>
      </c>
      <c r="AB183" s="107">
        <v>0.69648500000000002</v>
      </c>
      <c r="AC183" s="108">
        <v>0.99102599999999996</v>
      </c>
      <c r="AD183" s="109">
        <v>0.12374216025236601</v>
      </c>
      <c r="AE183" s="106">
        <v>0.88512959999999996</v>
      </c>
      <c r="AF183" s="107">
        <v>0.64615250000000002</v>
      </c>
      <c r="AG183" s="108">
        <v>1.212491</v>
      </c>
      <c r="AH183" s="110">
        <v>0.62481259186535798</v>
      </c>
      <c r="AI183"/>
      <c r="AL183"/>
      <c r="AM183"/>
      <c r="AN183"/>
      <c r="AO183"/>
      <c r="AR183"/>
      <c r="AS183"/>
      <c r="AT183"/>
      <c r="AU183"/>
      <c r="AX183"/>
      <c r="AY183"/>
      <c r="AZ183"/>
    </row>
    <row r="184" spans="1:52" x14ac:dyDescent="0.3">
      <c r="A184" t="s">
        <v>356</v>
      </c>
      <c r="B184" s="39" t="s">
        <v>169</v>
      </c>
      <c r="C184" s="101">
        <v>0.97708989999999996</v>
      </c>
      <c r="D184" s="102">
        <v>0.85756279999999996</v>
      </c>
      <c r="E184" s="103">
        <v>1.1132770000000001</v>
      </c>
      <c r="F184" s="104">
        <v>0.84067492591304305</v>
      </c>
      <c r="G184" s="105">
        <v>0.96223530000000002</v>
      </c>
      <c r="H184" s="102">
        <v>0.82397469999999995</v>
      </c>
      <c r="I184" s="103">
        <v>1.123696</v>
      </c>
      <c r="J184" s="104">
        <v>0.77709108514605296</v>
      </c>
      <c r="K184" s="105">
        <v>0.96833570000000002</v>
      </c>
      <c r="L184" s="102">
        <v>0.84147510000000003</v>
      </c>
      <c r="M184" s="103">
        <v>1.114322</v>
      </c>
      <c r="N184" s="104">
        <v>0.79384586764168197</v>
      </c>
      <c r="O184" s="105">
        <v>0.92111679999999996</v>
      </c>
      <c r="P184" s="102">
        <v>0.75845879999999999</v>
      </c>
      <c r="Q184" s="103">
        <v>1.1186579999999999</v>
      </c>
      <c r="R184" s="104">
        <v>0.58946479360465098</v>
      </c>
      <c r="S184" s="106">
        <v>0.95714670000000002</v>
      </c>
      <c r="T184" s="107">
        <v>0.81304019999999999</v>
      </c>
      <c r="U184" s="108">
        <v>1.126795</v>
      </c>
      <c r="V184" s="109">
        <v>0.75738002742857102</v>
      </c>
      <c r="W184" s="106">
        <v>0.94942800000000005</v>
      </c>
      <c r="X184" s="107">
        <v>0.81389270000000002</v>
      </c>
      <c r="Y184" s="108">
        <v>1.107534</v>
      </c>
      <c r="Z184" s="109">
        <v>0.67738351499000704</v>
      </c>
      <c r="AA184" s="106">
        <v>0.8461149</v>
      </c>
      <c r="AB184" s="107">
        <v>0.70958849999999996</v>
      </c>
      <c r="AC184" s="108">
        <v>1.0089090000000001</v>
      </c>
      <c r="AD184" s="109">
        <v>0.16952379484396199</v>
      </c>
      <c r="AE184" s="106">
        <v>0.88552430000000004</v>
      </c>
      <c r="AF184" s="107">
        <v>0.64615719999999999</v>
      </c>
      <c r="AG184" s="108">
        <v>1.2135640000000001</v>
      </c>
      <c r="AH184" s="110">
        <v>0.62731651092437002</v>
      </c>
      <c r="AI184"/>
      <c r="AL184"/>
      <c r="AM184"/>
      <c r="AN184"/>
      <c r="AO184"/>
      <c r="AR184"/>
      <c r="AS184"/>
      <c r="AT184"/>
      <c r="AU184"/>
      <c r="AX184"/>
      <c r="AY184"/>
      <c r="AZ184"/>
    </row>
    <row r="185" spans="1:52" x14ac:dyDescent="0.3">
      <c r="A185" t="s">
        <v>357</v>
      </c>
      <c r="B185" s="39" t="s">
        <v>169</v>
      </c>
      <c r="C185" s="101">
        <v>0.95245299999999999</v>
      </c>
      <c r="D185" s="102">
        <v>0.83367060000000004</v>
      </c>
      <c r="E185" s="103">
        <v>1.08816</v>
      </c>
      <c r="F185" s="104">
        <v>0.64870329408528205</v>
      </c>
      <c r="G185" s="105">
        <v>0.88281169999999998</v>
      </c>
      <c r="H185" s="102">
        <v>0.75386710000000001</v>
      </c>
      <c r="I185" s="103">
        <v>1.033812</v>
      </c>
      <c r="J185" s="104">
        <v>0.26098862709677401</v>
      </c>
      <c r="K185" s="105">
        <v>0.94360849999999996</v>
      </c>
      <c r="L185" s="102">
        <v>0.81769499999999995</v>
      </c>
      <c r="M185" s="103">
        <v>1.088911</v>
      </c>
      <c r="N185" s="104">
        <v>0.60815774238742004</v>
      </c>
      <c r="O185" s="105">
        <v>0.90258870000000002</v>
      </c>
      <c r="P185" s="102">
        <v>0.74139100000000002</v>
      </c>
      <c r="Q185" s="103">
        <v>1.098835</v>
      </c>
      <c r="R185" s="104">
        <v>0.48574240190476198</v>
      </c>
      <c r="S185" s="106">
        <v>0.91890579999999999</v>
      </c>
      <c r="T185" s="107">
        <v>0.77809039999999996</v>
      </c>
      <c r="U185" s="108">
        <v>1.085205</v>
      </c>
      <c r="V185" s="109">
        <v>0.49840855529411798</v>
      </c>
      <c r="W185" s="106">
        <v>0.94508259999999999</v>
      </c>
      <c r="X185" s="107">
        <v>0.80806429999999996</v>
      </c>
      <c r="Y185" s="108">
        <v>1.105334</v>
      </c>
      <c r="Z185" s="109">
        <v>0.65539095308642004</v>
      </c>
      <c r="AA185" s="106">
        <v>0.83439549999999996</v>
      </c>
      <c r="AB185" s="107">
        <v>0.70088079999999997</v>
      </c>
      <c r="AC185" s="108">
        <v>0.99334420000000001</v>
      </c>
      <c r="AD185" s="109">
        <v>0.128842991035549</v>
      </c>
      <c r="AE185" s="106">
        <v>0.98179609999999995</v>
      </c>
      <c r="AF185" s="107">
        <v>0.71460780000000002</v>
      </c>
      <c r="AG185" s="108">
        <v>1.3488849999999999</v>
      </c>
      <c r="AH185" s="110">
        <v>0.94830874725274705</v>
      </c>
      <c r="AI185"/>
      <c r="AL185"/>
      <c r="AM185"/>
      <c r="AN185"/>
      <c r="AO185"/>
      <c r="AR185"/>
      <c r="AS185"/>
      <c r="AT185"/>
      <c r="AU185"/>
      <c r="AX185"/>
      <c r="AY185"/>
      <c r="AZ185"/>
    </row>
    <row r="186" spans="1:52" x14ac:dyDescent="0.3">
      <c r="A186" t="s">
        <v>358</v>
      </c>
      <c r="B186" s="39" t="s">
        <v>169</v>
      </c>
      <c r="C186" s="101">
        <v>1.0364910000000001</v>
      </c>
      <c r="D186" s="102">
        <v>0.91858919999999999</v>
      </c>
      <c r="E186" s="103">
        <v>1.1695249999999999</v>
      </c>
      <c r="F186" s="104">
        <v>0.72440281400778195</v>
      </c>
      <c r="G186" s="105">
        <v>1.1403350000000001</v>
      </c>
      <c r="H186" s="102">
        <v>0.9709487</v>
      </c>
      <c r="I186" s="103">
        <v>1.3392710000000001</v>
      </c>
      <c r="J186" s="104">
        <v>0.24308173913043499</v>
      </c>
      <c r="K186" s="105">
        <v>1.01938</v>
      </c>
      <c r="L186" s="102">
        <v>0.89555790000000002</v>
      </c>
      <c r="M186" s="103">
        <v>1.160323</v>
      </c>
      <c r="N186" s="104">
        <v>0.86916593484162896</v>
      </c>
      <c r="O186" s="105">
        <v>1.1674389999999999</v>
      </c>
      <c r="P186" s="102">
        <v>0.93894869999999997</v>
      </c>
      <c r="Q186" s="103">
        <v>1.451532</v>
      </c>
      <c r="R186" s="104">
        <v>0.31515462823984502</v>
      </c>
      <c r="S186" s="106">
        <v>1.1421049999999999</v>
      </c>
      <c r="T186" s="107">
        <v>0.96173370000000002</v>
      </c>
      <c r="U186" s="108">
        <v>1.3563050000000001</v>
      </c>
      <c r="V186" s="109">
        <v>0.273225541649049</v>
      </c>
      <c r="W186" s="106">
        <v>1.0376019999999999</v>
      </c>
      <c r="X186" s="107">
        <v>0.89752690000000002</v>
      </c>
      <c r="Y186" s="108">
        <v>1.1995370000000001</v>
      </c>
      <c r="Z186" s="109">
        <v>0.77410097207547202</v>
      </c>
      <c r="AA186" s="106">
        <v>1.173055</v>
      </c>
      <c r="AB186" s="107">
        <v>0.96700719999999996</v>
      </c>
      <c r="AC186" s="108">
        <v>1.4230069999999999</v>
      </c>
      <c r="AD186" s="109">
        <v>0.23681395124153501</v>
      </c>
      <c r="AE186" s="106">
        <v>1.203047</v>
      </c>
      <c r="AF186" s="107">
        <v>0.816604</v>
      </c>
      <c r="AG186" s="108">
        <v>1.7723679999999999</v>
      </c>
      <c r="AH186" s="110">
        <v>0.530998725</v>
      </c>
      <c r="AI186"/>
      <c r="AL186"/>
      <c r="AM186"/>
      <c r="AN186"/>
      <c r="AO186"/>
      <c r="AR186"/>
      <c r="AS186"/>
      <c r="AT186"/>
      <c r="AU186"/>
      <c r="AX186"/>
      <c r="AY186"/>
      <c r="AZ186"/>
    </row>
    <row r="187" spans="1:52" x14ac:dyDescent="0.3">
      <c r="A187" t="s">
        <v>359</v>
      </c>
      <c r="B187" s="39" t="s">
        <v>169</v>
      </c>
      <c r="C187" s="101">
        <v>1.094349</v>
      </c>
      <c r="D187" s="102">
        <v>0.97301550000000003</v>
      </c>
      <c r="E187" s="103">
        <v>1.2308129999999999</v>
      </c>
      <c r="F187" s="104">
        <v>0.27768480000000001</v>
      </c>
      <c r="G187" s="105">
        <v>1.1941459999999999</v>
      </c>
      <c r="H187" s="102">
        <v>1.008335</v>
      </c>
      <c r="I187" s="103">
        <v>1.414199</v>
      </c>
      <c r="J187" s="104">
        <v>0.124026159624413</v>
      </c>
      <c r="K187" s="105">
        <v>1.171122</v>
      </c>
      <c r="L187" s="102">
        <v>1.0175959999999999</v>
      </c>
      <c r="M187" s="103">
        <v>1.347809</v>
      </c>
      <c r="N187" s="104">
        <v>9.9269917689530696E-2</v>
      </c>
      <c r="O187" s="105">
        <v>1.0118879999999999</v>
      </c>
      <c r="P187" s="102">
        <v>0.85463500000000003</v>
      </c>
      <c r="Q187" s="103">
        <v>1.1980759999999999</v>
      </c>
      <c r="R187" s="104">
        <v>0.93800847906976703</v>
      </c>
      <c r="S187" s="106">
        <v>1.1094539999999999</v>
      </c>
      <c r="T187" s="107">
        <v>0.94370609999999999</v>
      </c>
      <c r="U187" s="108">
        <v>1.304314</v>
      </c>
      <c r="V187" s="109">
        <v>0.37507020704607003</v>
      </c>
      <c r="W187" s="106">
        <v>1.0184059999999999</v>
      </c>
      <c r="X187" s="107">
        <v>0.89198770000000005</v>
      </c>
      <c r="Y187" s="108">
        <v>1.162741</v>
      </c>
      <c r="Z187" s="109">
        <v>0.87526745892857105</v>
      </c>
      <c r="AA187" s="106">
        <v>1.0243949999999999</v>
      </c>
      <c r="AB187" s="107">
        <v>0.88017570000000001</v>
      </c>
      <c r="AC187" s="108">
        <v>1.1922440000000001</v>
      </c>
      <c r="AD187" s="109">
        <v>0.85646640546075103</v>
      </c>
      <c r="AE187" s="106">
        <v>1.1874450000000001</v>
      </c>
      <c r="AF187" s="107">
        <v>0.80115409999999998</v>
      </c>
      <c r="AG187" s="108">
        <v>1.759992</v>
      </c>
      <c r="AH187" s="110">
        <v>0.57411811080088204</v>
      </c>
      <c r="AI187"/>
      <c r="AL187"/>
      <c r="AM187"/>
      <c r="AN187"/>
      <c r="AO187"/>
      <c r="AR187"/>
      <c r="AS187"/>
      <c r="AT187"/>
      <c r="AU187"/>
      <c r="AX187"/>
      <c r="AY187"/>
      <c r="AZ187"/>
    </row>
    <row r="188" spans="1:52" x14ac:dyDescent="0.3">
      <c r="A188" t="s">
        <v>360</v>
      </c>
      <c r="B188" s="39" t="s">
        <v>169</v>
      </c>
      <c r="C188" s="101">
        <v>0.84801269999999995</v>
      </c>
      <c r="D188" s="102">
        <v>0.74067769999999999</v>
      </c>
      <c r="E188" s="103">
        <v>0.97090220000000005</v>
      </c>
      <c r="F188" s="104">
        <v>7.5398533928571404E-2</v>
      </c>
      <c r="G188" s="105">
        <v>0.84942949999999995</v>
      </c>
      <c r="H188" s="102">
        <v>0.72334980000000004</v>
      </c>
      <c r="I188" s="103">
        <v>0.99748490000000001</v>
      </c>
      <c r="J188" s="104">
        <v>0.13834202149253699</v>
      </c>
      <c r="K188" s="105">
        <v>0.82703099999999996</v>
      </c>
      <c r="L188" s="102">
        <v>0.71453999999999995</v>
      </c>
      <c r="M188" s="103">
        <v>0.95723159999999996</v>
      </c>
      <c r="N188" s="104">
        <v>5.9480574246575303E-2</v>
      </c>
      <c r="O188" s="105">
        <v>0.86623340000000004</v>
      </c>
      <c r="P188" s="102">
        <v>0.70934949999999997</v>
      </c>
      <c r="Q188" s="103">
        <v>1.0578149999999999</v>
      </c>
      <c r="R188" s="104">
        <v>0.31040984470588201</v>
      </c>
      <c r="S188" s="106">
        <v>0.84080120000000003</v>
      </c>
      <c r="T188" s="107">
        <v>0.70987129999999998</v>
      </c>
      <c r="U188" s="108">
        <v>0.99587999999999999</v>
      </c>
      <c r="V188" s="109">
        <v>0.13461248895612701</v>
      </c>
      <c r="W188" s="106">
        <v>0.83232759999999995</v>
      </c>
      <c r="X188" s="107">
        <v>0.70955699999999999</v>
      </c>
      <c r="Y188" s="108">
        <v>0.97634049999999994</v>
      </c>
      <c r="Z188" s="109">
        <v>9.2063410285714298E-2</v>
      </c>
      <c r="AA188" s="106">
        <v>0.78869409999999995</v>
      </c>
      <c r="AB188" s="107">
        <v>0.65715889999999999</v>
      </c>
      <c r="AC188" s="108">
        <v>0.94655699999999998</v>
      </c>
      <c r="AD188" s="109">
        <v>5.9117950413223097E-2</v>
      </c>
      <c r="AE188" s="106">
        <v>0.78206370000000003</v>
      </c>
      <c r="AF188" s="107">
        <v>0.56377710000000003</v>
      </c>
      <c r="AG188" s="108">
        <v>1.0848679999999999</v>
      </c>
      <c r="AH188" s="110">
        <v>0.28686448130745701</v>
      </c>
      <c r="AI188"/>
      <c r="AL188"/>
      <c r="AM188"/>
      <c r="AN188"/>
      <c r="AO188"/>
      <c r="AR188"/>
      <c r="AS188"/>
      <c r="AT188"/>
      <c r="AU188"/>
      <c r="AX188"/>
      <c r="AY188"/>
      <c r="AZ188"/>
    </row>
    <row r="189" spans="1:52" x14ac:dyDescent="0.3">
      <c r="A189" t="s">
        <v>361</v>
      </c>
      <c r="B189" s="39" t="s">
        <v>169</v>
      </c>
      <c r="C189" s="101">
        <v>0.83086610000000005</v>
      </c>
      <c r="D189" s="102">
        <v>0.72405710000000001</v>
      </c>
      <c r="E189" s="103">
        <v>0.95343109999999998</v>
      </c>
      <c r="F189" s="104">
        <v>5.1077079754601198E-2</v>
      </c>
      <c r="G189" s="105">
        <v>0.82417289999999999</v>
      </c>
      <c r="H189" s="102">
        <v>0.70055230000000002</v>
      </c>
      <c r="I189" s="103">
        <v>0.96960780000000002</v>
      </c>
      <c r="J189" s="104">
        <v>8.2749949367088599E-2</v>
      </c>
      <c r="K189" s="105">
        <v>0.80222780000000005</v>
      </c>
      <c r="L189" s="102">
        <v>0.69161669999999997</v>
      </c>
      <c r="M189" s="103">
        <v>0.93052900000000005</v>
      </c>
      <c r="N189" s="104">
        <v>3.3198470046082999E-2</v>
      </c>
      <c r="O189" s="105">
        <v>0.85199190000000002</v>
      </c>
      <c r="P189" s="102">
        <v>0.69649269999999996</v>
      </c>
      <c r="Q189" s="103">
        <v>1.042208</v>
      </c>
      <c r="R189" s="104">
        <v>0.25850806093579998</v>
      </c>
      <c r="S189" s="106">
        <v>0.82932300000000003</v>
      </c>
      <c r="T189" s="107">
        <v>0.69899180000000005</v>
      </c>
      <c r="U189" s="108">
        <v>0.98395520000000003</v>
      </c>
      <c r="V189" s="109">
        <v>0.10814324081632699</v>
      </c>
      <c r="W189" s="106">
        <v>0.81898459999999995</v>
      </c>
      <c r="X189" s="107">
        <v>0.69682299999999997</v>
      </c>
      <c r="Y189" s="108">
        <v>0.96256249999999999</v>
      </c>
      <c r="Z189" s="109">
        <v>7.0920260508083102E-2</v>
      </c>
      <c r="AA189" s="106">
        <v>0.786049</v>
      </c>
      <c r="AB189" s="107">
        <v>0.65380389999999999</v>
      </c>
      <c r="AC189" s="108">
        <v>0.94504330000000003</v>
      </c>
      <c r="AD189" s="109">
        <v>5.78160066481994E-2</v>
      </c>
      <c r="AE189" s="106">
        <v>0.75207630000000003</v>
      </c>
      <c r="AF189" s="107">
        <v>0.54170960000000001</v>
      </c>
      <c r="AG189" s="108">
        <v>1.0441370000000001</v>
      </c>
      <c r="AH189" s="110">
        <v>0.21099487446300699</v>
      </c>
      <c r="AI189"/>
      <c r="AL189"/>
      <c r="AM189"/>
      <c r="AN189"/>
      <c r="AO189"/>
      <c r="AR189"/>
      <c r="AS189"/>
      <c r="AT189"/>
      <c r="AU189"/>
      <c r="AX189"/>
      <c r="AY189"/>
      <c r="AZ189"/>
    </row>
    <row r="190" spans="1:52" x14ac:dyDescent="0.3">
      <c r="A190" t="s">
        <v>362</v>
      </c>
      <c r="B190" s="39" t="s">
        <v>169</v>
      </c>
      <c r="C190" s="101">
        <v>0.95277210000000001</v>
      </c>
      <c r="D190" s="102">
        <v>0.83004929999999999</v>
      </c>
      <c r="E190" s="103">
        <v>1.093639</v>
      </c>
      <c r="F190" s="104">
        <v>0.66535087010869598</v>
      </c>
      <c r="G190" s="105">
        <v>0.98612789999999995</v>
      </c>
      <c r="H190" s="102">
        <v>0.83615260000000002</v>
      </c>
      <c r="I190" s="103">
        <v>1.163003</v>
      </c>
      <c r="J190" s="104">
        <v>0.92525470588235303</v>
      </c>
      <c r="K190" s="105">
        <v>0.96359189999999995</v>
      </c>
      <c r="L190" s="102">
        <v>0.83068929999999996</v>
      </c>
      <c r="M190" s="103">
        <v>1.117758</v>
      </c>
      <c r="N190" s="104">
        <v>0.77709108514605296</v>
      </c>
      <c r="O190" s="105">
        <v>0.92004989999999998</v>
      </c>
      <c r="P190" s="102">
        <v>0.75301649999999998</v>
      </c>
      <c r="Q190" s="103">
        <v>1.1241350000000001</v>
      </c>
      <c r="R190" s="104">
        <v>0.59811284630969597</v>
      </c>
      <c r="S190" s="106">
        <v>0.93382960000000004</v>
      </c>
      <c r="T190" s="107">
        <v>0.78746470000000002</v>
      </c>
      <c r="U190" s="108">
        <v>1.107399</v>
      </c>
      <c r="V190" s="109">
        <v>0.61181825470085505</v>
      </c>
      <c r="W190" s="106">
        <v>0.9017712</v>
      </c>
      <c r="X190" s="107">
        <v>0.76933560000000001</v>
      </c>
      <c r="Y190" s="108">
        <v>1.057005</v>
      </c>
      <c r="Z190" s="109">
        <v>0.36647901639344299</v>
      </c>
      <c r="AA190" s="106">
        <v>0.84330490000000002</v>
      </c>
      <c r="AB190" s="107">
        <v>0.70947380000000004</v>
      </c>
      <c r="AC190" s="108">
        <v>1.002381</v>
      </c>
      <c r="AD190" s="109">
        <v>0.15106737777777801</v>
      </c>
      <c r="AE190" s="106">
        <v>0.96891309999999997</v>
      </c>
      <c r="AF190" s="107">
        <v>0.69794489999999998</v>
      </c>
      <c r="AG190" s="108">
        <v>1.345081</v>
      </c>
      <c r="AH190" s="110">
        <v>0.91363069255663398</v>
      </c>
      <c r="AI190"/>
      <c r="AL190"/>
      <c r="AM190"/>
      <c r="AN190"/>
      <c r="AO190"/>
      <c r="AR190"/>
      <c r="AS190"/>
      <c r="AT190"/>
      <c r="AU190"/>
      <c r="AX190"/>
      <c r="AY190"/>
      <c r="AZ190"/>
    </row>
    <row r="191" spans="1:52" x14ac:dyDescent="0.3">
      <c r="A191" t="s">
        <v>363</v>
      </c>
      <c r="B191" s="39" t="s">
        <v>169</v>
      </c>
      <c r="C191" s="101">
        <v>1.0315989999999999</v>
      </c>
      <c r="D191" s="102">
        <v>0.9074103</v>
      </c>
      <c r="E191" s="103">
        <v>1.172784</v>
      </c>
      <c r="F191" s="104">
        <v>0.78017865860579905</v>
      </c>
      <c r="G191" s="105">
        <v>1.0266459999999999</v>
      </c>
      <c r="H191" s="102">
        <v>0.87379949999999995</v>
      </c>
      <c r="I191" s="103">
        <v>1.2062280000000001</v>
      </c>
      <c r="J191" s="104">
        <v>0.85374875011441698</v>
      </c>
      <c r="K191" s="105">
        <v>1.058557</v>
      </c>
      <c r="L191" s="102">
        <v>0.91293919999999995</v>
      </c>
      <c r="M191" s="103">
        <v>1.227403</v>
      </c>
      <c r="N191" s="104">
        <v>0.62832402293706302</v>
      </c>
      <c r="O191" s="105">
        <v>1.0377829999999999</v>
      </c>
      <c r="P191" s="102">
        <v>0.8402058</v>
      </c>
      <c r="Q191" s="103">
        <v>1.28182</v>
      </c>
      <c r="R191" s="104">
        <v>0.84186528444187403</v>
      </c>
      <c r="S191" s="106">
        <v>1.0153080000000001</v>
      </c>
      <c r="T191" s="107">
        <v>0.86037779999999997</v>
      </c>
      <c r="U191" s="108">
        <v>1.198137</v>
      </c>
      <c r="V191" s="109">
        <v>0.91615253948497899</v>
      </c>
      <c r="W191" s="106">
        <v>1.0575490000000001</v>
      </c>
      <c r="X191" s="107">
        <v>0.8947756</v>
      </c>
      <c r="Y191" s="108">
        <v>1.249933</v>
      </c>
      <c r="Z191" s="109">
        <v>0.67776078191489397</v>
      </c>
      <c r="AA191" s="106">
        <v>1.2339519999999999</v>
      </c>
      <c r="AB191" s="107">
        <v>0.9665861</v>
      </c>
      <c r="AC191" s="108">
        <v>1.5752729999999999</v>
      </c>
      <c r="AD191" s="109">
        <v>0.215596797163121</v>
      </c>
      <c r="AE191" s="106">
        <v>0.9831261</v>
      </c>
      <c r="AF191" s="107">
        <v>0.75109760000000003</v>
      </c>
      <c r="AG191" s="108">
        <v>1.2868329999999999</v>
      </c>
      <c r="AH191" s="110">
        <v>0.94176840062926004</v>
      </c>
      <c r="AI191"/>
      <c r="AL191"/>
      <c r="AM191"/>
      <c r="AN191"/>
      <c r="AO191"/>
      <c r="AR191"/>
      <c r="AS191"/>
      <c r="AT191"/>
      <c r="AU191"/>
      <c r="AX191"/>
      <c r="AY191"/>
      <c r="AZ191"/>
    </row>
    <row r="192" spans="1:52" x14ac:dyDescent="0.3">
      <c r="A192" t="s">
        <v>364</v>
      </c>
      <c r="B192" s="39" t="s">
        <v>169</v>
      </c>
      <c r="C192" s="101">
        <v>1.0901959999999999</v>
      </c>
      <c r="D192" s="102">
        <v>0.98222259999999995</v>
      </c>
      <c r="E192" s="103">
        <v>1.2100379999999999</v>
      </c>
      <c r="F192" s="104">
        <v>0.23574125701357501</v>
      </c>
      <c r="G192" s="105">
        <v>1.2100550000000001</v>
      </c>
      <c r="H192" s="102">
        <v>1.028556</v>
      </c>
      <c r="I192" s="103">
        <v>1.423581</v>
      </c>
      <c r="J192" s="104">
        <v>8.6591917408906899E-2</v>
      </c>
      <c r="K192" s="105">
        <v>1.2175750000000001</v>
      </c>
      <c r="L192" s="102">
        <v>1.0625880000000001</v>
      </c>
      <c r="M192" s="103">
        <v>1.3951690000000001</v>
      </c>
      <c r="N192" s="104">
        <v>3.6605182470119499E-2</v>
      </c>
      <c r="O192" s="105">
        <v>1.071021</v>
      </c>
      <c r="P192" s="102">
        <v>0.90192300000000003</v>
      </c>
      <c r="Q192" s="103">
        <v>1.2718240000000001</v>
      </c>
      <c r="R192" s="104">
        <v>0.61382815056818196</v>
      </c>
      <c r="S192" s="106">
        <v>1.0900529999999999</v>
      </c>
      <c r="T192" s="107">
        <v>0.94493229999999995</v>
      </c>
      <c r="U192" s="108">
        <v>1.2574620000000001</v>
      </c>
      <c r="V192" s="109">
        <v>0.410254651826087</v>
      </c>
      <c r="W192" s="106">
        <v>1.0656080000000001</v>
      </c>
      <c r="X192" s="107">
        <v>0.93810979999999999</v>
      </c>
      <c r="Y192" s="108">
        <v>1.2104330000000001</v>
      </c>
      <c r="Z192" s="109">
        <v>0.50990545794392494</v>
      </c>
      <c r="AA192" s="106">
        <v>1.088403</v>
      </c>
      <c r="AB192" s="107">
        <v>0.93437910000000002</v>
      </c>
      <c r="AC192" s="108">
        <v>1.2678149999999999</v>
      </c>
      <c r="AD192" s="109">
        <v>0.45264296203779802</v>
      </c>
      <c r="AE192" s="106">
        <v>1.9701979999999999</v>
      </c>
      <c r="AF192" s="107">
        <v>0.70306930000000001</v>
      </c>
      <c r="AG192" s="108">
        <v>5.5210489999999997</v>
      </c>
      <c r="AH192" s="110">
        <v>0.36107837867647102</v>
      </c>
      <c r="AI192"/>
      <c r="AL192"/>
      <c r="AM192"/>
      <c r="AN192"/>
      <c r="AO192"/>
      <c r="AR192"/>
      <c r="AS192"/>
      <c r="AT192"/>
      <c r="AU192"/>
      <c r="AX192"/>
      <c r="AY192"/>
      <c r="AZ192"/>
    </row>
    <row r="193" spans="1:52" x14ac:dyDescent="0.3">
      <c r="A193" t="s">
        <v>365</v>
      </c>
      <c r="B193" s="39" t="s">
        <v>169</v>
      </c>
      <c r="C193" s="101">
        <v>0.94885090000000005</v>
      </c>
      <c r="D193" s="102">
        <v>0.83214259999999995</v>
      </c>
      <c r="E193" s="103">
        <v>1.081928</v>
      </c>
      <c r="F193" s="104">
        <v>0.61346223795309196</v>
      </c>
      <c r="G193" s="105">
        <v>0.98262629999999995</v>
      </c>
      <c r="H193" s="102">
        <v>0.83879930000000003</v>
      </c>
      <c r="I193" s="103">
        <v>1.1511150000000001</v>
      </c>
      <c r="J193" s="104">
        <v>0.897617706029332</v>
      </c>
      <c r="K193" s="105">
        <v>0.97207569999999999</v>
      </c>
      <c r="L193" s="102">
        <v>0.84313130000000003</v>
      </c>
      <c r="M193" s="103">
        <v>1.1207400000000001</v>
      </c>
      <c r="N193" s="104">
        <v>0.82437209696969704</v>
      </c>
      <c r="O193" s="105">
        <v>0.91292070000000003</v>
      </c>
      <c r="P193" s="102">
        <v>0.75432849999999996</v>
      </c>
      <c r="Q193" s="103">
        <v>1.1048560000000001</v>
      </c>
      <c r="R193" s="104">
        <v>0.530998725</v>
      </c>
      <c r="S193" s="106">
        <v>0.94418800000000003</v>
      </c>
      <c r="T193" s="107">
        <v>0.80183990000000005</v>
      </c>
      <c r="U193" s="108">
        <v>1.111807</v>
      </c>
      <c r="V193" s="109">
        <v>0.66483710944935404</v>
      </c>
      <c r="W193" s="106">
        <v>0.89527999999999996</v>
      </c>
      <c r="X193" s="107">
        <v>0.76893849999999997</v>
      </c>
      <c r="Y193" s="108">
        <v>1.0423800000000001</v>
      </c>
      <c r="Z193" s="109">
        <v>0.304230124876115</v>
      </c>
      <c r="AA193" s="106">
        <v>0.82498490000000002</v>
      </c>
      <c r="AB193" s="107">
        <v>0.70038389999999995</v>
      </c>
      <c r="AC193" s="108">
        <v>0.97175299999999998</v>
      </c>
      <c r="AD193" s="109">
        <v>8.6163717073170706E-2</v>
      </c>
      <c r="AE193" s="106">
        <v>1.133224</v>
      </c>
      <c r="AF193" s="107">
        <v>0.80573790000000001</v>
      </c>
      <c r="AG193" s="108">
        <v>1.5938159999999999</v>
      </c>
      <c r="AH193" s="110">
        <v>0.64752749896765305</v>
      </c>
      <c r="AI193"/>
      <c r="AL193"/>
      <c r="AM193"/>
      <c r="AN193"/>
      <c r="AO193"/>
      <c r="AR193"/>
      <c r="AS193"/>
      <c r="AT193"/>
      <c r="AU193"/>
      <c r="AX193"/>
      <c r="AY193"/>
      <c r="AZ193"/>
    </row>
    <row r="194" spans="1:52" x14ac:dyDescent="0.3">
      <c r="A194" t="s">
        <v>366</v>
      </c>
      <c r="B194" s="39" t="s">
        <v>169</v>
      </c>
      <c r="C194" s="101">
        <v>0.9080357</v>
      </c>
      <c r="D194" s="102">
        <v>0.79301779999999999</v>
      </c>
      <c r="E194" s="103">
        <v>1.039736</v>
      </c>
      <c r="F194" s="104">
        <v>0.31424282558139499</v>
      </c>
      <c r="G194" s="105">
        <v>0.93134209999999995</v>
      </c>
      <c r="H194" s="102">
        <v>0.79261970000000004</v>
      </c>
      <c r="I194" s="103">
        <v>1.0943430000000001</v>
      </c>
      <c r="J194" s="104">
        <v>0.56949236546125503</v>
      </c>
      <c r="K194" s="105">
        <v>0.92387770000000002</v>
      </c>
      <c r="L194" s="102">
        <v>0.7982823</v>
      </c>
      <c r="M194" s="103">
        <v>1.0692330000000001</v>
      </c>
      <c r="N194" s="104">
        <v>0.46413326682808698</v>
      </c>
      <c r="O194" s="105">
        <v>0.88315189999999999</v>
      </c>
      <c r="P194" s="102">
        <v>0.7262691</v>
      </c>
      <c r="Q194" s="103">
        <v>1.073923</v>
      </c>
      <c r="R194" s="104">
        <v>0.38026566021505398</v>
      </c>
      <c r="S194" s="106">
        <v>0.89134760000000002</v>
      </c>
      <c r="T194" s="107">
        <v>0.75459580000000004</v>
      </c>
      <c r="U194" s="108">
        <v>1.0528820000000001</v>
      </c>
      <c r="V194" s="109">
        <v>0.3305226</v>
      </c>
      <c r="W194" s="106">
        <v>0.86429889999999998</v>
      </c>
      <c r="X194" s="107">
        <v>0.73854770000000003</v>
      </c>
      <c r="Y194" s="108">
        <v>1.0114609999999999</v>
      </c>
      <c r="Z194" s="109">
        <v>0.179875256470588</v>
      </c>
      <c r="AA194" s="106">
        <v>0.79681389999999996</v>
      </c>
      <c r="AB194" s="107">
        <v>0.67180770000000001</v>
      </c>
      <c r="AC194" s="108">
        <v>0.94508060000000005</v>
      </c>
      <c r="AD194" s="109">
        <v>5.3246745882352897E-2</v>
      </c>
      <c r="AE194" s="106">
        <v>1.058362</v>
      </c>
      <c r="AF194" s="107">
        <v>0.75502049999999998</v>
      </c>
      <c r="AG194" s="108">
        <v>1.4835750000000001</v>
      </c>
      <c r="AH194" s="110">
        <v>0.84900001102814504</v>
      </c>
      <c r="AI194"/>
      <c r="AL194"/>
      <c r="AM194"/>
      <c r="AN194"/>
      <c r="AO194"/>
      <c r="AR194"/>
      <c r="AS194"/>
      <c r="AT194"/>
      <c r="AU194"/>
      <c r="AX194"/>
      <c r="AY194"/>
      <c r="AZ194"/>
    </row>
    <row r="195" spans="1:52" x14ac:dyDescent="0.3">
      <c r="A195" t="s">
        <v>367</v>
      </c>
      <c r="B195" s="39" t="s">
        <v>169</v>
      </c>
      <c r="C195" s="101">
        <v>1.0306500000000001</v>
      </c>
      <c r="D195" s="102">
        <v>0.91006410000000004</v>
      </c>
      <c r="E195" s="103">
        <v>1.167214</v>
      </c>
      <c r="F195" s="104">
        <v>0.78017865860579905</v>
      </c>
      <c r="G195" s="105">
        <v>1.0943430000000001</v>
      </c>
      <c r="H195" s="102">
        <v>0.93593119999999996</v>
      </c>
      <c r="I195" s="103">
        <v>1.2795669999999999</v>
      </c>
      <c r="J195" s="104">
        <v>0.43231601612090698</v>
      </c>
      <c r="K195" s="105">
        <v>1.077685</v>
      </c>
      <c r="L195" s="102">
        <v>0.93897589999999997</v>
      </c>
      <c r="M195" s="103">
        <v>1.2368840000000001</v>
      </c>
      <c r="N195" s="104">
        <v>0.46288100776698998</v>
      </c>
      <c r="O195" s="105">
        <v>0.97565349999999995</v>
      </c>
      <c r="P195" s="102">
        <v>0.81232740000000003</v>
      </c>
      <c r="Q195" s="103">
        <v>1.171818</v>
      </c>
      <c r="R195" s="104">
        <v>0.87698934963868802</v>
      </c>
      <c r="S195" s="106">
        <v>1.061906</v>
      </c>
      <c r="T195" s="107">
        <v>0.90309899999999999</v>
      </c>
      <c r="U195" s="108">
        <v>1.2486390000000001</v>
      </c>
      <c r="V195" s="109">
        <v>0.64304908157349905</v>
      </c>
      <c r="W195" s="106">
        <v>0.98018459999999996</v>
      </c>
      <c r="X195" s="107">
        <v>0.84796079999999996</v>
      </c>
      <c r="Y195" s="108">
        <v>1.1330260000000001</v>
      </c>
      <c r="Z195" s="109">
        <v>0.87524442613065301</v>
      </c>
      <c r="AA195" s="106">
        <v>0.91651760000000004</v>
      </c>
      <c r="AB195" s="107">
        <v>0.78441649999999996</v>
      </c>
      <c r="AC195" s="108">
        <v>1.070865</v>
      </c>
      <c r="AD195" s="109">
        <v>0.44765745940594098</v>
      </c>
      <c r="AE195" s="106">
        <v>1.29941</v>
      </c>
      <c r="AF195" s="107">
        <v>0.90473789999999998</v>
      </c>
      <c r="AG195" s="108">
        <v>1.866249</v>
      </c>
      <c r="AH195" s="110">
        <v>0.30654976315270899</v>
      </c>
      <c r="AI195"/>
      <c r="AL195"/>
      <c r="AM195"/>
      <c r="AN195"/>
      <c r="AO195"/>
      <c r="AR195"/>
      <c r="AS195"/>
      <c r="AT195"/>
      <c r="AU195"/>
      <c r="AX195"/>
      <c r="AY195"/>
      <c r="AZ195"/>
    </row>
    <row r="196" spans="1:52" x14ac:dyDescent="0.3">
      <c r="A196" t="s">
        <v>368</v>
      </c>
      <c r="B196" s="39" t="s">
        <v>169</v>
      </c>
      <c r="C196" s="101">
        <v>0.88493670000000002</v>
      </c>
      <c r="D196" s="102">
        <v>0.74867010000000001</v>
      </c>
      <c r="E196" s="103">
        <v>1.0460050000000001</v>
      </c>
      <c r="F196" s="104">
        <v>0.300826652087475</v>
      </c>
      <c r="G196" s="105">
        <v>0.88199760000000005</v>
      </c>
      <c r="H196" s="102">
        <v>0.73678790000000005</v>
      </c>
      <c r="I196" s="103">
        <v>1.0558259999999999</v>
      </c>
      <c r="J196" s="104">
        <v>0.32619209483747602</v>
      </c>
      <c r="K196" s="105">
        <v>0.88633090000000003</v>
      </c>
      <c r="L196" s="102">
        <v>0.74490029999999996</v>
      </c>
      <c r="M196" s="103">
        <v>1.0546139999999999</v>
      </c>
      <c r="N196" s="104">
        <v>0.32872369914529898</v>
      </c>
      <c r="O196" s="105">
        <v>0.97601769999999999</v>
      </c>
      <c r="P196" s="102">
        <v>0.75490290000000004</v>
      </c>
      <c r="Q196" s="103">
        <v>1.261898</v>
      </c>
      <c r="R196" s="104">
        <v>0.91410104701452399</v>
      </c>
      <c r="S196" s="106">
        <v>0.9319984</v>
      </c>
      <c r="T196" s="107">
        <v>0.75550030000000001</v>
      </c>
      <c r="U196" s="108">
        <v>1.1497299999999999</v>
      </c>
      <c r="V196" s="109">
        <v>0.67757442343541896</v>
      </c>
      <c r="W196" s="106">
        <v>1.069561</v>
      </c>
      <c r="X196" s="107">
        <v>0.8720772</v>
      </c>
      <c r="Y196" s="108">
        <v>1.3117650000000001</v>
      </c>
      <c r="Z196" s="109">
        <v>0.68351887544672396</v>
      </c>
      <c r="AA196" s="106">
        <v>1.11307</v>
      </c>
      <c r="AB196" s="107">
        <v>0.88352620000000004</v>
      </c>
      <c r="AC196" s="108">
        <v>1.40225</v>
      </c>
      <c r="AD196" s="109">
        <v>0.54456093905191905</v>
      </c>
      <c r="AE196" s="106">
        <v>0.83064470000000001</v>
      </c>
      <c r="AF196" s="107">
        <v>0.67300800000000005</v>
      </c>
      <c r="AG196" s="108">
        <v>1.025204</v>
      </c>
      <c r="AH196" s="110">
        <v>0.203474318248175</v>
      </c>
      <c r="AI196"/>
      <c r="AL196"/>
      <c r="AM196"/>
      <c r="AN196"/>
      <c r="AO196"/>
      <c r="AR196"/>
      <c r="AS196"/>
      <c r="AT196"/>
      <c r="AU196"/>
      <c r="AX196"/>
      <c r="AY196"/>
      <c r="AZ196"/>
    </row>
    <row r="197" spans="1:52" x14ac:dyDescent="0.3">
      <c r="A197" t="s">
        <v>369</v>
      </c>
      <c r="B197" s="39" t="s">
        <v>169</v>
      </c>
      <c r="C197" s="101">
        <v>0.94531540000000003</v>
      </c>
      <c r="D197" s="102">
        <v>0.82763609999999999</v>
      </c>
      <c r="E197" s="103">
        <v>1.0797270000000001</v>
      </c>
      <c r="F197" s="104">
        <v>0.58946479360465098</v>
      </c>
      <c r="G197" s="105">
        <v>0.96534759999999997</v>
      </c>
      <c r="H197" s="102">
        <v>0.82496639999999999</v>
      </c>
      <c r="I197" s="103">
        <v>1.1296170000000001</v>
      </c>
      <c r="J197" s="104">
        <v>0.79878292345079005</v>
      </c>
      <c r="K197" s="105">
        <v>0.95806380000000002</v>
      </c>
      <c r="L197" s="102">
        <v>0.83006679999999999</v>
      </c>
      <c r="M197" s="103">
        <v>1.1057980000000001</v>
      </c>
      <c r="N197" s="104">
        <v>0.72204347376623401</v>
      </c>
      <c r="O197" s="105">
        <v>0.95713079999999995</v>
      </c>
      <c r="P197" s="102">
        <v>0.78818940000000004</v>
      </c>
      <c r="Q197" s="103">
        <v>1.162283</v>
      </c>
      <c r="R197" s="104">
        <v>0.79841007883211701</v>
      </c>
      <c r="S197" s="106">
        <v>0.89517409999999997</v>
      </c>
      <c r="T197" s="107">
        <v>0.76075459999999995</v>
      </c>
      <c r="U197" s="108">
        <v>1.053345</v>
      </c>
      <c r="V197" s="109">
        <v>0.33963060112149501</v>
      </c>
      <c r="W197" s="106">
        <v>0.87238320000000003</v>
      </c>
      <c r="X197" s="107">
        <v>0.74700060000000001</v>
      </c>
      <c r="Y197" s="108">
        <v>1.0188109999999999</v>
      </c>
      <c r="Z197" s="109">
        <v>0.20453633592233</v>
      </c>
      <c r="AA197" s="106">
        <v>0.82736889999999996</v>
      </c>
      <c r="AB197" s="107">
        <v>0.6953703</v>
      </c>
      <c r="AC197" s="108">
        <v>0.98442410000000002</v>
      </c>
      <c r="AD197" s="109">
        <v>0.109505245193929</v>
      </c>
      <c r="AE197" s="106">
        <v>1.008321</v>
      </c>
      <c r="AF197" s="107">
        <v>0.73298920000000001</v>
      </c>
      <c r="AG197" s="108">
        <v>1.387076</v>
      </c>
      <c r="AH197" s="110">
        <v>0.97753920368286396</v>
      </c>
      <c r="AI197"/>
      <c r="AL197"/>
      <c r="AM197"/>
      <c r="AN197"/>
      <c r="AO197"/>
      <c r="AR197"/>
      <c r="AS197"/>
      <c r="AT197"/>
      <c r="AU197"/>
      <c r="AX197"/>
      <c r="AY197"/>
      <c r="AZ197"/>
    </row>
    <row r="198" spans="1:52" x14ac:dyDescent="0.3">
      <c r="A198" t="s">
        <v>370</v>
      </c>
      <c r="B198" s="39" t="s">
        <v>169</v>
      </c>
      <c r="C198" s="101">
        <v>0.82925159999999998</v>
      </c>
      <c r="D198" s="102">
        <v>0.71410510000000005</v>
      </c>
      <c r="E198" s="103">
        <v>0.96296510000000002</v>
      </c>
      <c r="F198" s="104">
        <v>6.7674239999999997E-2</v>
      </c>
      <c r="G198" s="105">
        <v>0.81244479999999997</v>
      </c>
      <c r="H198" s="102">
        <v>0.68471850000000001</v>
      </c>
      <c r="I198" s="103">
        <v>0.96399699999999999</v>
      </c>
      <c r="J198" s="104">
        <v>7.6372046017699105E-2</v>
      </c>
      <c r="K198" s="105">
        <v>0.80737740000000002</v>
      </c>
      <c r="L198" s="102">
        <v>0.68876850000000001</v>
      </c>
      <c r="M198" s="103">
        <v>0.94641140000000001</v>
      </c>
      <c r="N198" s="104">
        <v>5.1077079754601198E-2</v>
      </c>
      <c r="O198" s="105">
        <v>0.84835150000000004</v>
      </c>
      <c r="P198" s="102">
        <v>0.68821010000000005</v>
      </c>
      <c r="Q198" s="103">
        <v>1.045757</v>
      </c>
      <c r="R198" s="104">
        <v>0.26339300064308702</v>
      </c>
      <c r="S198" s="106">
        <v>0.79501549999999999</v>
      </c>
      <c r="T198" s="107">
        <v>0.6658792</v>
      </c>
      <c r="U198" s="108">
        <v>0.94919580000000003</v>
      </c>
      <c r="V198" s="109">
        <v>6.0280611891891898E-2</v>
      </c>
      <c r="W198" s="106">
        <v>0.80748969999999998</v>
      </c>
      <c r="X198" s="107">
        <v>0.68019929999999995</v>
      </c>
      <c r="Y198" s="108">
        <v>0.95860089999999998</v>
      </c>
      <c r="Z198" s="109">
        <v>6.9076868571428598E-2</v>
      </c>
      <c r="AA198" s="106">
        <v>0.73704570000000003</v>
      </c>
      <c r="AB198" s="107">
        <v>0.61019469999999998</v>
      </c>
      <c r="AC198" s="108">
        <v>0.89026720000000004</v>
      </c>
      <c r="AD198" s="109">
        <v>2.0749563157894699E-2</v>
      </c>
      <c r="AE198" s="106">
        <v>0.78322879999999995</v>
      </c>
      <c r="AF198" s="107">
        <v>0.56698079999999995</v>
      </c>
      <c r="AG198" s="108">
        <v>1.0819540000000001</v>
      </c>
      <c r="AH198" s="110">
        <v>0.28490090754912101</v>
      </c>
      <c r="AI198"/>
      <c r="AL198"/>
      <c r="AM198"/>
      <c r="AN198"/>
      <c r="AO198"/>
      <c r="AR198"/>
      <c r="AS198"/>
      <c r="AT198"/>
      <c r="AU198"/>
      <c r="AX198"/>
      <c r="AY198"/>
      <c r="AZ198"/>
    </row>
    <row r="199" spans="1:52" x14ac:dyDescent="0.3">
      <c r="A199" t="s">
        <v>371</v>
      </c>
      <c r="B199" s="39" t="s">
        <v>169</v>
      </c>
      <c r="C199" s="101">
        <v>0.80456720000000004</v>
      </c>
      <c r="D199" s="102">
        <v>0.68539939999999999</v>
      </c>
      <c r="E199" s="103">
        <v>0.94445420000000002</v>
      </c>
      <c r="F199" s="104">
        <v>5.0372779552715699E-2</v>
      </c>
      <c r="G199" s="105">
        <v>0.77541839999999995</v>
      </c>
      <c r="H199" s="102">
        <v>0.64816530000000006</v>
      </c>
      <c r="I199" s="103">
        <v>0.92765489999999995</v>
      </c>
      <c r="J199" s="104">
        <v>4.0424916853932603E-2</v>
      </c>
      <c r="K199" s="105">
        <v>0.78244990000000003</v>
      </c>
      <c r="L199" s="102">
        <v>0.66093190000000002</v>
      </c>
      <c r="M199" s="103">
        <v>0.92631010000000003</v>
      </c>
      <c r="N199" s="104">
        <v>3.6116112396694197E-2</v>
      </c>
      <c r="O199" s="105">
        <v>0.8249322</v>
      </c>
      <c r="P199" s="102">
        <v>0.66331640000000003</v>
      </c>
      <c r="Q199" s="103">
        <v>1.025925</v>
      </c>
      <c r="R199" s="104">
        <v>0.20342638830694301</v>
      </c>
      <c r="S199" s="106">
        <v>0.77301929999999996</v>
      </c>
      <c r="T199" s="107">
        <v>0.64229829999999999</v>
      </c>
      <c r="U199" s="108">
        <v>0.93034479999999997</v>
      </c>
      <c r="V199" s="109">
        <v>4.4237459793814403E-2</v>
      </c>
      <c r="W199" s="106">
        <v>0.7979098</v>
      </c>
      <c r="X199" s="107">
        <v>0.66521660000000005</v>
      </c>
      <c r="Y199" s="108">
        <v>0.95707180000000003</v>
      </c>
      <c r="Z199" s="109">
        <v>7.00632225352113E-2</v>
      </c>
      <c r="AA199" s="106">
        <v>0.72921619999999998</v>
      </c>
      <c r="AB199" s="107">
        <v>0.59950519999999996</v>
      </c>
      <c r="AC199" s="108">
        <v>0.88699190000000006</v>
      </c>
      <c r="AD199" s="109">
        <v>2.0749563157894699E-2</v>
      </c>
      <c r="AE199" s="106">
        <v>0.76015350000000004</v>
      </c>
      <c r="AF199" s="107">
        <v>0.55196279999999998</v>
      </c>
      <c r="AG199" s="108">
        <v>1.04687</v>
      </c>
      <c r="AH199" s="110">
        <v>0.218261565176471</v>
      </c>
      <c r="AI199"/>
      <c r="AL199"/>
      <c r="AM199"/>
      <c r="AN199"/>
      <c r="AO199"/>
      <c r="AR199"/>
      <c r="AS199"/>
      <c r="AT199"/>
      <c r="AU199"/>
      <c r="AX199"/>
      <c r="AY199"/>
      <c r="AZ199"/>
    </row>
    <row r="200" spans="1:52" x14ac:dyDescent="0.3">
      <c r="A200" t="s">
        <v>372</v>
      </c>
      <c r="B200" s="39" t="s">
        <v>169</v>
      </c>
      <c r="C200" s="101">
        <v>0.88504689999999997</v>
      </c>
      <c r="D200" s="102">
        <v>0.77062339999999996</v>
      </c>
      <c r="E200" s="103">
        <v>1.0164599999999999</v>
      </c>
      <c r="F200" s="104">
        <v>0.20342638830694301</v>
      </c>
      <c r="G200" s="105">
        <v>0.88645940000000001</v>
      </c>
      <c r="H200" s="102">
        <v>0.75401929999999995</v>
      </c>
      <c r="I200" s="103">
        <v>1.042162</v>
      </c>
      <c r="J200" s="104">
        <v>0.29163950750507101</v>
      </c>
      <c r="K200" s="105">
        <v>0.86923729999999999</v>
      </c>
      <c r="L200" s="102">
        <v>0.74934040000000002</v>
      </c>
      <c r="M200" s="103">
        <v>1.008318</v>
      </c>
      <c r="N200" s="104">
        <v>0.17197198387096799</v>
      </c>
      <c r="O200" s="105">
        <v>0.89098239999999995</v>
      </c>
      <c r="P200" s="102">
        <v>0.73024339999999999</v>
      </c>
      <c r="Q200" s="103">
        <v>1.0871029999999999</v>
      </c>
      <c r="R200" s="104">
        <v>0.43092504568527901</v>
      </c>
      <c r="S200" s="106">
        <v>0.83397619999999995</v>
      </c>
      <c r="T200" s="107">
        <v>0.70520459999999996</v>
      </c>
      <c r="U200" s="108">
        <v>0.98626179999999997</v>
      </c>
      <c r="V200" s="109">
        <v>0.112822149832776</v>
      </c>
      <c r="W200" s="106">
        <v>0.83771479999999998</v>
      </c>
      <c r="X200" s="107">
        <v>0.71324339999999997</v>
      </c>
      <c r="Y200" s="108">
        <v>0.98390829999999996</v>
      </c>
      <c r="Z200" s="109">
        <v>0.106687453287197</v>
      </c>
      <c r="AA200" s="106">
        <v>0.77252169999999998</v>
      </c>
      <c r="AB200" s="107">
        <v>0.6454356</v>
      </c>
      <c r="AC200" s="108">
        <v>0.92463090000000003</v>
      </c>
      <c r="AD200" s="109">
        <v>3.79038070038911E-2</v>
      </c>
      <c r="AE200" s="106">
        <v>0.88639780000000001</v>
      </c>
      <c r="AF200" s="107">
        <v>0.64308100000000001</v>
      </c>
      <c r="AG200" s="108">
        <v>1.221776</v>
      </c>
      <c r="AH200" s="110">
        <v>0.63745574812760097</v>
      </c>
      <c r="AI200"/>
      <c r="AL200"/>
      <c r="AM200"/>
      <c r="AN200"/>
      <c r="AO200"/>
      <c r="AR200"/>
      <c r="AS200"/>
      <c r="AT200"/>
      <c r="AU200"/>
      <c r="AX200"/>
      <c r="AY200"/>
      <c r="AZ200"/>
    </row>
    <row r="201" spans="1:52" x14ac:dyDescent="0.3">
      <c r="A201" t="s">
        <v>373</v>
      </c>
      <c r="B201" s="39" t="s">
        <v>169</v>
      </c>
      <c r="C201" s="101">
        <v>1.140504</v>
      </c>
      <c r="D201" s="102">
        <v>1.0003299999999999</v>
      </c>
      <c r="E201" s="103">
        <v>1.3003199999999999</v>
      </c>
      <c r="F201" s="104">
        <v>0.143123752325581</v>
      </c>
      <c r="G201" s="105">
        <v>1.1578679999999999</v>
      </c>
      <c r="H201" s="102">
        <v>0.99112599999999995</v>
      </c>
      <c r="I201" s="103">
        <v>1.3526609999999999</v>
      </c>
      <c r="J201" s="104">
        <v>0.17265486434316399</v>
      </c>
      <c r="K201" s="105">
        <v>1.178113</v>
      </c>
      <c r="L201" s="102">
        <v>1.0216449999999999</v>
      </c>
      <c r="M201" s="103">
        <v>1.358544</v>
      </c>
      <c r="N201" s="104">
        <v>9.2063410285714298E-2</v>
      </c>
      <c r="O201" s="105">
        <v>1.121243</v>
      </c>
      <c r="P201" s="102">
        <v>0.92434769999999999</v>
      </c>
      <c r="Q201" s="103">
        <v>1.360079</v>
      </c>
      <c r="R201" s="104">
        <v>0.41893859537275102</v>
      </c>
      <c r="S201" s="106">
        <v>1.1995549999999999</v>
      </c>
      <c r="T201" s="107">
        <v>1.0173350000000001</v>
      </c>
      <c r="U201" s="108">
        <v>1.4144129999999999</v>
      </c>
      <c r="V201" s="109">
        <v>0.105984499300699</v>
      </c>
      <c r="W201" s="106">
        <v>1.218933</v>
      </c>
      <c r="X201" s="107">
        <v>1.0425819999999999</v>
      </c>
      <c r="Y201" s="108">
        <v>1.425114</v>
      </c>
      <c r="Z201" s="109">
        <v>6.4405363771712104E-2</v>
      </c>
      <c r="AA201" s="106">
        <v>1.3305340000000001</v>
      </c>
      <c r="AB201" s="107">
        <v>1.1103540000000001</v>
      </c>
      <c r="AC201" s="108">
        <v>1.594374</v>
      </c>
      <c r="AD201" s="109">
        <v>2.32686816568047E-2</v>
      </c>
      <c r="AE201" s="106">
        <v>1.2497320000000001</v>
      </c>
      <c r="AF201" s="107">
        <v>0.90182779999999996</v>
      </c>
      <c r="AG201" s="108">
        <v>1.7318499999999999</v>
      </c>
      <c r="AH201" s="110">
        <v>0.33698012446110598</v>
      </c>
      <c r="AI201"/>
      <c r="AL201"/>
      <c r="AM201"/>
      <c r="AN201"/>
      <c r="AO201"/>
      <c r="AR201"/>
      <c r="AS201"/>
      <c r="AT201"/>
      <c r="AU201"/>
      <c r="AX201"/>
      <c r="AY201"/>
      <c r="AZ201"/>
    </row>
    <row r="202" spans="1:52" x14ac:dyDescent="0.3">
      <c r="A202" t="s">
        <v>374</v>
      </c>
      <c r="B202" s="39" t="s">
        <v>169</v>
      </c>
      <c r="C202" s="101">
        <v>0.86177479999999995</v>
      </c>
      <c r="D202" s="102">
        <v>0.75269819999999998</v>
      </c>
      <c r="E202" s="103">
        <v>0.98665809999999998</v>
      </c>
      <c r="F202" s="104">
        <v>0.10734574922279801</v>
      </c>
      <c r="G202" s="105">
        <v>0.86435960000000001</v>
      </c>
      <c r="H202" s="102">
        <v>0.73742770000000002</v>
      </c>
      <c r="I202" s="103">
        <v>1.0131399999999999</v>
      </c>
      <c r="J202" s="104">
        <v>0.18540630077519399</v>
      </c>
      <c r="K202" s="105">
        <v>0.83633100000000005</v>
      </c>
      <c r="L202" s="102">
        <v>0.72304100000000004</v>
      </c>
      <c r="M202" s="103">
        <v>0.96737200000000001</v>
      </c>
      <c r="N202" s="104">
        <v>7.2736005442176899E-2</v>
      </c>
      <c r="O202" s="105">
        <v>0.95512059999999999</v>
      </c>
      <c r="P202" s="102">
        <v>0.78427729999999996</v>
      </c>
      <c r="Q202" s="103">
        <v>1.1631800000000001</v>
      </c>
      <c r="R202" s="104">
        <v>0.79029125581395299</v>
      </c>
      <c r="S202" s="106">
        <v>0.88074039999999998</v>
      </c>
      <c r="T202" s="107">
        <v>0.74563690000000005</v>
      </c>
      <c r="U202" s="108">
        <v>1.040324</v>
      </c>
      <c r="V202" s="109">
        <v>0.27974389022869001</v>
      </c>
      <c r="W202" s="106">
        <v>0.91257169999999999</v>
      </c>
      <c r="X202" s="107">
        <v>0.77877790000000002</v>
      </c>
      <c r="Y202" s="108">
        <v>1.0693509999999999</v>
      </c>
      <c r="Z202" s="109">
        <v>0.43231208275862099</v>
      </c>
      <c r="AA202" s="106">
        <v>0.82656609999999997</v>
      </c>
      <c r="AB202" s="107">
        <v>0.69063529999999995</v>
      </c>
      <c r="AC202" s="108">
        <v>0.98925090000000004</v>
      </c>
      <c r="AD202" s="109">
        <v>0.120421188461538</v>
      </c>
      <c r="AE202" s="106">
        <v>0.7524149</v>
      </c>
      <c r="AF202" s="107">
        <v>0.547539</v>
      </c>
      <c r="AG202" s="108">
        <v>1.0339499999999999</v>
      </c>
      <c r="AH202" s="110">
        <v>0.19675831343283601</v>
      </c>
      <c r="AI202"/>
      <c r="AL202"/>
      <c r="AM202"/>
      <c r="AN202"/>
      <c r="AO202"/>
      <c r="AR202"/>
      <c r="AS202"/>
      <c r="AT202"/>
      <c r="AU202"/>
      <c r="AX202"/>
      <c r="AY202"/>
      <c r="AZ202"/>
    </row>
    <row r="203" spans="1:52" x14ac:dyDescent="0.3">
      <c r="A203" t="s">
        <v>375</v>
      </c>
      <c r="B203" s="39" t="s">
        <v>169</v>
      </c>
      <c r="C203" s="101">
        <v>0.8960456</v>
      </c>
      <c r="D203" s="102">
        <v>0.78417669999999995</v>
      </c>
      <c r="E203" s="103">
        <v>1.023873</v>
      </c>
      <c r="F203" s="104">
        <v>0.23841649506726501</v>
      </c>
      <c r="G203" s="105">
        <v>0.90724099999999996</v>
      </c>
      <c r="H203" s="102">
        <v>0.77600970000000002</v>
      </c>
      <c r="I203" s="103">
        <v>1.060665</v>
      </c>
      <c r="J203" s="104">
        <v>0.39174417927369398</v>
      </c>
      <c r="K203" s="105">
        <v>0.90106090000000005</v>
      </c>
      <c r="L203" s="102">
        <v>0.78080020000000006</v>
      </c>
      <c r="M203" s="103">
        <v>1.039844</v>
      </c>
      <c r="N203" s="104">
        <v>0.304230124876115</v>
      </c>
      <c r="O203" s="105">
        <v>0.93359309999999995</v>
      </c>
      <c r="P203" s="102">
        <v>0.76942480000000002</v>
      </c>
      <c r="Q203" s="103">
        <v>1.132789</v>
      </c>
      <c r="R203" s="104">
        <v>0.65973601634877399</v>
      </c>
      <c r="S203" s="106">
        <v>0.90520089999999997</v>
      </c>
      <c r="T203" s="107">
        <v>0.76883469999999998</v>
      </c>
      <c r="U203" s="108">
        <v>1.0657540000000001</v>
      </c>
      <c r="V203" s="109">
        <v>0.405072763540754</v>
      </c>
      <c r="W203" s="106">
        <v>0.91544829999999999</v>
      </c>
      <c r="X203" s="107">
        <v>0.78305639999999999</v>
      </c>
      <c r="Y203" s="108">
        <v>1.0702240000000001</v>
      </c>
      <c r="Z203" s="109">
        <v>0.443884386688852</v>
      </c>
      <c r="AA203" s="106">
        <v>0.84853020000000001</v>
      </c>
      <c r="AB203" s="107">
        <v>0.71256370000000002</v>
      </c>
      <c r="AC203" s="108">
        <v>1.0104409999999999</v>
      </c>
      <c r="AD203" s="109">
        <v>0.17359335861148201</v>
      </c>
      <c r="AE203" s="106">
        <v>0.91317910000000002</v>
      </c>
      <c r="AF203" s="107">
        <v>0.66863930000000005</v>
      </c>
      <c r="AG203" s="108">
        <v>1.2471540000000001</v>
      </c>
      <c r="AH203" s="110">
        <v>0.72939732147001901</v>
      </c>
      <c r="AI203"/>
      <c r="AL203"/>
      <c r="AM203"/>
      <c r="AN203"/>
      <c r="AO203"/>
      <c r="AR203"/>
      <c r="AS203"/>
      <c r="AT203"/>
      <c r="AU203"/>
      <c r="AX203"/>
      <c r="AY203"/>
      <c r="AZ203"/>
    </row>
    <row r="204" spans="1:52" x14ac:dyDescent="0.3">
      <c r="A204" t="s">
        <v>376</v>
      </c>
      <c r="B204" s="39" t="s">
        <v>169</v>
      </c>
      <c r="C204" s="101">
        <v>0.95773189999999997</v>
      </c>
      <c r="D204" s="102">
        <v>0.84215450000000003</v>
      </c>
      <c r="E204" s="103">
        <v>1.0891709999999999</v>
      </c>
      <c r="F204" s="104">
        <v>0.67738351499000704</v>
      </c>
      <c r="G204" s="105">
        <v>0.99017790000000006</v>
      </c>
      <c r="H204" s="102">
        <v>0.84964759999999995</v>
      </c>
      <c r="I204" s="103">
        <v>1.1539520000000001</v>
      </c>
      <c r="J204" s="104">
        <v>0.94176840062926004</v>
      </c>
      <c r="K204" s="105">
        <v>0.98970449999999999</v>
      </c>
      <c r="L204" s="102">
        <v>0.86101470000000002</v>
      </c>
      <c r="M204" s="103">
        <v>1.137629</v>
      </c>
      <c r="N204" s="104">
        <v>0.93390454081524599</v>
      </c>
      <c r="O204" s="105">
        <v>0.95284159999999996</v>
      </c>
      <c r="P204" s="102">
        <v>0.78994319999999996</v>
      </c>
      <c r="Q204" s="103">
        <v>1.149332</v>
      </c>
      <c r="R204" s="104">
        <v>0.77063383656998696</v>
      </c>
      <c r="S204" s="106">
        <v>0.96347419999999995</v>
      </c>
      <c r="T204" s="107">
        <v>0.8216966</v>
      </c>
      <c r="U204" s="108">
        <v>1.1297140000000001</v>
      </c>
      <c r="V204" s="109">
        <v>0.79029125581395299</v>
      </c>
      <c r="W204" s="106">
        <v>0.94870829999999995</v>
      </c>
      <c r="X204" s="107">
        <v>0.81563629999999998</v>
      </c>
      <c r="Y204" s="108">
        <v>1.103491</v>
      </c>
      <c r="Z204" s="109">
        <v>0.66674962489851197</v>
      </c>
      <c r="AA204" s="106">
        <v>0.90289189999999997</v>
      </c>
      <c r="AB204" s="107">
        <v>0.76249880000000003</v>
      </c>
      <c r="AC204" s="108">
        <v>1.0691349999999999</v>
      </c>
      <c r="AD204" s="109">
        <v>0.409404889817232</v>
      </c>
      <c r="AE204" s="106">
        <v>1.064495</v>
      </c>
      <c r="AF204" s="107">
        <v>0.77469319999999997</v>
      </c>
      <c r="AG204" s="108">
        <v>1.4627079999999999</v>
      </c>
      <c r="AH204" s="110">
        <v>0.82593335402843604</v>
      </c>
      <c r="AI204"/>
      <c r="AL204"/>
      <c r="AM204"/>
      <c r="AN204"/>
      <c r="AO204"/>
      <c r="AR204"/>
      <c r="AS204"/>
      <c r="AT204"/>
      <c r="AU204"/>
      <c r="AX204"/>
      <c r="AY204"/>
      <c r="AZ204"/>
    </row>
    <row r="205" spans="1:52" x14ac:dyDescent="0.3">
      <c r="A205" t="s">
        <v>377</v>
      </c>
      <c r="B205" s="39" t="s">
        <v>169</v>
      </c>
      <c r="C205" s="101">
        <v>0.83640199999999998</v>
      </c>
      <c r="D205" s="102">
        <v>0.72785279999999997</v>
      </c>
      <c r="E205" s="103">
        <v>0.96113990000000005</v>
      </c>
      <c r="F205" s="104">
        <v>6.22201464190981E-2</v>
      </c>
      <c r="G205" s="105">
        <v>0.82473320000000006</v>
      </c>
      <c r="H205" s="102">
        <v>0.70150279999999998</v>
      </c>
      <c r="I205" s="103">
        <v>0.969611</v>
      </c>
      <c r="J205" s="104">
        <v>8.2749949367088599E-2</v>
      </c>
      <c r="K205" s="105">
        <v>0.81326869999999996</v>
      </c>
      <c r="L205" s="102">
        <v>0.70076000000000005</v>
      </c>
      <c r="M205" s="103">
        <v>0.94384100000000004</v>
      </c>
      <c r="N205" s="104">
        <v>4.4279508532423198E-2</v>
      </c>
      <c r="O205" s="105">
        <v>0.92196639999999996</v>
      </c>
      <c r="P205" s="102">
        <v>0.75372189999999994</v>
      </c>
      <c r="Q205" s="103">
        <v>1.127766</v>
      </c>
      <c r="R205" s="104">
        <v>0.61044520085653098</v>
      </c>
      <c r="S205" s="106">
        <v>0.84967150000000002</v>
      </c>
      <c r="T205" s="107">
        <v>0.71703749999999999</v>
      </c>
      <c r="U205" s="108">
        <v>1.006839</v>
      </c>
      <c r="V205" s="109">
        <v>0.16378393415637901</v>
      </c>
      <c r="W205" s="106">
        <v>0.88948749999999999</v>
      </c>
      <c r="X205" s="107">
        <v>0.75605129999999998</v>
      </c>
      <c r="Y205" s="108">
        <v>1.0464739999999999</v>
      </c>
      <c r="Z205" s="109">
        <v>0.30927004601769897</v>
      </c>
      <c r="AA205" s="106">
        <v>0.80555889999999997</v>
      </c>
      <c r="AB205" s="107">
        <v>0.67115590000000003</v>
      </c>
      <c r="AC205" s="108">
        <v>0.96687670000000003</v>
      </c>
      <c r="AD205" s="109">
        <v>8.4045385E-2</v>
      </c>
      <c r="AE205" s="106">
        <v>0.76376239999999995</v>
      </c>
      <c r="AF205" s="107">
        <v>0.55616560000000004</v>
      </c>
      <c r="AG205" s="108">
        <v>1.048848</v>
      </c>
      <c r="AH205" s="110">
        <v>0.22159035730858501</v>
      </c>
      <c r="AI205"/>
      <c r="AL205"/>
      <c r="AM205"/>
      <c r="AN205"/>
      <c r="AO205"/>
      <c r="AR205"/>
      <c r="AS205"/>
      <c r="AT205"/>
      <c r="AU205"/>
      <c r="AX205"/>
      <c r="AY205"/>
      <c r="AZ205"/>
    </row>
    <row r="206" spans="1:52" x14ac:dyDescent="0.3">
      <c r="A206" t="s">
        <v>378</v>
      </c>
      <c r="B206" s="39" t="s">
        <v>169</v>
      </c>
      <c r="C206" s="101">
        <v>1.105399</v>
      </c>
      <c r="D206" s="102">
        <v>0.97418479999999996</v>
      </c>
      <c r="E206" s="103">
        <v>1.2542869999999999</v>
      </c>
      <c r="F206" s="104">
        <v>0.25862161814254903</v>
      </c>
      <c r="G206" s="105">
        <v>1.089426</v>
      </c>
      <c r="H206" s="102">
        <v>0.93736520000000001</v>
      </c>
      <c r="I206" s="103">
        <v>1.2661530000000001</v>
      </c>
      <c r="J206" s="104">
        <v>0.43989384260651598</v>
      </c>
      <c r="K206" s="105">
        <v>1.114676</v>
      </c>
      <c r="L206" s="102">
        <v>0.97191720000000004</v>
      </c>
      <c r="M206" s="103">
        <v>1.2784040000000001</v>
      </c>
      <c r="N206" s="104">
        <v>0.25897976957928798</v>
      </c>
      <c r="O206" s="105">
        <v>1.043698</v>
      </c>
      <c r="P206" s="102">
        <v>0.86679410000000001</v>
      </c>
      <c r="Q206" s="103">
        <v>1.2567060000000001</v>
      </c>
      <c r="R206" s="104">
        <v>0.79258408644688605</v>
      </c>
      <c r="S206" s="106">
        <v>1.0854250000000001</v>
      </c>
      <c r="T206" s="107">
        <v>0.92693150000000002</v>
      </c>
      <c r="U206" s="108">
        <v>1.27102</v>
      </c>
      <c r="V206" s="109">
        <v>0.48658776265822801</v>
      </c>
      <c r="W206" s="106">
        <v>1.0904739999999999</v>
      </c>
      <c r="X206" s="107">
        <v>0.93918650000000004</v>
      </c>
      <c r="Y206" s="108">
        <v>1.266132</v>
      </c>
      <c r="Z206" s="109">
        <v>0.43092504568527901</v>
      </c>
      <c r="AA206" s="106">
        <v>1.1790099999999999</v>
      </c>
      <c r="AB206" s="107">
        <v>0.99117829999999996</v>
      </c>
      <c r="AC206" s="108">
        <v>1.402436</v>
      </c>
      <c r="AD206" s="109">
        <v>0.16978264065040599</v>
      </c>
      <c r="AE206" s="106">
        <v>1.1912609999999999</v>
      </c>
      <c r="AF206" s="107">
        <v>0.86629400000000001</v>
      </c>
      <c r="AG206" s="108">
        <v>1.638131</v>
      </c>
      <c r="AH206" s="110">
        <v>0.45746881174551401</v>
      </c>
      <c r="AI206"/>
      <c r="AL206"/>
      <c r="AM206"/>
      <c r="AN206"/>
      <c r="AO206"/>
      <c r="AR206"/>
      <c r="AS206"/>
      <c r="AT206"/>
      <c r="AU206"/>
      <c r="AX206"/>
      <c r="AY206"/>
      <c r="AZ206"/>
    </row>
    <row r="207" spans="1:52" x14ac:dyDescent="0.3">
      <c r="A207" t="s">
        <v>379</v>
      </c>
      <c r="B207" s="39" t="s">
        <v>169</v>
      </c>
      <c r="C207" s="101">
        <v>1.1005720000000001</v>
      </c>
      <c r="D207" s="102">
        <v>0.98379249999999996</v>
      </c>
      <c r="E207" s="103">
        <v>1.231214</v>
      </c>
      <c r="F207" s="104">
        <v>0.219102293333333</v>
      </c>
      <c r="G207" s="105">
        <v>1.1094820000000001</v>
      </c>
      <c r="H207" s="102">
        <v>0.95171130000000004</v>
      </c>
      <c r="I207" s="103">
        <v>1.293407</v>
      </c>
      <c r="J207" s="104">
        <v>0.34220480745573201</v>
      </c>
      <c r="K207" s="105">
        <v>1.219546</v>
      </c>
      <c r="L207" s="102">
        <v>1.0583880000000001</v>
      </c>
      <c r="M207" s="103">
        <v>1.405243</v>
      </c>
      <c r="N207" s="104">
        <v>4.27505724381625E-2</v>
      </c>
      <c r="O207" s="105">
        <v>1.0361480000000001</v>
      </c>
      <c r="P207" s="102">
        <v>0.87545390000000001</v>
      </c>
      <c r="Q207" s="103">
        <v>1.226337</v>
      </c>
      <c r="R207" s="104">
        <v>0.81455864404332101</v>
      </c>
      <c r="S207" s="106">
        <v>0.98009619999999997</v>
      </c>
      <c r="T207" s="107">
        <v>0.88927789999999995</v>
      </c>
      <c r="U207" s="108">
        <v>1.08019</v>
      </c>
      <c r="V207" s="109">
        <v>0.81977853756740604</v>
      </c>
      <c r="W207" s="106">
        <v>1.0062709999999999</v>
      </c>
      <c r="X207" s="107">
        <v>0.90222999999999998</v>
      </c>
      <c r="Y207" s="108">
        <v>1.1223110000000001</v>
      </c>
      <c r="Z207" s="109">
        <v>0.948370280877743</v>
      </c>
      <c r="AA207" s="106">
        <v>1.141289</v>
      </c>
      <c r="AB207" s="107">
        <v>0.94383229999999996</v>
      </c>
      <c r="AC207" s="108">
        <v>1.380055</v>
      </c>
      <c r="AD207" s="109">
        <v>0.328283880916031</v>
      </c>
      <c r="AE207" s="106">
        <v>1.4459979999999999</v>
      </c>
      <c r="AF207" s="107">
        <v>0.93648949999999997</v>
      </c>
      <c r="AG207" s="108">
        <v>2.2327119999999998</v>
      </c>
      <c r="AH207" s="110">
        <v>0.221719513888889</v>
      </c>
      <c r="AI207"/>
      <c r="AL207"/>
      <c r="AM207"/>
      <c r="AN207"/>
      <c r="AO207"/>
      <c r="AR207"/>
      <c r="AS207"/>
      <c r="AT207"/>
      <c r="AU207"/>
      <c r="AX207"/>
      <c r="AY207"/>
      <c r="AZ207"/>
    </row>
    <row r="208" spans="1:52" x14ac:dyDescent="0.3">
      <c r="A208" t="s">
        <v>380</v>
      </c>
      <c r="B208" s="39" t="s">
        <v>169</v>
      </c>
      <c r="C208" s="101">
        <v>0.82437669999999996</v>
      </c>
      <c r="D208" s="102">
        <v>0.71571340000000006</v>
      </c>
      <c r="E208" s="103">
        <v>0.94953790000000005</v>
      </c>
      <c r="F208" s="104">
        <v>4.8378169180327897E-2</v>
      </c>
      <c r="G208" s="105">
        <v>0.82216049999999996</v>
      </c>
      <c r="H208" s="102">
        <v>0.6975924</v>
      </c>
      <c r="I208" s="103">
        <v>0.96897239999999996</v>
      </c>
      <c r="J208" s="104">
        <v>8.2614710828025503E-2</v>
      </c>
      <c r="K208" s="105">
        <v>0.78398869999999998</v>
      </c>
      <c r="L208" s="102">
        <v>0.67403709999999994</v>
      </c>
      <c r="M208" s="103">
        <v>0.91187609999999997</v>
      </c>
      <c r="N208" s="104">
        <v>2.0788407843137301E-2</v>
      </c>
      <c r="O208" s="105">
        <v>0.86960890000000002</v>
      </c>
      <c r="P208" s="102">
        <v>0.71003749999999999</v>
      </c>
      <c r="Q208" s="103">
        <v>1.065042</v>
      </c>
      <c r="R208" s="104">
        <v>0.33189705183788898</v>
      </c>
      <c r="S208" s="106">
        <v>0.82922640000000003</v>
      </c>
      <c r="T208" s="107">
        <v>0.69848250000000001</v>
      </c>
      <c r="U208" s="108">
        <v>0.98444330000000002</v>
      </c>
      <c r="V208" s="109">
        <v>0.109300568918919</v>
      </c>
      <c r="W208" s="106">
        <v>0.88051480000000004</v>
      </c>
      <c r="X208" s="107">
        <v>0.74592559999999997</v>
      </c>
      <c r="Y208" s="108">
        <v>1.039388</v>
      </c>
      <c r="Z208" s="109">
        <v>0.27768480000000001</v>
      </c>
      <c r="AA208" s="106">
        <v>0.77494169999999996</v>
      </c>
      <c r="AB208" s="107">
        <v>0.64387910000000004</v>
      </c>
      <c r="AC208" s="108">
        <v>0.93268229999999996</v>
      </c>
      <c r="AD208" s="109">
        <v>4.6431528E-2</v>
      </c>
      <c r="AE208" s="106">
        <v>0.72982820000000004</v>
      </c>
      <c r="AF208" s="107">
        <v>0.53409689999999999</v>
      </c>
      <c r="AG208" s="108">
        <v>0.9972896</v>
      </c>
      <c r="AH208" s="110">
        <v>0.140525085043988</v>
      </c>
      <c r="AI208"/>
      <c r="AL208"/>
      <c r="AM208"/>
      <c r="AN208"/>
      <c r="AO208"/>
      <c r="AR208"/>
      <c r="AS208"/>
      <c r="AT208"/>
      <c r="AU208"/>
      <c r="AX208"/>
      <c r="AY208"/>
      <c r="AZ208"/>
    </row>
    <row r="209" spans="1:52" x14ac:dyDescent="0.3">
      <c r="A209" t="s">
        <v>381</v>
      </c>
      <c r="B209" s="39" t="s">
        <v>169</v>
      </c>
      <c r="C209" s="101">
        <v>0.80746759999999995</v>
      </c>
      <c r="D209" s="102">
        <v>0.69767400000000002</v>
      </c>
      <c r="E209" s="103">
        <v>0.93453949999999997</v>
      </c>
      <c r="F209" s="104">
        <v>3.5184653617021298E-2</v>
      </c>
      <c r="G209" s="105">
        <v>0.80137820000000004</v>
      </c>
      <c r="H209" s="102">
        <v>0.67710780000000004</v>
      </c>
      <c r="I209" s="103">
        <v>0.94845610000000002</v>
      </c>
      <c r="J209" s="104">
        <v>5.6323518644067802E-2</v>
      </c>
      <c r="K209" s="105">
        <v>0.76457399999999998</v>
      </c>
      <c r="L209" s="102">
        <v>0.65447060000000001</v>
      </c>
      <c r="M209" s="103">
        <v>0.89320040000000001</v>
      </c>
      <c r="N209" s="104">
        <v>1.5834186666666701E-2</v>
      </c>
      <c r="O209" s="105">
        <v>0.86008479999999998</v>
      </c>
      <c r="P209" s="102">
        <v>0.6987042</v>
      </c>
      <c r="Q209" s="103">
        <v>1.05874</v>
      </c>
      <c r="R209" s="104">
        <v>0.30537733992094901</v>
      </c>
      <c r="S209" s="106">
        <v>0.80557310000000004</v>
      </c>
      <c r="T209" s="107">
        <v>0.67582810000000004</v>
      </c>
      <c r="U209" s="108">
        <v>0.96022629999999998</v>
      </c>
      <c r="V209" s="109">
        <v>7.2467128275862103E-2</v>
      </c>
      <c r="W209" s="106">
        <v>0.86009199999999997</v>
      </c>
      <c r="X209" s="107">
        <v>0.72500050000000005</v>
      </c>
      <c r="Y209" s="108">
        <v>1.020356</v>
      </c>
      <c r="Z209" s="109">
        <v>0.20342638830694301</v>
      </c>
      <c r="AA209" s="106">
        <v>0.75656599999999996</v>
      </c>
      <c r="AB209" s="107">
        <v>0.62614780000000003</v>
      </c>
      <c r="AC209" s="108">
        <v>0.91414850000000003</v>
      </c>
      <c r="AD209" s="109">
        <v>3.41398831858407E-2</v>
      </c>
      <c r="AE209" s="106">
        <v>0.69713480000000005</v>
      </c>
      <c r="AF209" s="107">
        <v>0.51126959999999999</v>
      </c>
      <c r="AG209" s="108">
        <v>0.95056879999999999</v>
      </c>
      <c r="AH209" s="110">
        <v>8.8558908661417302E-2</v>
      </c>
      <c r="AI209"/>
      <c r="AL209"/>
      <c r="AM209"/>
      <c r="AN209"/>
      <c r="AO209"/>
      <c r="AR209"/>
      <c r="AS209"/>
      <c r="AT209"/>
      <c r="AU209"/>
      <c r="AX209"/>
      <c r="AY209"/>
      <c r="AZ209"/>
    </row>
    <row r="210" spans="1:52" x14ac:dyDescent="0.3">
      <c r="A210" t="s">
        <v>382</v>
      </c>
      <c r="B210" s="39" t="s">
        <v>169</v>
      </c>
      <c r="C210" s="101">
        <v>0.97003969999999995</v>
      </c>
      <c r="D210" s="102">
        <v>0.85482519999999995</v>
      </c>
      <c r="E210" s="103">
        <v>1.1007830000000001</v>
      </c>
      <c r="F210" s="104">
        <v>0.78215837042513903</v>
      </c>
      <c r="G210" s="105">
        <v>0.98229100000000003</v>
      </c>
      <c r="H210" s="102">
        <v>0.84600679999999995</v>
      </c>
      <c r="I210" s="103">
        <v>1.1405289999999999</v>
      </c>
      <c r="J210" s="104">
        <v>0.88619197860262</v>
      </c>
      <c r="K210" s="105">
        <v>0.9589763</v>
      </c>
      <c r="L210" s="102">
        <v>0.83668129999999996</v>
      </c>
      <c r="M210" s="103">
        <v>1.0991470000000001</v>
      </c>
      <c r="N210" s="104">
        <v>0.71209888491182205</v>
      </c>
      <c r="O210" s="105">
        <v>0.9316567</v>
      </c>
      <c r="P210" s="102">
        <v>0.77433859999999999</v>
      </c>
      <c r="Q210" s="103">
        <v>1.1209359999999999</v>
      </c>
      <c r="R210" s="104">
        <v>0.629923223447313</v>
      </c>
      <c r="S210" s="106">
        <v>1.012578</v>
      </c>
      <c r="T210" s="107">
        <v>0.86606190000000005</v>
      </c>
      <c r="U210" s="108">
        <v>1.1838820000000001</v>
      </c>
      <c r="V210" s="109">
        <v>0.92849918765300699</v>
      </c>
      <c r="W210" s="106">
        <v>1.0194289999999999</v>
      </c>
      <c r="X210" s="107">
        <v>0.87871339999999998</v>
      </c>
      <c r="Y210" s="108">
        <v>1.1826779999999999</v>
      </c>
      <c r="Z210" s="109">
        <v>0.87716339405940602</v>
      </c>
      <c r="AA210" s="106">
        <v>0.93503259999999999</v>
      </c>
      <c r="AB210" s="107">
        <v>0.78912110000000002</v>
      </c>
      <c r="AC210" s="108">
        <v>1.1079239999999999</v>
      </c>
      <c r="AD210" s="109">
        <v>0.616470223038869</v>
      </c>
      <c r="AE210" s="106">
        <v>1.0772029999999999</v>
      </c>
      <c r="AF210" s="107">
        <v>0.80213440000000003</v>
      </c>
      <c r="AG210" s="108">
        <v>1.4465980000000001</v>
      </c>
      <c r="AH210" s="110">
        <v>0.77515434887218004</v>
      </c>
      <c r="AI210"/>
      <c r="AL210"/>
      <c r="AM210"/>
      <c r="AN210"/>
      <c r="AO210"/>
      <c r="AR210"/>
      <c r="AS210"/>
      <c r="AT210"/>
      <c r="AU210"/>
      <c r="AX210"/>
      <c r="AY210"/>
      <c r="AZ210"/>
    </row>
    <row r="211" spans="1:52" x14ac:dyDescent="0.3">
      <c r="A211" t="s">
        <v>383</v>
      </c>
      <c r="B211" s="39" t="s">
        <v>169</v>
      </c>
      <c r="C211" s="101">
        <v>1.145292</v>
      </c>
      <c r="D211" s="102">
        <v>1.0191939999999999</v>
      </c>
      <c r="E211" s="103">
        <v>1.2869919999999999</v>
      </c>
      <c r="F211" s="104">
        <v>8.8611908840864506E-2</v>
      </c>
      <c r="G211" s="105">
        <v>1.1395709999999999</v>
      </c>
      <c r="H211" s="102">
        <v>0.98584369999999999</v>
      </c>
      <c r="I211" s="103">
        <v>1.3172699999999999</v>
      </c>
      <c r="J211" s="104">
        <v>0.19434827272727301</v>
      </c>
      <c r="K211" s="105">
        <v>1.193236</v>
      </c>
      <c r="L211" s="102">
        <v>1.045525</v>
      </c>
      <c r="M211" s="103">
        <v>1.3618159999999999</v>
      </c>
      <c r="N211" s="104">
        <v>5.22944332344214E-2</v>
      </c>
      <c r="O211" s="105">
        <v>1.098897</v>
      </c>
      <c r="P211" s="102">
        <v>0.91761789999999999</v>
      </c>
      <c r="Q211" s="103">
        <v>1.3159890000000001</v>
      </c>
      <c r="R211" s="104">
        <v>0.48332428044515102</v>
      </c>
      <c r="S211" s="106">
        <v>1.08918</v>
      </c>
      <c r="T211" s="107">
        <v>0.94027039999999995</v>
      </c>
      <c r="U211" s="108">
        <v>1.2616719999999999</v>
      </c>
      <c r="V211" s="109">
        <v>0.43092504568527901</v>
      </c>
      <c r="W211" s="106">
        <v>1.103234</v>
      </c>
      <c r="X211" s="107">
        <v>0.95942430000000001</v>
      </c>
      <c r="Y211" s="108">
        <v>1.268599</v>
      </c>
      <c r="Z211" s="109">
        <v>0.32145866512968302</v>
      </c>
      <c r="AA211" s="106">
        <v>1.21638</v>
      </c>
      <c r="AB211" s="107">
        <v>1.0214570000000001</v>
      </c>
      <c r="AC211" s="108">
        <v>1.4484999999999999</v>
      </c>
      <c r="AD211" s="109">
        <v>9.9492218571428606E-2</v>
      </c>
      <c r="AE211" s="106">
        <v>1.2809710000000001</v>
      </c>
      <c r="AF211" s="107">
        <v>0.91370629999999997</v>
      </c>
      <c r="AG211" s="108">
        <v>1.795857</v>
      </c>
      <c r="AH211" s="110">
        <v>0.30024554325674302</v>
      </c>
      <c r="AI211"/>
      <c r="AL211"/>
      <c r="AM211"/>
      <c r="AN211"/>
      <c r="AO211"/>
      <c r="AR211"/>
      <c r="AS211"/>
      <c r="AT211"/>
      <c r="AU211"/>
      <c r="AX211"/>
      <c r="AY211"/>
      <c r="AZ211"/>
    </row>
    <row r="212" spans="1:52" x14ac:dyDescent="0.3">
      <c r="A212" t="s">
        <v>384</v>
      </c>
      <c r="B212" s="39" t="s">
        <v>169</v>
      </c>
      <c r="C212" s="101">
        <v>1.021166</v>
      </c>
      <c r="D212" s="102">
        <v>0.89953669999999997</v>
      </c>
      <c r="E212" s="103">
        <v>1.15924</v>
      </c>
      <c r="F212" s="104">
        <v>0.85227651467889898</v>
      </c>
      <c r="G212" s="105">
        <v>0.99283600000000005</v>
      </c>
      <c r="H212" s="102">
        <v>0.85431250000000003</v>
      </c>
      <c r="I212" s="103">
        <v>1.153821</v>
      </c>
      <c r="J212" s="104">
        <v>0.95540188461936804</v>
      </c>
      <c r="K212" s="105">
        <v>1.094079</v>
      </c>
      <c r="L212" s="102">
        <v>0.95332600000000001</v>
      </c>
      <c r="M212" s="103">
        <v>1.2556130000000001</v>
      </c>
      <c r="N212" s="104">
        <v>0.364701394160584</v>
      </c>
      <c r="O212" s="105">
        <v>1.027728</v>
      </c>
      <c r="P212" s="102">
        <v>0.85245439999999995</v>
      </c>
      <c r="Q212" s="103">
        <v>1.2390399999999999</v>
      </c>
      <c r="R212" s="104">
        <v>0.87045287986463604</v>
      </c>
      <c r="S212" s="106">
        <v>1.0457099999999999</v>
      </c>
      <c r="T212" s="107">
        <v>0.89284680000000005</v>
      </c>
      <c r="U212" s="108">
        <v>1.2247440000000001</v>
      </c>
      <c r="V212" s="109">
        <v>0.73925861869398202</v>
      </c>
      <c r="W212" s="106">
        <v>1.044991</v>
      </c>
      <c r="X212" s="107">
        <v>0.89899340000000005</v>
      </c>
      <c r="Y212" s="108">
        <v>1.2146980000000001</v>
      </c>
      <c r="Z212" s="109">
        <v>0.72855606042608101</v>
      </c>
      <c r="AA212" s="106">
        <v>1.089226</v>
      </c>
      <c r="AB212" s="107">
        <v>0.9166455</v>
      </c>
      <c r="AC212" s="108">
        <v>1.2942990000000001</v>
      </c>
      <c r="AD212" s="109">
        <v>0.51143536160990699</v>
      </c>
      <c r="AE212" s="106">
        <v>1.131375</v>
      </c>
      <c r="AF212" s="107">
        <v>0.83083680000000004</v>
      </c>
      <c r="AG212" s="108">
        <v>1.540627</v>
      </c>
      <c r="AH212" s="110">
        <v>0.61346223795309196</v>
      </c>
      <c r="AI212"/>
      <c r="AL212"/>
      <c r="AM212"/>
      <c r="AN212"/>
      <c r="AO212"/>
      <c r="AR212"/>
      <c r="AS212"/>
      <c r="AT212"/>
      <c r="AU212"/>
      <c r="AX212"/>
      <c r="AY212"/>
      <c r="AZ212"/>
    </row>
    <row r="213" spans="1:52" x14ac:dyDescent="0.3">
      <c r="A213" t="s">
        <v>385</v>
      </c>
      <c r="B213" s="39" t="s">
        <v>169</v>
      </c>
      <c r="C213" s="101">
        <v>0.83025610000000005</v>
      </c>
      <c r="D213" s="102">
        <v>0.71553730000000004</v>
      </c>
      <c r="E213" s="103">
        <v>0.96336719999999998</v>
      </c>
      <c r="F213" s="104">
        <v>6.7750874641148304E-2</v>
      </c>
      <c r="G213" s="105">
        <v>0.82989500000000005</v>
      </c>
      <c r="H213" s="102">
        <v>0.70072350000000005</v>
      </c>
      <c r="I213" s="103">
        <v>0.98287800000000003</v>
      </c>
      <c r="J213" s="104">
        <v>0.106597982608696</v>
      </c>
      <c r="K213" s="105">
        <v>0.77724349999999998</v>
      </c>
      <c r="L213" s="102">
        <v>0.6645662</v>
      </c>
      <c r="M213" s="103">
        <v>0.90902519999999998</v>
      </c>
      <c r="N213" s="104">
        <v>2.0860379220779199E-2</v>
      </c>
      <c r="O213" s="105">
        <v>0.89453910000000003</v>
      </c>
      <c r="P213" s="102">
        <v>0.72557309999999997</v>
      </c>
      <c r="Q213" s="103">
        <v>1.1028530000000001</v>
      </c>
      <c r="R213" s="104">
        <v>0.47368323461538497</v>
      </c>
      <c r="S213" s="106">
        <v>0.86314040000000003</v>
      </c>
      <c r="T213" s="107">
        <v>0.72240599999999999</v>
      </c>
      <c r="U213" s="108">
        <v>1.0312920000000001</v>
      </c>
      <c r="V213" s="109">
        <v>0.236537282711864</v>
      </c>
      <c r="W213" s="106">
        <v>0.90066789999999997</v>
      </c>
      <c r="X213" s="107">
        <v>0.75752109999999995</v>
      </c>
      <c r="Y213" s="108">
        <v>1.070865</v>
      </c>
      <c r="Z213" s="109">
        <v>0.409404889817232</v>
      </c>
      <c r="AA213" s="106">
        <v>0.79897810000000002</v>
      </c>
      <c r="AB213" s="107">
        <v>0.66115380000000001</v>
      </c>
      <c r="AC213" s="108">
        <v>0.96553330000000004</v>
      </c>
      <c r="AD213" s="109">
        <v>8.3912272233820404E-2</v>
      </c>
      <c r="AE213" s="106">
        <v>0.74244010000000005</v>
      </c>
      <c r="AF213" s="107">
        <v>0.54573769999999999</v>
      </c>
      <c r="AG213" s="108">
        <v>1.010041</v>
      </c>
      <c r="AH213" s="110">
        <v>0.16000677836338401</v>
      </c>
      <c r="AI213"/>
      <c r="AL213"/>
      <c r="AM213"/>
      <c r="AN213"/>
      <c r="AO213"/>
      <c r="AR213"/>
      <c r="AS213"/>
      <c r="AT213"/>
      <c r="AU213"/>
      <c r="AX213"/>
      <c r="AY213"/>
      <c r="AZ213"/>
    </row>
    <row r="214" spans="1:52" x14ac:dyDescent="0.3">
      <c r="A214" t="s">
        <v>386</v>
      </c>
      <c r="B214" s="39" t="s">
        <v>169</v>
      </c>
      <c r="C214" s="101">
        <v>0.83557369999999997</v>
      </c>
      <c r="D214" s="102">
        <v>0.72320930000000005</v>
      </c>
      <c r="E214" s="103">
        <v>0.96539600000000003</v>
      </c>
      <c r="F214" s="104">
        <v>6.9403816981132099E-2</v>
      </c>
      <c r="G214" s="105">
        <v>0.83437070000000002</v>
      </c>
      <c r="H214" s="102">
        <v>0.70717470000000004</v>
      </c>
      <c r="I214" s="103">
        <v>0.98444480000000001</v>
      </c>
      <c r="J214" s="104">
        <v>0.10814324081632699</v>
      </c>
      <c r="K214" s="105">
        <v>0.78459800000000002</v>
      </c>
      <c r="L214" s="102">
        <v>0.67338759999999998</v>
      </c>
      <c r="M214" s="103">
        <v>0.91417499999999996</v>
      </c>
      <c r="N214" s="104">
        <v>2.2958414814814799E-2</v>
      </c>
      <c r="O214" s="105">
        <v>0.96974329999999997</v>
      </c>
      <c r="P214" s="102">
        <v>0.78683420000000004</v>
      </c>
      <c r="Q214" s="103">
        <v>1.1951719999999999</v>
      </c>
      <c r="R214" s="104">
        <v>0.87025359322033902</v>
      </c>
      <c r="S214" s="106">
        <v>0.87951469999999998</v>
      </c>
      <c r="T214" s="107">
        <v>0.73879570000000006</v>
      </c>
      <c r="U214" s="108">
        <v>1.047037</v>
      </c>
      <c r="V214" s="109">
        <v>0.29710789669669702</v>
      </c>
      <c r="W214" s="106">
        <v>0.91512530000000003</v>
      </c>
      <c r="X214" s="107">
        <v>0.77299180000000001</v>
      </c>
      <c r="Y214" s="108">
        <v>1.0833930000000001</v>
      </c>
      <c r="Z214" s="109">
        <v>0.48103530262948202</v>
      </c>
      <c r="AA214" s="106">
        <v>0.85430079999999997</v>
      </c>
      <c r="AB214" s="107">
        <v>0.70726739999999999</v>
      </c>
      <c r="AC214" s="108">
        <v>1.031901</v>
      </c>
      <c r="AD214" s="109">
        <v>0.232663553424658</v>
      </c>
      <c r="AE214" s="106">
        <v>0.76926340000000004</v>
      </c>
      <c r="AF214" s="107">
        <v>0.56338350000000004</v>
      </c>
      <c r="AG214" s="108">
        <v>1.050379</v>
      </c>
      <c r="AH214" s="110">
        <v>0.22674880921658999</v>
      </c>
      <c r="AI214"/>
      <c r="AL214"/>
      <c r="AM214"/>
      <c r="AN214"/>
      <c r="AO214"/>
      <c r="AR214"/>
      <c r="AS214"/>
      <c r="AT214"/>
      <c r="AU214"/>
      <c r="AX214"/>
      <c r="AY214"/>
      <c r="AZ214"/>
    </row>
    <row r="215" spans="1:52" x14ac:dyDescent="0.3">
      <c r="A215" t="s">
        <v>387</v>
      </c>
      <c r="B215" s="39" t="s">
        <v>169</v>
      </c>
      <c r="C215" s="101">
        <v>0.94581800000000005</v>
      </c>
      <c r="D215" s="102">
        <v>0.82950120000000005</v>
      </c>
      <c r="E215" s="103">
        <v>1.0784450000000001</v>
      </c>
      <c r="F215" s="104">
        <v>0.58860913994169095</v>
      </c>
      <c r="G215" s="105">
        <v>0.94128140000000005</v>
      </c>
      <c r="H215" s="102">
        <v>0.80755860000000002</v>
      </c>
      <c r="I215" s="103">
        <v>1.0971470000000001</v>
      </c>
      <c r="J215" s="104">
        <v>0.61741091093860301</v>
      </c>
      <c r="K215" s="105">
        <v>0.91731759999999996</v>
      </c>
      <c r="L215" s="102">
        <v>0.79682580000000003</v>
      </c>
      <c r="M215" s="103">
        <v>1.05603</v>
      </c>
      <c r="N215" s="104">
        <v>0.40239521266490802</v>
      </c>
      <c r="O215" s="105">
        <v>0.84656929999999997</v>
      </c>
      <c r="P215" s="102">
        <v>0.70323080000000004</v>
      </c>
      <c r="Q215" s="103">
        <v>1.0191239999999999</v>
      </c>
      <c r="R215" s="104">
        <v>0.19555830488110101</v>
      </c>
      <c r="S215" s="106">
        <v>0.93617189999999995</v>
      </c>
      <c r="T215" s="107">
        <v>0.79759429999999998</v>
      </c>
      <c r="U215" s="108">
        <v>1.098827</v>
      </c>
      <c r="V215" s="109">
        <v>0.60233415734870299</v>
      </c>
      <c r="W215" s="106">
        <v>0.95095339999999995</v>
      </c>
      <c r="X215" s="107">
        <v>0.81546439999999998</v>
      </c>
      <c r="Y215" s="108">
        <v>1.108954</v>
      </c>
      <c r="Z215" s="109">
        <v>0.68595256803170401</v>
      </c>
      <c r="AA215" s="106">
        <v>0.83569970000000005</v>
      </c>
      <c r="AB215" s="107">
        <v>0.70345080000000004</v>
      </c>
      <c r="AC215" s="108">
        <v>0.99281140000000001</v>
      </c>
      <c r="AD215" s="109">
        <v>0.12688053250774001</v>
      </c>
      <c r="AE215" s="106">
        <v>0.84791709999999998</v>
      </c>
      <c r="AF215" s="107">
        <v>0.62806649999999997</v>
      </c>
      <c r="AG215" s="108">
        <v>1.144725</v>
      </c>
      <c r="AH215" s="110">
        <v>0.45746881174551401</v>
      </c>
      <c r="AI215"/>
      <c r="AL215"/>
      <c r="AM215"/>
      <c r="AN215"/>
      <c r="AO215"/>
      <c r="AR215"/>
      <c r="AS215"/>
      <c r="AT215"/>
      <c r="AU215"/>
      <c r="AX215"/>
      <c r="AY215"/>
      <c r="AZ215"/>
    </row>
    <row r="216" spans="1:52" x14ac:dyDescent="0.3">
      <c r="A216" t="s">
        <v>388</v>
      </c>
      <c r="B216" s="39" t="s">
        <v>169</v>
      </c>
      <c r="C216" s="101">
        <v>1.1927179999999999</v>
      </c>
      <c r="D216" s="102">
        <v>1.0411509999999999</v>
      </c>
      <c r="E216" s="103">
        <v>1.36635</v>
      </c>
      <c r="F216" s="104">
        <v>5.9944544959128099E-2</v>
      </c>
      <c r="G216" s="105">
        <v>1.1878550000000001</v>
      </c>
      <c r="H216" s="102">
        <v>1.0129539999999999</v>
      </c>
      <c r="I216" s="103">
        <v>1.3929549999999999</v>
      </c>
      <c r="J216" s="104">
        <v>0.113364056</v>
      </c>
      <c r="K216" s="105">
        <v>1.263242</v>
      </c>
      <c r="L216" s="102">
        <v>1.0911679999999999</v>
      </c>
      <c r="M216" s="103">
        <v>1.4624509999999999</v>
      </c>
      <c r="N216" s="104">
        <v>2.2207017721519E-2</v>
      </c>
      <c r="O216" s="105">
        <v>1.0921419999999999</v>
      </c>
      <c r="P216" s="102">
        <v>0.89675099999999996</v>
      </c>
      <c r="Q216" s="103">
        <v>1.3301050000000001</v>
      </c>
      <c r="R216" s="104">
        <v>0.56233288776871804</v>
      </c>
      <c r="S216" s="106">
        <v>1.1065149999999999</v>
      </c>
      <c r="T216" s="107">
        <v>0.93642080000000005</v>
      </c>
      <c r="U216" s="108">
        <v>1.3075060000000001</v>
      </c>
      <c r="V216" s="109">
        <v>0.40780376963350801</v>
      </c>
      <c r="W216" s="106">
        <v>1.0747819999999999</v>
      </c>
      <c r="X216" s="107">
        <v>0.91696999999999995</v>
      </c>
      <c r="Y216" s="108">
        <v>1.259754</v>
      </c>
      <c r="Z216" s="109">
        <v>0.55633758982797299</v>
      </c>
      <c r="AA216" s="106">
        <v>1.2162489999999999</v>
      </c>
      <c r="AB216" s="107">
        <v>1.014276</v>
      </c>
      <c r="AC216" s="108">
        <v>1.45844</v>
      </c>
      <c r="AD216" s="109">
        <v>0.11431470248756199</v>
      </c>
      <c r="AE216" s="106">
        <v>1.336959</v>
      </c>
      <c r="AF216" s="107">
        <v>0.96968140000000003</v>
      </c>
      <c r="AG216" s="108">
        <v>1.8433459999999999</v>
      </c>
      <c r="AH216" s="110">
        <v>0.19259336810126601</v>
      </c>
      <c r="AI216"/>
      <c r="AL216"/>
      <c r="AM216"/>
      <c r="AN216"/>
      <c r="AO216"/>
      <c r="AR216"/>
      <c r="AS216"/>
      <c r="AT216"/>
      <c r="AU216"/>
      <c r="AX216"/>
      <c r="AY216"/>
      <c r="AZ216"/>
    </row>
    <row r="217" spans="1:52" x14ac:dyDescent="0.3">
      <c r="A217" t="s">
        <v>389</v>
      </c>
      <c r="B217" s="39" t="s">
        <v>169</v>
      </c>
      <c r="C217" s="101">
        <v>0.97265089999999998</v>
      </c>
      <c r="D217" s="102">
        <v>0.85362709999999997</v>
      </c>
      <c r="E217" s="103">
        <v>1.108271</v>
      </c>
      <c r="F217" s="104">
        <v>0.81389779975874499</v>
      </c>
      <c r="G217" s="105">
        <v>1.0070619999999999</v>
      </c>
      <c r="H217" s="102">
        <v>0.86423830000000001</v>
      </c>
      <c r="I217" s="103">
        <v>1.173489</v>
      </c>
      <c r="J217" s="104">
        <v>0.95597882481902796</v>
      </c>
      <c r="K217" s="105">
        <v>0.94948860000000002</v>
      </c>
      <c r="L217" s="102">
        <v>0.8250227</v>
      </c>
      <c r="M217" s="103">
        <v>1.092732</v>
      </c>
      <c r="N217" s="104">
        <v>0.64525633324137899</v>
      </c>
      <c r="O217" s="105">
        <v>0.84272179999999997</v>
      </c>
      <c r="P217" s="102">
        <v>0.6974342</v>
      </c>
      <c r="Q217" s="103">
        <v>1.018275</v>
      </c>
      <c r="R217" s="104">
        <v>0.19259336810126601</v>
      </c>
      <c r="S217" s="106">
        <v>0.98228280000000001</v>
      </c>
      <c r="T217" s="107">
        <v>0.83649260000000003</v>
      </c>
      <c r="U217" s="108">
        <v>1.1534819999999999</v>
      </c>
      <c r="V217" s="109">
        <v>0.897617706029332</v>
      </c>
      <c r="W217" s="106">
        <v>1.0001819999999999</v>
      </c>
      <c r="X217" s="107">
        <v>0.85890569999999999</v>
      </c>
      <c r="Y217" s="108">
        <v>1.164696</v>
      </c>
      <c r="Z217" s="109">
        <v>0.99863342199899596</v>
      </c>
      <c r="AA217" s="106">
        <v>0.95517969999999996</v>
      </c>
      <c r="AB217" s="107">
        <v>0.80304750000000003</v>
      </c>
      <c r="AC217" s="108">
        <v>1.1361319999999999</v>
      </c>
      <c r="AD217" s="109">
        <v>0.76299066007604599</v>
      </c>
      <c r="AE217" s="106">
        <v>0.97498130000000005</v>
      </c>
      <c r="AF217" s="107">
        <v>0.71324960000000004</v>
      </c>
      <c r="AG217" s="108">
        <v>1.332757</v>
      </c>
      <c r="AH217" s="110">
        <v>0.92849918765300699</v>
      </c>
      <c r="AI217"/>
      <c r="AL217"/>
      <c r="AM217"/>
      <c r="AN217"/>
      <c r="AO217"/>
      <c r="AR217"/>
      <c r="AS217"/>
      <c r="AT217"/>
      <c r="AU217"/>
      <c r="AX217"/>
      <c r="AY217"/>
      <c r="AZ217"/>
    </row>
    <row r="218" spans="1:52" x14ac:dyDescent="0.3">
      <c r="A218" t="s">
        <v>390</v>
      </c>
      <c r="B218" s="39" t="s">
        <v>169</v>
      </c>
      <c r="C218" s="101">
        <v>0.83675250000000001</v>
      </c>
      <c r="D218" s="102">
        <v>0.7212153</v>
      </c>
      <c r="E218" s="103">
        <v>0.97079839999999995</v>
      </c>
      <c r="F218" s="104">
        <v>8.0929213015184395E-2</v>
      </c>
      <c r="G218" s="105">
        <v>0.83151839999999999</v>
      </c>
      <c r="H218" s="102">
        <v>0.70340119999999995</v>
      </c>
      <c r="I218" s="103">
        <v>0.98297080000000003</v>
      </c>
      <c r="J218" s="104">
        <v>0.106483852264808</v>
      </c>
      <c r="K218" s="105">
        <v>0.82609549999999998</v>
      </c>
      <c r="L218" s="102">
        <v>0.70610390000000001</v>
      </c>
      <c r="M218" s="103">
        <v>0.9664777</v>
      </c>
      <c r="N218" s="104">
        <v>7.5445893333333305E-2</v>
      </c>
      <c r="O218" s="105">
        <v>1.0360199999999999</v>
      </c>
      <c r="P218" s="102">
        <v>0.83141940000000003</v>
      </c>
      <c r="Q218" s="103">
        <v>1.290969</v>
      </c>
      <c r="R218" s="104">
        <v>0.85463107243735803</v>
      </c>
      <c r="S218" s="106">
        <v>0.9406215</v>
      </c>
      <c r="T218" s="107">
        <v>0.78451389999999999</v>
      </c>
      <c r="U218" s="108">
        <v>1.1277919999999999</v>
      </c>
      <c r="V218" s="109">
        <v>0.67738351499000704</v>
      </c>
      <c r="W218" s="106">
        <v>0.97073010000000004</v>
      </c>
      <c r="X218" s="107">
        <v>0.81444970000000005</v>
      </c>
      <c r="Y218" s="108">
        <v>1.156998</v>
      </c>
      <c r="Z218" s="109">
        <v>0.848284145454545</v>
      </c>
      <c r="AA218" s="106">
        <v>0.87507199999999996</v>
      </c>
      <c r="AB218" s="107">
        <v>0.72178640000000005</v>
      </c>
      <c r="AC218" s="108">
        <v>1.0609109999999999</v>
      </c>
      <c r="AD218" s="109">
        <v>0.32914473718069998</v>
      </c>
      <c r="AE218" s="106">
        <v>0.82685549999999997</v>
      </c>
      <c r="AF218" s="107">
        <v>0.6023174</v>
      </c>
      <c r="AG218" s="108">
        <v>1.1350990000000001</v>
      </c>
      <c r="AH218" s="110">
        <v>0.412063332528041</v>
      </c>
      <c r="AI218"/>
      <c r="AL218"/>
      <c r="AM218"/>
      <c r="AN218"/>
      <c r="AO218"/>
      <c r="AR218"/>
      <c r="AS218"/>
      <c r="AT218"/>
      <c r="AU218"/>
      <c r="AX218"/>
      <c r="AY218"/>
      <c r="AZ218"/>
    </row>
    <row r="219" spans="1:52" x14ac:dyDescent="0.3">
      <c r="A219" t="s">
        <v>391</v>
      </c>
      <c r="B219" s="39" t="s">
        <v>169</v>
      </c>
      <c r="C219" s="101">
        <v>0.95756870000000005</v>
      </c>
      <c r="D219" s="102">
        <v>0.84233219999999998</v>
      </c>
      <c r="E219" s="103">
        <v>1.08857</v>
      </c>
      <c r="F219" s="104">
        <v>0.67738351499000704</v>
      </c>
      <c r="G219" s="105">
        <v>0.97013559999999999</v>
      </c>
      <c r="H219" s="102">
        <v>0.83513329999999997</v>
      </c>
      <c r="I219" s="103">
        <v>1.126962</v>
      </c>
      <c r="J219" s="104">
        <v>0.82356555026897804</v>
      </c>
      <c r="K219" s="105">
        <v>1.0030079999999999</v>
      </c>
      <c r="L219" s="102">
        <v>0.8730637</v>
      </c>
      <c r="M219" s="103">
        <v>1.1522939999999999</v>
      </c>
      <c r="N219" s="104">
        <v>0.98192723142857097</v>
      </c>
      <c r="O219" s="105">
        <v>1.255935</v>
      </c>
      <c r="P219" s="102">
        <v>1.028356</v>
      </c>
      <c r="Q219" s="103">
        <v>1.5338780000000001</v>
      </c>
      <c r="R219" s="104">
        <v>9.4507602234636903E-2</v>
      </c>
      <c r="S219" s="106">
        <v>1.127329</v>
      </c>
      <c r="T219" s="107">
        <v>0.9577698</v>
      </c>
      <c r="U219" s="108">
        <v>1.326905</v>
      </c>
      <c r="V219" s="109">
        <v>0.29789603040000001</v>
      </c>
      <c r="W219" s="106">
        <v>1.154123</v>
      </c>
      <c r="X219" s="107">
        <v>0.98758690000000005</v>
      </c>
      <c r="Y219" s="108">
        <v>1.348741</v>
      </c>
      <c r="Z219" s="109">
        <v>0.18402188771021999</v>
      </c>
      <c r="AA219" s="106">
        <v>1.092662</v>
      </c>
      <c r="AB219" s="107">
        <v>0.91543649999999999</v>
      </c>
      <c r="AC219" s="108">
        <v>1.304198</v>
      </c>
      <c r="AD219" s="109">
        <v>0.50752801124121805</v>
      </c>
      <c r="AE219" s="106">
        <v>1.102357</v>
      </c>
      <c r="AF219" s="107">
        <v>0.80047310000000005</v>
      </c>
      <c r="AG219" s="108">
        <v>1.5180899999999999</v>
      </c>
      <c r="AH219" s="110">
        <v>0.71493307968749997</v>
      </c>
      <c r="AI219"/>
      <c r="AL219"/>
      <c r="AM219"/>
      <c r="AN219"/>
      <c r="AO219"/>
      <c r="AR219"/>
      <c r="AS219"/>
      <c r="AT219"/>
      <c r="AU219"/>
      <c r="AX219"/>
      <c r="AY219"/>
      <c r="AZ219"/>
    </row>
    <row r="220" spans="1:52" x14ac:dyDescent="0.3">
      <c r="A220" t="s">
        <v>392</v>
      </c>
      <c r="B220" s="39" t="s">
        <v>169</v>
      </c>
      <c r="C220" s="101">
        <v>0.80018900000000004</v>
      </c>
      <c r="D220" s="102">
        <v>0.68206650000000002</v>
      </c>
      <c r="E220" s="103">
        <v>0.9387683</v>
      </c>
      <c r="F220" s="104">
        <v>4.3252080836236897E-2</v>
      </c>
      <c r="G220" s="105">
        <v>0.76682510000000004</v>
      </c>
      <c r="H220" s="102">
        <v>0.64100610000000002</v>
      </c>
      <c r="I220" s="103">
        <v>0.91734039999999994</v>
      </c>
      <c r="J220" s="104">
        <v>3.3430447058823497E-2</v>
      </c>
      <c r="K220" s="105">
        <v>0.74250479999999996</v>
      </c>
      <c r="L220" s="102">
        <v>0.62828030000000001</v>
      </c>
      <c r="M220" s="103">
        <v>0.8774959</v>
      </c>
      <c r="N220" s="104">
        <v>1.35619726027397E-2</v>
      </c>
      <c r="O220" s="105">
        <v>0.78926540000000001</v>
      </c>
      <c r="P220" s="102">
        <v>0.63623180000000001</v>
      </c>
      <c r="Q220" s="103">
        <v>0.97910839999999999</v>
      </c>
      <c r="R220" s="104">
        <v>0.10783954285714301</v>
      </c>
      <c r="S220" s="106">
        <v>0.78315170000000001</v>
      </c>
      <c r="T220" s="107">
        <v>0.64947540000000004</v>
      </c>
      <c r="U220" s="108">
        <v>0.94434149999999994</v>
      </c>
      <c r="V220" s="109">
        <v>5.78160066481994E-2</v>
      </c>
      <c r="W220" s="106">
        <v>0.79659429999999998</v>
      </c>
      <c r="X220" s="107">
        <v>0.66424799999999995</v>
      </c>
      <c r="Y220" s="108">
        <v>0.95530950000000003</v>
      </c>
      <c r="Z220" s="109">
        <v>6.7750874641148304E-2</v>
      </c>
      <c r="AA220" s="106">
        <v>0.73737569999999997</v>
      </c>
      <c r="AB220" s="107">
        <v>0.60629679999999997</v>
      </c>
      <c r="AC220" s="108">
        <v>0.89679339999999996</v>
      </c>
      <c r="AD220" s="109">
        <v>2.526188E-2</v>
      </c>
      <c r="AE220" s="106">
        <v>0.69520320000000002</v>
      </c>
      <c r="AF220" s="107">
        <v>0.52217100000000005</v>
      </c>
      <c r="AG220" s="108">
        <v>0.92557310000000004</v>
      </c>
      <c r="AH220" s="110">
        <v>6.4287911335012604E-2</v>
      </c>
      <c r="AI220"/>
      <c r="AL220"/>
      <c r="AM220"/>
      <c r="AN220"/>
      <c r="AO220"/>
      <c r="AR220"/>
      <c r="AS220"/>
      <c r="AT220"/>
      <c r="AU220"/>
      <c r="AX220"/>
      <c r="AY220"/>
      <c r="AZ220"/>
    </row>
    <row r="221" spans="1:52" x14ac:dyDescent="0.3">
      <c r="A221" t="s">
        <v>393</v>
      </c>
      <c r="B221" s="39" t="s">
        <v>169</v>
      </c>
      <c r="C221" s="101">
        <v>1.174161</v>
      </c>
      <c r="D221" s="102">
        <v>1.0229600000000001</v>
      </c>
      <c r="E221" s="103">
        <v>1.3477110000000001</v>
      </c>
      <c r="F221" s="104">
        <v>8.8522594082840203E-2</v>
      </c>
      <c r="G221" s="105">
        <v>1.1464829999999999</v>
      </c>
      <c r="H221" s="102">
        <v>0.9770624</v>
      </c>
      <c r="I221" s="103">
        <v>1.34528</v>
      </c>
      <c r="J221" s="104">
        <v>0.21886015362997699</v>
      </c>
      <c r="K221" s="105">
        <v>1.2105760000000001</v>
      </c>
      <c r="L221" s="102">
        <v>1.0446839999999999</v>
      </c>
      <c r="M221" s="103">
        <v>1.402811</v>
      </c>
      <c r="N221" s="104">
        <v>5.9944544959128099E-2</v>
      </c>
      <c r="O221" s="105">
        <v>1.033833</v>
      </c>
      <c r="P221" s="102">
        <v>0.84690549999999998</v>
      </c>
      <c r="Q221" s="103">
        <v>1.262019</v>
      </c>
      <c r="R221" s="104">
        <v>0.85040366796785305</v>
      </c>
      <c r="S221" s="106">
        <v>1.031183</v>
      </c>
      <c r="T221" s="107">
        <v>0.87061639999999996</v>
      </c>
      <c r="U221" s="108">
        <v>1.2213620000000001</v>
      </c>
      <c r="V221" s="109">
        <v>0.84022223944153596</v>
      </c>
      <c r="W221" s="106">
        <v>1.008535</v>
      </c>
      <c r="X221" s="107">
        <v>0.85794789999999999</v>
      </c>
      <c r="Y221" s="108">
        <v>1.185554</v>
      </c>
      <c r="Z221" s="109">
        <v>0.95287595080771204</v>
      </c>
      <c r="AA221" s="106">
        <v>1.1346750000000001</v>
      </c>
      <c r="AB221" s="107">
        <v>0.94581380000000004</v>
      </c>
      <c r="AC221" s="108">
        <v>1.3612470000000001</v>
      </c>
      <c r="AD221" s="109">
        <v>0.32872369914529898</v>
      </c>
      <c r="AE221" s="106">
        <v>1.2022889999999999</v>
      </c>
      <c r="AF221" s="107">
        <v>0.87313130000000005</v>
      </c>
      <c r="AG221" s="108">
        <v>1.655535</v>
      </c>
      <c r="AH221" s="110">
        <v>0.43284054362416102</v>
      </c>
      <c r="AI221"/>
      <c r="AL221"/>
      <c r="AM221"/>
      <c r="AN221"/>
      <c r="AO221"/>
      <c r="AR221"/>
      <c r="AS221"/>
      <c r="AT221"/>
      <c r="AU221"/>
      <c r="AX221"/>
      <c r="AY221"/>
      <c r="AZ221"/>
    </row>
    <row r="222" spans="1:52" x14ac:dyDescent="0.3">
      <c r="A222" t="s">
        <v>394</v>
      </c>
      <c r="B222" s="39" t="s">
        <v>169</v>
      </c>
      <c r="C222" s="101">
        <v>0.89750059999999998</v>
      </c>
      <c r="D222" s="102">
        <v>0.78420849999999998</v>
      </c>
      <c r="E222" s="103">
        <v>1.0271600000000001</v>
      </c>
      <c r="F222" s="104">
        <v>0.25418007464324899</v>
      </c>
      <c r="G222" s="105">
        <v>0.9095242</v>
      </c>
      <c r="H222" s="102">
        <v>0.77687859999999997</v>
      </c>
      <c r="I222" s="103">
        <v>1.064818</v>
      </c>
      <c r="J222" s="104">
        <v>0.41180306747614898</v>
      </c>
      <c r="K222" s="105">
        <v>0.86202369999999995</v>
      </c>
      <c r="L222" s="102">
        <v>0.74629409999999996</v>
      </c>
      <c r="M222" s="103">
        <v>0.99569980000000002</v>
      </c>
      <c r="N222" s="104">
        <v>0.13241964458015301</v>
      </c>
      <c r="O222" s="105">
        <v>0.93646969999999996</v>
      </c>
      <c r="P222" s="102">
        <v>0.77054089999999997</v>
      </c>
      <c r="Q222" s="103">
        <v>1.1381300000000001</v>
      </c>
      <c r="R222" s="104">
        <v>0.67738351499000704</v>
      </c>
      <c r="S222" s="106">
        <v>0.99768140000000005</v>
      </c>
      <c r="T222" s="107">
        <v>0.84372729999999996</v>
      </c>
      <c r="U222" s="108">
        <v>1.179727</v>
      </c>
      <c r="V222" s="109">
        <v>0.98736478060606103</v>
      </c>
      <c r="W222" s="106">
        <v>0.88865050000000001</v>
      </c>
      <c r="X222" s="107">
        <v>0.75968559999999996</v>
      </c>
      <c r="Y222" s="108">
        <v>1.039509</v>
      </c>
      <c r="Z222" s="109">
        <v>0.28584914262295102</v>
      </c>
      <c r="AA222" s="106">
        <v>0.89181840000000001</v>
      </c>
      <c r="AB222" s="107">
        <v>0.74659850000000005</v>
      </c>
      <c r="AC222" s="108">
        <v>1.065285</v>
      </c>
      <c r="AD222" s="109">
        <v>0.37270338027149302</v>
      </c>
      <c r="AE222" s="106">
        <v>1.0433060000000001</v>
      </c>
      <c r="AF222" s="107">
        <v>0.7511622</v>
      </c>
      <c r="AG222" s="108">
        <v>1.4490719999999999</v>
      </c>
      <c r="AH222" s="110">
        <v>0.87716339405940602</v>
      </c>
      <c r="AI222"/>
      <c r="AL222"/>
      <c r="AM222"/>
      <c r="AN222"/>
      <c r="AO222"/>
      <c r="AR222"/>
      <c r="AS222"/>
      <c r="AT222"/>
      <c r="AU222"/>
      <c r="AX222"/>
      <c r="AY222"/>
      <c r="AZ222"/>
    </row>
    <row r="223" spans="1:52" x14ac:dyDescent="0.3">
      <c r="A223" t="s">
        <v>395</v>
      </c>
      <c r="B223" s="39" t="s">
        <v>169</v>
      </c>
      <c r="C223" s="101">
        <v>0.90692379999999995</v>
      </c>
      <c r="D223" s="102">
        <v>0.79433339999999997</v>
      </c>
      <c r="E223" s="103">
        <v>1.0354730000000001</v>
      </c>
      <c r="F223" s="104">
        <v>0.29687193580742199</v>
      </c>
      <c r="G223" s="105">
        <v>0.90607170000000004</v>
      </c>
      <c r="H223" s="102">
        <v>0.77699019999999996</v>
      </c>
      <c r="I223" s="103">
        <v>1.0565979999999999</v>
      </c>
      <c r="J223" s="104">
        <v>0.37507020704607003</v>
      </c>
      <c r="K223" s="105">
        <v>0.92768260000000002</v>
      </c>
      <c r="L223" s="102">
        <v>0.80448450000000005</v>
      </c>
      <c r="M223" s="103">
        <v>1.069747</v>
      </c>
      <c r="N223" s="104">
        <v>0.47943818181818199</v>
      </c>
      <c r="O223" s="105">
        <v>1.00251</v>
      </c>
      <c r="P223" s="102">
        <v>0.82297529999999997</v>
      </c>
      <c r="Q223" s="103">
        <v>1.2212099999999999</v>
      </c>
      <c r="R223" s="104">
        <v>0.98736478060606103</v>
      </c>
      <c r="S223" s="106">
        <v>0.96121460000000003</v>
      </c>
      <c r="T223" s="107">
        <v>0.81577350000000004</v>
      </c>
      <c r="U223" s="108">
        <v>1.1325860000000001</v>
      </c>
      <c r="V223" s="109">
        <v>0.78171262638717598</v>
      </c>
      <c r="W223" s="106">
        <v>1.0990759999999999</v>
      </c>
      <c r="X223" s="107">
        <v>0.93343259999999995</v>
      </c>
      <c r="Y223" s="108">
        <v>1.294114</v>
      </c>
      <c r="Z223" s="109">
        <v>0.43197744040404001</v>
      </c>
      <c r="AA223" s="106">
        <v>0.96483229999999998</v>
      </c>
      <c r="AB223" s="107">
        <v>0.80749950000000004</v>
      </c>
      <c r="AC223" s="108">
        <v>1.15282</v>
      </c>
      <c r="AD223" s="109">
        <v>0.82437209696969704</v>
      </c>
      <c r="AE223" s="106">
        <v>0.86540720000000004</v>
      </c>
      <c r="AF223" s="107">
        <v>0.65231119999999998</v>
      </c>
      <c r="AG223" s="108">
        <v>1.1481170000000001</v>
      </c>
      <c r="AH223" s="110">
        <v>0.49472617770800598</v>
      </c>
      <c r="AI223"/>
      <c r="AL223"/>
      <c r="AM223"/>
      <c r="AN223"/>
      <c r="AO223"/>
      <c r="AR223"/>
      <c r="AS223"/>
      <c r="AT223"/>
      <c r="AU223"/>
      <c r="AX223"/>
      <c r="AY223"/>
      <c r="AZ223"/>
    </row>
    <row r="224" spans="1:52" x14ac:dyDescent="0.3">
      <c r="A224" t="s">
        <v>396</v>
      </c>
      <c r="B224" s="39" t="s">
        <v>169</v>
      </c>
      <c r="C224" s="101">
        <v>1.116635</v>
      </c>
      <c r="D224" s="102">
        <v>0.97976730000000001</v>
      </c>
      <c r="E224" s="103">
        <v>1.2726230000000001</v>
      </c>
      <c r="F224" s="104">
        <v>0.22564856747404799</v>
      </c>
      <c r="G224" s="105">
        <v>1.155572</v>
      </c>
      <c r="H224" s="102">
        <v>0.98810909999999996</v>
      </c>
      <c r="I224" s="103">
        <v>1.351415</v>
      </c>
      <c r="J224" s="104">
        <v>0.1822462125</v>
      </c>
      <c r="K224" s="105">
        <v>1.2149799999999999</v>
      </c>
      <c r="L224" s="102">
        <v>1.0536019999999999</v>
      </c>
      <c r="M224" s="103">
        <v>1.401076</v>
      </c>
      <c r="N224" s="104">
        <v>4.8378169180327897E-2</v>
      </c>
      <c r="O224" s="105">
        <v>1.191864</v>
      </c>
      <c r="P224" s="102">
        <v>0.98043230000000003</v>
      </c>
      <c r="Q224" s="103">
        <v>1.4488909999999999</v>
      </c>
      <c r="R224" s="104">
        <v>0.19518779248120299</v>
      </c>
      <c r="S224" s="106">
        <v>1.124776</v>
      </c>
      <c r="T224" s="107">
        <v>0.95492520000000003</v>
      </c>
      <c r="U224" s="108">
        <v>1.324838</v>
      </c>
      <c r="V224" s="109">
        <v>0.31054558825831702</v>
      </c>
      <c r="W224" s="106">
        <v>1.2327680000000001</v>
      </c>
      <c r="X224" s="107">
        <v>1.054028</v>
      </c>
      <c r="Y224" s="108">
        <v>1.441819</v>
      </c>
      <c r="Z224" s="109">
        <v>5.22944332344214E-2</v>
      </c>
      <c r="AA224" s="106">
        <v>1.2453959999999999</v>
      </c>
      <c r="AB224" s="107">
        <v>1.0411010000000001</v>
      </c>
      <c r="AC224" s="108">
        <v>1.489779</v>
      </c>
      <c r="AD224" s="109">
        <v>7.3565367567567597E-2</v>
      </c>
      <c r="AE224" s="106">
        <v>1.2571540000000001</v>
      </c>
      <c r="AF224" s="107">
        <v>0.91237670000000004</v>
      </c>
      <c r="AG224" s="108">
        <v>1.7322169999999999</v>
      </c>
      <c r="AH224" s="110">
        <v>0.31278906174757298</v>
      </c>
      <c r="AI224"/>
      <c r="AL224"/>
      <c r="AM224"/>
      <c r="AN224"/>
      <c r="AO224"/>
      <c r="AR224"/>
      <c r="AS224"/>
      <c r="AT224"/>
      <c r="AU224"/>
      <c r="AX224"/>
      <c r="AY224"/>
      <c r="AZ224"/>
    </row>
    <row r="225" spans="1:52" x14ac:dyDescent="0.3">
      <c r="A225" t="s">
        <v>397</v>
      </c>
      <c r="B225" s="39" t="s">
        <v>169</v>
      </c>
      <c r="C225" s="101">
        <v>0.76419619999999999</v>
      </c>
      <c r="D225" s="102">
        <v>0.64904609999999996</v>
      </c>
      <c r="E225" s="103">
        <v>0.89977569999999996</v>
      </c>
      <c r="F225" s="104">
        <v>1.92683314285714E-2</v>
      </c>
      <c r="G225" s="105">
        <v>0.73177320000000001</v>
      </c>
      <c r="H225" s="102">
        <v>0.61022989999999999</v>
      </c>
      <c r="I225" s="103">
        <v>0.877525</v>
      </c>
      <c r="J225" s="104">
        <v>1.6113780645161301E-2</v>
      </c>
      <c r="K225" s="105">
        <v>0.7162366</v>
      </c>
      <c r="L225" s="102">
        <v>0.60373779999999999</v>
      </c>
      <c r="M225" s="103">
        <v>0.84969830000000002</v>
      </c>
      <c r="N225" s="104">
        <v>8.6386399999999995E-3</v>
      </c>
      <c r="O225" s="105">
        <v>0.77569449999999995</v>
      </c>
      <c r="P225" s="102">
        <v>0.62263089999999999</v>
      </c>
      <c r="Q225" s="103">
        <v>0.96638630000000003</v>
      </c>
      <c r="R225" s="104">
        <v>9.0806632558139505E-2</v>
      </c>
      <c r="S225" s="106">
        <v>0.79595289999999996</v>
      </c>
      <c r="T225" s="107">
        <v>0.65630540000000004</v>
      </c>
      <c r="U225" s="108">
        <v>0.96531429999999996</v>
      </c>
      <c r="V225" s="109">
        <v>8.4373598340249004E-2</v>
      </c>
      <c r="W225" s="106">
        <v>0.79900369999999998</v>
      </c>
      <c r="X225" s="107">
        <v>0.66330169999999999</v>
      </c>
      <c r="Y225" s="108">
        <v>0.96246830000000005</v>
      </c>
      <c r="Z225" s="109">
        <v>7.9064964551422298E-2</v>
      </c>
      <c r="AA225" s="106">
        <v>0.71909940000000006</v>
      </c>
      <c r="AB225" s="107">
        <v>0.58834600000000004</v>
      </c>
      <c r="AC225" s="108">
        <v>0.87891140000000001</v>
      </c>
      <c r="AD225" s="109">
        <v>1.92683314285714E-2</v>
      </c>
      <c r="AE225" s="106">
        <v>0.67748730000000001</v>
      </c>
      <c r="AF225" s="107">
        <v>0.49880390000000002</v>
      </c>
      <c r="AG225" s="108">
        <v>0.92017930000000003</v>
      </c>
      <c r="AH225" s="110">
        <v>6.4287911335012604E-2</v>
      </c>
      <c r="AI225"/>
      <c r="AL225"/>
      <c r="AM225"/>
      <c r="AN225"/>
      <c r="AO225"/>
      <c r="AR225"/>
      <c r="AS225"/>
      <c r="AT225"/>
      <c r="AU225"/>
      <c r="AX225"/>
      <c r="AY225"/>
      <c r="AZ225"/>
    </row>
    <row r="226" spans="1:52" x14ac:dyDescent="0.3">
      <c r="A226" t="s">
        <v>398</v>
      </c>
      <c r="B226" s="39" t="s">
        <v>169</v>
      </c>
      <c r="C226" s="101">
        <v>1.1491610000000001</v>
      </c>
      <c r="D226" s="102">
        <v>1.002947</v>
      </c>
      <c r="E226" s="103">
        <v>1.3166899999999999</v>
      </c>
      <c r="F226" s="104">
        <v>0.13567287338345899</v>
      </c>
      <c r="G226" s="105">
        <v>1.1262540000000001</v>
      </c>
      <c r="H226" s="102">
        <v>0.96172259999999998</v>
      </c>
      <c r="I226" s="103">
        <v>1.3189340000000001</v>
      </c>
      <c r="J226" s="104">
        <v>0.28584914262295102</v>
      </c>
      <c r="K226" s="105">
        <v>1.165864</v>
      </c>
      <c r="L226" s="102">
        <v>1.0080359999999999</v>
      </c>
      <c r="M226" s="103">
        <v>1.348403</v>
      </c>
      <c r="N226" s="104">
        <v>0.122040148335975</v>
      </c>
      <c r="O226" s="105">
        <v>1.0203100000000001</v>
      </c>
      <c r="P226" s="102">
        <v>0.83719469999999996</v>
      </c>
      <c r="Q226" s="103">
        <v>1.243476</v>
      </c>
      <c r="R226" s="104">
        <v>0.90672351308108101</v>
      </c>
      <c r="S226" s="106">
        <v>1.0119769999999999</v>
      </c>
      <c r="T226" s="107">
        <v>0.85553239999999997</v>
      </c>
      <c r="U226" s="108">
        <v>1.1970289999999999</v>
      </c>
      <c r="V226" s="109">
        <v>0.93699719175039697</v>
      </c>
      <c r="W226" s="106">
        <v>0.97843069999999999</v>
      </c>
      <c r="X226" s="107">
        <v>0.83328639999999998</v>
      </c>
      <c r="Y226" s="108">
        <v>1.148857</v>
      </c>
      <c r="Z226" s="109">
        <v>0.87661742138084597</v>
      </c>
      <c r="AA226" s="106">
        <v>1.0918540000000001</v>
      </c>
      <c r="AB226" s="107">
        <v>0.91210570000000002</v>
      </c>
      <c r="AC226" s="108">
        <v>1.3070250000000001</v>
      </c>
      <c r="AD226" s="109">
        <v>0.51838444246153803</v>
      </c>
      <c r="AE226" s="106">
        <v>1.13957</v>
      </c>
      <c r="AF226" s="107">
        <v>0.83020959999999999</v>
      </c>
      <c r="AG226" s="108">
        <v>1.564209</v>
      </c>
      <c r="AH226" s="110">
        <v>0.60192332987012998</v>
      </c>
      <c r="AI226"/>
      <c r="AL226"/>
      <c r="AM226"/>
      <c r="AN226"/>
      <c r="AO226"/>
      <c r="AR226"/>
      <c r="AS226"/>
      <c r="AT226"/>
      <c r="AU226"/>
      <c r="AX226"/>
      <c r="AY226"/>
      <c r="AZ226"/>
    </row>
    <row r="227" spans="1:52" x14ac:dyDescent="0.3">
      <c r="A227" t="s">
        <v>399</v>
      </c>
      <c r="B227" s="39" t="s">
        <v>169</v>
      </c>
      <c r="C227" s="101">
        <v>0.87011070000000001</v>
      </c>
      <c r="D227" s="102">
        <v>0.75534509999999999</v>
      </c>
      <c r="E227" s="103">
        <v>1.0023139999999999</v>
      </c>
      <c r="F227" s="104">
        <v>0.15218964765957399</v>
      </c>
      <c r="G227" s="105">
        <v>0.7956915</v>
      </c>
      <c r="H227" s="102">
        <v>0.67636130000000005</v>
      </c>
      <c r="I227" s="103">
        <v>0.93607499999999999</v>
      </c>
      <c r="J227" s="104">
        <v>4.2164E-2</v>
      </c>
      <c r="K227" s="105">
        <v>0.8494777</v>
      </c>
      <c r="L227" s="102">
        <v>0.73034489999999996</v>
      </c>
      <c r="M227" s="103">
        <v>0.98804340000000002</v>
      </c>
      <c r="N227" s="104">
        <v>0.113838656905158</v>
      </c>
      <c r="O227" s="105">
        <v>0.89541930000000003</v>
      </c>
      <c r="P227" s="102">
        <v>0.7301723</v>
      </c>
      <c r="Q227" s="103">
        <v>1.0980639999999999</v>
      </c>
      <c r="R227" s="104">
        <v>0.46413326682808698</v>
      </c>
      <c r="S227" s="106">
        <v>0.84364919999999999</v>
      </c>
      <c r="T227" s="107">
        <v>0.71076550000000005</v>
      </c>
      <c r="U227" s="108">
        <v>1.001377</v>
      </c>
      <c r="V227" s="109">
        <v>0.14823566599713101</v>
      </c>
      <c r="W227" s="106">
        <v>0.90830200000000005</v>
      </c>
      <c r="X227" s="107">
        <v>0.7695341</v>
      </c>
      <c r="Y227" s="108">
        <v>1.072093</v>
      </c>
      <c r="Z227" s="109">
        <v>0.43092504568527901</v>
      </c>
      <c r="AA227" s="106">
        <v>0.9004607</v>
      </c>
      <c r="AB227" s="107">
        <v>0.74671509999999996</v>
      </c>
      <c r="AC227" s="108">
        <v>1.0858620000000001</v>
      </c>
      <c r="AD227" s="109">
        <v>0.44765745940594098</v>
      </c>
      <c r="AE227" s="106">
        <v>0.95923599999999998</v>
      </c>
      <c r="AF227" s="107">
        <v>0.68482929999999997</v>
      </c>
      <c r="AG227" s="108">
        <v>1.343596</v>
      </c>
      <c r="AH227" s="110">
        <v>0.88224556363636397</v>
      </c>
      <c r="AI227"/>
      <c r="AL227"/>
      <c r="AM227"/>
      <c r="AN227"/>
      <c r="AO227"/>
      <c r="AR227"/>
      <c r="AS227"/>
      <c r="AT227"/>
      <c r="AU227"/>
      <c r="AX227"/>
      <c r="AY227"/>
      <c r="AZ227"/>
    </row>
    <row r="228" spans="1:52" x14ac:dyDescent="0.3">
      <c r="A228" t="s">
        <v>400</v>
      </c>
      <c r="B228" s="39" t="s">
        <v>169</v>
      </c>
      <c r="C228" s="101">
        <v>0.97114599999999995</v>
      </c>
      <c r="D228" s="102">
        <v>0.85604619999999998</v>
      </c>
      <c r="E228" s="103">
        <v>1.101721</v>
      </c>
      <c r="F228" s="104">
        <v>0.79094254532110098</v>
      </c>
      <c r="G228" s="105">
        <v>1.013571</v>
      </c>
      <c r="H228" s="102">
        <v>0.87169649999999999</v>
      </c>
      <c r="I228" s="103">
        <v>1.178536</v>
      </c>
      <c r="J228" s="104">
        <v>0.91905211446945301</v>
      </c>
      <c r="K228" s="105">
        <v>0.96699190000000002</v>
      </c>
      <c r="L228" s="102">
        <v>0.84382400000000002</v>
      </c>
      <c r="M228" s="103">
        <v>1.1081380000000001</v>
      </c>
      <c r="N228" s="104">
        <v>0.77796911642901401</v>
      </c>
      <c r="O228" s="105">
        <v>1.010704</v>
      </c>
      <c r="P228" s="102">
        <v>0.83816880000000005</v>
      </c>
      <c r="Q228" s="103">
        <v>1.2187539999999999</v>
      </c>
      <c r="R228" s="104">
        <v>0.948370280877743</v>
      </c>
      <c r="S228" s="106">
        <v>1.0639970000000001</v>
      </c>
      <c r="T228" s="107">
        <v>0.90796069999999995</v>
      </c>
      <c r="U228" s="108">
        <v>1.246848</v>
      </c>
      <c r="V228" s="109">
        <v>0.62097476118143502</v>
      </c>
      <c r="W228" s="106">
        <v>1.038219</v>
      </c>
      <c r="X228" s="107">
        <v>0.8931656</v>
      </c>
      <c r="Y228" s="108">
        <v>1.2068289999999999</v>
      </c>
      <c r="Z228" s="109">
        <v>0.77709108514605296</v>
      </c>
      <c r="AA228" s="106">
        <v>0.95857210000000004</v>
      </c>
      <c r="AB228" s="107">
        <v>0.80913889999999999</v>
      </c>
      <c r="AC228" s="108">
        <v>1.1356029999999999</v>
      </c>
      <c r="AD228" s="109">
        <v>0.77709108514605296</v>
      </c>
      <c r="AE228" s="106">
        <v>0.88507469999999999</v>
      </c>
      <c r="AF228" s="107">
        <v>0.66408940000000005</v>
      </c>
      <c r="AG228" s="108">
        <v>1.1795960000000001</v>
      </c>
      <c r="AH228" s="110">
        <v>0.58860913994169095</v>
      </c>
      <c r="AI228"/>
      <c r="AL228"/>
      <c r="AM228"/>
      <c r="AN228"/>
      <c r="AO228"/>
      <c r="AR228"/>
      <c r="AS228"/>
      <c r="AT228"/>
      <c r="AU228"/>
      <c r="AX228"/>
      <c r="AY228"/>
      <c r="AZ228"/>
    </row>
    <row r="229" spans="1:52" x14ac:dyDescent="0.3">
      <c r="A229" t="s">
        <v>401</v>
      </c>
      <c r="B229" s="39" t="s">
        <v>169</v>
      </c>
      <c r="C229" s="101">
        <v>1.159103</v>
      </c>
      <c r="D229" s="102">
        <v>1.0131349999999999</v>
      </c>
      <c r="E229" s="103">
        <v>1.3261019999999999</v>
      </c>
      <c r="F229" s="104">
        <v>0.10791600410256399</v>
      </c>
      <c r="G229" s="105">
        <v>1.233144</v>
      </c>
      <c r="H229" s="102">
        <v>1.0530740000000001</v>
      </c>
      <c r="I229" s="103">
        <v>1.444005</v>
      </c>
      <c r="J229" s="104">
        <v>5.4132746041055703E-2</v>
      </c>
      <c r="K229" s="105">
        <v>1.201633</v>
      </c>
      <c r="L229" s="102">
        <v>1.03973</v>
      </c>
      <c r="M229" s="103">
        <v>1.388747</v>
      </c>
      <c r="N229" s="104">
        <v>6.4365123618090506E-2</v>
      </c>
      <c r="O229" s="105">
        <v>1.1465920000000001</v>
      </c>
      <c r="P229" s="102">
        <v>0.94262449999999998</v>
      </c>
      <c r="Q229" s="103">
        <v>1.394695</v>
      </c>
      <c r="R229" s="104">
        <v>0.32619209483747602</v>
      </c>
      <c r="S229" s="106">
        <v>1.1682429999999999</v>
      </c>
      <c r="T229" s="107">
        <v>0.98975409999999997</v>
      </c>
      <c r="U229" s="108">
        <v>1.3789210000000001</v>
      </c>
      <c r="V229" s="109">
        <v>0.174676972111554</v>
      </c>
      <c r="W229" s="106">
        <v>1.124225</v>
      </c>
      <c r="X229" s="107">
        <v>0.95975350000000004</v>
      </c>
      <c r="Y229" s="108">
        <v>1.3168820000000001</v>
      </c>
      <c r="Z229" s="109">
        <v>0.29470105377643502</v>
      </c>
      <c r="AA229" s="106">
        <v>1.1589750000000001</v>
      </c>
      <c r="AB229" s="107">
        <v>0.9687943</v>
      </c>
      <c r="AC229" s="108">
        <v>1.38649</v>
      </c>
      <c r="AD229" s="109">
        <v>0.23841649506726501</v>
      </c>
      <c r="AE229" s="106">
        <v>1.0580909999999999</v>
      </c>
      <c r="AF229" s="107">
        <v>0.76801249999999999</v>
      </c>
      <c r="AG229" s="108">
        <v>1.457732</v>
      </c>
      <c r="AH229" s="110">
        <v>0.841408695833333</v>
      </c>
      <c r="AI229"/>
      <c r="AL229"/>
      <c r="AM229"/>
      <c r="AN229"/>
      <c r="AO229"/>
      <c r="AR229"/>
      <c r="AS229"/>
      <c r="AT229"/>
      <c r="AU229"/>
      <c r="AX229"/>
      <c r="AY229"/>
      <c r="AZ229"/>
    </row>
    <row r="230" spans="1:52" x14ac:dyDescent="0.3">
      <c r="A230" t="s">
        <v>402</v>
      </c>
      <c r="B230" s="39" t="s">
        <v>169</v>
      </c>
      <c r="C230" s="101">
        <v>0.75657229999999998</v>
      </c>
      <c r="D230" s="102">
        <v>0.63281520000000002</v>
      </c>
      <c r="E230" s="103">
        <v>0.90453209999999995</v>
      </c>
      <c r="F230" s="104">
        <v>2.47399685393258E-2</v>
      </c>
      <c r="G230" s="105">
        <v>0.73656359999999999</v>
      </c>
      <c r="H230" s="102">
        <v>0.60692520000000005</v>
      </c>
      <c r="I230" s="103">
        <v>0.89389249999999998</v>
      </c>
      <c r="J230" s="104">
        <v>2.32686816568047E-2</v>
      </c>
      <c r="K230" s="105">
        <v>0.73021210000000003</v>
      </c>
      <c r="L230" s="102">
        <v>0.6069445</v>
      </c>
      <c r="M230" s="103">
        <v>0.87851489999999999</v>
      </c>
      <c r="N230" s="104">
        <v>1.7388751515151499E-2</v>
      </c>
      <c r="O230" s="105">
        <v>0.81042689999999995</v>
      </c>
      <c r="P230" s="102">
        <v>0.64030260000000006</v>
      </c>
      <c r="Q230" s="103">
        <v>1.025752</v>
      </c>
      <c r="R230" s="104">
        <v>0.19817490891089101</v>
      </c>
      <c r="S230" s="106">
        <v>0.82677160000000005</v>
      </c>
      <c r="T230" s="107">
        <v>0.67087949999999996</v>
      </c>
      <c r="U230" s="108">
        <v>1.018888</v>
      </c>
      <c r="V230" s="109">
        <v>0.18962617289002601</v>
      </c>
      <c r="W230" s="106">
        <v>0.852599</v>
      </c>
      <c r="X230" s="107">
        <v>0.69522390000000001</v>
      </c>
      <c r="Y230" s="108">
        <v>1.045598</v>
      </c>
      <c r="Z230" s="109">
        <v>0.267305756410256</v>
      </c>
      <c r="AA230" s="106">
        <v>0.75409809999999999</v>
      </c>
      <c r="AB230" s="107">
        <v>0.60880129999999999</v>
      </c>
      <c r="AC230" s="108">
        <v>0.9340714</v>
      </c>
      <c r="AD230" s="109">
        <v>5.6063417142857098E-2</v>
      </c>
      <c r="AE230" s="106">
        <v>0.77160200000000001</v>
      </c>
      <c r="AF230" s="107">
        <v>0.54327919999999996</v>
      </c>
      <c r="AG230" s="108">
        <v>1.095882</v>
      </c>
      <c r="AH230" s="110">
        <v>0.29526344924623099</v>
      </c>
      <c r="AI230"/>
      <c r="AL230"/>
      <c r="AM230"/>
      <c r="AN230"/>
      <c r="AO230"/>
      <c r="AR230"/>
      <c r="AS230"/>
      <c r="AT230"/>
      <c r="AU230"/>
      <c r="AX230"/>
      <c r="AY230"/>
      <c r="AZ230"/>
    </row>
    <row r="231" spans="1:52" x14ac:dyDescent="0.3">
      <c r="A231" t="s">
        <v>403</v>
      </c>
      <c r="B231" s="39" t="s">
        <v>169</v>
      </c>
      <c r="C231" s="101">
        <v>1.2055279999999999</v>
      </c>
      <c r="D231" s="102">
        <v>1.046638</v>
      </c>
      <c r="E231" s="103">
        <v>1.388539</v>
      </c>
      <c r="F231" s="104">
        <v>5.5239202325581403E-2</v>
      </c>
      <c r="G231" s="105">
        <v>1.2365999999999999</v>
      </c>
      <c r="H231" s="102">
        <v>1.051091</v>
      </c>
      <c r="I231" s="103">
        <v>1.4548509999999999</v>
      </c>
      <c r="J231" s="104">
        <v>5.78160066481994E-2</v>
      </c>
      <c r="K231" s="105">
        <v>1.2585040000000001</v>
      </c>
      <c r="L231" s="102">
        <v>1.0824929999999999</v>
      </c>
      <c r="M231" s="103">
        <v>1.463133</v>
      </c>
      <c r="N231" s="104">
        <v>2.8983078534031401E-2</v>
      </c>
      <c r="O231" s="105">
        <v>1.103113</v>
      </c>
      <c r="P231" s="102">
        <v>0.90125759999999999</v>
      </c>
      <c r="Q231" s="103">
        <v>1.3501780000000001</v>
      </c>
      <c r="R231" s="104">
        <v>0.52247985795541896</v>
      </c>
      <c r="S231" s="106">
        <v>1.104643</v>
      </c>
      <c r="T231" s="107">
        <v>0.92985779999999996</v>
      </c>
      <c r="U231" s="108">
        <v>1.3122830000000001</v>
      </c>
      <c r="V231" s="109">
        <v>0.43197744040404001</v>
      </c>
      <c r="W231" s="106">
        <v>1.069777</v>
      </c>
      <c r="X231" s="107">
        <v>0.90711969999999997</v>
      </c>
      <c r="Y231" s="108">
        <v>1.2616000000000001</v>
      </c>
      <c r="Z231" s="109">
        <v>0.60370485214899705</v>
      </c>
      <c r="AA231" s="106">
        <v>1.1912830000000001</v>
      </c>
      <c r="AB231" s="107">
        <v>0.99029029999999996</v>
      </c>
      <c r="AC231" s="108">
        <v>1.4330700000000001</v>
      </c>
      <c r="AD231" s="109">
        <v>0.17062799027027001</v>
      </c>
      <c r="AE231" s="106">
        <v>1.284446</v>
      </c>
      <c r="AF231" s="107">
        <v>0.93207039999999997</v>
      </c>
      <c r="AG231" s="108">
        <v>1.7700400000000001</v>
      </c>
      <c r="AH231" s="110">
        <v>0.26790146510138702</v>
      </c>
      <c r="AI231"/>
      <c r="AL231"/>
      <c r="AM231"/>
      <c r="AN231"/>
      <c r="AO231"/>
      <c r="AR231"/>
      <c r="AS231"/>
      <c r="AT231"/>
      <c r="AU231"/>
      <c r="AX231"/>
      <c r="AY231"/>
      <c r="AZ231"/>
    </row>
    <row r="232" spans="1:52" x14ac:dyDescent="0.3">
      <c r="A232" t="s">
        <v>404</v>
      </c>
      <c r="B232" s="39" t="s">
        <v>169</v>
      </c>
      <c r="C232" s="101">
        <v>0.72620850000000003</v>
      </c>
      <c r="D232" s="102">
        <v>0.49354290000000001</v>
      </c>
      <c r="E232" s="103">
        <v>1.068557</v>
      </c>
      <c r="F232" s="104">
        <v>0.23572218074745199</v>
      </c>
      <c r="G232" s="105">
        <v>0.68295240000000002</v>
      </c>
      <c r="H232" s="102">
        <v>0.46182849999999998</v>
      </c>
      <c r="I232" s="103">
        <v>1.0099499999999999</v>
      </c>
      <c r="J232" s="104">
        <v>0.15691672247190999</v>
      </c>
      <c r="K232" s="105">
        <v>0.72279559999999998</v>
      </c>
      <c r="L232" s="102">
        <v>0.48902780000000001</v>
      </c>
      <c r="M232" s="103">
        <v>1.068311</v>
      </c>
      <c r="N232" s="104">
        <v>0.23384452031782099</v>
      </c>
      <c r="O232" s="105">
        <v>0.70970290000000003</v>
      </c>
      <c r="P232" s="102">
        <v>0.47045619999999999</v>
      </c>
      <c r="Q232" s="103">
        <v>1.0706169999999999</v>
      </c>
      <c r="R232" s="104">
        <v>0.232663553424658</v>
      </c>
      <c r="S232" s="106">
        <v>0.6668094</v>
      </c>
      <c r="T232" s="107">
        <v>0.4512562</v>
      </c>
      <c r="U232" s="108">
        <v>0.98532679999999995</v>
      </c>
      <c r="V232" s="109">
        <v>0.128912218518519</v>
      </c>
      <c r="W232" s="106">
        <v>0.68180039999999997</v>
      </c>
      <c r="X232" s="107">
        <v>0.4609027</v>
      </c>
      <c r="Y232" s="108">
        <v>1.0085679999999999</v>
      </c>
      <c r="Z232" s="109">
        <v>0.154885575211268</v>
      </c>
      <c r="AA232" s="106">
        <v>0.67051839999999996</v>
      </c>
      <c r="AB232" s="107">
        <v>0.45155960000000001</v>
      </c>
      <c r="AC232" s="108">
        <v>0.99564920000000001</v>
      </c>
      <c r="AD232" s="109">
        <v>0.14004761893491099</v>
      </c>
      <c r="AE232" s="106">
        <v>0.78440240000000006</v>
      </c>
      <c r="AF232" s="107">
        <v>0.43521769999999999</v>
      </c>
      <c r="AG232" s="108">
        <v>1.413745</v>
      </c>
      <c r="AH232" s="110">
        <v>0.60193558010093695</v>
      </c>
      <c r="AI232"/>
      <c r="AL232"/>
      <c r="AM232"/>
      <c r="AN232"/>
      <c r="AO232"/>
      <c r="AR232"/>
      <c r="AS232"/>
      <c r="AT232"/>
      <c r="AU232"/>
      <c r="AX232"/>
      <c r="AY232"/>
      <c r="AZ232"/>
    </row>
    <row r="233" spans="1:52" x14ac:dyDescent="0.3">
      <c r="A233" t="s">
        <v>405</v>
      </c>
      <c r="B233" s="39" t="s">
        <v>169</v>
      </c>
      <c r="C233" s="101">
        <v>0.98284329999999998</v>
      </c>
      <c r="D233" s="102">
        <v>0.86106649999999996</v>
      </c>
      <c r="E233" s="103">
        <v>1.121842</v>
      </c>
      <c r="F233" s="104">
        <v>0.87716339405940602</v>
      </c>
      <c r="G233" s="105">
        <v>0.99965700000000002</v>
      </c>
      <c r="H233" s="102">
        <v>0.85671030000000004</v>
      </c>
      <c r="I233" s="103">
        <v>1.166455</v>
      </c>
      <c r="J233" s="104">
        <v>0.99752493105527595</v>
      </c>
      <c r="K233" s="105">
        <v>1.0091220000000001</v>
      </c>
      <c r="L233" s="102">
        <v>0.87452730000000001</v>
      </c>
      <c r="M233" s="103">
        <v>1.1644330000000001</v>
      </c>
      <c r="N233" s="104">
        <v>0.94176840062926004</v>
      </c>
      <c r="O233" s="105">
        <v>1.041682</v>
      </c>
      <c r="P233" s="102">
        <v>0.85860309999999995</v>
      </c>
      <c r="Q233" s="103">
        <v>1.2637989999999999</v>
      </c>
      <c r="R233" s="104">
        <v>0.81407487344972895</v>
      </c>
      <c r="S233" s="106">
        <v>1.187279</v>
      </c>
      <c r="T233" s="107">
        <v>1.0103</v>
      </c>
      <c r="U233" s="108">
        <v>1.3952599999999999</v>
      </c>
      <c r="V233" s="109">
        <v>0.11927838967741899</v>
      </c>
      <c r="W233" s="106">
        <v>1.1525829999999999</v>
      </c>
      <c r="X233" s="107">
        <v>0.98535150000000005</v>
      </c>
      <c r="Y233" s="108">
        <v>1.3481959999999999</v>
      </c>
      <c r="Z233" s="109">
        <v>0.19177322741116801</v>
      </c>
      <c r="AA233" s="106">
        <v>1.120347</v>
      </c>
      <c r="AB233" s="107">
        <v>0.93573030000000001</v>
      </c>
      <c r="AC233" s="108">
        <v>1.3413870000000001</v>
      </c>
      <c r="AD233" s="109">
        <v>0.38438147785714299</v>
      </c>
      <c r="AE233" s="106">
        <v>1.105135</v>
      </c>
      <c r="AF233" s="107">
        <v>0.80550540000000004</v>
      </c>
      <c r="AG233" s="108">
        <v>1.5162199999999999</v>
      </c>
      <c r="AH233" s="110">
        <v>0.69956166295082001</v>
      </c>
      <c r="AI233"/>
      <c r="AL233"/>
      <c r="AM233"/>
      <c r="AN233"/>
      <c r="AO233"/>
      <c r="AR233"/>
      <c r="AS233"/>
      <c r="AT233"/>
      <c r="AU233"/>
      <c r="AX233"/>
      <c r="AY233"/>
      <c r="AZ233"/>
    </row>
    <row r="234" spans="1:52" x14ac:dyDescent="0.3">
      <c r="A234" t="s">
        <v>406</v>
      </c>
      <c r="B234" s="39" t="s">
        <v>169</v>
      </c>
      <c r="C234" s="101">
        <v>0.89145920000000001</v>
      </c>
      <c r="D234" s="102">
        <v>0.71285299999999996</v>
      </c>
      <c r="E234" s="103">
        <v>1.1148149999999999</v>
      </c>
      <c r="F234" s="104">
        <v>0.49196871886792498</v>
      </c>
      <c r="G234" s="105">
        <v>0.85636760000000001</v>
      </c>
      <c r="H234" s="102">
        <v>0.68017229999999995</v>
      </c>
      <c r="I234" s="103">
        <v>1.0782050000000001</v>
      </c>
      <c r="J234" s="104">
        <v>0.34600540612813402</v>
      </c>
      <c r="K234" s="105">
        <v>0.87563650000000004</v>
      </c>
      <c r="L234" s="102">
        <v>0.69622110000000004</v>
      </c>
      <c r="M234" s="103">
        <v>1.1012869999999999</v>
      </c>
      <c r="N234" s="104">
        <v>0.431531691631446</v>
      </c>
      <c r="O234" s="105">
        <v>0.81926169999999998</v>
      </c>
      <c r="P234" s="102">
        <v>0.65249400000000002</v>
      </c>
      <c r="Q234" s="103">
        <v>1.028653</v>
      </c>
      <c r="R234" s="104">
        <v>0.20723399854897201</v>
      </c>
      <c r="S234" s="106">
        <v>1.0523389999999999</v>
      </c>
      <c r="T234" s="107">
        <v>0.78996409999999995</v>
      </c>
      <c r="U234" s="108">
        <v>1.4018569999999999</v>
      </c>
      <c r="V234" s="109">
        <v>0.84067492591304305</v>
      </c>
      <c r="W234" s="106">
        <v>1.1239950000000001</v>
      </c>
      <c r="X234" s="107">
        <v>0.85048489999999999</v>
      </c>
      <c r="Y234" s="108">
        <v>1.485465</v>
      </c>
      <c r="Z234" s="109">
        <v>0.59412201711385104</v>
      </c>
      <c r="AA234" s="106">
        <v>0.84959289999999998</v>
      </c>
      <c r="AB234" s="107">
        <v>0.66938330000000001</v>
      </c>
      <c r="AC234" s="108">
        <v>1.0783180000000001</v>
      </c>
      <c r="AD234" s="109">
        <v>0.33698012446110598</v>
      </c>
      <c r="AE234" s="106">
        <v>0.90731280000000003</v>
      </c>
      <c r="AF234" s="107">
        <v>0.57374340000000001</v>
      </c>
      <c r="AG234" s="108">
        <v>1.434817</v>
      </c>
      <c r="AH234" s="110">
        <v>0.81389779975874499</v>
      </c>
      <c r="AI234"/>
      <c r="AL234"/>
      <c r="AM234"/>
      <c r="AN234"/>
      <c r="AO234"/>
      <c r="AR234"/>
      <c r="AS234"/>
      <c r="AT234"/>
      <c r="AU234"/>
      <c r="AX234"/>
      <c r="AY234"/>
      <c r="AZ234"/>
    </row>
    <row r="235" spans="1:52" x14ac:dyDescent="0.3">
      <c r="A235" t="s">
        <v>407</v>
      </c>
      <c r="B235" s="39" t="s">
        <v>169</v>
      </c>
      <c r="C235" s="101">
        <v>1.0610329999999999</v>
      </c>
      <c r="D235" s="102">
        <v>0.92895320000000003</v>
      </c>
      <c r="E235" s="103">
        <v>1.211892</v>
      </c>
      <c r="F235" s="104">
        <v>0.56429169422222203</v>
      </c>
      <c r="G235" s="105">
        <v>1.1535010000000001</v>
      </c>
      <c r="H235" s="102">
        <v>0.97545479999999996</v>
      </c>
      <c r="I235" s="103">
        <v>1.3640460000000001</v>
      </c>
      <c r="J235" s="104">
        <v>0.220374101979045</v>
      </c>
      <c r="K235" s="105">
        <v>1.167114</v>
      </c>
      <c r="L235" s="102">
        <v>1.001854</v>
      </c>
      <c r="M235" s="103">
        <v>1.3596360000000001</v>
      </c>
      <c r="N235" s="104">
        <v>0.13954269866666699</v>
      </c>
      <c r="O235" s="105">
        <v>1.0747180000000001</v>
      </c>
      <c r="P235" s="102">
        <v>0.87837399999999999</v>
      </c>
      <c r="Q235" s="103">
        <v>1.314951</v>
      </c>
      <c r="R235" s="104">
        <v>0.65930567441860499</v>
      </c>
      <c r="S235" s="106">
        <v>1.2974969999999999</v>
      </c>
      <c r="T235" s="107">
        <v>1.086381</v>
      </c>
      <c r="U235" s="108">
        <v>1.549639</v>
      </c>
      <c r="V235" s="109">
        <v>3.4825655172413802E-2</v>
      </c>
      <c r="W235" s="106">
        <v>1.1448719999999999</v>
      </c>
      <c r="X235" s="107">
        <v>0.96825269999999997</v>
      </c>
      <c r="Y235" s="108">
        <v>1.3537090000000001</v>
      </c>
      <c r="Z235" s="109">
        <v>0.249587705960265</v>
      </c>
      <c r="AA235" s="106">
        <v>1.3416250000000001</v>
      </c>
      <c r="AB235" s="107">
        <v>1.104662</v>
      </c>
      <c r="AC235" s="108">
        <v>1.629419</v>
      </c>
      <c r="AD235" s="109">
        <v>2.99618495049505E-2</v>
      </c>
      <c r="AE235" s="106">
        <v>1.354425</v>
      </c>
      <c r="AF235" s="107">
        <v>0.95736810000000006</v>
      </c>
      <c r="AG235" s="108">
        <v>1.9161570000000001</v>
      </c>
      <c r="AH235" s="110">
        <v>0.20824002318840601</v>
      </c>
      <c r="AI235"/>
      <c r="AL235"/>
      <c r="AM235"/>
      <c r="AN235"/>
      <c r="AO235"/>
      <c r="AR235"/>
      <c r="AS235"/>
      <c r="AT235"/>
      <c r="AU235"/>
      <c r="AX235"/>
      <c r="AY235"/>
      <c r="AZ235"/>
    </row>
    <row r="236" spans="1:52" x14ac:dyDescent="0.3">
      <c r="A236" t="s">
        <v>408</v>
      </c>
      <c r="B236" s="39" t="s">
        <v>169</v>
      </c>
      <c r="C236" s="101">
        <v>1.1822299999999999</v>
      </c>
      <c r="D236" s="102">
        <v>1.0287409999999999</v>
      </c>
      <c r="E236" s="103">
        <v>1.3586199999999999</v>
      </c>
      <c r="F236" s="104">
        <v>7.9629547598253303E-2</v>
      </c>
      <c r="G236" s="105">
        <v>1.2682800000000001</v>
      </c>
      <c r="H236" s="102">
        <v>1.0749200000000001</v>
      </c>
      <c r="I236" s="103">
        <v>1.4964230000000001</v>
      </c>
      <c r="J236" s="104">
        <v>3.79038070038911E-2</v>
      </c>
      <c r="K236" s="105">
        <v>1.3127489999999999</v>
      </c>
      <c r="L236" s="102">
        <v>1.127386</v>
      </c>
      <c r="M236" s="103">
        <v>1.528589</v>
      </c>
      <c r="N236" s="104">
        <v>1.35619726027397E-2</v>
      </c>
      <c r="O236" s="105">
        <v>1.2269190000000001</v>
      </c>
      <c r="P236" s="102">
        <v>0.99902959999999996</v>
      </c>
      <c r="Q236" s="103">
        <v>1.506794</v>
      </c>
      <c r="R236" s="104">
        <v>0.14665138443803999</v>
      </c>
      <c r="S236" s="106">
        <v>1.2780229999999999</v>
      </c>
      <c r="T236" s="107">
        <v>1.0740590000000001</v>
      </c>
      <c r="U236" s="108">
        <v>1.5207189999999999</v>
      </c>
      <c r="V236" s="109">
        <v>4.14919736263736E-2</v>
      </c>
      <c r="W236" s="106">
        <v>1.1761870000000001</v>
      </c>
      <c r="X236" s="107">
        <v>0.99857969999999996</v>
      </c>
      <c r="Y236" s="108">
        <v>1.3853839999999999</v>
      </c>
      <c r="Z236" s="109">
        <v>0.14846564355300901</v>
      </c>
      <c r="AA236" s="106">
        <v>1.3431599999999999</v>
      </c>
      <c r="AB236" s="107">
        <v>1.111102</v>
      </c>
      <c r="AC236" s="108">
        <v>1.623683</v>
      </c>
      <c r="AD236" s="109">
        <v>2.5301701657458601E-2</v>
      </c>
      <c r="AE236" s="106">
        <v>1.5238069999999999</v>
      </c>
      <c r="AF236" s="107">
        <v>1.100214</v>
      </c>
      <c r="AG236" s="108">
        <v>2.110487</v>
      </c>
      <c r="AH236" s="110">
        <v>6.04145903743315E-2</v>
      </c>
      <c r="AI236"/>
      <c r="AL236"/>
      <c r="AM236"/>
      <c r="AN236"/>
      <c r="AO236"/>
      <c r="AR236"/>
      <c r="AS236"/>
      <c r="AT236"/>
      <c r="AU236"/>
      <c r="AX236"/>
      <c r="AY236"/>
      <c r="AZ236"/>
    </row>
    <row r="237" spans="1:52" x14ac:dyDescent="0.3">
      <c r="A237" t="s">
        <v>409</v>
      </c>
      <c r="B237" s="39" t="s">
        <v>169</v>
      </c>
      <c r="C237" s="101">
        <v>1.0402020000000001</v>
      </c>
      <c r="D237" s="102">
        <v>0.8582613</v>
      </c>
      <c r="E237" s="103">
        <v>1.260713</v>
      </c>
      <c r="F237" s="104">
        <v>0.81996263267504499</v>
      </c>
      <c r="G237" s="105">
        <v>1.014176</v>
      </c>
      <c r="H237" s="102">
        <v>0.81735590000000002</v>
      </c>
      <c r="I237" s="103">
        <v>1.2583899999999999</v>
      </c>
      <c r="J237" s="104">
        <v>0.94174483957894695</v>
      </c>
      <c r="K237" s="105">
        <v>0.98028740000000003</v>
      </c>
      <c r="L237" s="102">
        <v>0.81774939999999996</v>
      </c>
      <c r="M237" s="103">
        <v>1.1751320000000001</v>
      </c>
      <c r="N237" s="104">
        <v>0.897617706029332</v>
      </c>
      <c r="O237" s="105">
        <v>0.91526580000000002</v>
      </c>
      <c r="P237" s="102">
        <v>0.76628479999999999</v>
      </c>
      <c r="Q237" s="103">
        <v>1.0932120000000001</v>
      </c>
      <c r="R237" s="104">
        <v>0.50990545794392494</v>
      </c>
      <c r="S237" s="106">
        <v>1.048821</v>
      </c>
      <c r="T237" s="107">
        <v>0.81538889999999997</v>
      </c>
      <c r="U237" s="108">
        <v>1.349081</v>
      </c>
      <c r="V237" s="109">
        <v>0.83409207118444295</v>
      </c>
      <c r="W237" s="106">
        <v>1.2332749999999999</v>
      </c>
      <c r="X237" s="107">
        <v>0.94203749999999997</v>
      </c>
      <c r="Y237" s="108">
        <v>1.614552</v>
      </c>
      <c r="Z237" s="109">
        <v>0.26940168255319202</v>
      </c>
      <c r="AA237" s="106">
        <v>1.237598</v>
      </c>
      <c r="AB237" s="107">
        <v>0.89698120000000003</v>
      </c>
      <c r="AC237" s="108">
        <v>1.70756</v>
      </c>
      <c r="AD237" s="109">
        <v>0.35700220092165902</v>
      </c>
      <c r="AE237" s="106">
        <v>1.257252</v>
      </c>
      <c r="AF237" s="107">
        <v>0.68467540000000005</v>
      </c>
      <c r="AG237" s="108">
        <v>2.308659</v>
      </c>
      <c r="AH237" s="110">
        <v>0.63679605833333297</v>
      </c>
      <c r="AI237"/>
      <c r="AL237"/>
      <c r="AM237"/>
      <c r="AN237"/>
      <c r="AO237"/>
      <c r="AR237"/>
      <c r="AS237"/>
      <c r="AT237"/>
      <c r="AU237"/>
      <c r="AX237"/>
      <c r="AY237"/>
      <c r="AZ237"/>
    </row>
    <row r="238" spans="1:52" x14ac:dyDescent="0.3">
      <c r="A238" t="s">
        <v>410</v>
      </c>
      <c r="B238" s="39" t="s">
        <v>169</v>
      </c>
      <c r="C238" s="101">
        <v>0.77700080000000005</v>
      </c>
      <c r="D238" s="102">
        <v>0.61320949999999996</v>
      </c>
      <c r="E238" s="103">
        <v>0.98454169999999996</v>
      </c>
      <c r="F238" s="104">
        <v>0.11865948174474999</v>
      </c>
      <c r="G238" s="105">
        <v>0.72816159999999996</v>
      </c>
      <c r="H238" s="102">
        <v>0.570608</v>
      </c>
      <c r="I238" s="103">
        <v>0.92921810000000005</v>
      </c>
      <c r="J238" s="104">
        <v>5.9117950413223097E-2</v>
      </c>
      <c r="K238" s="105">
        <v>0.72767559999999998</v>
      </c>
      <c r="L238" s="102">
        <v>0.57338429999999996</v>
      </c>
      <c r="M238" s="103">
        <v>0.92348490000000005</v>
      </c>
      <c r="N238" s="104">
        <v>5.2637715976331399E-2</v>
      </c>
      <c r="O238" s="105">
        <v>0.68992100000000001</v>
      </c>
      <c r="P238" s="102">
        <v>0.54062880000000002</v>
      </c>
      <c r="Q238" s="103">
        <v>0.88043950000000004</v>
      </c>
      <c r="R238" s="104">
        <v>2.9115889230769201E-2</v>
      </c>
      <c r="S238" s="106">
        <v>0.81365240000000005</v>
      </c>
      <c r="T238" s="107">
        <v>0.61934060000000002</v>
      </c>
      <c r="U238" s="108">
        <v>1.068927</v>
      </c>
      <c r="V238" s="109">
        <v>0.28511961074380199</v>
      </c>
      <c r="W238" s="106">
        <v>0.78412740000000003</v>
      </c>
      <c r="X238" s="107">
        <v>0.6037266</v>
      </c>
      <c r="Y238" s="108">
        <v>1.0184340000000001</v>
      </c>
      <c r="Z238" s="109">
        <v>0.178310890694626</v>
      </c>
      <c r="AA238" s="106">
        <v>0.70189460000000004</v>
      </c>
      <c r="AB238" s="107">
        <v>0.54844630000000005</v>
      </c>
      <c r="AC238" s="108">
        <v>0.89827579999999996</v>
      </c>
      <c r="AD238" s="109">
        <v>3.7980800000000002E-2</v>
      </c>
      <c r="AE238" s="106">
        <v>0.70567489999999999</v>
      </c>
      <c r="AF238" s="107">
        <v>0.5232289</v>
      </c>
      <c r="AG238" s="108">
        <v>0.95173839999999998</v>
      </c>
      <c r="AH238" s="110">
        <v>8.8522594082840203E-2</v>
      </c>
      <c r="AI238"/>
      <c r="AL238"/>
      <c r="AM238"/>
      <c r="AN238"/>
      <c r="AO238"/>
      <c r="AR238"/>
      <c r="AS238"/>
      <c r="AT238"/>
      <c r="AU238"/>
      <c r="AX238"/>
      <c r="AY238"/>
      <c r="AZ238"/>
    </row>
    <row r="239" spans="1:52" x14ac:dyDescent="0.3">
      <c r="A239" t="s">
        <v>411</v>
      </c>
      <c r="B239" s="39" t="s">
        <v>169</v>
      </c>
      <c r="C239" s="101">
        <v>0.76831159999999998</v>
      </c>
      <c r="D239" s="102">
        <v>0.59853970000000001</v>
      </c>
      <c r="E239" s="103">
        <v>0.98623819999999995</v>
      </c>
      <c r="F239" s="104">
        <v>0.121958460952381</v>
      </c>
      <c r="G239" s="105">
        <v>0.72941400000000001</v>
      </c>
      <c r="H239" s="102">
        <v>0.56416650000000002</v>
      </c>
      <c r="I239" s="103">
        <v>0.94306330000000005</v>
      </c>
      <c r="J239" s="104">
        <v>7.2736005442176899E-2</v>
      </c>
      <c r="K239" s="105">
        <v>0.71132050000000002</v>
      </c>
      <c r="L239" s="102">
        <v>0.554068</v>
      </c>
      <c r="M239" s="103">
        <v>0.9132034</v>
      </c>
      <c r="N239" s="104">
        <v>4.9045513725490202E-2</v>
      </c>
      <c r="O239" s="105">
        <v>0.69378910000000005</v>
      </c>
      <c r="P239" s="102">
        <v>0.53602360000000004</v>
      </c>
      <c r="Q239" s="103">
        <v>0.89798909999999998</v>
      </c>
      <c r="R239" s="104">
        <v>4.0579039405204499E-2</v>
      </c>
      <c r="S239" s="106">
        <v>0.83898430000000002</v>
      </c>
      <c r="T239" s="107">
        <v>0.62544379999999999</v>
      </c>
      <c r="U239" s="108">
        <v>1.125432</v>
      </c>
      <c r="V239" s="109">
        <v>0.41399022857142898</v>
      </c>
      <c r="W239" s="106">
        <v>0.78223849999999995</v>
      </c>
      <c r="X239" s="107">
        <v>0.59425790000000001</v>
      </c>
      <c r="Y239" s="108">
        <v>1.0296829999999999</v>
      </c>
      <c r="Z239" s="109">
        <v>0.19765502750929401</v>
      </c>
      <c r="AA239" s="106">
        <v>0.71182690000000004</v>
      </c>
      <c r="AB239" s="107">
        <v>0.54694330000000002</v>
      </c>
      <c r="AC239" s="108">
        <v>0.92641680000000004</v>
      </c>
      <c r="AD239" s="109">
        <v>6.0850553600000003E-2</v>
      </c>
      <c r="AE239" s="106">
        <v>0.71483980000000003</v>
      </c>
      <c r="AF239" s="107">
        <v>0.51397599999999999</v>
      </c>
      <c r="AG239" s="108">
        <v>0.99420200000000003</v>
      </c>
      <c r="AH239" s="110">
        <v>0.137666313643178</v>
      </c>
      <c r="AI239"/>
      <c r="AL239"/>
      <c r="AM239"/>
      <c r="AN239"/>
      <c r="AO239"/>
      <c r="AR239"/>
      <c r="AS239"/>
      <c r="AT239"/>
      <c r="AU239"/>
      <c r="AX239"/>
      <c r="AY239"/>
      <c r="AZ239"/>
    </row>
    <row r="240" spans="1:52" x14ac:dyDescent="0.3">
      <c r="A240" t="s">
        <v>412</v>
      </c>
      <c r="B240" s="39" t="s">
        <v>169</v>
      </c>
      <c r="C240" s="101">
        <v>0.76357900000000001</v>
      </c>
      <c r="D240" s="102">
        <v>0.54398500000000005</v>
      </c>
      <c r="E240" s="103">
        <v>1.0718179999999999</v>
      </c>
      <c r="F240" s="104">
        <v>0.25816992679738598</v>
      </c>
      <c r="G240" s="105">
        <v>0.72261359999999997</v>
      </c>
      <c r="H240" s="102">
        <v>0.51329709999999995</v>
      </c>
      <c r="I240" s="103">
        <v>1.0172870000000001</v>
      </c>
      <c r="J240" s="104">
        <v>0.16952379484396199</v>
      </c>
      <c r="K240" s="105">
        <v>0.75366230000000001</v>
      </c>
      <c r="L240" s="102">
        <v>0.53431110000000004</v>
      </c>
      <c r="M240" s="103">
        <v>1.063064</v>
      </c>
      <c r="N240" s="104">
        <v>0.23884414602463599</v>
      </c>
      <c r="O240" s="105">
        <v>0.71009739999999999</v>
      </c>
      <c r="P240" s="102">
        <v>0.50198869999999995</v>
      </c>
      <c r="Q240" s="103">
        <v>1.004481</v>
      </c>
      <c r="R240" s="104">
        <v>0.150686417118402</v>
      </c>
      <c r="S240" s="106">
        <v>0.74058290000000004</v>
      </c>
      <c r="T240" s="107">
        <v>0.52239740000000001</v>
      </c>
      <c r="U240" s="108">
        <v>1.0498959999999999</v>
      </c>
      <c r="V240" s="109">
        <v>0.21565152113341199</v>
      </c>
      <c r="W240" s="106">
        <v>0.7453033</v>
      </c>
      <c r="X240" s="107">
        <v>0.52549710000000005</v>
      </c>
      <c r="Y240" s="108">
        <v>1.05705</v>
      </c>
      <c r="Z240" s="109">
        <v>0.22711891034482801</v>
      </c>
      <c r="AA240" s="106">
        <v>0.71079190000000003</v>
      </c>
      <c r="AB240" s="107">
        <v>0.50297780000000003</v>
      </c>
      <c r="AC240" s="108">
        <v>1.0044679999999999</v>
      </c>
      <c r="AD240" s="109">
        <v>0.150686417118402</v>
      </c>
      <c r="AE240" s="106">
        <v>0.71799089999999999</v>
      </c>
      <c r="AF240" s="107">
        <v>0.48346679999999997</v>
      </c>
      <c r="AG240" s="108">
        <v>1.0662799999999999</v>
      </c>
      <c r="AH240" s="110">
        <v>0.230094982319173</v>
      </c>
      <c r="AI240"/>
      <c r="AL240"/>
      <c r="AM240"/>
      <c r="AN240"/>
      <c r="AO240"/>
      <c r="AR240"/>
      <c r="AS240"/>
      <c r="AT240"/>
      <c r="AU240"/>
      <c r="AX240"/>
      <c r="AY240"/>
      <c r="AZ240"/>
    </row>
    <row r="241" spans="1:52" x14ac:dyDescent="0.3">
      <c r="A241" t="s">
        <v>413</v>
      </c>
      <c r="B241" s="39" t="s">
        <v>169</v>
      </c>
      <c r="C241" s="101">
        <v>1.097623</v>
      </c>
      <c r="D241" s="102">
        <v>0.97127940000000001</v>
      </c>
      <c r="E241" s="103">
        <v>1.240402</v>
      </c>
      <c r="F241" s="104">
        <v>0.279915468049793</v>
      </c>
      <c r="G241" s="105">
        <v>1.2037580000000001</v>
      </c>
      <c r="H241" s="102">
        <v>1.0316209999999999</v>
      </c>
      <c r="I241" s="103">
        <v>1.4046160000000001</v>
      </c>
      <c r="J241" s="104">
        <v>8.0132097391304294E-2</v>
      </c>
      <c r="K241" s="105">
        <v>1.2632779999999999</v>
      </c>
      <c r="L241" s="102">
        <v>1.0969819999999999</v>
      </c>
      <c r="M241" s="103">
        <v>1.454782</v>
      </c>
      <c r="N241" s="104">
        <v>1.92683314285714E-2</v>
      </c>
      <c r="O241" s="105">
        <v>1.12165</v>
      </c>
      <c r="P241" s="102">
        <v>0.92576720000000001</v>
      </c>
      <c r="Q241" s="103">
        <v>1.3589789999999999</v>
      </c>
      <c r="R241" s="104">
        <v>0.413979500689655</v>
      </c>
      <c r="S241" s="106">
        <v>1.10907</v>
      </c>
      <c r="T241" s="107">
        <v>0.94760080000000002</v>
      </c>
      <c r="U241" s="108">
        <v>1.298052</v>
      </c>
      <c r="V241" s="109">
        <v>0.36107837867647102</v>
      </c>
      <c r="W241" s="106">
        <v>1.072749</v>
      </c>
      <c r="X241" s="107">
        <v>0.92918040000000002</v>
      </c>
      <c r="Y241" s="108">
        <v>1.238502</v>
      </c>
      <c r="Z241" s="109">
        <v>0.51838444246153803</v>
      </c>
      <c r="AA241" s="106">
        <v>1.2056640000000001</v>
      </c>
      <c r="AB241" s="107">
        <v>1.006041</v>
      </c>
      <c r="AC241" s="108">
        <v>1.444896</v>
      </c>
      <c r="AD241" s="109">
        <v>0.13071180643185301</v>
      </c>
      <c r="AE241" s="106">
        <v>1.422447</v>
      </c>
      <c r="AF241" s="107">
        <v>1.008791</v>
      </c>
      <c r="AG241" s="108">
        <v>2.0057230000000001</v>
      </c>
      <c r="AH241" s="110">
        <v>0.13434060091047001</v>
      </c>
      <c r="AI241"/>
      <c r="AL241"/>
      <c r="AM241"/>
      <c r="AN241"/>
      <c r="AO241"/>
      <c r="AR241"/>
      <c r="AS241"/>
      <c r="AT241"/>
      <c r="AU241"/>
      <c r="AX241"/>
      <c r="AY241"/>
      <c r="AZ241"/>
    </row>
    <row r="242" spans="1:52" x14ac:dyDescent="0.3">
      <c r="A242" t="s">
        <v>414</v>
      </c>
      <c r="B242" s="39" t="s">
        <v>169</v>
      </c>
      <c r="C242" s="101">
        <v>1.165583</v>
      </c>
      <c r="D242" s="102">
        <v>1.008405</v>
      </c>
      <c r="E242" s="103">
        <v>1.347259</v>
      </c>
      <c r="F242" s="104">
        <v>0.12121113492823</v>
      </c>
      <c r="G242" s="105">
        <v>1.1961170000000001</v>
      </c>
      <c r="H242" s="102">
        <v>1.0114879999999999</v>
      </c>
      <c r="I242" s="103">
        <v>1.414445</v>
      </c>
      <c r="J242" s="104">
        <v>0.11816791372549</v>
      </c>
      <c r="K242" s="105">
        <v>1.2991490000000001</v>
      </c>
      <c r="L242" s="102">
        <v>1.113164</v>
      </c>
      <c r="M242" s="103">
        <v>1.5162070000000001</v>
      </c>
      <c r="N242" s="104">
        <v>1.77583841584158E-2</v>
      </c>
      <c r="O242" s="105">
        <v>1.1085149999999999</v>
      </c>
      <c r="P242" s="102">
        <v>0.90072569999999996</v>
      </c>
      <c r="Q242" s="103">
        <v>1.364241</v>
      </c>
      <c r="R242" s="104">
        <v>0.51142388385093196</v>
      </c>
      <c r="S242" s="106">
        <v>1.132782</v>
      </c>
      <c r="T242" s="107">
        <v>0.94971850000000002</v>
      </c>
      <c r="U242" s="108">
        <v>1.3511310000000001</v>
      </c>
      <c r="V242" s="109">
        <v>0.31814907514450902</v>
      </c>
      <c r="W242" s="106">
        <v>1.1405149999999999</v>
      </c>
      <c r="X242" s="107">
        <v>0.96314219999999995</v>
      </c>
      <c r="Y242" s="108">
        <v>1.350554</v>
      </c>
      <c r="Z242" s="109">
        <v>0.269647577470776</v>
      </c>
      <c r="AA242" s="106">
        <v>1.2277750000000001</v>
      </c>
      <c r="AB242" s="107">
        <v>1.014454</v>
      </c>
      <c r="AC242" s="108">
        <v>1.4859519999999999</v>
      </c>
      <c r="AD242" s="109">
        <v>0.115222268204283</v>
      </c>
      <c r="AE242" s="106">
        <v>1.579402</v>
      </c>
      <c r="AF242" s="107">
        <v>1.161438</v>
      </c>
      <c r="AG242" s="108">
        <v>2.1477789999999999</v>
      </c>
      <c r="AH242" s="110">
        <v>3.3198470046082999E-2</v>
      </c>
      <c r="AI242"/>
      <c r="AL242"/>
      <c r="AM242"/>
      <c r="AN242"/>
      <c r="AO242"/>
      <c r="AR242"/>
      <c r="AS242"/>
      <c r="AT242"/>
      <c r="AU242"/>
      <c r="AX242"/>
      <c r="AY242"/>
      <c r="AZ242"/>
    </row>
    <row r="243" spans="1:52" x14ac:dyDescent="0.3">
      <c r="A243" t="s">
        <v>415</v>
      </c>
      <c r="B243" s="39" t="s">
        <v>169</v>
      </c>
      <c r="C243" s="101">
        <v>0.80520389999999997</v>
      </c>
      <c r="D243" s="102">
        <v>0.68368989999999996</v>
      </c>
      <c r="E243" s="103">
        <v>0.94831489999999996</v>
      </c>
      <c r="F243" s="104">
        <v>5.4914155102040799E-2</v>
      </c>
      <c r="G243" s="105">
        <v>0.77349420000000002</v>
      </c>
      <c r="H243" s="102">
        <v>0.64527489999999998</v>
      </c>
      <c r="I243" s="103">
        <v>0.92719130000000005</v>
      </c>
      <c r="J243" s="104">
        <v>4.0579039405204499E-2</v>
      </c>
      <c r="K243" s="105">
        <v>0.7275452</v>
      </c>
      <c r="L243" s="102">
        <v>0.61383960000000004</v>
      </c>
      <c r="M243" s="103">
        <v>0.8623132</v>
      </c>
      <c r="N243" s="104">
        <v>9.9600000000000001E-3</v>
      </c>
      <c r="O243" s="105">
        <v>0.85590250000000001</v>
      </c>
      <c r="P243" s="102">
        <v>0.6833323</v>
      </c>
      <c r="Q243" s="103">
        <v>1.0720540000000001</v>
      </c>
      <c r="R243" s="104">
        <v>0.33034808838526902</v>
      </c>
      <c r="S243" s="106">
        <v>0.83033769999999996</v>
      </c>
      <c r="T243" s="107">
        <v>0.68471950000000004</v>
      </c>
      <c r="U243" s="108">
        <v>1.0069239999999999</v>
      </c>
      <c r="V243" s="109">
        <v>0.16163994703448301</v>
      </c>
      <c r="W243" s="106">
        <v>0.87909159999999997</v>
      </c>
      <c r="X243" s="107">
        <v>0.72804290000000005</v>
      </c>
      <c r="Y243" s="108">
        <v>1.0614790000000001</v>
      </c>
      <c r="Z243" s="109">
        <v>0.33698012446110598</v>
      </c>
      <c r="AA243" s="106">
        <v>0.77238649999999998</v>
      </c>
      <c r="AB243" s="107">
        <v>0.63025330000000002</v>
      </c>
      <c r="AC243" s="108">
        <v>0.94657329999999995</v>
      </c>
      <c r="AD243" s="109">
        <v>6.4287911335012604E-2</v>
      </c>
      <c r="AE243" s="106">
        <v>0.65696679999999996</v>
      </c>
      <c r="AF243" s="107">
        <v>0.49190739999999999</v>
      </c>
      <c r="AG243" s="108">
        <v>0.87741190000000002</v>
      </c>
      <c r="AH243" s="110">
        <v>3.6310962962963003E-2</v>
      </c>
      <c r="AI243"/>
      <c r="AL243"/>
      <c r="AM243"/>
      <c r="AN243"/>
      <c r="AO243"/>
      <c r="AR243"/>
      <c r="AS243"/>
      <c r="AT243"/>
      <c r="AU243"/>
      <c r="AX243"/>
      <c r="AY243"/>
      <c r="AZ243"/>
    </row>
    <row r="244" spans="1:52" x14ac:dyDescent="0.3">
      <c r="A244" t="s">
        <v>416</v>
      </c>
      <c r="B244" s="39" t="s">
        <v>169</v>
      </c>
      <c r="C244" s="101">
        <v>0.82487699999999997</v>
      </c>
      <c r="D244" s="102">
        <v>0.70028559999999995</v>
      </c>
      <c r="E244" s="103">
        <v>0.97163509999999997</v>
      </c>
      <c r="F244" s="104">
        <v>8.6012612627291193E-2</v>
      </c>
      <c r="G244" s="105">
        <v>0.80000680000000002</v>
      </c>
      <c r="H244" s="102">
        <v>0.66786500000000004</v>
      </c>
      <c r="I244" s="103">
        <v>0.95829390000000003</v>
      </c>
      <c r="J244" s="104">
        <v>7.0920260508083102E-2</v>
      </c>
      <c r="K244" s="105">
        <v>0.75633260000000002</v>
      </c>
      <c r="L244" s="102">
        <v>0.63839679999999999</v>
      </c>
      <c r="M244" s="103">
        <v>0.89605570000000001</v>
      </c>
      <c r="N244" s="104">
        <v>1.92683314285714E-2</v>
      </c>
      <c r="O244" s="105">
        <v>0.85944169999999998</v>
      </c>
      <c r="P244" s="102">
        <v>0.68788229999999995</v>
      </c>
      <c r="Q244" s="103">
        <v>1.073788</v>
      </c>
      <c r="R244" s="104">
        <v>0.33963060112149501</v>
      </c>
      <c r="S244" s="106">
        <v>0.87026910000000002</v>
      </c>
      <c r="T244" s="107">
        <v>0.7167808</v>
      </c>
      <c r="U244" s="108">
        <v>1.0566249999999999</v>
      </c>
      <c r="V244" s="109">
        <v>0.31210593749999999</v>
      </c>
      <c r="W244" s="106">
        <v>0.92147330000000005</v>
      </c>
      <c r="X244" s="107">
        <v>0.76199890000000003</v>
      </c>
      <c r="Y244" s="108">
        <v>1.114323</v>
      </c>
      <c r="Z244" s="109">
        <v>0.58177803689604701</v>
      </c>
      <c r="AA244" s="106">
        <v>0.81060650000000001</v>
      </c>
      <c r="AB244" s="107">
        <v>0.66109459999999998</v>
      </c>
      <c r="AC244" s="108">
        <v>0.99393169999999997</v>
      </c>
      <c r="AD244" s="109">
        <v>0.13241964458015301</v>
      </c>
      <c r="AE244" s="106">
        <v>0.70777279999999998</v>
      </c>
      <c r="AF244" s="107">
        <v>0.53021770000000001</v>
      </c>
      <c r="AG244" s="108">
        <v>0.94478609999999996</v>
      </c>
      <c r="AH244" s="110">
        <v>8.1428247741935494E-2</v>
      </c>
      <c r="AI244"/>
      <c r="AL244"/>
      <c r="AM244"/>
      <c r="AN244"/>
      <c r="AO244"/>
      <c r="AR244"/>
      <c r="AS244"/>
      <c r="AT244"/>
      <c r="AU244"/>
      <c r="AX244"/>
      <c r="AY244"/>
      <c r="AZ244"/>
    </row>
    <row r="245" spans="1:52" x14ac:dyDescent="0.3">
      <c r="A245" t="s">
        <v>417</v>
      </c>
      <c r="B245" s="39" t="s">
        <v>169</v>
      </c>
      <c r="C245" s="101">
        <v>0.82918380000000003</v>
      </c>
      <c r="D245" s="102">
        <v>0.71149819999999997</v>
      </c>
      <c r="E245" s="103">
        <v>0.96633519999999995</v>
      </c>
      <c r="F245" s="104">
        <v>7.3703104719101104E-2</v>
      </c>
      <c r="G245" s="105">
        <v>0.79209839999999998</v>
      </c>
      <c r="H245" s="102">
        <v>0.66365010000000002</v>
      </c>
      <c r="I245" s="103">
        <v>0.94540769999999996</v>
      </c>
      <c r="J245" s="104">
        <v>5.6063417142857098E-2</v>
      </c>
      <c r="K245" s="105">
        <v>0.75633360000000005</v>
      </c>
      <c r="L245" s="102">
        <v>0.64249140000000005</v>
      </c>
      <c r="M245" s="103">
        <v>0.89034740000000001</v>
      </c>
      <c r="N245" s="104">
        <v>1.6617473684210501E-2</v>
      </c>
      <c r="O245" s="105">
        <v>0.97176739999999995</v>
      </c>
      <c r="P245" s="102">
        <v>0.77816770000000002</v>
      </c>
      <c r="Q245" s="103">
        <v>1.213533</v>
      </c>
      <c r="R245" s="104">
        <v>0.87716339405940602</v>
      </c>
      <c r="S245" s="106">
        <v>0.71885549999999998</v>
      </c>
      <c r="T245" s="107">
        <v>0.59881980000000001</v>
      </c>
      <c r="U245" s="108">
        <v>0.86295290000000002</v>
      </c>
      <c r="V245" s="109">
        <v>1.2796993548387099E-2</v>
      </c>
      <c r="W245" s="106">
        <v>0.76334760000000002</v>
      </c>
      <c r="X245" s="107">
        <v>0.63996410000000004</v>
      </c>
      <c r="Y245" s="108">
        <v>0.91051910000000003</v>
      </c>
      <c r="Z245" s="109">
        <v>2.82600507936508E-2</v>
      </c>
      <c r="AA245" s="106">
        <v>0.72317469999999995</v>
      </c>
      <c r="AB245" s="107">
        <v>0.59348429999999996</v>
      </c>
      <c r="AC245" s="108">
        <v>0.88120560000000003</v>
      </c>
      <c r="AD245" s="109">
        <v>1.92683314285714E-2</v>
      </c>
      <c r="AE245" s="106">
        <v>0.58421259999999997</v>
      </c>
      <c r="AF245" s="107">
        <v>0.42773030000000001</v>
      </c>
      <c r="AG245" s="108">
        <v>0.79794290000000001</v>
      </c>
      <c r="AH245" s="110">
        <v>1.5879704347826099E-2</v>
      </c>
      <c r="AI245"/>
      <c r="AL245"/>
      <c r="AM245"/>
      <c r="AN245"/>
      <c r="AO245"/>
      <c r="AR245"/>
      <c r="AS245"/>
      <c r="AT245"/>
      <c r="AU245"/>
      <c r="AX245"/>
      <c r="AY245"/>
      <c r="AZ245"/>
    </row>
    <row r="246" spans="1:52" x14ac:dyDescent="0.3">
      <c r="A246" t="s">
        <v>418</v>
      </c>
      <c r="B246" s="39" t="s">
        <v>169</v>
      </c>
      <c r="C246" s="101">
        <v>1.0917809999999999</v>
      </c>
      <c r="D246" s="102">
        <v>0.97272559999999997</v>
      </c>
      <c r="E246" s="103">
        <v>1.2254080000000001</v>
      </c>
      <c r="F246" s="104">
        <v>0.28089904165803098</v>
      </c>
      <c r="G246" s="105">
        <v>1.1921660000000001</v>
      </c>
      <c r="H246" s="102">
        <v>1.0231460000000001</v>
      </c>
      <c r="I246" s="103">
        <v>1.3891070000000001</v>
      </c>
      <c r="J246" s="104">
        <v>9.2063410285714298E-2</v>
      </c>
      <c r="K246" s="105">
        <v>1.2310859999999999</v>
      </c>
      <c r="L246" s="102">
        <v>1.072775</v>
      </c>
      <c r="M246" s="103">
        <v>1.4127590000000001</v>
      </c>
      <c r="N246" s="104">
        <v>3.0165552709359601E-2</v>
      </c>
      <c r="O246" s="105">
        <v>1.061474</v>
      </c>
      <c r="P246" s="102">
        <v>0.88884249999999998</v>
      </c>
      <c r="Q246" s="103">
        <v>1.2676339999999999</v>
      </c>
      <c r="R246" s="104">
        <v>0.67738351499000704</v>
      </c>
      <c r="S246" s="106">
        <v>1.068646</v>
      </c>
      <c r="T246" s="107">
        <v>0.92259590000000002</v>
      </c>
      <c r="U246" s="108">
        <v>1.2378169999999999</v>
      </c>
      <c r="V246" s="109">
        <v>0.55879584000000004</v>
      </c>
      <c r="W246" s="106">
        <v>1.0326759999999999</v>
      </c>
      <c r="X246" s="107">
        <v>0.90929780000000004</v>
      </c>
      <c r="Y246" s="108">
        <v>1.1727939999999999</v>
      </c>
      <c r="Z246" s="109">
        <v>0.77515434887218004</v>
      </c>
      <c r="AA246" s="106">
        <v>1.13992</v>
      </c>
      <c r="AB246" s="107">
        <v>0.95734390000000003</v>
      </c>
      <c r="AC246" s="108">
        <v>1.357316</v>
      </c>
      <c r="AD246" s="109">
        <v>0.28737879388379201</v>
      </c>
      <c r="AE246" s="106">
        <v>1.488793</v>
      </c>
      <c r="AF246" s="107">
        <v>1.0221260000000001</v>
      </c>
      <c r="AG246" s="108">
        <v>2.168523</v>
      </c>
      <c r="AH246" s="110">
        <v>0.12116705942492</v>
      </c>
      <c r="AI246"/>
      <c r="AL246"/>
      <c r="AM246"/>
      <c r="AN246"/>
      <c r="AO246"/>
      <c r="AR246"/>
      <c r="AS246"/>
      <c r="AT246"/>
      <c r="AU246"/>
      <c r="AX246"/>
      <c r="AY246"/>
      <c r="AZ246"/>
    </row>
    <row r="247" spans="1:52" x14ac:dyDescent="0.3">
      <c r="A247" t="s">
        <v>419</v>
      </c>
      <c r="B247" s="39" t="s">
        <v>169</v>
      </c>
      <c r="C247" s="101">
        <v>0.94912390000000002</v>
      </c>
      <c r="D247" s="102">
        <v>0.82742300000000002</v>
      </c>
      <c r="E247" s="103">
        <v>1.0887249999999999</v>
      </c>
      <c r="F247" s="104">
        <v>0.63270278801393698</v>
      </c>
      <c r="G247" s="105">
        <v>0.89590780000000003</v>
      </c>
      <c r="H247" s="102">
        <v>0.76326170000000004</v>
      </c>
      <c r="I247" s="103">
        <v>1.051606</v>
      </c>
      <c r="J247" s="104">
        <v>0.33504746641580402</v>
      </c>
      <c r="K247" s="105">
        <v>0.88731970000000004</v>
      </c>
      <c r="L247" s="102">
        <v>0.76583089999999998</v>
      </c>
      <c r="M247" s="103">
        <v>1.028081</v>
      </c>
      <c r="N247" s="104">
        <v>0.246295468438538</v>
      </c>
      <c r="O247" s="105">
        <v>0.82498950000000004</v>
      </c>
      <c r="P247" s="102">
        <v>0.67791990000000002</v>
      </c>
      <c r="Q247" s="103">
        <v>1.003965</v>
      </c>
      <c r="R247" s="104">
        <v>0.153963618617772</v>
      </c>
      <c r="S247" s="106">
        <v>0.79890110000000003</v>
      </c>
      <c r="T247" s="107">
        <v>0.67620420000000003</v>
      </c>
      <c r="U247" s="108">
        <v>0.94386130000000001</v>
      </c>
      <c r="V247" s="109">
        <v>5.1077079754601198E-2</v>
      </c>
      <c r="W247" s="106">
        <v>0.89211629999999997</v>
      </c>
      <c r="X247" s="107">
        <v>0.76053820000000005</v>
      </c>
      <c r="Y247" s="108">
        <v>1.0464580000000001</v>
      </c>
      <c r="Z247" s="109">
        <v>0.31261748370731701</v>
      </c>
      <c r="AA247" s="106">
        <v>0.85673600000000005</v>
      </c>
      <c r="AB247" s="107">
        <v>0.71510620000000003</v>
      </c>
      <c r="AC247" s="108">
        <v>1.026416</v>
      </c>
      <c r="AD247" s="109">
        <v>0.21837691160609601</v>
      </c>
      <c r="AE247" s="106">
        <v>0.80241150000000006</v>
      </c>
      <c r="AF247" s="107">
        <v>0.58392350000000004</v>
      </c>
      <c r="AG247" s="108">
        <v>1.102652</v>
      </c>
      <c r="AH247" s="110">
        <v>0.32914473718069998</v>
      </c>
      <c r="AI247"/>
      <c r="AL247"/>
      <c r="AM247"/>
      <c r="AN247"/>
      <c r="AO247"/>
      <c r="AR247"/>
      <c r="AS247"/>
      <c r="AT247"/>
      <c r="AU247"/>
      <c r="AX247"/>
      <c r="AY247"/>
      <c r="AZ247"/>
    </row>
    <row r="248" spans="1:52" x14ac:dyDescent="0.3">
      <c r="A248" t="s">
        <v>420</v>
      </c>
      <c r="B248" s="39" t="s">
        <v>169</v>
      </c>
      <c r="C248" s="101">
        <v>0.89909510000000004</v>
      </c>
      <c r="D248" s="102">
        <v>0.78537690000000004</v>
      </c>
      <c r="E248" s="103">
        <v>1.0292790000000001</v>
      </c>
      <c r="F248" s="104">
        <v>0.26321330472102999</v>
      </c>
      <c r="G248" s="105">
        <v>0.89680970000000004</v>
      </c>
      <c r="H248" s="102">
        <v>0.76728549999999995</v>
      </c>
      <c r="I248" s="103">
        <v>1.0481990000000001</v>
      </c>
      <c r="J248" s="104">
        <v>0.32619209483747602</v>
      </c>
      <c r="K248" s="105">
        <v>0.87835779999999997</v>
      </c>
      <c r="L248" s="102">
        <v>0.76030600000000004</v>
      </c>
      <c r="M248" s="103">
        <v>1.01474</v>
      </c>
      <c r="N248" s="104">
        <v>0.19518779248120299</v>
      </c>
      <c r="O248" s="105">
        <v>1.0250980000000001</v>
      </c>
      <c r="P248" s="102">
        <v>0.84172950000000002</v>
      </c>
      <c r="Q248" s="103">
        <v>1.2484139999999999</v>
      </c>
      <c r="R248" s="104">
        <v>0.88041775323820004</v>
      </c>
      <c r="S248" s="106">
        <v>1.027142</v>
      </c>
      <c r="T248" s="107">
        <v>0.86916470000000001</v>
      </c>
      <c r="U248" s="108">
        <v>1.2138329999999999</v>
      </c>
      <c r="V248" s="109">
        <v>0.85463107243735803</v>
      </c>
      <c r="W248" s="106">
        <v>1.007557</v>
      </c>
      <c r="X248" s="107">
        <v>0.85988779999999998</v>
      </c>
      <c r="Y248" s="108">
        <v>1.180585</v>
      </c>
      <c r="Z248" s="109">
        <v>0.95540188461936804</v>
      </c>
      <c r="AA248" s="106">
        <v>0.93587949999999998</v>
      </c>
      <c r="AB248" s="107">
        <v>0.78289750000000002</v>
      </c>
      <c r="AC248" s="108">
        <v>1.1187549999999999</v>
      </c>
      <c r="AD248" s="109">
        <v>0.64304908157349905</v>
      </c>
      <c r="AE248" s="106">
        <v>0.85756770000000004</v>
      </c>
      <c r="AF248" s="107">
        <v>0.62825980000000003</v>
      </c>
      <c r="AG248" s="108">
        <v>1.170571</v>
      </c>
      <c r="AH248" s="110">
        <v>0.51284093837837796</v>
      </c>
      <c r="AI248"/>
      <c r="AL248"/>
      <c r="AM248"/>
      <c r="AN248"/>
      <c r="AO248"/>
      <c r="AR248"/>
      <c r="AS248"/>
      <c r="AT248"/>
      <c r="AU248"/>
      <c r="AX248"/>
      <c r="AY248"/>
      <c r="AZ248"/>
    </row>
    <row r="249" spans="1:52" x14ac:dyDescent="0.3">
      <c r="A249" t="s">
        <v>421</v>
      </c>
      <c r="B249" s="39" t="s">
        <v>169</v>
      </c>
      <c r="C249" s="101">
        <v>0.91910309999999995</v>
      </c>
      <c r="D249" s="102">
        <v>0.80259930000000002</v>
      </c>
      <c r="E249" s="103">
        <v>1.0525180000000001</v>
      </c>
      <c r="F249" s="104">
        <v>0.39229355044247799</v>
      </c>
      <c r="G249" s="105">
        <v>0.92789189999999999</v>
      </c>
      <c r="H249" s="102">
        <v>0.79408829999999997</v>
      </c>
      <c r="I249" s="103">
        <v>1.084241</v>
      </c>
      <c r="J249" s="104">
        <v>0.52806104931087305</v>
      </c>
      <c r="K249" s="105">
        <v>0.90677640000000004</v>
      </c>
      <c r="L249" s="102">
        <v>0.78494750000000002</v>
      </c>
      <c r="M249" s="103">
        <v>1.0475140000000001</v>
      </c>
      <c r="N249" s="104">
        <v>0.34139869701492498</v>
      </c>
      <c r="O249" s="105">
        <v>1.016084</v>
      </c>
      <c r="P249" s="102">
        <v>0.83402100000000001</v>
      </c>
      <c r="Q249" s="103">
        <v>1.237889</v>
      </c>
      <c r="R249" s="104">
        <v>0.92849918765300699</v>
      </c>
      <c r="S249" s="106">
        <v>1.0796600000000001</v>
      </c>
      <c r="T249" s="107">
        <v>0.91092379999999995</v>
      </c>
      <c r="U249" s="108">
        <v>1.279652</v>
      </c>
      <c r="V249" s="109">
        <v>0.55882778912881603</v>
      </c>
      <c r="W249" s="106">
        <v>1.071904</v>
      </c>
      <c r="X249" s="107">
        <v>0.91252040000000001</v>
      </c>
      <c r="Y249" s="108">
        <v>1.2591270000000001</v>
      </c>
      <c r="Z249" s="109">
        <v>0.58065428219780202</v>
      </c>
      <c r="AA249" s="106">
        <v>0.97406680000000001</v>
      </c>
      <c r="AB249" s="107">
        <v>0.81406409999999996</v>
      </c>
      <c r="AC249" s="108">
        <v>1.1655180000000001</v>
      </c>
      <c r="AD249" s="109">
        <v>0.87045287986463604</v>
      </c>
      <c r="AE249" s="106">
        <v>0.90805550000000002</v>
      </c>
      <c r="AF249" s="107">
        <v>0.66445460000000001</v>
      </c>
      <c r="AG249" s="108">
        <v>1.2409650000000001</v>
      </c>
      <c r="AH249" s="110">
        <v>0.71008624669718801</v>
      </c>
      <c r="AI249"/>
      <c r="AL249"/>
      <c r="AM249"/>
      <c r="AN249"/>
      <c r="AO249"/>
      <c r="AR249"/>
      <c r="AS249"/>
      <c r="AT249"/>
      <c r="AU249"/>
      <c r="AX249"/>
      <c r="AY249"/>
      <c r="AZ249"/>
    </row>
    <row r="250" spans="1:52" x14ac:dyDescent="0.3">
      <c r="A250" t="s">
        <v>422</v>
      </c>
      <c r="B250" s="39" t="s">
        <v>169</v>
      </c>
      <c r="C250" s="101">
        <v>0.94098999999999999</v>
      </c>
      <c r="D250" s="102">
        <v>0.8272872</v>
      </c>
      <c r="E250" s="103">
        <v>1.0703199999999999</v>
      </c>
      <c r="F250" s="104">
        <v>0.53628856752655496</v>
      </c>
      <c r="G250" s="105">
        <v>0.91493150000000001</v>
      </c>
      <c r="H250" s="102">
        <v>0.78572679999999995</v>
      </c>
      <c r="I250" s="103">
        <v>1.065383</v>
      </c>
      <c r="J250" s="104">
        <v>0.42822604293015298</v>
      </c>
      <c r="K250" s="105">
        <v>0.93233410000000005</v>
      </c>
      <c r="L250" s="102">
        <v>0.81124830000000003</v>
      </c>
      <c r="M250" s="103">
        <v>1.071493</v>
      </c>
      <c r="N250" s="104">
        <v>0.50399173041438605</v>
      </c>
      <c r="O250" s="105">
        <v>1.0336780000000001</v>
      </c>
      <c r="P250" s="102">
        <v>0.86086819999999997</v>
      </c>
      <c r="Q250" s="103">
        <v>1.241177</v>
      </c>
      <c r="R250" s="104">
        <v>0.84022223944153596</v>
      </c>
      <c r="S250" s="106">
        <v>0.82667590000000002</v>
      </c>
      <c r="T250" s="107">
        <v>0.70140239999999998</v>
      </c>
      <c r="U250" s="108">
        <v>0.97432379999999996</v>
      </c>
      <c r="V250" s="109">
        <v>9.0244214062499994E-2</v>
      </c>
      <c r="W250" s="106">
        <v>0.80531620000000004</v>
      </c>
      <c r="X250" s="107">
        <v>0.68904089999999996</v>
      </c>
      <c r="Y250" s="108">
        <v>0.94121290000000002</v>
      </c>
      <c r="Z250" s="109">
        <v>4.4279508532423198E-2</v>
      </c>
      <c r="AA250" s="106">
        <v>0.88361440000000002</v>
      </c>
      <c r="AB250" s="107">
        <v>0.74131930000000001</v>
      </c>
      <c r="AC250" s="108">
        <v>1.053223</v>
      </c>
      <c r="AD250" s="109">
        <v>0.320314940769231</v>
      </c>
      <c r="AE250" s="106">
        <v>0.84234450000000005</v>
      </c>
      <c r="AF250" s="107">
        <v>0.60656339999999997</v>
      </c>
      <c r="AG250" s="108">
        <v>1.169778</v>
      </c>
      <c r="AH250" s="110">
        <v>0.48388923526608402</v>
      </c>
      <c r="AI250"/>
      <c r="AL250"/>
      <c r="AM250"/>
      <c r="AN250"/>
      <c r="AO250"/>
      <c r="AR250"/>
      <c r="AS250"/>
      <c r="AT250"/>
      <c r="AU250"/>
      <c r="AX250"/>
      <c r="AY250"/>
      <c r="AZ250"/>
    </row>
    <row r="251" spans="1:52" x14ac:dyDescent="0.3">
      <c r="A251" t="s">
        <v>423</v>
      </c>
      <c r="B251" s="39" t="s">
        <v>169</v>
      </c>
      <c r="C251" s="101">
        <v>1.1775070000000001</v>
      </c>
      <c r="D251" s="102">
        <v>1.033318</v>
      </c>
      <c r="E251" s="103">
        <v>1.341817</v>
      </c>
      <c r="F251" s="104">
        <v>6.7750874641148304E-2</v>
      </c>
      <c r="G251" s="105">
        <v>1.2739020000000001</v>
      </c>
      <c r="H251" s="102">
        <v>1.0864229999999999</v>
      </c>
      <c r="I251" s="103">
        <v>1.493733</v>
      </c>
      <c r="J251" s="104">
        <v>2.9163082233502498E-2</v>
      </c>
      <c r="K251" s="105">
        <v>1.315685</v>
      </c>
      <c r="L251" s="102">
        <v>1.1382680000000001</v>
      </c>
      <c r="M251" s="103">
        <v>1.5207550000000001</v>
      </c>
      <c r="N251" s="104">
        <v>9.7099404255319207E-3</v>
      </c>
      <c r="O251" s="105">
        <v>1.1198840000000001</v>
      </c>
      <c r="P251" s="102">
        <v>0.9215257</v>
      </c>
      <c r="Q251" s="103">
        <v>1.3609389999999999</v>
      </c>
      <c r="R251" s="104">
        <v>0.43092504568527901</v>
      </c>
      <c r="S251" s="106">
        <v>1.1706700000000001</v>
      </c>
      <c r="T251" s="107">
        <v>0.9922474</v>
      </c>
      <c r="U251" s="108">
        <v>1.381175</v>
      </c>
      <c r="V251" s="109">
        <v>0.168181675409836</v>
      </c>
      <c r="W251" s="106">
        <v>1.070505</v>
      </c>
      <c r="X251" s="107">
        <v>0.91931269999999998</v>
      </c>
      <c r="Y251" s="108">
        <v>1.2465630000000001</v>
      </c>
      <c r="Z251" s="109">
        <v>0.56225219643916902</v>
      </c>
      <c r="AA251" s="106">
        <v>1.2134419999999999</v>
      </c>
      <c r="AB251" s="107">
        <v>1.013312</v>
      </c>
      <c r="AC251" s="108">
        <v>1.4530970000000001</v>
      </c>
      <c r="AD251" s="109">
        <v>0.115976664473684</v>
      </c>
      <c r="AE251" s="106">
        <v>1.628077</v>
      </c>
      <c r="AF251" s="107">
        <v>1.142023</v>
      </c>
      <c r="AG251" s="108">
        <v>2.3210009999999999</v>
      </c>
      <c r="AH251" s="110">
        <v>4.6536538613861402E-2</v>
      </c>
      <c r="AI251"/>
      <c r="AL251"/>
      <c r="AM251"/>
      <c r="AN251"/>
      <c r="AO251"/>
      <c r="AR251"/>
      <c r="AS251"/>
      <c r="AT251"/>
      <c r="AU251"/>
      <c r="AX251"/>
      <c r="AY251"/>
      <c r="AZ251"/>
    </row>
    <row r="252" spans="1:52" x14ac:dyDescent="0.3">
      <c r="D252" s="47"/>
      <c r="E252" s="48"/>
      <c r="F252" s="68"/>
      <c r="G252" s="111"/>
      <c r="L252" s="47"/>
      <c r="M252" s="48"/>
      <c r="N252" s="68"/>
      <c r="O252" s="111"/>
      <c r="P252" s="47"/>
      <c r="Q252" s="48"/>
      <c r="R252" s="68"/>
      <c r="S252" s="112"/>
      <c r="W252" s="112"/>
      <c r="X252" s="47"/>
      <c r="Y252" s="48"/>
      <c r="Z252" s="68"/>
      <c r="AA252" s="112"/>
      <c r="AB252" s="47"/>
      <c r="AC252" s="48"/>
      <c r="AD252" s="68"/>
      <c r="AE252" s="112"/>
      <c r="AH252" s="113"/>
      <c r="AI252"/>
      <c r="AL252"/>
      <c r="AM252"/>
      <c r="AN252"/>
      <c r="AO252"/>
      <c r="AR252"/>
      <c r="AS252"/>
      <c r="AT252"/>
      <c r="AU252"/>
      <c r="AX252"/>
      <c r="AY252"/>
      <c r="AZ252"/>
    </row>
    <row r="253" spans="1:52" x14ac:dyDescent="0.3">
      <c r="A253" t="s">
        <v>424</v>
      </c>
      <c r="D253" s="47"/>
      <c r="E253" s="48"/>
      <c r="F253" s="68"/>
      <c r="G253" s="111"/>
      <c r="L253" s="47"/>
      <c r="M253" s="48"/>
      <c r="N253" s="68"/>
      <c r="O253" s="111"/>
      <c r="P253" s="47"/>
      <c r="Q253" s="48"/>
      <c r="R253" s="68"/>
      <c r="S253" s="112"/>
      <c r="W253" s="112"/>
      <c r="X253" s="47"/>
      <c r="Y253" s="48"/>
      <c r="Z253" s="68"/>
      <c r="AA253" s="112"/>
      <c r="AB253" s="47"/>
      <c r="AC253" s="48"/>
      <c r="AD253" s="68"/>
      <c r="AE253" s="112"/>
      <c r="AH253" s="113"/>
      <c r="AI253"/>
      <c r="AL253"/>
      <c r="AM253"/>
      <c r="AN253"/>
      <c r="AO253"/>
      <c r="AR253"/>
      <c r="AS253"/>
      <c r="AT253"/>
      <c r="AU253"/>
      <c r="AX253"/>
      <c r="AY253"/>
      <c r="AZ253"/>
    </row>
    <row r="254" spans="1:52" x14ac:dyDescent="0.3">
      <c r="A254" s="49" t="s">
        <v>425</v>
      </c>
      <c r="D254" s="47"/>
      <c r="E254" s="48"/>
      <c r="F254" s="68"/>
      <c r="G254" s="111"/>
      <c r="L254" s="47"/>
      <c r="M254" s="48"/>
      <c r="N254" s="68"/>
      <c r="O254" s="111"/>
      <c r="P254" s="47"/>
      <c r="Q254" s="48"/>
      <c r="R254" s="68"/>
      <c r="S254" s="112"/>
      <c r="W254" s="112"/>
      <c r="X254" s="47"/>
      <c r="Y254" s="48"/>
      <c r="Z254" s="68"/>
      <c r="AA254" s="112"/>
      <c r="AB254" s="47"/>
      <c r="AC254" s="48"/>
      <c r="AD254" s="68"/>
      <c r="AE254" s="112"/>
      <c r="AH254" s="113"/>
      <c r="AI254"/>
      <c r="AL254"/>
      <c r="AM254"/>
      <c r="AN254"/>
      <c r="AO254"/>
      <c r="AR254"/>
      <c r="AS254"/>
      <c r="AT254"/>
      <c r="AU254"/>
      <c r="AX254"/>
      <c r="AY254"/>
      <c r="AZ254"/>
    </row>
    <row r="255" spans="1:52" x14ac:dyDescent="0.3">
      <c r="A255" s="49" t="s">
        <v>426</v>
      </c>
      <c r="D255" s="47"/>
      <c r="E255" s="48"/>
      <c r="F255" s="68"/>
      <c r="G255" s="111"/>
      <c r="L255" s="47"/>
      <c r="M255" s="48"/>
      <c r="N255" s="68"/>
      <c r="O255" s="111"/>
      <c r="P255" s="47"/>
      <c r="Q255" s="48"/>
      <c r="R255" s="68"/>
      <c r="S255" s="112"/>
      <c r="W255" s="112"/>
      <c r="X255" s="47"/>
      <c r="Y255" s="48"/>
      <c r="Z255" s="68"/>
      <c r="AA255" s="112"/>
      <c r="AB255" s="47"/>
      <c r="AC255" s="48"/>
      <c r="AD255" s="68"/>
      <c r="AE255" s="112"/>
      <c r="AH255" s="113"/>
      <c r="AI255"/>
      <c r="AL255"/>
      <c r="AM255"/>
      <c r="AN255"/>
      <c r="AO255"/>
      <c r="AR255"/>
      <c r="AS255"/>
      <c r="AT255"/>
      <c r="AU255"/>
      <c r="AX255"/>
      <c r="AY255"/>
      <c r="AZ255"/>
    </row>
  </sheetData>
  <sheetProtection sheet="1" objects="1" scenarios="1" selectLockedCells="1" selectUnlockedCells="1"/>
  <mergeCells count="16">
    <mergeCell ref="AA1:AD1"/>
    <mergeCell ref="AE1:AH1"/>
    <mergeCell ref="D2:E2"/>
    <mergeCell ref="H2:I2"/>
    <mergeCell ref="L2:M2"/>
    <mergeCell ref="P2:Q2"/>
    <mergeCell ref="T2:U2"/>
    <mergeCell ref="X2:Y2"/>
    <mergeCell ref="AB2:AC2"/>
    <mergeCell ref="AF2:AG2"/>
    <mergeCell ref="C1:F1"/>
    <mergeCell ref="G1:J1"/>
    <mergeCell ref="K1:N1"/>
    <mergeCell ref="O1:R1"/>
    <mergeCell ref="S1:V1"/>
    <mergeCell ref="W1:Z1"/>
  </mergeCells>
  <conditionalFormatting sqref="F3:F251 J3:J251 N3:N251 R3:R251">
    <cfRule type="cellIs" dxfId="88" priority="2" operator="lessThanOrEqual">
      <formula>0.05</formula>
    </cfRule>
  </conditionalFormatting>
  <conditionalFormatting sqref="C3:R251">
    <cfRule type="expression" dxfId="87" priority="3">
      <formula>MOD(ROW(),2)=1</formula>
    </cfRule>
  </conditionalFormatting>
  <conditionalFormatting sqref="S3:AH251">
    <cfRule type="expression" dxfId="86" priority="4">
      <formula>MOD(ROW(),2)=1</formula>
    </cfRule>
  </conditionalFormatting>
  <conditionalFormatting sqref="V3:V251 Z3:Z251 AD3:AD251 AH3:AH251">
    <cfRule type="cellIs" dxfId="85" priority="5" operator="lessThanOrEqual">
      <formula>0.05</formula>
    </cfRule>
  </conditionalFormatting>
  <conditionalFormatting sqref="C38">
    <cfRule type="expression" dxfId="84" priority="1">
      <formula>"$n$38&lt;=0.05"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7152-9FF5-4339-B45E-EB869D7F7AEC}">
  <dimension ref="A1:AI46"/>
  <sheetViews>
    <sheetView zoomScale="75" zoomScaleNormal="75" workbookViewId="0">
      <selection activeCell="AI9" sqref="AI9"/>
    </sheetView>
  </sheetViews>
  <sheetFormatPr defaultRowHeight="14.4" x14ac:dyDescent="0.3"/>
  <cols>
    <col min="1" max="1" width="16.44140625" customWidth="1"/>
    <col min="2" max="2" width="24.109375" customWidth="1"/>
    <col min="3" max="3" width="15.6640625" customWidth="1"/>
    <col min="8" max="8" width="9.6640625" customWidth="1"/>
    <col min="10" max="11" width="9.6640625" customWidth="1"/>
    <col min="12" max="12" width="9.44140625" customWidth="1"/>
    <col min="13" max="14" width="11" customWidth="1"/>
    <col min="15" max="15" width="11.109375" customWidth="1"/>
    <col min="23" max="23" width="9.88671875" customWidth="1"/>
    <col min="27" max="27" width="15.6640625" customWidth="1"/>
  </cols>
  <sheetData>
    <row r="1" spans="1:35" x14ac:dyDescent="0.3">
      <c r="A1" s="37"/>
      <c r="B1" s="37"/>
      <c r="C1" s="73" t="s">
        <v>2</v>
      </c>
      <c r="D1" s="136" t="s">
        <v>495</v>
      </c>
      <c r="E1" s="136"/>
      <c r="F1" s="136"/>
      <c r="G1" s="136"/>
      <c r="H1" s="137" t="s">
        <v>496</v>
      </c>
      <c r="I1" s="138"/>
      <c r="J1" s="138"/>
      <c r="K1" s="138"/>
      <c r="L1" s="137" t="s">
        <v>497</v>
      </c>
      <c r="M1" s="138"/>
      <c r="N1" s="138"/>
      <c r="O1" s="138"/>
      <c r="P1" s="137" t="s">
        <v>498</v>
      </c>
      <c r="Q1" s="138"/>
      <c r="R1" s="138"/>
      <c r="S1" s="138"/>
      <c r="T1" s="131" t="s">
        <v>499</v>
      </c>
      <c r="U1" s="132"/>
      <c r="V1" s="132"/>
      <c r="W1" s="132"/>
      <c r="X1" s="131" t="s">
        <v>500</v>
      </c>
      <c r="Y1" s="132"/>
      <c r="Z1" s="132"/>
      <c r="AA1" s="133"/>
      <c r="AB1" s="131" t="s">
        <v>501</v>
      </c>
      <c r="AC1" s="132"/>
      <c r="AD1" s="132"/>
      <c r="AE1" s="133"/>
      <c r="AF1" s="131" t="s">
        <v>502</v>
      </c>
      <c r="AG1" s="132"/>
      <c r="AH1" s="132"/>
      <c r="AI1" s="133"/>
    </row>
    <row r="2" spans="1:35" x14ac:dyDescent="0.3">
      <c r="A2" s="38" t="s">
        <v>427</v>
      </c>
      <c r="B2" t="s">
        <v>428</v>
      </c>
      <c r="C2" s="39" t="s">
        <v>163</v>
      </c>
      <c r="D2" s="95" t="s">
        <v>164</v>
      </c>
      <c r="E2" s="134" t="s">
        <v>166</v>
      </c>
      <c r="F2" s="134"/>
      <c r="G2" s="96" t="s">
        <v>503</v>
      </c>
      <c r="H2" s="97" t="s">
        <v>164</v>
      </c>
      <c r="I2" s="134" t="s">
        <v>166</v>
      </c>
      <c r="J2" s="134"/>
      <c r="K2" s="96" t="s">
        <v>503</v>
      </c>
      <c r="L2" s="97" t="s">
        <v>164</v>
      </c>
      <c r="M2" s="134" t="s">
        <v>166</v>
      </c>
      <c r="N2" s="134"/>
      <c r="O2" s="96" t="s">
        <v>503</v>
      </c>
      <c r="P2" s="97" t="s">
        <v>164</v>
      </c>
      <c r="Q2" s="134" t="s">
        <v>166</v>
      </c>
      <c r="R2" s="134"/>
      <c r="S2" s="96" t="s">
        <v>503</v>
      </c>
      <c r="T2" s="98" t="s">
        <v>164</v>
      </c>
      <c r="U2" s="135" t="s">
        <v>166</v>
      </c>
      <c r="V2" s="135"/>
      <c r="W2" s="99" t="s">
        <v>503</v>
      </c>
      <c r="X2" s="98" t="s">
        <v>164</v>
      </c>
      <c r="Y2" s="135" t="s">
        <v>166</v>
      </c>
      <c r="Z2" s="135"/>
      <c r="AA2" s="99" t="s">
        <v>503</v>
      </c>
      <c r="AB2" s="98" t="s">
        <v>164</v>
      </c>
      <c r="AC2" s="135" t="s">
        <v>166</v>
      </c>
      <c r="AD2" s="135"/>
      <c r="AE2" s="99" t="s">
        <v>503</v>
      </c>
      <c r="AF2" s="98" t="s">
        <v>164</v>
      </c>
      <c r="AG2" s="135" t="s">
        <v>166</v>
      </c>
      <c r="AH2" s="135"/>
      <c r="AI2" s="100" t="s">
        <v>503</v>
      </c>
    </row>
    <row r="3" spans="1:35" x14ac:dyDescent="0.3">
      <c r="A3" s="41" t="s">
        <v>429</v>
      </c>
      <c r="B3" s="41" t="s">
        <v>430</v>
      </c>
      <c r="C3" s="44" t="s">
        <v>169</v>
      </c>
      <c r="D3" s="101">
        <v>0.97695810000000005</v>
      </c>
      <c r="E3" s="102">
        <v>0.85642759999999996</v>
      </c>
      <c r="F3" s="103">
        <v>1.114452</v>
      </c>
      <c r="G3" s="104">
        <v>0.840884137195828</v>
      </c>
      <c r="H3" s="105">
        <v>1.0025500000000001</v>
      </c>
      <c r="I3" s="102">
        <v>0.85749509999999995</v>
      </c>
      <c r="J3" s="103">
        <v>1.1721410000000001</v>
      </c>
      <c r="K3" s="104">
        <v>0.98691143670564296</v>
      </c>
      <c r="L3" s="105">
        <v>0.99316159999999998</v>
      </c>
      <c r="M3" s="102">
        <v>0.86146690000000004</v>
      </c>
      <c r="N3" s="103">
        <v>1.144989</v>
      </c>
      <c r="O3" s="104">
        <v>0.95537497842323704</v>
      </c>
      <c r="P3" s="105">
        <v>1.16174</v>
      </c>
      <c r="Q3" s="102">
        <v>0.95515740000000005</v>
      </c>
      <c r="R3" s="103">
        <v>1.413003</v>
      </c>
      <c r="S3" s="104">
        <v>0.27831890261780101</v>
      </c>
      <c r="T3" s="106">
        <v>0.91059829999999997</v>
      </c>
      <c r="U3" s="107">
        <v>0.77430370000000004</v>
      </c>
      <c r="V3" s="108">
        <v>1.0708839999999999</v>
      </c>
      <c r="W3" s="109">
        <v>0.43197744040404001</v>
      </c>
      <c r="X3" s="106">
        <v>0.92098930000000001</v>
      </c>
      <c r="Y3" s="107">
        <v>0.78820429999999997</v>
      </c>
      <c r="Z3" s="108">
        <v>1.076144</v>
      </c>
      <c r="AA3" s="109">
        <v>0.47714981707901</v>
      </c>
      <c r="AB3" s="106">
        <v>0.93880240000000004</v>
      </c>
      <c r="AC3" s="107">
        <v>0.78609669999999998</v>
      </c>
      <c r="AD3" s="108">
        <v>1.1211720000000001</v>
      </c>
      <c r="AE3" s="109">
        <v>0.65948031901840498</v>
      </c>
      <c r="AF3" s="106">
        <v>0.94361669999999997</v>
      </c>
      <c r="AG3" s="107">
        <v>0.69228429999999996</v>
      </c>
      <c r="AH3" s="108">
        <v>1.286195</v>
      </c>
      <c r="AI3" s="110">
        <v>0.83646413184225998</v>
      </c>
    </row>
    <row r="4" spans="1:35" x14ac:dyDescent="0.3">
      <c r="A4" t="s">
        <v>429</v>
      </c>
      <c r="B4" t="s">
        <v>431</v>
      </c>
      <c r="C4" s="44" t="s">
        <v>169</v>
      </c>
      <c r="D4" s="101">
        <v>1.104314</v>
      </c>
      <c r="E4" s="102">
        <v>0.96817580000000003</v>
      </c>
      <c r="F4" s="103">
        <v>1.259595</v>
      </c>
      <c r="G4" s="104">
        <v>0.28584914262295102</v>
      </c>
      <c r="H4" s="105">
        <v>1.198226</v>
      </c>
      <c r="I4" s="102">
        <v>1.023871</v>
      </c>
      <c r="J4" s="103">
        <v>1.402272</v>
      </c>
      <c r="K4" s="104">
        <v>9.2063410285714298E-2</v>
      </c>
      <c r="L4" s="105">
        <v>1.2186699999999999</v>
      </c>
      <c r="M4" s="102">
        <v>1.0560160000000001</v>
      </c>
      <c r="N4" s="103">
        <v>1.4063779999999999</v>
      </c>
      <c r="O4" s="104">
        <v>4.57750868686869E-2</v>
      </c>
      <c r="P4" s="105">
        <v>1.254737</v>
      </c>
      <c r="Q4" s="102">
        <v>1.030537</v>
      </c>
      <c r="R4" s="103">
        <v>1.527714</v>
      </c>
      <c r="S4" s="104">
        <v>9.1912112959380995E-2</v>
      </c>
      <c r="T4" s="106">
        <v>1.09114</v>
      </c>
      <c r="U4" s="107">
        <v>0.92659049999999998</v>
      </c>
      <c r="V4" s="108">
        <v>1.2849109999999999</v>
      </c>
      <c r="W4" s="109">
        <v>0.47228355156375301</v>
      </c>
      <c r="X4" s="106">
        <v>1.0481419999999999</v>
      </c>
      <c r="Y4" s="107">
        <v>0.89732409999999996</v>
      </c>
      <c r="Z4" s="108">
        <v>1.2243090000000001</v>
      </c>
      <c r="AA4" s="109">
        <v>0.71631128426528001</v>
      </c>
      <c r="AB4" s="106">
        <v>1.139688</v>
      </c>
      <c r="AC4" s="107">
        <v>0.95328179999999996</v>
      </c>
      <c r="AD4" s="108">
        <v>1.362544</v>
      </c>
      <c r="AE4" s="109">
        <v>0.30026205657370503</v>
      </c>
      <c r="AF4" s="106">
        <v>1.506783</v>
      </c>
      <c r="AG4" s="107">
        <v>1.0801419999999999</v>
      </c>
      <c r="AH4" s="108">
        <v>2.1019389999999998</v>
      </c>
      <c r="AI4" s="110">
        <v>7.2445918894009198E-2</v>
      </c>
    </row>
    <row r="5" spans="1:35" x14ac:dyDescent="0.3">
      <c r="A5" s="41" t="s">
        <v>429</v>
      </c>
      <c r="B5" s="41" t="s">
        <v>432</v>
      </c>
      <c r="C5" s="44" t="s">
        <v>169</v>
      </c>
      <c r="D5" s="101">
        <v>0.99542419999999998</v>
      </c>
      <c r="E5" s="102">
        <v>0.87506930000000005</v>
      </c>
      <c r="F5" s="103">
        <v>1.1323319999999999</v>
      </c>
      <c r="G5" s="104">
        <v>0.96770734938271596</v>
      </c>
      <c r="H5" s="105">
        <v>1.0379849999999999</v>
      </c>
      <c r="I5" s="102">
        <v>0.89013980000000004</v>
      </c>
      <c r="J5" s="103">
        <v>1.2103870000000001</v>
      </c>
      <c r="K5" s="104">
        <v>0.78017865860579905</v>
      </c>
      <c r="L5" s="105">
        <v>1.0477749999999999</v>
      </c>
      <c r="M5" s="102">
        <v>0.91109799999999996</v>
      </c>
      <c r="N5" s="103">
        <v>1.2049540000000001</v>
      </c>
      <c r="O5" s="104">
        <v>0.67880212624584702</v>
      </c>
      <c r="P5" s="105">
        <v>1.2140839999999999</v>
      </c>
      <c r="Q5" s="102">
        <v>0.99998929999999997</v>
      </c>
      <c r="R5" s="103">
        <v>1.4740169999999999</v>
      </c>
      <c r="S5" s="104">
        <v>0.14417554037626601</v>
      </c>
      <c r="T5" s="106">
        <v>1.006934</v>
      </c>
      <c r="U5" s="107">
        <v>0.85789230000000005</v>
      </c>
      <c r="V5" s="108">
        <v>1.1818679999999999</v>
      </c>
      <c r="W5" s="109">
        <v>0.95861032445820404</v>
      </c>
      <c r="X5" s="106">
        <v>0.9945195</v>
      </c>
      <c r="Y5" s="107">
        <v>0.85343119999999995</v>
      </c>
      <c r="Z5" s="108">
        <v>1.1589320000000001</v>
      </c>
      <c r="AA5" s="109">
        <v>0.96767710221307301</v>
      </c>
      <c r="AB5" s="106">
        <v>1.0211809999999999</v>
      </c>
      <c r="AC5" s="107">
        <v>0.85739089999999996</v>
      </c>
      <c r="AD5" s="108">
        <v>1.2162599999999999</v>
      </c>
      <c r="AE5" s="109">
        <v>0.88619197860262</v>
      </c>
      <c r="AF5" s="106">
        <v>1.0836060000000001</v>
      </c>
      <c r="AG5" s="107">
        <v>0.79431779999999996</v>
      </c>
      <c r="AH5" s="108">
        <v>1.4782519999999999</v>
      </c>
      <c r="AI5" s="110">
        <v>0.77006670606060601</v>
      </c>
    </row>
    <row r="6" spans="1:35" x14ac:dyDescent="0.3">
      <c r="A6" t="s">
        <v>429</v>
      </c>
      <c r="B6" t="s">
        <v>433</v>
      </c>
      <c r="C6" s="44" t="s">
        <v>169</v>
      </c>
      <c r="D6" s="101">
        <v>0.98384519999999998</v>
      </c>
      <c r="E6" s="102">
        <v>0.86519630000000003</v>
      </c>
      <c r="F6" s="103">
        <v>1.118765</v>
      </c>
      <c r="G6" s="104">
        <v>0.87959128303130196</v>
      </c>
      <c r="H6" s="105">
        <v>1.0250079999999999</v>
      </c>
      <c r="I6" s="102">
        <v>0.87919950000000002</v>
      </c>
      <c r="J6" s="103">
        <v>1.1949989999999999</v>
      </c>
      <c r="K6" s="104">
        <v>0.85463107243735803</v>
      </c>
      <c r="L6" s="105">
        <v>1.030232</v>
      </c>
      <c r="M6" s="102">
        <v>0.89615670000000003</v>
      </c>
      <c r="N6" s="103">
        <v>1.1843669999999999</v>
      </c>
      <c r="O6" s="104">
        <v>0.81282381159420303</v>
      </c>
      <c r="P6" s="105">
        <v>1.1824859999999999</v>
      </c>
      <c r="Q6" s="102">
        <v>0.97378140000000002</v>
      </c>
      <c r="R6" s="103">
        <v>1.435921</v>
      </c>
      <c r="S6" s="104">
        <v>0.21415416113744101</v>
      </c>
      <c r="T6" s="106">
        <v>0.98830879999999999</v>
      </c>
      <c r="U6" s="107">
        <v>0.84247050000000001</v>
      </c>
      <c r="V6" s="108">
        <v>1.1593929999999999</v>
      </c>
      <c r="W6" s="109">
        <v>0.93390454081524599</v>
      </c>
      <c r="X6" s="106">
        <v>0.97855000000000003</v>
      </c>
      <c r="Y6" s="107">
        <v>0.84005620000000003</v>
      </c>
      <c r="Z6" s="108">
        <v>1.1398759999999999</v>
      </c>
      <c r="AA6" s="109">
        <v>0.87249186860986505</v>
      </c>
      <c r="AB6" s="106">
        <v>0.99461960000000005</v>
      </c>
      <c r="AC6" s="107">
        <v>0.83566499999999999</v>
      </c>
      <c r="AD6" s="108">
        <v>1.1838089999999999</v>
      </c>
      <c r="AE6" s="109">
        <v>0.97058175360983101</v>
      </c>
      <c r="AF6" s="106">
        <v>1.084314</v>
      </c>
      <c r="AG6" s="107">
        <v>0.79459299999999999</v>
      </c>
      <c r="AH6" s="108">
        <v>1.479671</v>
      </c>
      <c r="AI6" s="110">
        <v>0.76791096333754705</v>
      </c>
    </row>
    <row r="7" spans="1:35" x14ac:dyDescent="0.3">
      <c r="A7" t="s">
        <v>429</v>
      </c>
      <c r="B7" t="s">
        <v>434</v>
      </c>
      <c r="C7" s="44" t="s">
        <v>169</v>
      </c>
      <c r="D7" s="101">
        <v>0.85078509999999996</v>
      </c>
      <c r="E7" s="102">
        <v>0.7317188</v>
      </c>
      <c r="F7" s="103">
        <v>0.98922620000000006</v>
      </c>
      <c r="G7" s="104">
        <v>0.116640595073892</v>
      </c>
      <c r="H7" s="105">
        <v>0.80462849999999997</v>
      </c>
      <c r="I7" s="102">
        <v>0.67487969999999997</v>
      </c>
      <c r="J7" s="103">
        <v>0.95932209999999996</v>
      </c>
      <c r="K7" s="104">
        <v>7.0920260508083102E-2</v>
      </c>
      <c r="L7" s="105">
        <v>0.73739929999999998</v>
      </c>
      <c r="M7" s="102">
        <v>0.6270886</v>
      </c>
      <c r="N7" s="103">
        <v>0.86711459999999996</v>
      </c>
      <c r="O7" s="104">
        <v>9.7099404255319207E-3</v>
      </c>
      <c r="P7" s="105">
        <v>0.8872004</v>
      </c>
      <c r="Q7" s="102">
        <v>0.71400770000000002</v>
      </c>
      <c r="R7" s="103">
        <v>1.102403</v>
      </c>
      <c r="S7" s="104">
        <v>0.456204158953393</v>
      </c>
      <c r="T7" s="106">
        <v>0.71999219999999997</v>
      </c>
      <c r="U7" s="107">
        <v>0.59898099999999999</v>
      </c>
      <c r="V7" s="108">
        <v>0.86545110000000003</v>
      </c>
      <c r="W7" s="110">
        <v>1.35619726027397E-2</v>
      </c>
      <c r="X7" s="106">
        <v>0.80244459999999995</v>
      </c>
      <c r="Y7" s="107">
        <v>0.67314660000000004</v>
      </c>
      <c r="Z7" s="108">
        <v>0.95657820000000005</v>
      </c>
      <c r="AA7" s="109">
        <v>6.7674239999999997E-2</v>
      </c>
      <c r="AB7" s="106">
        <v>0.71848650000000003</v>
      </c>
      <c r="AC7" s="107">
        <v>0.58861200000000002</v>
      </c>
      <c r="AD7" s="108">
        <v>0.87701709999999999</v>
      </c>
      <c r="AE7" s="109">
        <v>1.92683314285714E-2</v>
      </c>
      <c r="AF7" s="106">
        <v>0.54776550000000002</v>
      </c>
      <c r="AG7" s="107">
        <v>0.38678089999999998</v>
      </c>
      <c r="AH7" s="108">
        <v>0.77575459999999996</v>
      </c>
      <c r="AI7" s="110">
        <v>1.56383191011236E-2</v>
      </c>
    </row>
    <row r="8" spans="1:35" x14ac:dyDescent="0.3">
      <c r="A8" s="41" t="s">
        <v>429</v>
      </c>
      <c r="B8" s="41" t="s">
        <v>435</v>
      </c>
      <c r="C8" s="44" t="s">
        <v>169</v>
      </c>
      <c r="D8" s="101">
        <v>1.20862</v>
      </c>
      <c r="E8" s="102">
        <v>1.0466489999999999</v>
      </c>
      <c r="F8" s="103">
        <v>1.395656</v>
      </c>
      <c r="G8" s="104">
        <v>5.6063417142857098E-2</v>
      </c>
      <c r="H8" s="105">
        <v>1.288027</v>
      </c>
      <c r="I8" s="102">
        <v>1.0903240000000001</v>
      </c>
      <c r="J8" s="103">
        <v>1.521579</v>
      </c>
      <c r="K8" s="104">
        <v>2.92783757575758E-2</v>
      </c>
      <c r="L8" s="105">
        <v>1.323663</v>
      </c>
      <c r="M8" s="102">
        <v>1.134506</v>
      </c>
      <c r="N8" s="103">
        <v>1.544357</v>
      </c>
      <c r="O8" s="104">
        <v>1.2458440677966099E-2</v>
      </c>
      <c r="P8" s="105">
        <v>1.294403</v>
      </c>
      <c r="Q8" s="102">
        <v>1.055267</v>
      </c>
      <c r="R8" s="103">
        <v>1.5877319999999999</v>
      </c>
      <c r="S8" s="104">
        <v>6.5161950738916202E-2</v>
      </c>
      <c r="T8" s="106">
        <v>1.1829959999999999</v>
      </c>
      <c r="U8" s="107">
        <v>0.99299249999999994</v>
      </c>
      <c r="V8" s="108">
        <v>1.4093549999999999</v>
      </c>
      <c r="W8" s="109">
        <v>0.16378393415637901</v>
      </c>
      <c r="X8" s="106">
        <v>1.155605</v>
      </c>
      <c r="Y8" s="107">
        <v>0.97736279999999998</v>
      </c>
      <c r="Z8" s="108">
        <v>1.3663529999999999</v>
      </c>
      <c r="AA8" s="109">
        <v>0.21415416113744101</v>
      </c>
      <c r="AB8" s="106">
        <v>1.3121970000000001</v>
      </c>
      <c r="AC8" s="107">
        <v>1.0855809999999999</v>
      </c>
      <c r="AD8" s="108">
        <v>1.58612</v>
      </c>
      <c r="AE8" s="109">
        <v>3.8068570114942503E-2</v>
      </c>
      <c r="AF8" s="106">
        <v>1.559806</v>
      </c>
      <c r="AG8" s="107">
        <v>1.1216710000000001</v>
      </c>
      <c r="AH8" s="108">
        <v>2.1690800000000001</v>
      </c>
      <c r="AI8" s="110">
        <v>5.1077079754601198E-2</v>
      </c>
    </row>
    <row r="9" spans="1:35" x14ac:dyDescent="0.3">
      <c r="A9" t="s">
        <v>436</v>
      </c>
      <c r="B9" t="s">
        <v>208</v>
      </c>
      <c r="C9" s="44" t="s">
        <v>169</v>
      </c>
      <c r="D9" s="101">
        <v>1.0390969999999999</v>
      </c>
      <c r="E9" s="102">
        <v>0.91175799999999996</v>
      </c>
      <c r="F9" s="103">
        <v>1.184221</v>
      </c>
      <c r="G9" s="104">
        <v>0.72791581590174503</v>
      </c>
      <c r="H9" s="105">
        <v>1.102806</v>
      </c>
      <c r="I9" s="102">
        <v>0.9443163</v>
      </c>
      <c r="J9" s="103">
        <v>1.2878959999999999</v>
      </c>
      <c r="K9" s="104">
        <v>0.38451570669045498</v>
      </c>
      <c r="L9" s="105">
        <v>1.1254729999999999</v>
      </c>
      <c r="M9" s="102">
        <v>0.97689680000000001</v>
      </c>
      <c r="N9" s="103">
        <v>1.2966470000000001</v>
      </c>
      <c r="O9" s="104">
        <v>0.232462288073395</v>
      </c>
      <c r="P9" s="105">
        <v>1.2385109999999999</v>
      </c>
      <c r="Q9" s="102">
        <v>1.020721</v>
      </c>
      <c r="R9" s="103">
        <v>1.5027699999999999</v>
      </c>
      <c r="S9" s="104">
        <v>0.10545752842105301</v>
      </c>
      <c r="T9" s="106">
        <v>1.0327900000000001</v>
      </c>
      <c r="U9" s="107">
        <v>0.87837030000000005</v>
      </c>
      <c r="V9" s="108">
        <v>1.2143569999999999</v>
      </c>
      <c r="W9" s="109">
        <v>0.82437209696969704</v>
      </c>
      <c r="X9" s="106">
        <v>1.000955</v>
      </c>
      <c r="Y9" s="107">
        <v>0.85769309999999999</v>
      </c>
      <c r="Z9" s="108">
        <v>1.168147</v>
      </c>
      <c r="AA9" s="109">
        <v>0.99349034078549903</v>
      </c>
      <c r="AB9" s="106">
        <v>1.0725309999999999</v>
      </c>
      <c r="AC9" s="107">
        <v>0.89896149999999997</v>
      </c>
      <c r="AD9" s="108">
        <v>1.2796129999999999</v>
      </c>
      <c r="AE9" s="109">
        <v>0.61596897494692104</v>
      </c>
      <c r="AF9" s="106">
        <v>1.264108</v>
      </c>
      <c r="AG9" s="107">
        <v>0.92123920000000004</v>
      </c>
      <c r="AH9" s="108">
        <v>1.7345870000000001</v>
      </c>
      <c r="AI9" s="110">
        <v>0.29459770413723502</v>
      </c>
    </row>
    <row r="10" spans="1:35" x14ac:dyDescent="0.3">
      <c r="A10" t="s">
        <v>436</v>
      </c>
      <c r="B10" t="s">
        <v>210</v>
      </c>
      <c r="C10" s="44" t="s">
        <v>169</v>
      </c>
      <c r="D10" s="101">
        <v>0.91217320000000002</v>
      </c>
      <c r="E10" s="102">
        <v>0.78975519999999999</v>
      </c>
      <c r="F10" s="103">
        <v>1.0535669999999999</v>
      </c>
      <c r="G10" s="104">
        <v>0.37929168172817301</v>
      </c>
      <c r="H10" s="105">
        <v>0.87683929999999999</v>
      </c>
      <c r="I10" s="102">
        <v>0.74068800000000001</v>
      </c>
      <c r="J10" s="103">
        <v>1.038017</v>
      </c>
      <c r="K10" s="104">
        <v>0.26913426198083101</v>
      </c>
      <c r="L10" s="105">
        <v>0.81485549999999995</v>
      </c>
      <c r="M10" s="102">
        <v>0.69772409999999996</v>
      </c>
      <c r="N10" s="103">
        <v>0.95165060000000001</v>
      </c>
      <c r="O10" s="104">
        <v>5.6063417142857098E-2</v>
      </c>
      <c r="P10" s="105">
        <v>0.92612380000000005</v>
      </c>
      <c r="Q10" s="102">
        <v>0.75163489999999999</v>
      </c>
      <c r="R10" s="103">
        <v>1.1411199999999999</v>
      </c>
      <c r="S10" s="104">
        <v>0.64641291735537199</v>
      </c>
      <c r="T10" s="106">
        <v>0.76785970000000003</v>
      </c>
      <c r="U10" s="107">
        <v>0.64321269999999997</v>
      </c>
      <c r="V10" s="108">
        <v>0.91666199999999998</v>
      </c>
      <c r="W10" s="109">
        <v>3.2922068571428598E-2</v>
      </c>
      <c r="X10" s="106">
        <v>0.85356770000000004</v>
      </c>
      <c r="Y10" s="107">
        <v>0.72124290000000002</v>
      </c>
      <c r="Z10" s="108">
        <v>1.01017</v>
      </c>
      <c r="AA10" s="109">
        <v>0.1738115616</v>
      </c>
      <c r="AB10" s="106">
        <v>0.78569469999999997</v>
      </c>
      <c r="AC10" s="107">
        <v>0.64844849999999998</v>
      </c>
      <c r="AD10" s="108">
        <v>0.95198950000000004</v>
      </c>
      <c r="AE10" s="109">
        <v>6.7192589268292705E-2</v>
      </c>
      <c r="AF10" s="106">
        <v>0.60929169999999999</v>
      </c>
      <c r="AG10" s="107">
        <v>0.43292029999999998</v>
      </c>
      <c r="AH10" s="108">
        <v>0.85751670000000002</v>
      </c>
      <c r="AI10" s="110">
        <v>3.6502383673469398E-2</v>
      </c>
    </row>
    <row r="11" spans="1:35" x14ac:dyDescent="0.3">
      <c r="A11" s="41" t="s">
        <v>436</v>
      </c>
      <c r="B11" s="41" t="s">
        <v>437</v>
      </c>
      <c r="C11" s="44" t="s">
        <v>169</v>
      </c>
      <c r="D11" s="101">
        <v>1.0839240000000001</v>
      </c>
      <c r="E11" s="102">
        <v>0.94507810000000003</v>
      </c>
      <c r="F11" s="103">
        <v>1.2431680000000001</v>
      </c>
      <c r="G11" s="104">
        <v>0.42465350350727099</v>
      </c>
      <c r="H11" s="105">
        <v>1.1634439999999999</v>
      </c>
      <c r="I11" s="102">
        <v>0.99025969999999996</v>
      </c>
      <c r="J11" s="103">
        <v>1.366916</v>
      </c>
      <c r="K11" s="104">
        <v>0.17408435472703099</v>
      </c>
      <c r="L11" s="105">
        <v>1.229838</v>
      </c>
      <c r="M11" s="102">
        <v>1.0605659999999999</v>
      </c>
      <c r="N11" s="103">
        <v>1.4261269999999999</v>
      </c>
      <c r="O11" s="104">
        <v>4.3018841958042002E-2</v>
      </c>
      <c r="P11" s="105">
        <v>1.2494350000000001</v>
      </c>
      <c r="Q11" s="102">
        <v>1.0232239999999999</v>
      </c>
      <c r="R11" s="103">
        <v>1.525657</v>
      </c>
      <c r="S11" s="104">
        <v>0.102283361989343</v>
      </c>
      <c r="T11" s="106">
        <v>1.177694</v>
      </c>
      <c r="U11" s="107">
        <v>0.99435949999999995</v>
      </c>
      <c r="V11" s="108">
        <v>1.3948309999999999</v>
      </c>
      <c r="W11" s="109">
        <v>0.16025736431535301</v>
      </c>
      <c r="X11" s="106">
        <v>1.0870850000000001</v>
      </c>
      <c r="Y11" s="107">
        <v>0.92582509999999996</v>
      </c>
      <c r="Z11" s="108">
        <v>1.276432</v>
      </c>
      <c r="AA11" s="109">
        <v>0.48631554675118899</v>
      </c>
      <c r="AB11" s="106">
        <v>1.2017659999999999</v>
      </c>
      <c r="AC11" s="107">
        <v>1.000489</v>
      </c>
      <c r="AD11" s="108">
        <v>1.4435359999999999</v>
      </c>
      <c r="AE11" s="109">
        <v>0.143123752325581</v>
      </c>
      <c r="AF11" s="106">
        <v>1.5864370000000001</v>
      </c>
      <c r="AG11" s="107">
        <v>1.138158</v>
      </c>
      <c r="AH11" s="108">
        <v>2.2112780000000001</v>
      </c>
      <c r="AI11" s="110">
        <v>4.4237459793814403E-2</v>
      </c>
    </row>
    <row r="12" spans="1:35" x14ac:dyDescent="0.3">
      <c r="A12" t="s">
        <v>438</v>
      </c>
      <c r="B12" t="s">
        <v>213</v>
      </c>
      <c r="C12" s="44" t="s">
        <v>169</v>
      </c>
      <c r="D12" s="101">
        <v>1.117478</v>
      </c>
      <c r="E12" s="102">
        <v>0.97299310000000006</v>
      </c>
      <c r="F12" s="103">
        <v>1.2834179999999999</v>
      </c>
      <c r="G12" s="104">
        <v>0.25361837538461501</v>
      </c>
      <c r="H12" s="105">
        <v>1.1833610000000001</v>
      </c>
      <c r="I12" s="102">
        <v>1.0074419999999999</v>
      </c>
      <c r="J12" s="103">
        <v>1.3899980000000001</v>
      </c>
      <c r="K12" s="104">
        <v>0.124969653499222</v>
      </c>
      <c r="L12" s="105">
        <v>1.1516709999999999</v>
      </c>
      <c r="M12" s="102">
        <v>0.9922938</v>
      </c>
      <c r="N12" s="103">
        <v>1.336646</v>
      </c>
      <c r="O12" s="104">
        <v>0.17020979594046001</v>
      </c>
      <c r="P12" s="105">
        <v>1.2744979999999999</v>
      </c>
      <c r="Q12" s="102">
        <v>1.0460419999999999</v>
      </c>
      <c r="R12" s="103">
        <v>1.5528500000000001</v>
      </c>
      <c r="S12" s="104">
        <v>7.2736005442176899E-2</v>
      </c>
      <c r="T12" s="106">
        <v>1.018364</v>
      </c>
      <c r="U12" s="107">
        <v>0.85930300000000004</v>
      </c>
      <c r="V12" s="108">
        <v>1.206869</v>
      </c>
      <c r="W12" s="109">
        <v>0.90007802016260197</v>
      </c>
      <c r="X12" s="106">
        <v>1.0328040000000001</v>
      </c>
      <c r="Y12" s="107">
        <v>0.87853199999999998</v>
      </c>
      <c r="Z12" s="108">
        <v>1.214167</v>
      </c>
      <c r="AA12" s="109">
        <v>0.82437209696969704</v>
      </c>
      <c r="AB12" s="106">
        <v>1.108425</v>
      </c>
      <c r="AC12" s="107">
        <v>0.92159970000000002</v>
      </c>
      <c r="AD12" s="108">
        <v>1.3331219999999999</v>
      </c>
      <c r="AE12" s="109">
        <v>0.45021054168039498</v>
      </c>
      <c r="AF12" s="106">
        <v>1.1725140000000001</v>
      </c>
      <c r="AG12" s="107">
        <v>0.8474256</v>
      </c>
      <c r="AH12" s="108">
        <v>1.6223110000000001</v>
      </c>
      <c r="AI12" s="110">
        <v>0.51715775666923702</v>
      </c>
    </row>
    <row r="13" spans="1:35" x14ac:dyDescent="0.3">
      <c r="A13" s="41" t="s">
        <v>438</v>
      </c>
      <c r="B13" s="41" t="s">
        <v>439</v>
      </c>
      <c r="C13" s="44" t="s">
        <v>169</v>
      </c>
      <c r="D13" s="101">
        <v>1.036257</v>
      </c>
      <c r="E13" s="102">
        <v>0.90054339999999999</v>
      </c>
      <c r="F13" s="103">
        <v>1.1924239999999999</v>
      </c>
      <c r="G13" s="104">
        <v>0.77429652730696796</v>
      </c>
      <c r="H13" s="105">
        <v>1.00204</v>
      </c>
      <c r="I13" s="102">
        <v>0.85078370000000003</v>
      </c>
      <c r="J13" s="103">
        <v>1.180188</v>
      </c>
      <c r="K13" s="104">
        <v>0.98736478060606103</v>
      </c>
      <c r="L13" s="105">
        <v>1.099764</v>
      </c>
      <c r="M13" s="102">
        <v>0.9449322</v>
      </c>
      <c r="N13" s="103">
        <v>1.279965</v>
      </c>
      <c r="O13" s="104">
        <v>0.38869396227758002</v>
      </c>
      <c r="P13" s="105">
        <v>1.2017249999999999</v>
      </c>
      <c r="Q13" s="102">
        <v>0.97724180000000005</v>
      </c>
      <c r="R13" s="103">
        <v>1.4777739999999999</v>
      </c>
      <c r="S13" s="104">
        <v>0.200061073891626</v>
      </c>
      <c r="T13" s="106">
        <v>0.89242180000000004</v>
      </c>
      <c r="U13" s="107">
        <v>0.75271500000000002</v>
      </c>
      <c r="V13" s="108">
        <v>1.0580590000000001</v>
      </c>
      <c r="W13" s="109">
        <v>0.35031393080480999</v>
      </c>
      <c r="X13" s="106">
        <v>0.98710220000000004</v>
      </c>
      <c r="Y13" s="107">
        <v>0.83877590000000002</v>
      </c>
      <c r="Z13" s="108">
        <v>1.1616580000000001</v>
      </c>
      <c r="AA13" s="109">
        <v>0.92849918765300699</v>
      </c>
      <c r="AB13" s="106">
        <v>0.94304399999999999</v>
      </c>
      <c r="AC13" s="107">
        <v>0.7839332</v>
      </c>
      <c r="AD13" s="108">
        <v>1.134449</v>
      </c>
      <c r="AE13" s="109">
        <v>0.69837597321076805</v>
      </c>
      <c r="AF13" s="106">
        <v>1.117753</v>
      </c>
      <c r="AG13" s="107">
        <v>0.79500919999999997</v>
      </c>
      <c r="AH13" s="108">
        <v>1.5715190000000001</v>
      </c>
      <c r="AI13" s="110">
        <v>0.68627358415841599</v>
      </c>
    </row>
    <row r="14" spans="1:35" x14ac:dyDescent="0.3">
      <c r="A14" t="s">
        <v>438</v>
      </c>
      <c r="B14" t="s">
        <v>440</v>
      </c>
      <c r="C14" s="44" t="s">
        <v>169</v>
      </c>
      <c r="D14" s="101">
        <v>1.0252049999999999</v>
      </c>
      <c r="E14" s="102">
        <v>0.89636400000000005</v>
      </c>
      <c r="F14" s="103">
        <v>1.1725650000000001</v>
      </c>
      <c r="G14" s="104">
        <v>0.83797193799177905</v>
      </c>
      <c r="H14" s="105">
        <v>1.095683</v>
      </c>
      <c r="I14" s="102">
        <v>0.93535219999999997</v>
      </c>
      <c r="J14" s="103">
        <v>1.283496</v>
      </c>
      <c r="K14" s="104">
        <v>0.43197744040404001</v>
      </c>
      <c r="L14" s="105">
        <v>1.0405610000000001</v>
      </c>
      <c r="M14" s="102">
        <v>0.90011149999999995</v>
      </c>
      <c r="N14" s="103">
        <v>1.202925</v>
      </c>
      <c r="O14" s="104">
        <v>0.75028026156787797</v>
      </c>
      <c r="P14" s="105">
        <v>1.279121</v>
      </c>
      <c r="Q14" s="102">
        <v>1.05145</v>
      </c>
      <c r="R14" s="103">
        <v>1.5560890000000001</v>
      </c>
      <c r="S14" s="104">
        <v>6.7192589268292705E-2</v>
      </c>
      <c r="T14" s="106">
        <v>0.99192270000000005</v>
      </c>
      <c r="U14" s="107">
        <v>0.84033469999999999</v>
      </c>
      <c r="V14" s="108">
        <v>1.1708559999999999</v>
      </c>
      <c r="W14" s="109">
        <v>0.954798886144266</v>
      </c>
      <c r="X14" s="106">
        <v>0.96190810000000004</v>
      </c>
      <c r="Y14" s="107">
        <v>0.82140179999999996</v>
      </c>
      <c r="Z14" s="108">
        <v>1.126449</v>
      </c>
      <c r="AA14" s="109">
        <v>0.77796911642901401</v>
      </c>
      <c r="AB14" s="106">
        <v>1.02163</v>
      </c>
      <c r="AC14" s="107">
        <v>0.8529175</v>
      </c>
      <c r="AD14" s="108">
        <v>1.223714</v>
      </c>
      <c r="AE14" s="109">
        <v>0.88705292307692296</v>
      </c>
      <c r="AF14" s="106">
        <v>1.0657399999999999</v>
      </c>
      <c r="AG14" s="107">
        <v>0.77503639999999996</v>
      </c>
      <c r="AH14" s="108">
        <v>1.4654830000000001</v>
      </c>
      <c r="AI14" s="110">
        <v>0.82437209696969704</v>
      </c>
    </row>
    <row r="15" spans="1:35" x14ac:dyDescent="0.3">
      <c r="A15" s="41" t="s">
        <v>438</v>
      </c>
      <c r="B15" s="41" t="s">
        <v>217</v>
      </c>
      <c r="C15" s="44" t="s">
        <v>169</v>
      </c>
      <c r="D15" s="101">
        <v>1.028357</v>
      </c>
      <c r="E15" s="102">
        <v>0.89723649999999999</v>
      </c>
      <c r="F15" s="103">
        <v>1.178639</v>
      </c>
      <c r="G15" s="104">
        <v>0.81996263267504499</v>
      </c>
      <c r="H15" s="105">
        <v>1.0824910000000001</v>
      </c>
      <c r="I15" s="102">
        <v>0.92239070000000001</v>
      </c>
      <c r="J15" s="103">
        <v>1.270381</v>
      </c>
      <c r="K15" s="104">
        <v>0.51143536160990699</v>
      </c>
      <c r="L15" s="105">
        <v>1.052637</v>
      </c>
      <c r="M15" s="102">
        <v>0.90863099999999997</v>
      </c>
      <c r="N15" s="103">
        <v>1.2194659999999999</v>
      </c>
      <c r="O15" s="104">
        <v>0.66674962489851197</v>
      </c>
      <c r="P15" s="105">
        <v>1.2864370000000001</v>
      </c>
      <c r="Q15" s="102">
        <v>1.055069</v>
      </c>
      <c r="R15" s="103">
        <v>1.5685439999999999</v>
      </c>
      <c r="S15" s="104">
        <v>6.4287911335012604E-2</v>
      </c>
      <c r="T15" s="106">
        <v>0.96232200000000001</v>
      </c>
      <c r="U15" s="107">
        <v>0.81358149999999996</v>
      </c>
      <c r="V15" s="108">
        <v>1.1382559999999999</v>
      </c>
      <c r="W15" s="109">
        <v>0.79384586764168197</v>
      </c>
      <c r="X15" s="106">
        <v>0.9606133</v>
      </c>
      <c r="Y15" s="107">
        <v>0.81874849999999999</v>
      </c>
      <c r="Z15" s="108">
        <v>1.127059</v>
      </c>
      <c r="AA15" s="109">
        <v>0.77597580413274903</v>
      </c>
      <c r="AB15" s="106">
        <v>1.0023740000000001</v>
      </c>
      <c r="AC15" s="107">
        <v>0.83503130000000003</v>
      </c>
      <c r="AD15" s="108">
        <v>1.203252</v>
      </c>
      <c r="AE15" s="109">
        <v>0.98736478060606103</v>
      </c>
      <c r="AF15" s="106">
        <v>1.0831519999999999</v>
      </c>
      <c r="AG15" s="107">
        <v>0.78356899999999996</v>
      </c>
      <c r="AH15" s="108">
        <v>1.4972749999999999</v>
      </c>
      <c r="AI15" s="110">
        <v>0.77789517763975202</v>
      </c>
    </row>
    <row r="16" spans="1:35" x14ac:dyDescent="0.3">
      <c r="A16" s="41" t="s">
        <v>438</v>
      </c>
      <c r="B16" s="41" t="s">
        <v>219</v>
      </c>
      <c r="C16" s="44" t="s">
        <v>169</v>
      </c>
      <c r="D16" s="101">
        <v>1.198623</v>
      </c>
      <c r="E16" s="102">
        <v>1.0247660000000001</v>
      </c>
      <c r="F16" s="103">
        <v>1.4019740000000001</v>
      </c>
      <c r="G16" s="104">
        <v>9.07218687378641E-2</v>
      </c>
      <c r="H16" s="105">
        <v>1.3140750000000001</v>
      </c>
      <c r="I16" s="102">
        <v>1.096319</v>
      </c>
      <c r="J16" s="103">
        <v>1.5750820000000001</v>
      </c>
      <c r="K16" s="104">
        <v>3.0552788235294101E-2</v>
      </c>
      <c r="L16" s="105">
        <v>1.266365</v>
      </c>
      <c r="M16" s="102">
        <v>1.0702849999999999</v>
      </c>
      <c r="N16" s="103">
        <v>1.4983690000000001</v>
      </c>
      <c r="O16" s="104">
        <v>4.26812967509025E-2</v>
      </c>
      <c r="P16" s="105">
        <v>1.345739</v>
      </c>
      <c r="Q16" s="102">
        <v>1.0779559999999999</v>
      </c>
      <c r="R16" s="103">
        <v>1.680042</v>
      </c>
      <c r="S16" s="104">
        <v>5.2283999999999997E-2</v>
      </c>
      <c r="T16" s="106">
        <v>1.146299</v>
      </c>
      <c r="U16" s="107">
        <v>0.94679690000000005</v>
      </c>
      <c r="V16" s="108">
        <v>1.387839</v>
      </c>
      <c r="W16" s="109">
        <v>0.31278906174757298</v>
      </c>
      <c r="X16" s="106">
        <v>1.122644</v>
      </c>
      <c r="Y16" s="107">
        <v>0.93546059999999998</v>
      </c>
      <c r="Z16" s="108">
        <v>1.347283</v>
      </c>
      <c r="AA16" s="109">
        <v>0.38066479142091197</v>
      </c>
      <c r="AB16" s="106">
        <v>1.2843279999999999</v>
      </c>
      <c r="AC16" s="107">
        <v>1.044257</v>
      </c>
      <c r="AD16" s="108">
        <v>1.57959</v>
      </c>
      <c r="AE16" s="109">
        <v>7.8190617218542993E-2</v>
      </c>
      <c r="AF16" s="106">
        <v>1.3960250000000001</v>
      </c>
      <c r="AG16" s="107">
        <v>0.97398499999999999</v>
      </c>
      <c r="AH16" s="108">
        <v>2.0009410000000001</v>
      </c>
      <c r="AI16" s="110">
        <v>0.180219828720627</v>
      </c>
    </row>
    <row r="17" spans="1:35" x14ac:dyDescent="0.3">
      <c r="A17" t="s">
        <v>438</v>
      </c>
      <c r="B17" t="s">
        <v>221</v>
      </c>
      <c r="C17" s="44" t="s">
        <v>169</v>
      </c>
      <c r="D17" s="101">
        <v>1.129108</v>
      </c>
      <c r="E17" s="102">
        <v>0.98262680000000002</v>
      </c>
      <c r="F17" s="103">
        <v>1.297426</v>
      </c>
      <c r="G17" s="104">
        <v>0.20833560000000001</v>
      </c>
      <c r="H17" s="105">
        <v>1.162209</v>
      </c>
      <c r="I17" s="102">
        <v>0.98897089999999999</v>
      </c>
      <c r="J17" s="103">
        <v>1.3657919999999999</v>
      </c>
      <c r="K17" s="104">
        <v>0.177882197109067</v>
      </c>
      <c r="L17" s="105">
        <v>1.149335</v>
      </c>
      <c r="M17" s="102">
        <v>0.98985900000000004</v>
      </c>
      <c r="N17" s="103">
        <v>1.3345050000000001</v>
      </c>
      <c r="O17" s="104">
        <v>0.17775061578947399</v>
      </c>
      <c r="P17" s="105">
        <v>1.197525</v>
      </c>
      <c r="Q17" s="102">
        <v>0.98217580000000004</v>
      </c>
      <c r="R17" s="103">
        <v>1.4600900000000001</v>
      </c>
      <c r="S17" s="104">
        <v>0.189861483673469</v>
      </c>
      <c r="T17" s="106">
        <v>0.97294250000000004</v>
      </c>
      <c r="U17" s="107">
        <v>0.81992149999999997</v>
      </c>
      <c r="V17" s="108">
        <v>1.154522</v>
      </c>
      <c r="W17" s="109">
        <v>0.85463107243735803</v>
      </c>
      <c r="X17" s="106">
        <v>1.031398</v>
      </c>
      <c r="Y17" s="107">
        <v>0.87652339999999995</v>
      </c>
      <c r="Z17" s="108">
        <v>1.213638</v>
      </c>
      <c r="AA17" s="109">
        <v>0.83392676672566401</v>
      </c>
      <c r="AB17" s="106">
        <v>1.072837</v>
      </c>
      <c r="AC17" s="107">
        <v>0.89101430000000004</v>
      </c>
      <c r="AD17" s="108">
        <v>1.2917620000000001</v>
      </c>
      <c r="AE17" s="109">
        <v>0.63453566954102902</v>
      </c>
      <c r="AF17" s="106">
        <v>1.0996349999999999</v>
      </c>
      <c r="AG17" s="107">
        <v>0.79400749999999998</v>
      </c>
      <c r="AH17" s="108">
        <v>1.522905</v>
      </c>
      <c r="AI17" s="110">
        <v>0.72939732147001901</v>
      </c>
    </row>
    <row r="18" spans="1:35" x14ac:dyDescent="0.3">
      <c r="A18" t="s">
        <v>438</v>
      </c>
      <c r="B18" t="s">
        <v>224</v>
      </c>
      <c r="C18" s="44" t="s">
        <v>169</v>
      </c>
      <c r="D18" s="101">
        <v>0.95471640000000002</v>
      </c>
      <c r="E18" s="102">
        <v>0.82533610000000002</v>
      </c>
      <c r="F18" s="103">
        <v>1.1043780000000001</v>
      </c>
      <c r="G18" s="104">
        <v>0.697356794743758</v>
      </c>
      <c r="H18" s="105">
        <v>0.87004879999999996</v>
      </c>
      <c r="I18" s="102">
        <v>0.73637370000000002</v>
      </c>
      <c r="J18" s="103">
        <v>1.02799</v>
      </c>
      <c r="K18" s="104">
        <v>0.232562235051546</v>
      </c>
      <c r="L18" s="105">
        <v>0.97147649999999997</v>
      </c>
      <c r="M18" s="102">
        <v>0.8306057</v>
      </c>
      <c r="N18" s="103">
        <v>1.136239</v>
      </c>
      <c r="O18" s="104">
        <v>0.83824493278592405</v>
      </c>
      <c r="P18" s="105">
        <v>1.0921350000000001</v>
      </c>
      <c r="Q18" s="102">
        <v>0.88416720000000004</v>
      </c>
      <c r="R18" s="103">
        <v>1.349021</v>
      </c>
      <c r="S18" s="104">
        <v>0.59689017871107897</v>
      </c>
      <c r="T18" s="106">
        <v>0.807118</v>
      </c>
      <c r="U18" s="107">
        <v>0.67899560000000003</v>
      </c>
      <c r="V18" s="108">
        <v>0.95941650000000001</v>
      </c>
      <c r="W18" s="109">
        <v>7.0490208899297399E-2</v>
      </c>
      <c r="X18" s="106">
        <v>0.92708550000000001</v>
      </c>
      <c r="Y18" s="107">
        <v>0.78324649999999996</v>
      </c>
      <c r="Z18" s="108">
        <v>1.09734</v>
      </c>
      <c r="AA18" s="109">
        <v>0.56142267142857105</v>
      </c>
      <c r="AB18" s="106">
        <v>0.88375870000000001</v>
      </c>
      <c r="AC18" s="107">
        <v>0.72961500000000001</v>
      </c>
      <c r="AD18" s="108">
        <v>1.070468</v>
      </c>
      <c r="AE18" s="109">
        <v>0.37235459999999998</v>
      </c>
      <c r="AF18" s="106">
        <v>0.94430999999999998</v>
      </c>
      <c r="AG18" s="107">
        <v>0.6686164</v>
      </c>
      <c r="AH18" s="108">
        <v>1.333682</v>
      </c>
      <c r="AI18" s="110">
        <v>0.85137680000000004</v>
      </c>
    </row>
    <row r="19" spans="1:35" x14ac:dyDescent="0.3">
      <c r="A19" t="s">
        <v>438</v>
      </c>
      <c r="B19" t="s">
        <v>441</v>
      </c>
      <c r="C19" s="44" t="s">
        <v>169</v>
      </c>
      <c r="D19" s="101">
        <v>0.97557360000000004</v>
      </c>
      <c r="E19" s="102">
        <v>0.85002310000000003</v>
      </c>
      <c r="F19" s="103">
        <v>1.1196680000000001</v>
      </c>
      <c r="G19" s="104">
        <v>0.84022223944153596</v>
      </c>
      <c r="H19" s="105">
        <v>0.90256380000000003</v>
      </c>
      <c r="I19" s="102">
        <v>0.76847790000000005</v>
      </c>
      <c r="J19" s="103">
        <v>1.0600449999999999</v>
      </c>
      <c r="K19" s="104">
        <v>0.37929168172817301</v>
      </c>
      <c r="L19" s="105">
        <v>1.0297620000000001</v>
      </c>
      <c r="M19" s="102">
        <v>0.88710860000000002</v>
      </c>
      <c r="N19" s="103">
        <v>1.1953549999999999</v>
      </c>
      <c r="O19" s="104">
        <v>0.82593335402843604</v>
      </c>
      <c r="P19" s="105">
        <v>1.073169</v>
      </c>
      <c r="Q19" s="102">
        <v>0.87523720000000005</v>
      </c>
      <c r="R19" s="103">
        <v>1.315863</v>
      </c>
      <c r="S19" s="104">
        <v>0.66836435603506394</v>
      </c>
      <c r="T19" s="106">
        <v>0.85898620000000003</v>
      </c>
      <c r="U19" s="107">
        <v>0.72634620000000005</v>
      </c>
      <c r="V19" s="108">
        <v>1.0158480000000001</v>
      </c>
      <c r="W19" s="109">
        <v>0.19177322741116801</v>
      </c>
      <c r="X19" s="106">
        <v>0.96437899999999999</v>
      </c>
      <c r="Y19" s="107">
        <v>0.82092089999999995</v>
      </c>
      <c r="Z19" s="108">
        <v>1.1329070000000001</v>
      </c>
      <c r="AA19" s="109">
        <v>0.79841007883211701</v>
      </c>
      <c r="AB19" s="106">
        <v>0.87478750000000005</v>
      </c>
      <c r="AC19" s="107">
        <v>0.7300799</v>
      </c>
      <c r="AD19" s="108">
        <v>1.0481769999999999</v>
      </c>
      <c r="AE19" s="109">
        <v>0.29472862454728399</v>
      </c>
      <c r="AF19" s="106">
        <v>1.035177</v>
      </c>
      <c r="AG19" s="107">
        <v>0.74192519999999995</v>
      </c>
      <c r="AH19" s="108">
        <v>1.44434</v>
      </c>
      <c r="AI19" s="110">
        <v>0.90464183259339503</v>
      </c>
    </row>
    <row r="20" spans="1:35" x14ac:dyDescent="0.3">
      <c r="A20" s="41" t="s">
        <v>438</v>
      </c>
      <c r="B20" s="41" t="s">
        <v>442</v>
      </c>
      <c r="C20" s="44" t="s">
        <v>169</v>
      </c>
      <c r="D20" s="101">
        <v>0.79273769999999999</v>
      </c>
      <c r="E20" s="102">
        <v>0.67839780000000005</v>
      </c>
      <c r="F20" s="103">
        <v>0.92634890000000003</v>
      </c>
      <c r="G20" s="104">
        <v>3.2922068571428598E-2</v>
      </c>
      <c r="H20" s="105">
        <v>0.78132919999999995</v>
      </c>
      <c r="I20" s="102">
        <v>0.65514779999999995</v>
      </c>
      <c r="J20" s="103">
        <v>0.931813</v>
      </c>
      <c r="K20" s="104">
        <v>4.27505724381625E-2</v>
      </c>
      <c r="L20" s="105">
        <v>0.76089459999999998</v>
      </c>
      <c r="M20" s="102">
        <v>0.64542169999999999</v>
      </c>
      <c r="N20" s="103">
        <v>0.89702689999999996</v>
      </c>
      <c r="O20" s="104">
        <v>1.92683314285714E-2</v>
      </c>
      <c r="P20" s="105">
        <v>0.86832279999999995</v>
      </c>
      <c r="Q20" s="102">
        <v>0.69818950000000002</v>
      </c>
      <c r="R20" s="103">
        <v>1.079914</v>
      </c>
      <c r="S20" s="104">
        <v>0.370572539399454</v>
      </c>
      <c r="T20" s="106">
        <v>0.93554669999999995</v>
      </c>
      <c r="U20" s="107">
        <v>0.77273579999999997</v>
      </c>
      <c r="V20" s="108">
        <v>1.1326609999999999</v>
      </c>
      <c r="W20" s="109">
        <v>0.66674962489851197</v>
      </c>
      <c r="X20" s="106">
        <v>0.8507458</v>
      </c>
      <c r="Y20" s="107">
        <v>0.71077040000000002</v>
      </c>
      <c r="Z20" s="108">
        <v>1.0182869999999999</v>
      </c>
      <c r="AA20" s="109">
        <v>0.19518779248120299</v>
      </c>
      <c r="AB20" s="106">
        <v>0.80273459999999996</v>
      </c>
      <c r="AC20" s="107">
        <v>0.65709930000000005</v>
      </c>
      <c r="AD20" s="108">
        <v>0.98064759999999995</v>
      </c>
      <c r="AE20" s="109">
        <v>0.10783954285714301</v>
      </c>
      <c r="AF20" s="106">
        <v>0.7638646</v>
      </c>
      <c r="AG20" s="107">
        <v>0.55063320000000004</v>
      </c>
      <c r="AH20" s="108">
        <v>1.059669</v>
      </c>
      <c r="AI20" s="110">
        <v>0.23841649506726501</v>
      </c>
    </row>
    <row r="21" spans="1:35" x14ac:dyDescent="0.3">
      <c r="A21" s="41" t="s">
        <v>438</v>
      </c>
      <c r="B21" s="41" t="s">
        <v>443</v>
      </c>
      <c r="C21" s="44" t="s">
        <v>169</v>
      </c>
      <c r="D21" s="101">
        <v>0.77922689999999994</v>
      </c>
      <c r="E21" s="102">
        <v>0.66637420000000003</v>
      </c>
      <c r="F21" s="103">
        <v>0.91119159999999999</v>
      </c>
      <c r="G21" s="104">
        <v>2.2271562264150901E-2</v>
      </c>
      <c r="H21" s="105">
        <v>0.74808810000000003</v>
      </c>
      <c r="I21" s="102">
        <v>0.627193</v>
      </c>
      <c r="J21" s="103">
        <v>0.89228640000000004</v>
      </c>
      <c r="K21" s="104">
        <v>1.92683314285714E-2</v>
      </c>
      <c r="L21" s="105">
        <v>0.75770510000000002</v>
      </c>
      <c r="M21" s="102">
        <v>0.64204360000000005</v>
      </c>
      <c r="N21" s="103">
        <v>0.89420250000000001</v>
      </c>
      <c r="O21" s="104">
        <v>1.9135762162162201E-2</v>
      </c>
      <c r="P21" s="105">
        <v>0.88294349999999999</v>
      </c>
      <c r="Q21" s="102">
        <v>0.70782659999999997</v>
      </c>
      <c r="R21" s="103">
        <v>1.1013850000000001</v>
      </c>
      <c r="S21" s="104">
        <v>0.445587808609272</v>
      </c>
      <c r="T21" s="106">
        <v>0.86434120000000003</v>
      </c>
      <c r="U21" s="107">
        <v>0.71539039999999998</v>
      </c>
      <c r="V21" s="108">
        <v>1.044305</v>
      </c>
      <c r="W21" s="109">
        <v>0.27496555189873401</v>
      </c>
      <c r="X21" s="106">
        <v>0.82956600000000003</v>
      </c>
      <c r="Y21" s="107">
        <v>0.69271130000000003</v>
      </c>
      <c r="Z21" s="108">
        <v>0.99345819999999996</v>
      </c>
      <c r="AA21" s="109">
        <v>0.12959663482280401</v>
      </c>
      <c r="AB21" s="106">
        <v>0.75479479999999999</v>
      </c>
      <c r="AC21" s="107">
        <v>0.61881759999999997</v>
      </c>
      <c r="AD21" s="108">
        <v>0.92065109999999994</v>
      </c>
      <c r="AE21" s="109">
        <v>4.06360622222222E-2</v>
      </c>
      <c r="AF21" s="106">
        <v>0.76825860000000001</v>
      </c>
      <c r="AG21" s="107">
        <v>0.55116949999999998</v>
      </c>
      <c r="AH21" s="108">
        <v>1.0708530000000001</v>
      </c>
      <c r="AI21" s="110">
        <v>0.25862161814254903</v>
      </c>
    </row>
    <row r="22" spans="1:35" x14ac:dyDescent="0.3">
      <c r="A22" t="s">
        <v>438</v>
      </c>
      <c r="B22" t="s">
        <v>444</v>
      </c>
      <c r="C22" s="44" t="s">
        <v>169</v>
      </c>
      <c r="D22" s="101">
        <v>1.372449</v>
      </c>
      <c r="E22" s="102">
        <v>1.102476</v>
      </c>
      <c r="F22" s="103">
        <v>1.7085319999999999</v>
      </c>
      <c r="G22" s="104">
        <v>3.6605182470119499E-2</v>
      </c>
      <c r="H22" s="105">
        <v>1.6252169999999999</v>
      </c>
      <c r="I22" s="102">
        <v>1.2590760000000001</v>
      </c>
      <c r="J22" s="103">
        <v>2.0978319999999999</v>
      </c>
      <c r="K22" s="104">
        <v>9.5275902439024406E-3</v>
      </c>
      <c r="L22" s="105">
        <v>1.534796</v>
      </c>
      <c r="M22" s="102">
        <v>1.212432</v>
      </c>
      <c r="N22" s="103">
        <v>1.942869</v>
      </c>
      <c r="O22" s="104">
        <v>1.2458440677966099E-2</v>
      </c>
      <c r="P22" s="105">
        <v>1.40513</v>
      </c>
      <c r="Q22" s="102">
        <v>1.0259689999999999</v>
      </c>
      <c r="R22" s="103">
        <v>1.9244159999999999</v>
      </c>
      <c r="S22" s="104">
        <v>0.11316123005008299</v>
      </c>
      <c r="T22" s="106">
        <v>1.5498209999999999</v>
      </c>
      <c r="U22" s="107">
        <v>1.1854690000000001</v>
      </c>
      <c r="V22" s="108">
        <v>2.0261559999999998</v>
      </c>
      <c r="W22" s="109">
        <v>1.92683314285714E-2</v>
      </c>
      <c r="X22" s="106">
        <v>1.372711</v>
      </c>
      <c r="Y22" s="107">
        <v>1.0635049999999999</v>
      </c>
      <c r="Z22" s="108">
        <v>1.771817</v>
      </c>
      <c r="AA22" s="109">
        <v>7.00632225352113E-2</v>
      </c>
      <c r="AB22" s="106">
        <v>1.815903</v>
      </c>
      <c r="AC22" s="107">
        <v>1.3593789999999999</v>
      </c>
      <c r="AD22" s="108">
        <v>2.4257420000000001</v>
      </c>
      <c r="AE22" s="109">
        <v>8.6130285714285694E-3</v>
      </c>
      <c r="AF22" s="106">
        <v>2.0761270000000001</v>
      </c>
      <c r="AG22" s="107">
        <v>1.259109</v>
      </c>
      <c r="AH22" s="108">
        <v>3.4232969999999998</v>
      </c>
      <c r="AI22" s="110">
        <v>3.5193952941176498E-2</v>
      </c>
    </row>
    <row r="23" spans="1:35" x14ac:dyDescent="0.3">
      <c r="A23" s="41" t="s">
        <v>438</v>
      </c>
      <c r="B23" s="41" t="s">
        <v>445</v>
      </c>
      <c r="C23" s="44" t="s">
        <v>169</v>
      </c>
      <c r="D23" s="101">
        <v>1.097569</v>
      </c>
      <c r="E23" s="102">
        <v>0.95978090000000005</v>
      </c>
      <c r="F23" s="103">
        <v>1.2551380000000001</v>
      </c>
      <c r="G23" s="104">
        <v>0.32872369914529898</v>
      </c>
      <c r="H23" s="105">
        <v>1.0054989999999999</v>
      </c>
      <c r="I23" s="102">
        <v>0.85793790000000003</v>
      </c>
      <c r="J23" s="103">
        <v>1.178439</v>
      </c>
      <c r="K23" s="104">
        <v>0.96886916483290497</v>
      </c>
      <c r="L23" s="105">
        <v>1.0598989999999999</v>
      </c>
      <c r="M23" s="102">
        <v>0.91701160000000004</v>
      </c>
      <c r="N23" s="103">
        <v>1.22505</v>
      </c>
      <c r="O23" s="104">
        <v>0.61181825470085505</v>
      </c>
      <c r="P23" s="105">
        <v>0.86151849999999996</v>
      </c>
      <c r="Q23" s="102">
        <v>0.70625289999999996</v>
      </c>
      <c r="R23" s="103">
        <v>1.050918</v>
      </c>
      <c r="S23" s="104">
        <v>0.28737879388379201</v>
      </c>
      <c r="T23" s="106">
        <v>0.83760769999999996</v>
      </c>
      <c r="U23" s="107">
        <v>0.7083161</v>
      </c>
      <c r="V23" s="108">
        <v>0.99049929999999997</v>
      </c>
      <c r="W23" s="109">
        <v>0.121507559235669</v>
      </c>
      <c r="X23" s="106">
        <v>1.0117119999999999</v>
      </c>
      <c r="Y23" s="107">
        <v>0.86329299999999998</v>
      </c>
      <c r="Z23" s="108">
        <v>1.185648</v>
      </c>
      <c r="AA23" s="109">
        <v>0.93390454081524599</v>
      </c>
      <c r="AB23" s="106">
        <v>0.91779330000000003</v>
      </c>
      <c r="AC23" s="107">
        <v>0.76479240000000004</v>
      </c>
      <c r="AD23" s="108">
        <v>1.1014029999999999</v>
      </c>
      <c r="AE23" s="109">
        <v>0.53785402392127202</v>
      </c>
      <c r="AF23" s="106">
        <v>0.83015090000000002</v>
      </c>
      <c r="AG23" s="107">
        <v>0.60108499999999998</v>
      </c>
      <c r="AH23" s="108">
        <v>1.1465110000000001</v>
      </c>
      <c r="AI23" s="110">
        <v>0.43231601612090698</v>
      </c>
    </row>
    <row r="24" spans="1:35" x14ac:dyDescent="0.3">
      <c r="A24" s="41" t="s">
        <v>438</v>
      </c>
      <c r="B24" s="41" t="s">
        <v>446</v>
      </c>
      <c r="C24" s="44" t="s">
        <v>169</v>
      </c>
      <c r="D24" s="101">
        <v>0.87598469999999995</v>
      </c>
      <c r="E24" s="102">
        <v>0.75493549999999998</v>
      </c>
      <c r="F24" s="103">
        <v>1.016443</v>
      </c>
      <c r="G24" s="104">
        <v>0.19929246814814799</v>
      </c>
      <c r="H24" s="105">
        <v>0.77243139999999999</v>
      </c>
      <c r="I24" s="102">
        <v>0.65370870000000003</v>
      </c>
      <c r="J24" s="103">
        <v>0.91271579999999997</v>
      </c>
      <c r="K24" s="104">
        <v>2.6105967567567601E-2</v>
      </c>
      <c r="L24" s="105">
        <v>0.8729557</v>
      </c>
      <c r="M24" s="102">
        <v>0.74437180000000003</v>
      </c>
      <c r="N24" s="103">
        <v>1.0237510000000001</v>
      </c>
      <c r="O24" s="104">
        <v>0.21980582377622401</v>
      </c>
      <c r="P24" s="105">
        <v>0.91313120000000003</v>
      </c>
      <c r="Q24" s="102">
        <v>0.73797009999999996</v>
      </c>
      <c r="R24" s="103">
        <v>1.1298680000000001</v>
      </c>
      <c r="S24" s="104">
        <v>0.58705798070175397</v>
      </c>
      <c r="T24" s="106">
        <v>0.78110919999999995</v>
      </c>
      <c r="U24" s="107">
        <v>0.65596770000000004</v>
      </c>
      <c r="V24" s="108">
        <v>0.93012450000000002</v>
      </c>
      <c r="W24" s="109">
        <v>4.0816153505535101E-2</v>
      </c>
      <c r="X24" s="106">
        <v>0.8978351</v>
      </c>
      <c r="Y24" s="107">
        <v>0.7555151</v>
      </c>
      <c r="Z24" s="108">
        <v>1.0669649999999999</v>
      </c>
      <c r="AA24" s="109">
        <v>0.390627134693877</v>
      </c>
      <c r="AB24" s="106">
        <v>0.81343900000000002</v>
      </c>
      <c r="AC24" s="107">
        <v>0.6708518</v>
      </c>
      <c r="AD24" s="108">
        <v>0.9863326</v>
      </c>
      <c r="AE24" s="109">
        <v>0.11669854426229501</v>
      </c>
      <c r="AF24" s="106">
        <v>0.83629980000000004</v>
      </c>
      <c r="AG24" s="107">
        <v>0.59484729999999997</v>
      </c>
      <c r="AH24" s="108">
        <v>1.1757599999999999</v>
      </c>
      <c r="AI24" s="110">
        <v>0.48171603439490501</v>
      </c>
    </row>
    <row r="25" spans="1:35" x14ac:dyDescent="0.3">
      <c r="A25" t="s">
        <v>438</v>
      </c>
      <c r="B25" t="s">
        <v>447</v>
      </c>
      <c r="C25" s="44" t="s">
        <v>169</v>
      </c>
      <c r="D25" s="101">
        <v>0.77675479999999997</v>
      </c>
      <c r="E25" s="102">
        <v>0.66408529999999999</v>
      </c>
      <c r="F25" s="103">
        <v>0.90853989999999996</v>
      </c>
      <c r="G25" s="104">
        <v>2.0749563157894699E-2</v>
      </c>
      <c r="H25" s="105">
        <v>0.71177480000000004</v>
      </c>
      <c r="I25" s="102">
        <v>0.59517509999999996</v>
      </c>
      <c r="J25" s="103">
        <v>0.85121729999999995</v>
      </c>
      <c r="K25" s="104">
        <v>9.5275902439024406E-3</v>
      </c>
      <c r="L25" s="105">
        <v>0.73238270000000005</v>
      </c>
      <c r="M25" s="102">
        <v>0.61971240000000005</v>
      </c>
      <c r="N25" s="103">
        <v>0.86553749999999996</v>
      </c>
      <c r="O25" s="104">
        <v>1.0073270588235299E-2</v>
      </c>
      <c r="P25" s="105">
        <v>0.81615079999999995</v>
      </c>
      <c r="Q25" s="102">
        <v>0.65443459999999998</v>
      </c>
      <c r="R25" s="103">
        <v>1.017828</v>
      </c>
      <c r="S25" s="104">
        <v>0.18402188771021999</v>
      </c>
      <c r="T25" s="106">
        <v>0.77673950000000003</v>
      </c>
      <c r="U25" s="107">
        <v>0.6432061</v>
      </c>
      <c r="V25" s="108">
        <v>0.93799520000000003</v>
      </c>
      <c r="W25" s="109">
        <v>5.2141653172205399E-2</v>
      </c>
      <c r="X25" s="106">
        <v>0.80053419999999997</v>
      </c>
      <c r="Y25" s="107">
        <v>0.66797810000000002</v>
      </c>
      <c r="Z25" s="108">
        <v>0.9593952</v>
      </c>
      <c r="AA25" s="109">
        <v>7.2736005442176899E-2</v>
      </c>
      <c r="AB25" s="106">
        <v>0.68432769999999998</v>
      </c>
      <c r="AC25" s="107">
        <v>0.55969290000000005</v>
      </c>
      <c r="AD25" s="108">
        <v>0.83671660000000003</v>
      </c>
      <c r="AE25" s="109">
        <v>9.7099404255319207E-3</v>
      </c>
      <c r="AF25" s="106">
        <v>0.65652410000000005</v>
      </c>
      <c r="AG25" s="107">
        <v>0.4693561</v>
      </c>
      <c r="AH25" s="108">
        <v>0.91833019999999999</v>
      </c>
      <c r="AI25" s="110">
        <v>6.7473332687651294E-2</v>
      </c>
    </row>
    <row r="26" spans="1:35" x14ac:dyDescent="0.3">
      <c r="A26" s="41" t="s">
        <v>438</v>
      </c>
      <c r="B26" s="41" t="s">
        <v>448</v>
      </c>
      <c r="C26" s="44" t="s">
        <v>169</v>
      </c>
      <c r="D26" s="101">
        <v>0.97210490000000005</v>
      </c>
      <c r="E26" s="102">
        <v>0.84725600000000001</v>
      </c>
      <c r="F26" s="103">
        <v>1.115351</v>
      </c>
      <c r="G26" s="104">
        <v>0.81977853756740604</v>
      </c>
      <c r="H26" s="105">
        <v>1.0407740000000001</v>
      </c>
      <c r="I26" s="102">
        <v>0.8861019</v>
      </c>
      <c r="J26" s="103">
        <v>1.222445</v>
      </c>
      <c r="K26" s="104">
        <v>0.77709108514605296</v>
      </c>
      <c r="L26" s="105">
        <v>0.91438260000000005</v>
      </c>
      <c r="M26" s="102">
        <v>0.78784399999999999</v>
      </c>
      <c r="N26" s="103">
        <v>1.061245</v>
      </c>
      <c r="O26" s="104">
        <v>0.41186760726015598</v>
      </c>
      <c r="P26" s="105">
        <v>0.9112053</v>
      </c>
      <c r="Q26" s="102">
        <v>0.74402559999999995</v>
      </c>
      <c r="R26" s="103">
        <v>1.11595</v>
      </c>
      <c r="S26" s="104">
        <v>0.55037227826086998</v>
      </c>
      <c r="T26" s="106">
        <v>1.1362019999999999</v>
      </c>
      <c r="U26" s="107">
        <v>0.96115519999999999</v>
      </c>
      <c r="V26" s="108">
        <v>1.343129</v>
      </c>
      <c r="W26" s="109">
        <v>0.27949171</v>
      </c>
      <c r="X26" s="106">
        <v>0.9993552</v>
      </c>
      <c r="Y26" s="107">
        <v>0.85099820000000004</v>
      </c>
      <c r="Z26" s="108">
        <v>1.173576</v>
      </c>
      <c r="AA26" s="109">
        <v>0.995222529110106</v>
      </c>
      <c r="AB26" s="106">
        <v>1.0800780000000001</v>
      </c>
      <c r="AC26" s="107">
        <v>0.90087609999999996</v>
      </c>
      <c r="AD26" s="108">
        <v>1.294926</v>
      </c>
      <c r="AE26" s="109">
        <v>0.58860913994169095</v>
      </c>
      <c r="AF26" s="106">
        <v>0.91018589999999999</v>
      </c>
      <c r="AG26" s="107">
        <v>0.65187499999999998</v>
      </c>
      <c r="AH26" s="108">
        <v>1.2708550000000001</v>
      </c>
      <c r="AI26" s="110">
        <v>0.73943320204603602</v>
      </c>
    </row>
    <row r="27" spans="1:35" x14ac:dyDescent="0.3">
      <c r="A27" s="41" t="s">
        <v>449</v>
      </c>
      <c r="B27" s="41" t="s">
        <v>235</v>
      </c>
      <c r="C27" s="44" t="s">
        <v>169</v>
      </c>
      <c r="D27" s="101">
        <v>1.01817</v>
      </c>
      <c r="E27" s="102">
        <v>0.8924415</v>
      </c>
      <c r="F27" s="103">
        <v>1.16161</v>
      </c>
      <c r="G27" s="104">
        <v>0.875944358528428</v>
      </c>
      <c r="H27" s="105">
        <v>1.2325839999999999</v>
      </c>
      <c r="I27" s="102">
        <v>1.0536490000000001</v>
      </c>
      <c r="J27" s="103">
        <v>1.441907</v>
      </c>
      <c r="K27" s="104">
        <v>5.2742753982300897E-2</v>
      </c>
      <c r="L27" s="105">
        <v>1.0541720000000001</v>
      </c>
      <c r="M27" s="102">
        <v>0.91425840000000003</v>
      </c>
      <c r="N27" s="103">
        <v>1.215497</v>
      </c>
      <c r="O27" s="104">
        <v>0.64304908157349905</v>
      </c>
      <c r="P27" s="105">
        <v>1.157036</v>
      </c>
      <c r="Q27" s="102">
        <v>0.95209630000000001</v>
      </c>
      <c r="R27" s="103">
        <v>1.4060900000000001</v>
      </c>
      <c r="S27" s="104">
        <v>0.288532495121951</v>
      </c>
      <c r="T27" s="106">
        <v>1.0296730000000001</v>
      </c>
      <c r="U27" s="107">
        <v>0.87515670000000001</v>
      </c>
      <c r="V27" s="108">
        <v>1.2114689999999999</v>
      </c>
      <c r="W27" s="109">
        <v>0.84022223944153596</v>
      </c>
      <c r="X27" s="106">
        <v>0.99360930000000003</v>
      </c>
      <c r="Y27" s="107">
        <v>0.8524794</v>
      </c>
      <c r="Z27" s="108">
        <v>1.158104</v>
      </c>
      <c r="AA27" s="109">
        <v>0.96017440907684404</v>
      </c>
      <c r="AB27" s="106">
        <v>1.002629</v>
      </c>
      <c r="AC27" s="107">
        <v>0.8418812</v>
      </c>
      <c r="AD27" s="108">
        <v>1.194069</v>
      </c>
      <c r="AE27" s="109">
        <v>0.98736478060606103</v>
      </c>
      <c r="AF27" s="106">
        <v>1.030931</v>
      </c>
      <c r="AG27" s="107">
        <v>0.74889419999999995</v>
      </c>
      <c r="AH27" s="108">
        <v>1.419184</v>
      </c>
      <c r="AI27" s="110">
        <v>0.91410104701452399</v>
      </c>
    </row>
    <row r="28" spans="1:35" x14ac:dyDescent="0.3">
      <c r="A28" s="41" t="s">
        <v>449</v>
      </c>
      <c r="B28" s="41" t="s">
        <v>237</v>
      </c>
      <c r="C28" s="44" t="s">
        <v>169</v>
      </c>
      <c r="D28" s="101">
        <v>1.011287</v>
      </c>
      <c r="E28" s="102">
        <v>0.88457969999999997</v>
      </c>
      <c r="F28" s="103">
        <v>1.1561440000000001</v>
      </c>
      <c r="G28" s="104">
        <v>0.925701564083378</v>
      </c>
      <c r="H28" s="105">
        <v>1.1279859999999999</v>
      </c>
      <c r="I28" s="102">
        <v>0.96971629999999998</v>
      </c>
      <c r="J28" s="103">
        <v>1.3120879999999999</v>
      </c>
      <c r="K28" s="104">
        <v>0.25781720960698701</v>
      </c>
      <c r="L28" s="105">
        <v>0.99532560000000003</v>
      </c>
      <c r="M28" s="102">
        <v>0.86118640000000002</v>
      </c>
      <c r="N28" s="103">
        <v>1.1503589999999999</v>
      </c>
      <c r="O28" s="104">
        <v>0.96940343237704896</v>
      </c>
      <c r="P28" s="105">
        <v>1.106676</v>
      </c>
      <c r="Q28" s="102">
        <v>0.92127910000000002</v>
      </c>
      <c r="R28" s="103">
        <v>1.3293809999999999</v>
      </c>
      <c r="S28" s="104">
        <v>0.45449853759213799</v>
      </c>
      <c r="T28" s="106">
        <v>1.047917</v>
      </c>
      <c r="U28" s="107">
        <v>0.89121320000000004</v>
      </c>
      <c r="V28" s="108">
        <v>1.232175</v>
      </c>
      <c r="W28" s="109">
        <v>0.73260808860270399</v>
      </c>
      <c r="X28" s="106">
        <v>1.031558</v>
      </c>
      <c r="Y28" s="107">
        <v>0.8826389</v>
      </c>
      <c r="Z28" s="108">
        <v>1.205603</v>
      </c>
      <c r="AA28" s="109">
        <v>0.82437209696969704</v>
      </c>
      <c r="AB28" s="106">
        <v>1.0118149999999999</v>
      </c>
      <c r="AC28" s="107">
        <v>0.84605759999999997</v>
      </c>
      <c r="AD28" s="108">
        <v>1.210048</v>
      </c>
      <c r="AE28" s="109">
        <v>0.94174483957894695</v>
      </c>
      <c r="AF28" s="106">
        <v>0.88589289999999998</v>
      </c>
      <c r="AG28" s="107">
        <v>0.62211490000000003</v>
      </c>
      <c r="AH28" s="108">
        <v>1.2615130000000001</v>
      </c>
      <c r="AI28" s="110">
        <v>0.67163158225806496</v>
      </c>
    </row>
    <row r="29" spans="1:35" x14ac:dyDescent="0.3">
      <c r="A29" s="41" t="s">
        <v>449</v>
      </c>
      <c r="B29" s="41" t="s">
        <v>238</v>
      </c>
      <c r="C29" s="44" t="s">
        <v>169</v>
      </c>
      <c r="D29" s="101">
        <v>0.97496839999999996</v>
      </c>
      <c r="E29" s="102">
        <v>0.85432770000000002</v>
      </c>
      <c r="F29" s="103">
        <v>1.1126450000000001</v>
      </c>
      <c r="G29" s="104">
        <v>0.83234801702127703</v>
      </c>
      <c r="H29" s="105">
        <v>1.0572349999999999</v>
      </c>
      <c r="I29" s="102">
        <v>0.90606220000000004</v>
      </c>
      <c r="J29" s="103">
        <v>1.23363</v>
      </c>
      <c r="K29" s="104">
        <v>0.65539095308642004</v>
      </c>
      <c r="L29" s="105">
        <v>0.95015609999999995</v>
      </c>
      <c r="M29" s="102">
        <v>0.82430099999999995</v>
      </c>
      <c r="N29" s="103">
        <v>1.095227</v>
      </c>
      <c r="O29" s="104">
        <v>0.65623634270048004</v>
      </c>
      <c r="P29" s="105">
        <v>1.083995</v>
      </c>
      <c r="Q29" s="102">
        <v>0.8963006</v>
      </c>
      <c r="R29" s="103">
        <v>1.310994</v>
      </c>
      <c r="S29" s="104">
        <v>0.58866951434814296</v>
      </c>
      <c r="T29" s="106">
        <v>1.021333</v>
      </c>
      <c r="U29" s="107">
        <v>0.86825010000000002</v>
      </c>
      <c r="V29" s="108">
        <v>1.201406</v>
      </c>
      <c r="W29" s="109">
        <v>0.87716339405940602</v>
      </c>
      <c r="X29" s="106">
        <v>1.0326770000000001</v>
      </c>
      <c r="Y29" s="107">
        <v>0.88506209999999996</v>
      </c>
      <c r="Z29" s="108">
        <v>1.204912</v>
      </c>
      <c r="AA29" s="109">
        <v>0.81795341094407703</v>
      </c>
      <c r="AB29" s="106">
        <v>0.98954240000000004</v>
      </c>
      <c r="AC29" s="107">
        <v>0.83020910000000003</v>
      </c>
      <c r="AD29" s="108">
        <v>1.1794549999999999</v>
      </c>
      <c r="AE29" s="109">
        <v>0.945494978010471</v>
      </c>
      <c r="AF29" s="106">
        <v>0.99978319999999998</v>
      </c>
      <c r="AG29" s="107">
        <v>0.73006559999999998</v>
      </c>
      <c r="AH29" s="108">
        <v>1.369146</v>
      </c>
      <c r="AI29" s="110">
        <v>0.99892159999999997</v>
      </c>
    </row>
    <row r="30" spans="1:35" x14ac:dyDescent="0.3">
      <c r="A30" t="s">
        <v>449</v>
      </c>
      <c r="B30" t="s">
        <v>450</v>
      </c>
      <c r="C30" s="44" t="s">
        <v>169</v>
      </c>
      <c r="D30" s="101">
        <v>1.004578</v>
      </c>
      <c r="E30" s="102">
        <v>0.87463060000000004</v>
      </c>
      <c r="F30" s="103">
        <v>1.1538330000000001</v>
      </c>
      <c r="G30" s="104">
        <v>0.96940343237704896</v>
      </c>
      <c r="H30" s="105">
        <v>1.0845340000000001</v>
      </c>
      <c r="I30" s="102">
        <v>0.92084889999999997</v>
      </c>
      <c r="J30" s="103">
        <v>1.277315</v>
      </c>
      <c r="K30" s="104">
        <v>0.51143536160990699</v>
      </c>
      <c r="L30" s="105">
        <v>0.98402520000000004</v>
      </c>
      <c r="M30" s="102">
        <v>0.84789689999999995</v>
      </c>
      <c r="N30" s="103">
        <v>1.1420090000000001</v>
      </c>
      <c r="O30" s="104">
        <v>0.89939394465545297</v>
      </c>
      <c r="P30" s="105">
        <v>1.048457</v>
      </c>
      <c r="Q30" s="102">
        <v>0.85444310000000001</v>
      </c>
      <c r="R30" s="103">
        <v>1.286524</v>
      </c>
      <c r="S30" s="104">
        <v>0.79190097066014697</v>
      </c>
      <c r="T30" s="106">
        <v>0.97147919999999999</v>
      </c>
      <c r="U30" s="107">
        <v>0.81803610000000004</v>
      </c>
      <c r="V30" s="108">
        <v>1.1537040000000001</v>
      </c>
      <c r="W30" s="109">
        <v>0.84899349103448296</v>
      </c>
      <c r="X30" s="106">
        <v>0.90773239999999999</v>
      </c>
      <c r="Y30" s="107">
        <v>0.77274229999999999</v>
      </c>
      <c r="Z30" s="108">
        <v>1.0663039999999999</v>
      </c>
      <c r="AA30" s="109">
        <v>0.41186760726015598</v>
      </c>
      <c r="AB30" s="106">
        <v>1.0285489999999999</v>
      </c>
      <c r="AC30" s="107">
        <v>0.85448610000000003</v>
      </c>
      <c r="AD30" s="108">
        <v>1.23807</v>
      </c>
      <c r="AE30" s="109">
        <v>0.86405865050962605</v>
      </c>
      <c r="AF30" s="106">
        <v>0.86431970000000002</v>
      </c>
      <c r="AG30" s="107">
        <v>0.63464670000000001</v>
      </c>
      <c r="AH30" s="108">
        <v>1.177109</v>
      </c>
      <c r="AI30" s="110">
        <v>0.53628856752655496</v>
      </c>
    </row>
    <row r="31" spans="1:35" x14ac:dyDescent="0.3">
      <c r="A31" s="41" t="s">
        <v>449</v>
      </c>
      <c r="B31" s="41" t="s">
        <v>240</v>
      </c>
      <c r="C31" s="44" t="s">
        <v>169</v>
      </c>
      <c r="D31" s="101">
        <v>0.97916729999999996</v>
      </c>
      <c r="E31" s="102">
        <v>0.85683940000000003</v>
      </c>
      <c r="F31" s="103">
        <v>1.11896</v>
      </c>
      <c r="G31" s="104">
        <v>0.85698250772727302</v>
      </c>
      <c r="H31" s="105">
        <v>1.027801</v>
      </c>
      <c r="I31" s="102">
        <v>0.8796387</v>
      </c>
      <c r="J31" s="103">
        <v>1.20092</v>
      </c>
      <c r="K31" s="104">
        <v>0.841408695833333</v>
      </c>
      <c r="L31" s="105">
        <v>0.98855720000000002</v>
      </c>
      <c r="M31" s="102">
        <v>0.85623830000000001</v>
      </c>
      <c r="N31" s="103">
        <v>1.141324</v>
      </c>
      <c r="O31" s="104">
        <v>0.92849918765300699</v>
      </c>
      <c r="P31" s="105">
        <v>1.0190939999999999</v>
      </c>
      <c r="Q31" s="102">
        <v>0.84053549999999999</v>
      </c>
      <c r="R31" s="103">
        <v>1.2355849999999999</v>
      </c>
      <c r="S31" s="104">
        <v>0.91144874254859598</v>
      </c>
      <c r="T31" s="106">
        <v>0.9874754</v>
      </c>
      <c r="U31" s="107">
        <v>0.83752919999999997</v>
      </c>
      <c r="V31" s="108">
        <v>1.1642669999999999</v>
      </c>
      <c r="W31" s="109">
        <v>0.93076765368700298</v>
      </c>
      <c r="X31" s="106">
        <v>0.88961389999999996</v>
      </c>
      <c r="Y31" s="107">
        <v>0.75814440000000005</v>
      </c>
      <c r="Z31" s="108">
        <v>1.0438810000000001</v>
      </c>
      <c r="AA31" s="109">
        <v>0.30065464119403001</v>
      </c>
      <c r="AB31" s="106">
        <v>0.99753040000000004</v>
      </c>
      <c r="AC31" s="107">
        <v>0.83496499999999996</v>
      </c>
      <c r="AD31" s="108">
        <v>1.1917469999999999</v>
      </c>
      <c r="AE31" s="109">
        <v>0.98736478060606103</v>
      </c>
      <c r="AF31" s="106">
        <v>0.88143229999999995</v>
      </c>
      <c r="AG31" s="107">
        <v>0.62996799999999997</v>
      </c>
      <c r="AH31" s="108">
        <v>1.233274</v>
      </c>
      <c r="AI31" s="110">
        <v>0.63745574812760097</v>
      </c>
    </row>
    <row r="32" spans="1:35" x14ac:dyDescent="0.3">
      <c r="A32" s="41" t="s">
        <v>449</v>
      </c>
      <c r="B32" s="41" t="s">
        <v>241</v>
      </c>
      <c r="C32" s="44" t="s">
        <v>169</v>
      </c>
      <c r="D32" s="101">
        <v>0.978051</v>
      </c>
      <c r="E32" s="102">
        <v>0.85718000000000005</v>
      </c>
      <c r="F32" s="103">
        <v>1.115966</v>
      </c>
      <c r="G32" s="104">
        <v>0.84899349103448296</v>
      </c>
      <c r="H32" s="105">
        <v>1.0314019999999999</v>
      </c>
      <c r="I32" s="102">
        <v>0.88398730000000003</v>
      </c>
      <c r="J32" s="103">
        <v>1.2034</v>
      </c>
      <c r="K32" s="104">
        <v>0.82437209696969704</v>
      </c>
      <c r="L32" s="105">
        <v>0.94285830000000004</v>
      </c>
      <c r="M32" s="102">
        <v>0.81708890000000001</v>
      </c>
      <c r="N32" s="103">
        <v>1.087987</v>
      </c>
      <c r="O32" s="104">
        <v>0.60308868423326101</v>
      </c>
      <c r="P32" s="105">
        <v>1.03285</v>
      </c>
      <c r="Q32" s="102">
        <v>0.85380999999999996</v>
      </c>
      <c r="R32" s="103">
        <v>1.2494350000000001</v>
      </c>
      <c r="S32" s="104">
        <v>0.84783419136442095</v>
      </c>
      <c r="T32" s="106">
        <v>0.94849870000000003</v>
      </c>
      <c r="U32" s="107">
        <v>0.80448350000000002</v>
      </c>
      <c r="V32" s="108">
        <v>1.118295</v>
      </c>
      <c r="W32" s="109">
        <v>0.69438351146245003</v>
      </c>
      <c r="X32" s="106">
        <v>0.88266169999999999</v>
      </c>
      <c r="Y32" s="107">
        <v>0.75356650000000003</v>
      </c>
      <c r="Z32" s="108">
        <v>1.0338719999999999</v>
      </c>
      <c r="AA32" s="109">
        <v>0.26098862709677401</v>
      </c>
      <c r="AB32" s="106">
        <v>0.95167199999999996</v>
      </c>
      <c r="AC32" s="107">
        <v>0.79647299999999999</v>
      </c>
      <c r="AD32" s="108">
        <v>1.137113</v>
      </c>
      <c r="AE32" s="109">
        <v>0.74526969661341902</v>
      </c>
      <c r="AF32" s="106">
        <v>0.81725859999999995</v>
      </c>
      <c r="AG32" s="107">
        <v>0.58266859999999998</v>
      </c>
      <c r="AH32" s="108">
        <v>1.146298</v>
      </c>
      <c r="AI32" s="110">
        <v>0.41482698350515501</v>
      </c>
    </row>
    <row r="33" spans="1:35" x14ac:dyDescent="0.3">
      <c r="A33" s="41" t="s">
        <v>449</v>
      </c>
      <c r="B33" s="41" t="s">
        <v>242</v>
      </c>
      <c r="C33" s="44" t="s">
        <v>169</v>
      </c>
      <c r="D33" s="101">
        <v>0.99357119999999999</v>
      </c>
      <c r="E33" s="102">
        <v>0.86414060000000004</v>
      </c>
      <c r="F33" s="103">
        <v>1.142388</v>
      </c>
      <c r="G33" s="104">
        <v>0.95597882481902796</v>
      </c>
      <c r="H33" s="105">
        <v>1.0762419999999999</v>
      </c>
      <c r="I33" s="102">
        <v>0.91344099999999995</v>
      </c>
      <c r="J33" s="103">
        <v>1.26806</v>
      </c>
      <c r="K33" s="104">
        <v>0.56200531135857501</v>
      </c>
      <c r="L33" s="105">
        <v>0.98349819999999999</v>
      </c>
      <c r="M33" s="102">
        <v>0.84651169999999998</v>
      </c>
      <c r="N33" s="103">
        <v>1.142652</v>
      </c>
      <c r="O33" s="104">
        <v>0.897617706029332</v>
      </c>
      <c r="P33" s="105">
        <v>1.032578</v>
      </c>
      <c r="Q33" s="102">
        <v>0.84112830000000005</v>
      </c>
      <c r="R33" s="103">
        <v>1.267603</v>
      </c>
      <c r="S33" s="104">
        <v>0.85841373575482405</v>
      </c>
      <c r="T33" s="106">
        <v>0.96977409999999997</v>
      </c>
      <c r="U33" s="107">
        <v>0.81574440000000004</v>
      </c>
      <c r="V33" s="108">
        <v>1.1528879999999999</v>
      </c>
      <c r="W33" s="109">
        <v>0.84067492591304305</v>
      </c>
      <c r="X33" s="106">
        <v>0.88476949999999999</v>
      </c>
      <c r="Y33" s="107">
        <v>0.75226990000000005</v>
      </c>
      <c r="Z33" s="108">
        <v>1.0406070000000001</v>
      </c>
      <c r="AA33" s="109">
        <v>0.28569346144329899</v>
      </c>
      <c r="AB33" s="106">
        <v>1.026729</v>
      </c>
      <c r="AC33" s="107">
        <v>0.85230490000000003</v>
      </c>
      <c r="AD33" s="108">
        <v>1.2368490000000001</v>
      </c>
      <c r="AE33" s="109">
        <v>0.87249186860986505</v>
      </c>
      <c r="AF33" s="106">
        <v>0.87271710000000002</v>
      </c>
      <c r="AG33" s="107">
        <v>0.63401810000000003</v>
      </c>
      <c r="AH33" s="108">
        <v>1.2012830000000001</v>
      </c>
      <c r="AI33" s="110">
        <v>0.58737299342585803</v>
      </c>
    </row>
    <row r="34" spans="1:35" x14ac:dyDescent="0.3">
      <c r="A34" s="41" t="s">
        <v>449</v>
      </c>
      <c r="B34" s="41" t="s">
        <v>243</v>
      </c>
      <c r="C34" s="44" t="s">
        <v>169</v>
      </c>
      <c r="D34" s="101">
        <v>1.0334429999999999</v>
      </c>
      <c r="E34" s="102">
        <v>0.9082789</v>
      </c>
      <c r="F34" s="103">
        <v>1.1758550000000001</v>
      </c>
      <c r="G34" s="104">
        <v>0.77409032246695997</v>
      </c>
      <c r="H34" s="105">
        <v>1.0830280000000001</v>
      </c>
      <c r="I34" s="102">
        <v>0.93360469999999995</v>
      </c>
      <c r="J34" s="103">
        <v>1.2563660000000001</v>
      </c>
      <c r="K34" s="104">
        <v>0.46889258164251202</v>
      </c>
      <c r="L34" s="105">
        <v>0.97344580000000003</v>
      </c>
      <c r="M34" s="102">
        <v>0.84533380000000002</v>
      </c>
      <c r="N34" s="103">
        <v>1.1209739999999999</v>
      </c>
      <c r="O34" s="104">
        <v>0.83318857190082696</v>
      </c>
      <c r="P34" s="105">
        <v>1.089699</v>
      </c>
      <c r="Q34" s="102">
        <v>0.91020610000000002</v>
      </c>
      <c r="R34" s="103">
        <v>1.3045869999999999</v>
      </c>
      <c r="S34" s="104">
        <v>0.530998725</v>
      </c>
      <c r="T34" s="106">
        <v>0.9783925</v>
      </c>
      <c r="U34" s="107">
        <v>0.83197989999999999</v>
      </c>
      <c r="V34" s="108">
        <v>1.150571</v>
      </c>
      <c r="W34" s="109">
        <v>0.87698934963868802</v>
      </c>
      <c r="X34" s="106">
        <v>0.91535869999999997</v>
      </c>
      <c r="Y34" s="107">
        <v>0.78220389999999995</v>
      </c>
      <c r="Z34" s="108">
        <v>1.07118</v>
      </c>
      <c r="AA34" s="109">
        <v>0.445587808609272</v>
      </c>
      <c r="AB34" s="106">
        <v>0.97389210000000004</v>
      </c>
      <c r="AC34" s="107">
        <v>0.81681570000000003</v>
      </c>
      <c r="AD34" s="108">
        <v>1.1611750000000001</v>
      </c>
      <c r="AE34" s="109">
        <v>0.86596343497453299</v>
      </c>
      <c r="AF34" s="106">
        <v>0.88804349999999999</v>
      </c>
      <c r="AG34" s="107">
        <v>0.63609970000000005</v>
      </c>
      <c r="AH34" s="108">
        <v>1.239776</v>
      </c>
      <c r="AI34" s="110">
        <v>0.65948031901840498</v>
      </c>
    </row>
    <row r="35" spans="1:35" x14ac:dyDescent="0.3">
      <c r="A35" s="41" t="s">
        <v>449</v>
      </c>
      <c r="B35" s="41" t="s">
        <v>244</v>
      </c>
      <c r="C35" s="44" t="s">
        <v>169</v>
      </c>
      <c r="D35" s="101">
        <v>1.0557859999999999</v>
      </c>
      <c r="E35" s="102">
        <v>0.92475839999999998</v>
      </c>
      <c r="F35" s="103">
        <v>1.2053780000000001</v>
      </c>
      <c r="G35" s="104">
        <v>0.603179171879483</v>
      </c>
      <c r="H35" s="105">
        <v>1.1481680000000001</v>
      </c>
      <c r="I35" s="102">
        <v>0.98247220000000002</v>
      </c>
      <c r="J35" s="103">
        <v>1.341809</v>
      </c>
      <c r="K35" s="104">
        <v>0.20091102058823501</v>
      </c>
      <c r="L35" s="105">
        <v>0.99863840000000004</v>
      </c>
      <c r="M35" s="102">
        <v>0.86547799999999997</v>
      </c>
      <c r="N35" s="103">
        <v>1.1522870000000001</v>
      </c>
      <c r="O35" s="104">
        <v>0.98982008104838703</v>
      </c>
      <c r="P35" s="105">
        <v>1.0435859999999999</v>
      </c>
      <c r="Q35" s="102">
        <v>0.85950919999999997</v>
      </c>
      <c r="R35" s="103">
        <v>1.2670870000000001</v>
      </c>
      <c r="S35" s="104">
        <v>0.80421226698970305</v>
      </c>
      <c r="T35" s="106">
        <v>0.96151430000000004</v>
      </c>
      <c r="U35" s="107">
        <v>0.81538299999999997</v>
      </c>
      <c r="V35" s="108">
        <v>1.1338349999999999</v>
      </c>
      <c r="W35" s="109">
        <v>0.78453579348494196</v>
      </c>
      <c r="X35" s="106">
        <v>0.96428480000000005</v>
      </c>
      <c r="Y35" s="107">
        <v>0.8247911</v>
      </c>
      <c r="Z35" s="108">
        <v>1.1273709999999999</v>
      </c>
      <c r="AA35" s="109">
        <v>0.79029125581395299</v>
      </c>
      <c r="AB35" s="106">
        <v>0.97802480000000003</v>
      </c>
      <c r="AC35" s="107">
        <v>0.81928330000000005</v>
      </c>
      <c r="AD35" s="108">
        <v>1.167524</v>
      </c>
      <c r="AE35" s="109">
        <v>0.88045405639056495</v>
      </c>
      <c r="AF35" s="106">
        <v>0.84900390000000003</v>
      </c>
      <c r="AG35" s="107">
        <v>0.6190618</v>
      </c>
      <c r="AH35" s="108">
        <v>1.164355</v>
      </c>
      <c r="AI35" s="110">
        <v>0.487726881516588</v>
      </c>
    </row>
    <row r="36" spans="1:35" x14ac:dyDescent="0.3">
      <c r="A36" s="41" t="s">
        <v>451</v>
      </c>
      <c r="B36" s="41" t="s">
        <v>452</v>
      </c>
      <c r="C36" s="44" t="s">
        <v>169</v>
      </c>
      <c r="D36" s="101">
        <v>1.036124</v>
      </c>
      <c r="E36" s="102">
        <v>0.90828509999999996</v>
      </c>
      <c r="F36" s="103">
        <v>1.1819550000000001</v>
      </c>
      <c r="G36" s="104">
        <v>0.75649840813731695</v>
      </c>
      <c r="H36" s="105">
        <v>0.97193909999999994</v>
      </c>
      <c r="I36" s="102">
        <v>0.83215510000000004</v>
      </c>
      <c r="J36" s="103">
        <v>1.1352040000000001</v>
      </c>
      <c r="K36" s="104">
        <v>0.83913128290398098</v>
      </c>
      <c r="L36" s="105">
        <v>0.97925549999999995</v>
      </c>
      <c r="M36" s="102">
        <v>0.84962819999999994</v>
      </c>
      <c r="N36" s="103">
        <v>1.12866</v>
      </c>
      <c r="O36" s="104">
        <v>0.86967060305257204</v>
      </c>
      <c r="P36" s="105">
        <v>1.0433790000000001</v>
      </c>
      <c r="Q36" s="102">
        <v>0.86153279999999999</v>
      </c>
      <c r="R36" s="103">
        <v>1.2636080000000001</v>
      </c>
      <c r="S36" s="104">
        <v>0.80242437815533996</v>
      </c>
      <c r="T36" s="106">
        <v>1.202677</v>
      </c>
      <c r="U36" s="107">
        <v>1.0226360000000001</v>
      </c>
      <c r="V36" s="108">
        <v>1.414415</v>
      </c>
      <c r="W36" s="109">
        <v>9.5209824535315998E-2</v>
      </c>
      <c r="X36" s="106">
        <v>1.19343</v>
      </c>
      <c r="Y36" s="107">
        <v>1.0223260000000001</v>
      </c>
      <c r="Z36" s="108">
        <v>1.3931720000000001</v>
      </c>
      <c r="AA36" s="109">
        <v>9.4043742857142898E-2</v>
      </c>
      <c r="AB36" s="106">
        <v>1.171713</v>
      </c>
      <c r="AC36" s="107">
        <v>0.98233360000000003</v>
      </c>
      <c r="AD36" s="108">
        <v>1.397602</v>
      </c>
      <c r="AE36" s="109">
        <v>0.19518779248120299</v>
      </c>
      <c r="AF36" s="106">
        <v>1.265336</v>
      </c>
      <c r="AG36" s="107">
        <v>0.9252281</v>
      </c>
      <c r="AH36" s="108">
        <v>1.7304660000000001</v>
      </c>
      <c r="AI36" s="110">
        <v>0.286460598773006</v>
      </c>
    </row>
    <row r="37" spans="1:35" x14ac:dyDescent="0.3">
      <c r="A37" s="41" t="s">
        <v>451</v>
      </c>
      <c r="B37" s="41" t="s">
        <v>453</v>
      </c>
      <c r="C37" s="44" t="s">
        <v>169</v>
      </c>
      <c r="D37" s="101">
        <v>0.98073010000000005</v>
      </c>
      <c r="E37" s="102">
        <v>0.86414869999999999</v>
      </c>
      <c r="F37" s="103">
        <v>1.1130389999999999</v>
      </c>
      <c r="G37" s="104">
        <v>0.86129497835694102</v>
      </c>
      <c r="H37" s="105">
        <v>1.1474150000000001</v>
      </c>
      <c r="I37" s="102">
        <v>0.98239900000000002</v>
      </c>
      <c r="J37" s="103">
        <v>1.3401479999999999</v>
      </c>
      <c r="K37" s="104">
        <v>0.201389249449204</v>
      </c>
      <c r="L37" s="105">
        <v>1.0506</v>
      </c>
      <c r="M37" s="102">
        <v>0.91484880000000002</v>
      </c>
      <c r="N37" s="103">
        <v>1.2064950000000001</v>
      </c>
      <c r="O37" s="104">
        <v>0.65948031901840498</v>
      </c>
      <c r="P37" s="105">
        <v>1.114949</v>
      </c>
      <c r="Q37" s="102">
        <v>0.91886679999999998</v>
      </c>
      <c r="R37" s="103">
        <v>1.352875</v>
      </c>
      <c r="S37" s="104">
        <v>0.445587808609272</v>
      </c>
      <c r="T37" s="106">
        <v>0.85876640000000004</v>
      </c>
      <c r="U37" s="107">
        <v>0.73841319999999999</v>
      </c>
      <c r="V37" s="108">
        <v>0.99873599999999996</v>
      </c>
      <c r="W37" s="109">
        <v>0.140525085043988</v>
      </c>
      <c r="X37" s="106">
        <v>0.91517800000000005</v>
      </c>
      <c r="Y37" s="107">
        <v>0.7900277</v>
      </c>
      <c r="Z37" s="108">
        <v>1.060154</v>
      </c>
      <c r="AA37" s="109">
        <v>0.41094146585577801</v>
      </c>
      <c r="AB37" s="106">
        <v>0.98171850000000005</v>
      </c>
      <c r="AC37" s="107">
        <v>0.82838069999999997</v>
      </c>
      <c r="AD37" s="108">
        <v>1.16344</v>
      </c>
      <c r="AE37" s="109">
        <v>0.89908141368078198</v>
      </c>
      <c r="AF37" s="106">
        <v>0.87698240000000005</v>
      </c>
      <c r="AG37" s="107">
        <v>0.6645472</v>
      </c>
      <c r="AH37" s="108">
        <v>1.157327</v>
      </c>
      <c r="AI37" s="110">
        <v>0.53612360547945204</v>
      </c>
    </row>
    <row r="38" spans="1:35" x14ac:dyDescent="0.3">
      <c r="A38" s="41" t="s">
        <v>451</v>
      </c>
      <c r="B38" s="41" t="s">
        <v>454</v>
      </c>
      <c r="C38" s="44" t="s">
        <v>169</v>
      </c>
      <c r="D38" s="101">
        <v>0.75686430000000005</v>
      </c>
      <c r="E38" s="102">
        <v>0.54466890000000001</v>
      </c>
      <c r="F38" s="103">
        <v>1.051728</v>
      </c>
      <c r="G38" s="104">
        <v>0.22340913294797701</v>
      </c>
      <c r="H38" s="105">
        <v>0.97603320000000005</v>
      </c>
      <c r="I38" s="102">
        <v>0.66200780000000004</v>
      </c>
      <c r="J38" s="103">
        <v>1.439017</v>
      </c>
      <c r="K38" s="104">
        <v>0.94225870062893102</v>
      </c>
      <c r="L38" s="105">
        <v>1.0101329999999999</v>
      </c>
      <c r="M38" s="102">
        <v>0.70942780000000005</v>
      </c>
      <c r="N38" s="103">
        <v>1.4382980000000001</v>
      </c>
      <c r="O38" s="104">
        <v>0.97398646305015302</v>
      </c>
      <c r="P38" s="105">
        <v>0.88536769999999998</v>
      </c>
      <c r="Q38" s="102">
        <v>0.56320930000000002</v>
      </c>
      <c r="R38" s="103">
        <v>1.391802</v>
      </c>
      <c r="S38" s="104">
        <v>0.75658539263024105</v>
      </c>
      <c r="T38" s="106">
        <v>0.73374090000000003</v>
      </c>
      <c r="U38" s="107">
        <v>0.48186319999999999</v>
      </c>
      <c r="V38" s="108">
        <v>1.1172789999999999</v>
      </c>
      <c r="W38" s="109">
        <v>0.29710789669669702</v>
      </c>
      <c r="X38" s="106">
        <v>1.0544979999999999</v>
      </c>
      <c r="Y38" s="107">
        <v>0.71769269999999996</v>
      </c>
      <c r="Z38" s="108">
        <v>1.549364</v>
      </c>
      <c r="AA38" s="109">
        <v>0.87524442613065301</v>
      </c>
      <c r="AB38" s="106">
        <v>0.6735392</v>
      </c>
      <c r="AC38" s="107">
        <v>0.44047239999999999</v>
      </c>
      <c r="AD38" s="108">
        <v>1.0299290000000001</v>
      </c>
      <c r="AE38" s="109">
        <v>0.17821211023621999</v>
      </c>
      <c r="AF38" s="106">
        <v>0.71049099999999998</v>
      </c>
      <c r="AG38" s="107">
        <v>0.34348410000000001</v>
      </c>
      <c r="AH38" s="108">
        <v>1.469638</v>
      </c>
      <c r="AI38" s="110">
        <v>0.53785402392127202</v>
      </c>
    </row>
    <row r="39" spans="1:35" x14ac:dyDescent="0.3">
      <c r="A39" s="41" t="s">
        <v>451</v>
      </c>
      <c r="B39" s="41" t="s">
        <v>254</v>
      </c>
      <c r="C39" s="44" t="s">
        <v>169</v>
      </c>
      <c r="D39" s="101">
        <v>0.94719419999999999</v>
      </c>
      <c r="E39" s="102">
        <v>0.83318990000000004</v>
      </c>
      <c r="F39" s="103">
        <v>1.076797</v>
      </c>
      <c r="G39" s="104">
        <v>0.58946479360465098</v>
      </c>
      <c r="H39" s="105">
        <v>0.96067650000000004</v>
      </c>
      <c r="I39" s="102">
        <v>0.82471890000000003</v>
      </c>
      <c r="J39" s="103">
        <v>1.1190469999999999</v>
      </c>
      <c r="K39" s="104">
        <v>0.76495588043065199</v>
      </c>
      <c r="L39" s="105">
        <v>0.92653969999999997</v>
      </c>
      <c r="M39" s="102">
        <v>0.80569519999999994</v>
      </c>
      <c r="N39" s="103">
        <v>1.065509</v>
      </c>
      <c r="O39" s="104">
        <v>0.46090167219512201</v>
      </c>
      <c r="P39" s="105">
        <v>1.01433</v>
      </c>
      <c r="Q39" s="102">
        <v>0.84247340000000004</v>
      </c>
      <c r="R39" s="103">
        <v>1.221244</v>
      </c>
      <c r="S39" s="104">
        <v>0.93076765368700298</v>
      </c>
      <c r="T39" s="106">
        <v>0.90661210000000003</v>
      </c>
      <c r="U39" s="107">
        <v>0.77043499999999998</v>
      </c>
      <c r="V39" s="108">
        <v>1.066859</v>
      </c>
      <c r="W39" s="109">
        <v>0.41112026875000002</v>
      </c>
      <c r="X39" s="106">
        <v>0.86427779999999998</v>
      </c>
      <c r="Y39" s="107">
        <v>0.73957170000000005</v>
      </c>
      <c r="Z39" s="108">
        <v>1.0100119999999999</v>
      </c>
      <c r="AA39" s="109">
        <v>0.17536977777777801</v>
      </c>
      <c r="AB39" s="106">
        <v>0.86081099999999999</v>
      </c>
      <c r="AC39" s="107">
        <v>0.71914679999999997</v>
      </c>
      <c r="AD39" s="108">
        <v>1.0303819999999999</v>
      </c>
      <c r="AE39" s="109">
        <v>0.232663553424658</v>
      </c>
      <c r="AF39" s="106">
        <v>0.70656319999999995</v>
      </c>
      <c r="AG39" s="107">
        <v>0.50150740000000005</v>
      </c>
      <c r="AH39" s="108">
        <v>0.99546190000000001</v>
      </c>
      <c r="AI39" s="110">
        <v>0.139429921428571</v>
      </c>
    </row>
    <row r="40" spans="1:35" x14ac:dyDescent="0.3">
      <c r="A40" s="41" t="s">
        <v>455</v>
      </c>
      <c r="B40" s="41" t="s">
        <v>255</v>
      </c>
      <c r="C40" s="44" t="s">
        <v>169</v>
      </c>
      <c r="D40" s="101">
        <v>1.0636049999999999</v>
      </c>
      <c r="E40" s="102">
        <v>0.92585329999999999</v>
      </c>
      <c r="F40" s="103">
        <v>1.221851</v>
      </c>
      <c r="G40" s="104">
        <v>0.56528436745562105</v>
      </c>
      <c r="H40" s="105">
        <v>1.203702</v>
      </c>
      <c r="I40" s="102">
        <v>1.018187</v>
      </c>
      <c r="J40" s="103">
        <v>1.42302</v>
      </c>
      <c r="K40" s="104">
        <v>0.104966826760563</v>
      </c>
      <c r="L40" s="105">
        <v>1.1422870000000001</v>
      </c>
      <c r="M40" s="102">
        <v>0.98095889999999997</v>
      </c>
      <c r="N40" s="103">
        <v>1.330147</v>
      </c>
      <c r="O40" s="104">
        <v>0.20833560000000001</v>
      </c>
      <c r="P40" s="105">
        <v>1.250346</v>
      </c>
      <c r="Q40" s="102">
        <v>1.011927</v>
      </c>
      <c r="R40" s="103">
        <v>1.5449390000000001</v>
      </c>
      <c r="S40" s="104">
        <v>0.121833126868045</v>
      </c>
      <c r="T40" s="106">
        <v>1.1134869999999999</v>
      </c>
      <c r="U40" s="107">
        <v>0.93548730000000002</v>
      </c>
      <c r="V40" s="108">
        <v>1.3253569999999999</v>
      </c>
      <c r="W40" s="109">
        <v>0.398059166167401</v>
      </c>
      <c r="X40" s="106">
        <v>1.1465240000000001</v>
      </c>
      <c r="Y40" s="107">
        <v>0.97137370000000001</v>
      </c>
      <c r="Z40" s="108">
        <v>1.353256</v>
      </c>
      <c r="AA40" s="109">
        <v>0.23744550371203599</v>
      </c>
      <c r="AB40" s="106">
        <v>1.1494089999999999</v>
      </c>
      <c r="AC40" s="107">
        <v>0.94932340000000004</v>
      </c>
      <c r="AD40" s="108">
        <v>1.3916649999999999</v>
      </c>
      <c r="AE40" s="109">
        <v>0.30379918808341599</v>
      </c>
      <c r="AF40" s="106">
        <v>1.3431960000000001</v>
      </c>
      <c r="AG40" s="107">
        <v>0.93666079999999996</v>
      </c>
      <c r="AH40" s="108">
        <v>1.926177</v>
      </c>
      <c r="AI40" s="110">
        <v>0.24186752715083801</v>
      </c>
    </row>
    <row r="42" spans="1:35" x14ac:dyDescent="0.3">
      <c r="A42" t="s">
        <v>529</v>
      </c>
    </row>
    <row r="43" spans="1:35" x14ac:dyDescent="0.3">
      <c r="B43" t="s">
        <v>456</v>
      </c>
    </row>
    <row r="44" spans="1:35" x14ac:dyDescent="0.3">
      <c r="B44" t="s">
        <v>504</v>
      </c>
    </row>
    <row r="45" spans="1:35" x14ac:dyDescent="0.3">
      <c r="B45" t="s">
        <v>457</v>
      </c>
    </row>
    <row r="46" spans="1:35" x14ac:dyDescent="0.3">
      <c r="B46" t="s">
        <v>458</v>
      </c>
    </row>
  </sheetData>
  <sheetProtection sheet="1" objects="1" scenarios="1" selectLockedCells="1" selectUnlockedCells="1"/>
  <mergeCells count="16">
    <mergeCell ref="AB1:AE1"/>
    <mergeCell ref="AF1:AI1"/>
    <mergeCell ref="E2:F2"/>
    <mergeCell ref="I2:J2"/>
    <mergeCell ref="M2:N2"/>
    <mergeCell ref="Q2:R2"/>
    <mergeCell ref="U2:V2"/>
    <mergeCell ref="Y2:Z2"/>
    <mergeCell ref="AC2:AD2"/>
    <mergeCell ref="AG2:AH2"/>
    <mergeCell ref="D1:G1"/>
    <mergeCell ref="H1:K1"/>
    <mergeCell ref="L1:O1"/>
    <mergeCell ref="P1:S1"/>
    <mergeCell ref="T1:W1"/>
    <mergeCell ref="X1:AA1"/>
  </mergeCells>
  <conditionalFormatting sqref="G3 K3 O3 S3">
    <cfRule type="cellIs" dxfId="81" priority="41" operator="lessThanOrEqual">
      <formula>0.05</formula>
    </cfRule>
  </conditionalFormatting>
  <conditionalFormatting sqref="D3:S40">
    <cfRule type="expression" dxfId="80" priority="42">
      <formula>MOD(ROW(),2)=1</formula>
    </cfRule>
  </conditionalFormatting>
  <conditionalFormatting sqref="T3:AI40">
    <cfRule type="expression" dxfId="79" priority="43">
      <formula>MOD(ROW(),2)=1</formula>
    </cfRule>
  </conditionalFormatting>
  <conditionalFormatting sqref="W3 AA3 AE3 AI3">
    <cfRule type="cellIs" dxfId="78" priority="44" operator="lessThanOrEqual">
      <formula>0.05</formula>
    </cfRule>
  </conditionalFormatting>
  <conditionalFormatting sqref="G4 K4 O4 S4">
    <cfRule type="cellIs" dxfId="77" priority="37" operator="lessThanOrEqual">
      <formula>0.05</formula>
    </cfRule>
  </conditionalFormatting>
  <conditionalFormatting sqref="W4 AA4 AE4 AI4">
    <cfRule type="cellIs" dxfId="76" priority="40" operator="lessThanOrEqual">
      <formula>0.05</formula>
    </cfRule>
  </conditionalFormatting>
  <conditionalFormatting sqref="G5 K5 O5 S5">
    <cfRule type="cellIs" dxfId="75" priority="33" operator="lessThanOrEqual">
      <formula>0.05</formula>
    </cfRule>
  </conditionalFormatting>
  <conditionalFormatting sqref="W5 AA5 AE5 AI5">
    <cfRule type="cellIs" dxfId="74" priority="36" operator="lessThanOrEqual">
      <formula>0.05</formula>
    </cfRule>
  </conditionalFormatting>
  <conditionalFormatting sqref="G6 K6 O6 S6">
    <cfRule type="cellIs" dxfId="73" priority="29" operator="lessThanOrEqual">
      <formula>0.05</formula>
    </cfRule>
  </conditionalFormatting>
  <conditionalFormatting sqref="W6 AA6 AE6 AI6">
    <cfRule type="cellIs" dxfId="72" priority="32" operator="lessThanOrEqual">
      <formula>0.05</formula>
    </cfRule>
  </conditionalFormatting>
  <conditionalFormatting sqref="G7:G8 K7:K8 O7:O8 S7:S8">
    <cfRule type="cellIs" dxfId="71" priority="25" operator="lessThanOrEqual">
      <formula>0.05</formula>
    </cfRule>
  </conditionalFormatting>
  <conditionalFormatting sqref="W7:W8 AA7:AA8 AE7:AE8 AI7:AI8">
    <cfRule type="cellIs" dxfId="70" priority="28" operator="lessThanOrEqual">
      <formula>0.05</formula>
    </cfRule>
  </conditionalFormatting>
  <conditionalFormatting sqref="G9:G12 K9:K12 O9:O12 S9:S12">
    <cfRule type="cellIs" dxfId="69" priority="21" operator="lessThanOrEqual">
      <formula>0.05</formula>
    </cfRule>
  </conditionalFormatting>
  <conditionalFormatting sqref="W9:W12 AA9:AA12 AE9:AE12 AI9:AI12">
    <cfRule type="cellIs" dxfId="68" priority="24" operator="lessThanOrEqual">
      <formula>0.05</formula>
    </cfRule>
  </conditionalFormatting>
  <conditionalFormatting sqref="G13:G17 K13:K17 O13:O17 S13:S17">
    <cfRule type="cellIs" dxfId="67" priority="17" operator="lessThanOrEqual">
      <formula>0.05</formula>
    </cfRule>
  </conditionalFormatting>
  <conditionalFormatting sqref="W13:W17 AA13:AA17 AE13:AE17 AI13:AI17">
    <cfRule type="cellIs" dxfId="66" priority="20" operator="lessThanOrEqual">
      <formula>0.05</formula>
    </cfRule>
  </conditionalFormatting>
  <conditionalFormatting sqref="G18:G23 K18:K23 O18:O23 S18:S23">
    <cfRule type="cellIs" dxfId="65" priority="13" operator="lessThanOrEqual">
      <formula>0.05</formula>
    </cfRule>
  </conditionalFormatting>
  <conditionalFormatting sqref="W18:W23 AA18:AA23 AE18:AE23 AI18:AI23">
    <cfRule type="cellIs" dxfId="64" priority="16" operator="lessThanOrEqual">
      <formula>0.05</formula>
    </cfRule>
  </conditionalFormatting>
  <conditionalFormatting sqref="G24:G27 K24:K27 O24:O27 S24:S27">
    <cfRule type="cellIs" dxfId="63" priority="9" operator="lessThanOrEqual">
      <formula>0.05</formula>
    </cfRule>
  </conditionalFormatting>
  <conditionalFormatting sqref="W24:W27 AA24:AA27 AE24:AE27 AI24:AI27">
    <cfRule type="cellIs" dxfId="62" priority="12" operator="lessThanOrEqual">
      <formula>0.05</formula>
    </cfRule>
  </conditionalFormatting>
  <conditionalFormatting sqref="G28:G37 K28:K37 O28:O37 S28:S37">
    <cfRule type="cellIs" dxfId="61" priority="5" operator="lessThanOrEqual">
      <formula>0.05</formula>
    </cfRule>
  </conditionalFormatting>
  <conditionalFormatting sqref="W28:W37 AA28:AA37 AE28:AE37 AI28:AI37">
    <cfRule type="cellIs" dxfId="60" priority="8" operator="lessThanOrEqual">
      <formula>0.05</formula>
    </cfRule>
  </conditionalFormatting>
  <conditionalFormatting sqref="G38:G40 K38:K40 O38:O40 S38:S40">
    <cfRule type="cellIs" dxfId="59" priority="1" operator="lessThanOrEqual">
      <formula>0.05</formula>
    </cfRule>
  </conditionalFormatting>
  <conditionalFormatting sqref="W38:W40 AA38:AA40 AE38:AE40 AI38:AI40">
    <cfRule type="cellIs" dxfId="58" priority="4" operator="lessThanOrEqual">
      <formula>0.05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4268-9BBE-4A6B-B679-B2FF98AADE0B}">
  <dimension ref="A1:N255"/>
  <sheetViews>
    <sheetView workbookViewId="0">
      <pane ySplit="2" topLeftCell="A3" activePane="bottomLeft" state="frozen"/>
      <selection activeCell="C1" sqref="C1"/>
      <selection pane="bottomLeft" activeCell="K2" sqref="K1:L1048576"/>
    </sheetView>
  </sheetViews>
  <sheetFormatPr defaultRowHeight="14.4" x14ac:dyDescent="0.3"/>
  <cols>
    <col min="1" max="1" width="56.33203125" customWidth="1"/>
    <col min="3" max="3" width="11.5546875" customWidth="1"/>
    <col min="7" max="7" width="12" customWidth="1"/>
    <col min="11" max="11" width="11.6640625" customWidth="1"/>
    <col min="14" max="14" width="26.44140625" style="39" customWidth="1"/>
  </cols>
  <sheetData>
    <row r="1" spans="1:14" ht="29.4" customHeight="1" x14ac:dyDescent="0.3">
      <c r="A1" s="37"/>
      <c r="B1" s="139" t="s">
        <v>2</v>
      </c>
      <c r="C1" s="139"/>
      <c r="D1" s="139"/>
      <c r="E1" s="139"/>
      <c r="F1" s="140" t="s">
        <v>160</v>
      </c>
      <c r="G1" s="140"/>
      <c r="H1" s="140"/>
      <c r="I1" s="140"/>
      <c r="J1" s="141" t="s">
        <v>534</v>
      </c>
      <c r="K1" s="141"/>
      <c r="L1" s="141"/>
      <c r="M1" s="141"/>
      <c r="N1" s="127" t="s">
        <v>467</v>
      </c>
    </row>
    <row r="2" spans="1:14" x14ac:dyDescent="0.3">
      <c r="A2" s="51" t="s">
        <v>162</v>
      </c>
      <c r="B2" s="52" t="s">
        <v>164</v>
      </c>
      <c r="C2" s="53" t="s">
        <v>165</v>
      </c>
      <c r="D2" s="54" t="s">
        <v>166</v>
      </c>
      <c r="E2" s="55" t="s">
        <v>538</v>
      </c>
      <c r="F2" s="56" t="s">
        <v>164</v>
      </c>
      <c r="G2" s="57" t="s">
        <v>165</v>
      </c>
      <c r="H2" s="58" t="s">
        <v>166</v>
      </c>
      <c r="I2" s="59" t="s">
        <v>538</v>
      </c>
      <c r="J2" s="60" t="s">
        <v>164</v>
      </c>
      <c r="K2" s="61" t="s">
        <v>165</v>
      </c>
      <c r="L2" s="61" t="s">
        <v>166</v>
      </c>
      <c r="M2" s="62" t="s">
        <v>538</v>
      </c>
      <c r="N2" s="40" t="s">
        <v>538</v>
      </c>
    </row>
    <row r="3" spans="1:14" x14ac:dyDescent="0.3">
      <c r="A3" t="s">
        <v>168</v>
      </c>
      <c r="B3" s="46">
        <v>1.072166</v>
      </c>
      <c r="C3" s="45">
        <v>0.67979403391304305</v>
      </c>
      <c r="D3" s="47">
        <v>0.90593500000000005</v>
      </c>
      <c r="E3" s="48">
        <v>1.2688980000000001</v>
      </c>
      <c r="F3" s="46">
        <v>1.0432490000000001</v>
      </c>
      <c r="G3" s="45">
        <v>0.54346459999999996</v>
      </c>
      <c r="H3" s="47">
        <v>0.91006299999999996</v>
      </c>
      <c r="I3" s="48">
        <v>1.195926</v>
      </c>
      <c r="J3" s="46">
        <v>1.097394</v>
      </c>
      <c r="K3" s="45">
        <v>0.19943069999999999</v>
      </c>
      <c r="L3" s="47">
        <v>0.95216319999999999</v>
      </c>
      <c r="M3" s="48">
        <v>1.264777</v>
      </c>
      <c r="N3" s="39" t="s">
        <v>169</v>
      </c>
    </row>
    <row r="4" spans="1:14" x14ac:dyDescent="0.3">
      <c r="A4" t="s">
        <v>170</v>
      </c>
      <c r="B4" s="46">
        <v>0.96387140000000004</v>
      </c>
      <c r="C4" s="45">
        <v>0.85413036103448303</v>
      </c>
      <c r="D4" s="47">
        <v>0.81677330000000004</v>
      </c>
      <c r="E4" s="48">
        <v>1.1374610000000001</v>
      </c>
      <c r="F4" s="46">
        <v>0.973001</v>
      </c>
      <c r="G4" s="45">
        <v>0.69084909999999999</v>
      </c>
      <c r="H4" s="47">
        <v>0.85022339999999996</v>
      </c>
      <c r="I4" s="48">
        <v>1.1135079999999999</v>
      </c>
      <c r="J4" s="46">
        <v>1.058352</v>
      </c>
      <c r="K4" s="45">
        <v>0.42814580000000002</v>
      </c>
      <c r="L4" s="47">
        <v>0.91982770000000003</v>
      </c>
      <c r="M4" s="48">
        <v>1.2177370000000001</v>
      </c>
      <c r="N4" s="39" t="s">
        <v>169</v>
      </c>
    </row>
    <row r="5" spans="1:14" x14ac:dyDescent="0.3">
      <c r="A5" t="s">
        <v>171</v>
      </c>
      <c r="B5" s="46">
        <v>0.95019600000000004</v>
      </c>
      <c r="C5" s="45">
        <v>0.77590463954372602</v>
      </c>
      <c r="D5" s="47">
        <v>0.80487059999999999</v>
      </c>
      <c r="E5" s="48">
        <v>1.121761</v>
      </c>
      <c r="F5" s="46">
        <v>0.98048049999999998</v>
      </c>
      <c r="G5" s="45">
        <v>0.77462120000000001</v>
      </c>
      <c r="H5" s="47">
        <v>0.85671969999999997</v>
      </c>
      <c r="I5" s="48">
        <v>1.12212</v>
      </c>
      <c r="J5" s="46">
        <v>1.0644560000000001</v>
      </c>
      <c r="K5" s="45">
        <v>0.3827662</v>
      </c>
      <c r="L5" s="47">
        <v>0.92514589999999997</v>
      </c>
      <c r="M5" s="48">
        <v>1.2247440000000001</v>
      </c>
      <c r="N5" s="39" t="s">
        <v>169</v>
      </c>
    </row>
    <row r="6" spans="1:14" x14ac:dyDescent="0.3">
      <c r="A6" t="s">
        <v>172</v>
      </c>
      <c r="B6" s="46">
        <v>0.84539410000000004</v>
      </c>
      <c r="C6" s="45">
        <v>0.22520687823529401</v>
      </c>
      <c r="D6" s="47">
        <v>0.71405220000000003</v>
      </c>
      <c r="E6" s="48">
        <v>1.0008950000000001</v>
      </c>
      <c r="F6" s="46">
        <v>0.92673760000000005</v>
      </c>
      <c r="G6" s="45">
        <v>0.27900180000000002</v>
      </c>
      <c r="H6" s="47">
        <v>0.80748160000000002</v>
      </c>
      <c r="I6" s="48">
        <v>1.0636060000000001</v>
      </c>
      <c r="J6" s="46">
        <v>1.0276670000000001</v>
      </c>
      <c r="K6" s="45">
        <v>0.70890679999999995</v>
      </c>
      <c r="L6" s="47">
        <v>0.89048590000000005</v>
      </c>
      <c r="M6" s="48">
        <v>1.185981</v>
      </c>
      <c r="N6" s="39" t="s">
        <v>169</v>
      </c>
    </row>
    <row r="7" spans="1:14" x14ac:dyDescent="0.3">
      <c r="A7" t="s">
        <v>173</v>
      </c>
      <c r="B7" s="46">
        <v>0.99971049999999995</v>
      </c>
      <c r="C7" s="45">
        <v>0.99837030000000004</v>
      </c>
      <c r="D7" s="47">
        <v>0.84765959999999996</v>
      </c>
      <c r="E7" s="48">
        <v>1.179036</v>
      </c>
      <c r="F7" s="46">
        <v>0.97644229999999999</v>
      </c>
      <c r="G7" s="45">
        <v>0.72810660000000005</v>
      </c>
      <c r="H7" s="47">
        <v>0.85364220000000002</v>
      </c>
      <c r="I7" s="48">
        <v>1.116908</v>
      </c>
      <c r="J7" s="46">
        <v>1.0529809999999999</v>
      </c>
      <c r="K7" s="45">
        <v>0.4696553</v>
      </c>
      <c r="L7" s="47">
        <v>0.91547049999999996</v>
      </c>
      <c r="M7" s="48">
        <v>1.211147</v>
      </c>
      <c r="N7" s="39" t="s">
        <v>169</v>
      </c>
    </row>
    <row r="8" spans="1:14" x14ac:dyDescent="0.3">
      <c r="A8" t="s">
        <v>174</v>
      </c>
      <c r="B8" s="46">
        <v>0.97836400000000001</v>
      </c>
      <c r="C8" s="45">
        <v>0.92291316428571402</v>
      </c>
      <c r="D8" s="47">
        <v>0.82909730000000004</v>
      </c>
      <c r="E8" s="48">
        <v>1.154504</v>
      </c>
      <c r="F8" s="46">
        <v>0.96706619999999999</v>
      </c>
      <c r="G8" s="45">
        <v>0.62655810000000001</v>
      </c>
      <c r="H8" s="47">
        <v>0.84503150000000005</v>
      </c>
      <c r="I8" s="48">
        <v>1.106725</v>
      </c>
      <c r="J8" s="46">
        <v>1.0504070000000001</v>
      </c>
      <c r="K8" s="45">
        <v>0.49226330000000001</v>
      </c>
      <c r="L8" s="47">
        <v>0.91285210000000006</v>
      </c>
      <c r="M8" s="48">
        <v>1.20869</v>
      </c>
      <c r="N8" s="39" t="s">
        <v>169</v>
      </c>
    </row>
    <row r="9" spans="1:14" x14ac:dyDescent="0.3">
      <c r="A9" t="s">
        <v>175</v>
      </c>
      <c r="B9" s="46">
        <v>1.444312</v>
      </c>
      <c r="C9" s="45">
        <v>7.4527615384615397E-3</v>
      </c>
      <c r="D9" s="47">
        <v>1.196447</v>
      </c>
      <c r="E9" s="48">
        <v>1.743527</v>
      </c>
      <c r="F9" s="46">
        <v>1.23828</v>
      </c>
      <c r="G9" s="45">
        <v>4.8332999999999996E-3</v>
      </c>
      <c r="H9" s="47">
        <v>1.0672360000000001</v>
      </c>
      <c r="I9" s="48">
        <v>1.4367380000000001</v>
      </c>
      <c r="J9" s="46">
        <v>1.1204730000000001</v>
      </c>
      <c r="K9" s="45">
        <v>0.1462736</v>
      </c>
      <c r="L9" s="47">
        <v>0.96107050000000005</v>
      </c>
      <c r="M9" s="48">
        <v>1.3063130000000001</v>
      </c>
      <c r="N9" s="39" t="s">
        <v>169</v>
      </c>
    </row>
    <row r="10" spans="1:14" x14ac:dyDescent="0.3">
      <c r="A10" t="s">
        <v>176</v>
      </c>
      <c r="B10" s="46">
        <v>0.73580159999999994</v>
      </c>
      <c r="C10" s="45">
        <v>2.1196125E-2</v>
      </c>
      <c r="D10" s="47">
        <v>0.6133033</v>
      </c>
      <c r="E10" s="48">
        <v>0.88276730000000003</v>
      </c>
      <c r="F10" s="46">
        <v>0.89319879999999996</v>
      </c>
      <c r="G10" s="45">
        <v>0.1205287</v>
      </c>
      <c r="H10" s="47">
        <v>0.77450569999999996</v>
      </c>
      <c r="I10" s="48">
        <v>1.0300819999999999</v>
      </c>
      <c r="J10" s="46">
        <v>0.97410799999999997</v>
      </c>
      <c r="K10" s="45">
        <v>0.72689179999999998</v>
      </c>
      <c r="L10" s="47">
        <v>0.84076260000000003</v>
      </c>
      <c r="M10" s="48">
        <v>1.1286020000000001</v>
      </c>
      <c r="N10" s="39" t="s">
        <v>169</v>
      </c>
    </row>
    <row r="11" spans="1:14" x14ac:dyDescent="0.3">
      <c r="A11" t="s">
        <v>177</v>
      </c>
      <c r="B11" s="46">
        <v>0.70375100000000002</v>
      </c>
      <c r="C11" s="45">
        <v>8.1124200000000004E-3</v>
      </c>
      <c r="D11" s="47">
        <v>0.58651319999999996</v>
      </c>
      <c r="E11" s="48">
        <v>0.84442349999999999</v>
      </c>
      <c r="F11" s="46">
        <v>0.85424359999999999</v>
      </c>
      <c r="G11" s="45">
        <v>3.1763600000000003E-2</v>
      </c>
      <c r="H11" s="47">
        <v>0.73983460000000001</v>
      </c>
      <c r="I11" s="48">
        <v>0.98634509999999997</v>
      </c>
      <c r="J11" s="46">
        <v>0.94379420000000003</v>
      </c>
      <c r="K11" s="45">
        <v>0.4452081</v>
      </c>
      <c r="L11" s="47">
        <v>0.81354079999999995</v>
      </c>
      <c r="M11" s="48">
        <v>1.094902</v>
      </c>
      <c r="N11" s="39" t="s">
        <v>169</v>
      </c>
    </row>
    <row r="12" spans="1:14" x14ac:dyDescent="0.3">
      <c r="A12" t="s">
        <v>178</v>
      </c>
      <c r="B12" s="46">
        <v>0.85629909999999998</v>
      </c>
      <c r="C12" s="45">
        <v>0.32436091714285697</v>
      </c>
      <c r="D12" s="47">
        <v>0.71523749999999997</v>
      </c>
      <c r="E12" s="48">
        <v>1.0251809999999999</v>
      </c>
      <c r="F12" s="46">
        <v>0.99384019999999995</v>
      </c>
      <c r="G12" s="45">
        <v>0.9308613</v>
      </c>
      <c r="H12" s="47">
        <v>0.86436460000000004</v>
      </c>
      <c r="I12" s="48">
        <v>1.1427099999999999</v>
      </c>
      <c r="J12" s="46">
        <v>1.061342</v>
      </c>
      <c r="K12" s="45">
        <v>0.41749639999999999</v>
      </c>
      <c r="L12" s="47">
        <v>0.91907890000000003</v>
      </c>
      <c r="M12" s="48">
        <v>1.225625</v>
      </c>
      <c r="N12" s="39" t="s">
        <v>169</v>
      </c>
    </row>
    <row r="13" spans="1:14" x14ac:dyDescent="0.3">
      <c r="A13" t="s">
        <v>179</v>
      </c>
      <c r="B13" s="46">
        <v>0.91840880000000003</v>
      </c>
      <c r="C13" s="45">
        <v>0.58505512554744499</v>
      </c>
      <c r="D13" s="47">
        <v>0.7762329</v>
      </c>
      <c r="E13" s="48">
        <v>1.0866260000000001</v>
      </c>
      <c r="F13" s="46">
        <v>1.022624</v>
      </c>
      <c r="G13" s="45">
        <v>0.74433890000000003</v>
      </c>
      <c r="H13" s="47">
        <v>0.89396779999999998</v>
      </c>
      <c r="I13" s="48">
        <v>1.1697960000000001</v>
      </c>
      <c r="J13" s="46">
        <v>1.050861</v>
      </c>
      <c r="K13" s="45">
        <v>0.4865486</v>
      </c>
      <c r="L13" s="47">
        <v>0.91381000000000001</v>
      </c>
      <c r="M13" s="48">
        <v>1.208467</v>
      </c>
      <c r="N13" s="39" t="s">
        <v>169</v>
      </c>
    </row>
    <row r="14" spans="1:14" x14ac:dyDescent="0.3">
      <c r="A14" t="s">
        <v>180</v>
      </c>
      <c r="B14" s="46">
        <v>1.0979559999999999</v>
      </c>
      <c r="C14" s="45">
        <v>0.57105309843749996</v>
      </c>
      <c r="D14" s="47">
        <v>0.92411290000000001</v>
      </c>
      <c r="E14" s="48">
        <v>1.3045020000000001</v>
      </c>
      <c r="F14" s="46">
        <v>1.0958049999999999</v>
      </c>
      <c r="G14" s="45">
        <v>0.1938793</v>
      </c>
      <c r="H14" s="47">
        <v>0.95453399999999999</v>
      </c>
      <c r="I14" s="48">
        <v>1.257984</v>
      </c>
      <c r="J14" s="46">
        <v>1.1191819999999999</v>
      </c>
      <c r="K14" s="45">
        <v>0.1235787</v>
      </c>
      <c r="L14" s="47">
        <v>0.969754</v>
      </c>
      <c r="M14" s="48">
        <v>1.2916339999999999</v>
      </c>
      <c r="N14" s="39" t="s">
        <v>169</v>
      </c>
    </row>
    <row r="15" spans="1:14" x14ac:dyDescent="0.3">
      <c r="A15" t="s">
        <v>181</v>
      </c>
      <c r="B15" s="46">
        <v>0.79079120000000003</v>
      </c>
      <c r="C15" s="45">
        <v>6.1868199999999998E-2</v>
      </c>
      <c r="D15" s="47">
        <v>0.66449100000000005</v>
      </c>
      <c r="E15" s="48">
        <v>0.94109730000000003</v>
      </c>
      <c r="F15" s="46">
        <v>0.90432460000000003</v>
      </c>
      <c r="G15" s="45">
        <v>0.16266050000000001</v>
      </c>
      <c r="H15" s="47">
        <v>0.78525769999999995</v>
      </c>
      <c r="I15" s="48">
        <v>1.041445</v>
      </c>
      <c r="J15" s="46">
        <v>1.0065649999999999</v>
      </c>
      <c r="K15" s="45">
        <v>0.9302762</v>
      </c>
      <c r="L15" s="47">
        <v>0.86933439999999995</v>
      </c>
      <c r="M15" s="48">
        <v>1.1654580000000001</v>
      </c>
      <c r="N15" s="39" t="s">
        <v>169</v>
      </c>
    </row>
    <row r="16" spans="1:14" x14ac:dyDescent="0.3">
      <c r="A16" t="s">
        <v>182</v>
      </c>
      <c r="B16" s="46">
        <v>0.9703117</v>
      </c>
      <c r="C16" s="45">
        <v>0.88199744877250397</v>
      </c>
      <c r="D16" s="47">
        <v>0.82217560000000001</v>
      </c>
      <c r="E16" s="48">
        <v>1.145138</v>
      </c>
      <c r="F16" s="46">
        <v>0.96180619999999994</v>
      </c>
      <c r="G16" s="45">
        <v>0.57127349999999999</v>
      </c>
      <c r="H16" s="47">
        <v>0.84050639999999999</v>
      </c>
      <c r="I16" s="48">
        <v>1.1006119999999999</v>
      </c>
      <c r="J16" s="46">
        <v>1.044827</v>
      </c>
      <c r="K16" s="45">
        <v>0.53973150000000003</v>
      </c>
      <c r="L16" s="47">
        <v>0.90818679999999996</v>
      </c>
      <c r="M16" s="48">
        <v>1.2020249999999999</v>
      </c>
      <c r="N16" s="39" t="s">
        <v>169</v>
      </c>
    </row>
    <row r="17" spans="1:14" x14ac:dyDescent="0.3">
      <c r="A17" t="s">
        <v>183</v>
      </c>
      <c r="B17" s="46">
        <v>1.3621099999999999</v>
      </c>
      <c r="C17" s="45">
        <v>2.1196125E-2</v>
      </c>
      <c r="D17" s="47">
        <v>1.133264</v>
      </c>
      <c r="E17" s="48">
        <v>1.637167</v>
      </c>
      <c r="F17" s="46">
        <v>1.2281519999999999</v>
      </c>
      <c r="G17" s="45">
        <v>5.3999E-3</v>
      </c>
      <c r="H17" s="47">
        <v>1.0626150000000001</v>
      </c>
      <c r="I17" s="48">
        <v>1.419476</v>
      </c>
      <c r="J17" s="46">
        <v>1.122765</v>
      </c>
      <c r="K17" s="45">
        <v>0.12914110000000001</v>
      </c>
      <c r="L17" s="47">
        <v>0.96680060000000001</v>
      </c>
      <c r="M17" s="48">
        <v>1.30389</v>
      </c>
      <c r="N17" s="39" t="s">
        <v>169</v>
      </c>
    </row>
    <row r="18" spans="1:14" x14ac:dyDescent="0.3">
      <c r="A18" t="s">
        <v>184</v>
      </c>
      <c r="B18" s="46">
        <v>1.092714</v>
      </c>
      <c r="C18" s="45">
        <v>0.57606326954314702</v>
      </c>
      <c r="D18" s="47">
        <v>0.92279920000000004</v>
      </c>
      <c r="E18" s="48">
        <v>1.2939160000000001</v>
      </c>
      <c r="F18" s="46">
        <v>1.0520389999999999</v>
      </c>
      <c r="G18" s="45">
        <v>0.46762789999999999</v>
      </c>
      <c r="H18" s="47">
        <v>0.91744760000000003</v>
      </c>
      <c r="I18" s="48">
        <v>1.206375</v>
      </c>
      <c r="J18" s="46">
        <v>1.0999620000000001</v>
      </c>
      <c r="K18" s="45">
        <v>0.1893891</v>
      </c>
      <c r="L18" s="47">
        <v>0.95407569999999997</v>
      </c>
      <c r="M18" s="48">
        <v>1.2681560000000001</v>
      </c>
      <c r="N18" s="39" t="s">
        <v>169</v>
      </c>
    </row>
    <row r="19" spans="1:14" x14ac:dyDescent="0.3">
      <c r="A19" t="s">
        <v>185</v>
      </c>
      <c r="B19" s="46">
        <v>0.87135750000000001</v>
      </c>
      <c r="C19" s="45">
        <v>0.35971495068493098</v>
      </c>
      <c r="D19" s="47">
        <v>0.73755720000000002</v>
      </c>
      <c r="E19" s="48">
        <v>1.029431</v>
      </c>
      <c r="F19" s="46">
        <v>0.93886400000000003</v>
      </c>
      <c r="G19" s="45">
        <v>0.36343029999999998</v>
      </c>
      <c r="H19" s="47">
        <v>0.81944410000000001</v>
      </c>
      <c r="I19" s="48">
        <v>1.0756870000000001</v>
      </c>
      <c r="J19" s="46">
        <v>1.037493</v>
      </c>
      <c r="K19" s="45">
        <v>0.61038099999999995</v>
      </c>
      <c r="L19" s="47">
        <v>0.90052699999999997</v>
      </c>
      <c r="M19" s="48">
        <v>1.19529</v>
      </c>
      <c r="N19" s="39" t="s">
        <v>169</v>
      </c>
    </row>
    <row r="20" spans="1:14" x14ac:dyDescent="0.3">
      <c r="A20" t="s">
        <v>186</v>
      </c>
      <c r="B20" s="46">
        <v>0.95779429999999999</v>
      </c>
      <c r="C20" s="45">
        <v>0.81712295161290305</v>
      </c>
      <c r="D20" s="47">
        <v>0.81151010000000001</v>
      </c>
      <c r="E20" s="48">
        <v>1.1304479999999999</v>
      </c>
      <c r="F20" s="46">
        <v>0.9596517</v>
      </c>
      <c r="G20" s="45">
        <v>0.55043050000000004</v>
      </c>
      <c r="H20" s="47">
        <v>0.8383081</v>
      </c>
      <c r="I20" s="48">
        <v>1.09856</v>
      </c>
      <c r="J20" s="46">
        <v>1.0473440000000001</v>
      </c>
      <c r="K20" s="45">
        <v>0.51928350000000001</v>
      </c>
      <c r="L20" s="47">
        <v>0.90989589999999998</v>
      </c>
      <c r="M20" s="48">
        <v>1.2055549999999999</v>
      </c>
      <c r="N20" s="39" t="s">
        <v>169</v>
      </c>
    </row>
    <row r="21" spans="1:14" x14ac:dyDescent="0.3">
      <c r="A21" t="s">
        <v>187</v>
      </c>
      <c r="B21" s="46">
        <v>1.4364859999999999</v>
      </c>
      <c r="C21" s="45">
        <v>8.1124200000000004E-3</v>
      </c>
      <c r="D21" s="47">
        <v>1.1899630000000001</v>
      </c>
      <c r="E21" s="48">
        <v>1.7340819999999999</v>
      </c>
      <c r="F21" s="46">
        <v>1.2230270000000001</v>
      </c>
      <c r="G21" s="45">
        <v>7.4692999999999999E-3</v>
      </c>
      <c r="H21" s="47">
        <v>1.0552999999999999</v>
      </c>
      <c r="I21" s="48">
        <v>1.417413</v>
      </c>
      <c r="J21" s="46">
        <v>1.1050009999999999</v>
      </c>
      <c r="K21" s="45">
        <v>0.19809089999999999</v>
      </c>
      <c r="L21" s="47">
        <v>0.94913139999999996</v>
      </c>
      <c r="M21" s="48">
        <v>1.2864690000000001</v>
      </c>
      <c r="N21" s="39" t="s">
        <v>169</v>
      </c>
    </row>
    <row r="22" spans="1:14" x14ac:dyDescent="0.3">
      <c r="A22" t="s">
        <v>188</v>
      </c>
      <c r="B22" s="46">
        <v>1.022777</v>
      </c>
      <c r="C22" s="45">
        <v>0.92291316428571402</v>
      </c>
      <c r="D22" s="47">
        <v>0.86488909999999997</v>
      </c>
      <c r="E22" s="48">
        <v>1.209489</v>
      </c>
      <c r="F22" s="46">
        <v>1.0208900000000001</v>
      </c>
      <c r="G22" s="45">
        <v>0.76576719999999998</v>
      </c>
      <c r="H22" s="47">
        <v>0.89106039999999997</v>
      </c>
      <c r="I22" s="48">
        <v>1.1696359999999999</v>
      </c>
      <c r="J22" s="46">
        <v>1.0885370000000001</v>
      </c>
      <c r="K22" s="45">
        <v>0.23929719999999999</v>
      </c>
      <c r="L22" s="47">
        <v>0.94510019999999995</v>
      </c>
      <c r="M22" s="48">
        <v>1.2537430000000001</v>
      </c>
      <c r="N22" s="39" t="s">
        <v>169</v>
      </c>
    </row>
    <row r="23" spans="1:14" x14ac:dyDescent="0.3">
      <c r="A23" t="s">
        <v>189</v>
      </c>
      <c r="B23" s="46">
        <v>0.81116350000000004</v>
      </c>
      <c r="C23" s="45">
        <v>0.10134966614173201</v>
      </c>
      <c r="D23" s="47">
        <v>0.68285110000000004</v>
      </c>
      <c r="E23" s="48">
        <v>0.96358670000000002</v>
      </c>
      <c r="F23" s="46">
        <v>0.91008469999999997</v>
      </c>
      <c r="G23" s="45">
        <v>0.18780839999999999</v>
      </c>
      <c r="H23" s="47">
        <v>0.79102720000000004</v>
      </c>
      <c r="I23" s="48">
        <v>1.0470619999999999</v>
      </c>
      <c r="J23" s="46">
        <v>1.0118050000000001</v>
      </c>
      <c r="K23" s="45">
        <v>0.87453029999999998</v>
      </c>
      <c r="L23" s="47">
        <v>0.8746526</v>
      </c>
      <c r="M23" s="48">
        <v>1.170463</v>
      </c>
      <c r="N23" s="39" t="s">
        <v>169</v>
      </c>
    </row>
    <row r="24" spans="1:14" x14ac:dyDescent="0.3">
      <c r="A24" t="s">
        <v>190</v>
      </c>
      <c r="B24" s="46">
        <v>1.0381659999999999</v>
      </c>
      <c r="C24" s="45">
        <v>0.85227246124567502</v>
      </c>
      <c r="D24" s="47">
        <v>0.87908050000000004</v>
      </c>
      <c r="E24" s="48">
        <v>1.22604</v>
      </c>
      <c r="F24" s="46">
        <v>0.98757099999999998</v>
      </c>
      <c r="G24" s="45">
        <v>0.85589309999999996</v>
      </c>
      <c r="H24" s="47">
        <v>0.86287349999999996</v>
      </c>
      <c r="I24" s="48">
        <v>1.1302890000000001</v>
      </c>
      <c r="J24" s="46">
        <v>1.0564789999999999</v>
      </c>
      <c r="K24" s="45">
        <v>0.44307530000000001</v>
      </c>
      <c r="L24" s="47">
        <v>0.91809629999999998</v>
      </c>
      <c r="M24" s="48">
        <v>1.2157210000000001</v>
      </c>
      <c r="N24" s="39" t="s">
        <v>169</v>
      </c>
    </row>
    <row r="25" spans="1:14" x14ac:dyDescent="0.3">
      <c r="A25" t="s">
        <v>191</v>
      </c>
      <c r="B25" s="46">
        <v>1.4235990000000001</v>
      </c>
      <c r="C25" s="45">
        <v>8.5074999999999994E-3</v>
      </c>
      <c r="D25" s="47">
        <v>1.181446</v>
      </c>
      <c r="E25" s="48">
        <v>1.715384</v>
      </c>
      <c r="F25" s="46">
        <v>1.2530349999999999</v>
      </c>
      <c r="G25" s="45">
        <v>2.7855000000000002E-3</v>
      </c>
      <c r="H25" s="47">
        <v>1.0808310000000001</v>
      </c>
      <c r="I25" s="48">
        <v>1.4526749999999999</v>
      </c>
      <c r="J25" s="46">
        <v>1.1570469999999999</v>
      </c>
      <c r="K25" s="45">
        <v>6.1420299999999997E-2</v>
      </c>
      <c r="L25" s="47">
        <v>0.99304400000000004</v>
      </c>
      <c r="M25" s="48">
        <v>1.3481350000000001</v>
      </c>
      <c r="N25" s="39" t="s">
        <v>169</v>
      </c>
    </row>
    <row r="26" spans="1:14" x14ac:dyDescent="0.3">
      <c r="A26" t="s">
        <v>192</v>
      </c>
      <c r="B26" s="46">
        <v>0.98045640000000001</v>
      </c>
      <c r="C26" s="45">
        <v>0.931849726928896</v>
      </c>
      <c r="D26" s="47">
        <v>0.82710729999999999</v>
      </c>
      <c r="E26" s="48">
        <v>1.162237</v>
      </c>
      <c r="F26" s="46">
        <v>1.0175540000000001</v>
      </c>
      <c r="G26" s="45">
        <v>0.80383420000000005</v>
      </c>
      <c r="H26" s="47">
        <v>0.8869998</v>
      </c>
      <c r="I26" s="48">
        <v>1.167324</v>
      </c>
      <c r="J26" s="46">
        <v>1.08203</v>
      </c>
      <c r="K26" s="45">
        <v>0.27817999999999998</v>
      </c>
      <c r="L26" s="47">
        <v>0.9383302</v>
      </c>
      <c r="M26" s="48">
        <v>1.247735</v>
      </c>
      <c r="N26" s="39" t="s">
        <v>169</v>
      </c>
    </row>
    <row r="27" spans="1:14" x14ac:dyDescent="0.3">
      <c r="A27" t="s">
        <v>193</v>
      </c>
      <c r="B27" s="46">
        <v>0.75891249999999999</v>
      </c>
      <c r="C27" s="45">
        <v>3.3497823529411802E-2</v>
      </c>
      <c r="D27" s="47">
        <v>0.6356328</v>
      </c>
      <c r="E27" s="48">
        <v>0.90610199999999996</v>
      </c>
      <c r="F27" s="46">
        <v>0.88533530000000005</v>
      </c>
      <c r="G27" s="45">
        <v>9.4046099999999994E-2</v>
      </c>
      <c r="H27" s="47">
        <v>0.7677079</v>
      </c>
      <c r="I27" s="48">
        <v>1.020985</v>
      </c>
      <c r="J27" s="46">
        <v>0.98687199999999997</v>
      </c>
      <c r="K27" s="45">
        <v>0.86073719999999998</v>
      </c>
      <c r="L27" s="47">
        <v>0.85141829999999996</v>
      </c>
      <c r="M27" s="48">
        <v>1.143875</v>
      </c>
      <c r="N27" s="39" t="s">
        <v>169</v>
      </c>
    </row>
    <row r="28" spans="1:14" x14ac:dyDescent="0.3">
      <c r="A28" t="s">
        <v>194</v>
      </c>
      <c r="B28" s="46">
        <v>0.96762440000000005</v>
      </c>
      <c r="C28" s="45">
        <v>0.87293043618090405</v>
      </c>
      <c r="D28" s="47">
        <v>0.8196755</v>
      </c>
      <c r="E28" s="48">
        <v>1.1422779999999999</v>
      </c>
      <c r="F28" s="46">
        <v>0.96704540000000005</v>
      </c>
      <c r="G28" s="45">
        <v>0.62681279999999995</v>
      </c>
      <c r="H28" s="47">
        <v>0.84485580000000005</v>
      </c>
      <c r="I28" s="48">
        <v>1.1069070000000001</v>
      </c>
      <c r="J28" s="46">
        <v>1.0512379999999999</v>
      </c>
      <c r="K28" s="45">
        <v>0.48566160000000003</v>
      </c>
      <c r="L28" s="47">
        <v>0.91347639999999997</v>
      </c>
      <c r="M28" s="48">
        <v>1.209776</v>
      </c>
      <c r="N28" s="39" t="s">
        <v>169</v>
      </c>
    </row>
    <row r="29" spans="1:14" x14ac:dyDescent="0.3">
      <c r="A29" t="s">
        <v>195</v>
      </c>
      <c r="B29" s="46">
        <v>1.385095</v>
      </c>
      <c r="C29" s="45">
        <v>1.63537666666667E-2</v>
      </c>
      <c r="D29" s="47">
        <v>1.150752</v>
      </c>
      <c r="E29" s="48">
        <v>1.6671609999999999</v>
      </c>
      <c r="F29" s="46">
        <v>1.2365740000000001</v>
      </c>
      <c r="G29" s="45">
        <v>4.5450999999999998E-3</v>
      </c>
      <c r="H29" s="47">
        <v>1.067882</v>
      </c>
      <c r="I29" s="48">
        <v>1.431916</v>
      </c>
      <c r="J29" s="46">
        <v>1.128725</v>
      </c>
      <c r="K29" s="45">
        <v>0.1174306</v>
      </c>
      <c r="L29" s="47">
        <v>0.96996369999999998</v>
      </c>
      <c r="M29" s="48">
        <v>1.313472</v>
      </c>
      <c r="N29" s="39" t="s">
        <v>169</v>
      </c>
    </row>
    <row r="30" spans="1:14" x14ac:dyDescent="0.3">
      <c r="A30" t="s">
        <v>196</v>
      </c>
      <c r="B30" s="46">
        <v>1.2163580000000001</v>
      </c>
      <c r="C30" s="45">
        <v>0.15001021824324301</v>
      </c>
      <c r="D30" s="47">
        <v>1.019749</v>
      </c>
      <c r="E30" s="48">
        <v>1.4508719999999999</v>
      </c>
      <c r="F30" s="46">
        <v>1.146382</v>
      </c>
      <c r="G30" s="45">
        <v>5.69227E-2</v>
      </c>
      <c r="H30" s="47">
        <v>0.99598560000000003</v>
      </c>
      <c r="I30" s="48">
        <v>1.319488</v>
      </c>
      <c r="J30" s="46">
        <v>1.101099</v>
      </c>
      <c r="K30" s="45">
        <v>0.19475500000000001</v>
      </c>
      <c r="L30" s="47">
        <v>0.95192540000000003</v>
      </c>
      <c r="M30" s="48">
        <v>1.273649</v>
      </c>
      <c r="N30" s="39" t="s">
        <v>169</v>
      </c>
    </row>
    <row r="31" spans="1:14" x14ac:dyDescent="0.3">
      <c r="A31" t="s">
        <v>197</v>
      </c>
      <c r="B31" s="46">
        <v>0.81876570000000004</v>
      </c>
      <c r="C31" s="45">
        <v>0.125456713333333</v>
      </c>
      <c r="D31" s="47">
        <v>0.68940239999999997</v>
      </c>
      <c r="E31" s="48">
        <v>0.97240349999999998</v>
      </c>
      <c r="F31" s="46">
        <v>0.92329490000000003</v>
      </c>
      <c r="G31" s="45">
        <v>0.25959949999999998</v>
      </c>
      <c r="H31" s="47">
        <v>0.80367809999999995</v>
      </c>
      <c r="I31" s="48">
        <v>1.0607150000000001</v>
      </c>
      <c r="J31" s="46">
        <v>1.0178179999999999</v>
      </c>
      <c r="K31" s="45">
        <v>0.80991740000000001</v>
      </c>
      <c r="L31" s="47">
        <v>0.88139730000000005</v>
      </c>
      <c r="M31" s="48">
        <v>1.1753530000000001</v>
      </c>
      <c r="N31" s="39" t="s">
        <v>169</v>
      </c>
    </row>
    <row r="32" spans="1:14" x14ac:dyDescent="0.3">
      <c r="A32" t="s">
        <v>198</v>
      </c>
      <c r="B32" s="46">
        <v>0.91009629999999997</v>
      </c>
      <c r="C32" s="45">
        <v>0.55447008750000004</v>
      </c>
      <c r="D32" s="47">
        <v>0.77057339999999996</v>
      </c>
      <c r="E32" s="48">
        <v>1.0748819999999999</v>
      </c>
      <c r="F32" s="46">
        <v>0.93356799999999995</v>
      </c>
      <c r="G32" s="45">
        <v>0.31817820000000002</v>
      </c>
      <c r="H32" s="47">
        <v>0.81569559999999997</v>
      </c>
      <c r="I32" s="48">
        <v>1.0684739999999999</v>
      </c>
      <c r="J32" s="46">
        <v>1.0358860000000001</v>
      </c>
      <c r="K32" s="45">
        <v>0.62192599999999998</v>
      </c>
      <c r="L32" s="47">
        <v>0.90043669999999998</v>
      </c>
      <c r="M32" s="48">
        <v>1.19171</v>
      </c>
      <c r="N32" s="39" t="s">
        <v>169</v>
      </c>
    </row>
    <row r="33" spans="1:14" x14ac:dyDescent="0.3">
      <c r="A33" t="s">
        <v>199</v>
      </c>
      <c r="B33" s="46">
        <v>1.2468760000000001</v>
      </c>
      <c r="C33" s="45">
        <v>9.3227483193277297E-2</v>
      </c>
      <c r="D33" s="47">
        <v>1.0440590000000001</v>
      </c>
      <c r="E33" s="48">
        <v>1.489093</v>
      </c>
      <c r="F33" s="46">
        <v>1.159491</v>
      </c>
      <c r="G33" s="45">
        <v>3.9677999999999998E-2</v>
      </c>
      <c r="H33" s="47">
        <v>1.0070110000000001</v>
      </c>
      <c r="I33" s="48">
        <v>1.335059</v>
      </c>
      <c r="J33" s="46">
        <v>1.094009</v>
      </c>
      <c r="K33" s="45">
        <v>0.2271533</v>
      </c>
      <c r="L33" s="47">
        <v>0.94557409999999997</v>
      </c>
      <c r="M33" s="48">
        <v>1.2657449999999999</v>
      </c>
      <c r="N33" s="39" t="s">
        <v>169</v>
      </c>
    </row>
    <row r="34" spans="1:14" x14ac:dyDescent="0.3">
      <c r="A34" t="s">
        <v>200</v>
      </c>
      <c r="B34" s="46">
        <v>0.6859693</v>
      </c>
      <c r="C34" s="45">
        <v>7.4527615384615397E-3</v>
      </c>
      <c r="D34" s="47">
        <v>0.56946620000000003</v>
      </c>
      <c r="E34" s="48">
        <v>0.82630680000000001</v>
      </c>
      <c r="F34" s="46">
        <v>0.82514739999999998</v>
      </c>
      <c r="G34" s="45">
        <v>1.0583199999999999E-2</v>
      </c>
      <c r="H34" s="47">
        <v>0.71208419999999994</v>
      </c>
      <c r="I34" s="48">
        <v>0.95616239999999997</v>
      </c>
      <c r="J34" s="46">
        <v>0.9122304</v>
      </c>
      <c r="K34" s="45">
        <v>0.23647080000000001</v>
      </c>
      <c r="L34" s="47">
        <v>0.7835278</v>
      </c>
      <c r="M34" s="48">
        <v>1.062074</v>
      </c>
      <c r="N34" s="39" t="s">
        <v>169</v>
      </c>
    </row>
    <row r="35" spans="1:14" x14ac:dyDescent="0.3">
      <c r="A35" t="s">
        <v>201</v>
      </c>
      <c r="B35" s="46">
        <v>1.132598</v>
      </c>
      <c r="C35" s="45">
        <v>0.42676305111940299</v>
      </c>
      <c r="D35" s="47">
        <v>0.95474740000000002</v>
      </c>
      <c r="E35" s="48">
        <v>1.3435790000000001</v>
      </c>
      <c r="F35" s="46">
        <v>1.0370680000000001</v>
      </c>
      <c r="G35" s="45">
        <v>0.5923621</v>
      </c>
      <c r="H35" s="47">
        <v>0.90770070000000003</v>
      </c>
      <c r="I35" s="48">
        <v>1.1848730000000001</v>
      </c>
      <c r="J35" s="46">
        <v>1.0209710000000001</v>
      </c>
      <c r="K35" s="45">
        <v>0.76800520000000005</v>
      </c>
      <c r="L35" s="47">
        <v>0.88946080000000005</v>
      </c>
      <c r="M35" s="48">
        <v>1.1719250000000001</v>
      </c>
      <c r="N35" s="39" t="s">
        <v>169</v>
      </c>
    </row>
    <row r="36" spans="1:14" x14ac:dyDescent="0.3">
      <c r="A36" t="s">
        <v>202</v>
      </c>
      <c r="B36" s="46">
        <v>1.4058299999999999</v>
      </c>
      <c r="C36" s="45">
        <v>1.1328255000000001E-2</v>
      </c>
      <c r="D36" s="47">
        <v>1.1686160000000001</v>
      </c>
      <c r="E36" s="48">
        <v>1.691195</v>
      </c>
      <c r="F36" s="46">
        <v>1.231179</v>
      </c>
      <c r="G36" s="45">
        <v>6.8900999999999997E-3</v>
      </c>
      <c r="H36" s="47">
        <v>1.058783</v>
      </c>
      <c r="I36" s="48">
        <v>1.4316439999999999</v>
      </c>
      <c r="J36" s="46">
        <v>1.120161</v>
      </c>
      <c r="K36" s="45">
        <v>0.15545890000000001</v>
      </c>
      <c r="L36" s="47">
        <v>0.95782299999999998</v>
      </c>
      <c r="M36" s="48">
        <v>1.3100130000000001</v>
      </c>
      <c r="N36" s="39" t="s">
        <v>169</v>
      </c>
    </row>
    <row r="37" spans="1:14" x14ac:dyDescent="0.3">
      <c r="A37" t="s">
        <v>203</v>
      </c>
      <c r="B37" s="46">
        <v>1.10934</v>
      </c>
      <c r="C37" s="45">
        <v>0.53210316732954499</v>
      </c>
      <c r="D37" s="47">
        <v>0.92931730000000001</v>
      </c>
      <c r="E37" s="48">
        <v>1.324236</v>
      </c>
      <c r="F37" s="46">
        <v>1.1116440000000001</v>
      </c>
      <c r="G37" s="45">
        <v>0.14065620000000001</v>
      </c>
      <c r="H37" s="47">
        <v>0.96564740000000004</v>
      </c>
      <c r="I37" s="48">
        <v>1.2797149999999999</v>
      </c>
      <c r="J37" s="46">
        <v>1.1099270000000001</v>
      </c>
      <c r="K37" s="45">
        <v>0.1620394</v>
      </c>
      <c r="L37" s="47">
        <v>0.95896749999999997</v>
      </c>
      <c r="M37" s="48">
        <v>1.2846500000000001</v>
      </c>
      <c r="N37" s="39" t="s">
        <v>169</v>
      </c>
    </row>
    <row r="38" spans="1:14" x14ac:dyDescent="0.3">
      <c r="A38" t="s">
        <v>204</v>
      </c>
      <c r="B38" s="46">
        <v>0.64319000000000004</v>
      </c>
      <c r="C38" s="45">
        <v>3.3204150000000002E-3</v>
      </c>
      <c r="D38" s="47">
        <v>0.53210199999999996</v>
      </c>
      <c r="E38" s="48">
        <v>0.77747010000000005</v>
      </c>
      <c r="F38" s="46">
        <v>0.82098950000000004</v>
      </c>
      <c r="G38" s="45">
        <v>9.4410999999999991E-3</v>
      </c>
      <c r="H38" s="47">
        <v>0.70738259999999997</v>
      </c>
      <c r="I38" s="48">
        <v>0.95284179999999996</v>
      </c>
      <c r="J38" s="46">
        <v>0.89806620000000004</v>
      </c>
      <c r="K38" s="45">
        <v>0.1712369</v>
      </c>
      <c r="L38" s="47">
        <v>0.76988160000000005</v>
      </c>
      <c r="M38" s="48">
        <v>1.047593</v>
      </c>
      <c r="N38" s="39" t="s">
        <v>169</v>
      </c>
    </row>
    <row r="39" spans="1:14" x14ac:dyDescent="0.3">
      <c r="A39" t="s">
        <v>205</v>
      </c>
      <c r="B39" s="46">
        <v>1.1258269999999999</v>
      </c>
      <c r="C39" s="45">
        <v>0.467667415614618</v>
      </c>
      <c r="D39" s="47">
        <v>0.94422519999999999</v>
      </c>
      <c r="E39" s="48">
        <v>1.342357</v>
      </c>
      <c r="F39" s="46">
        <v>1.10768</v>
      </c>
      <c r="G39" s="45">
        <v>0.15227789999999999</v>
      </c>
      <c r="H39" s="47">
        <v>0.96295280000000005</v>
      </c>
      <c r="I39" s="48">
        <v>1.274159</v>
      </c>
      <c r="J39" s="46">
        <v>1.11134</v>
      </c>
      <c r="K39" s="45">
        <v>0.15494369999999999</v>
      </c>
      <c r="L39" s="47">
        <v>0.96087769999999995</v>
      </c>
      <c r="M39" s="48">
        <v>1.2853619999999999</v>
      </c>
      <c r="N39" s="39" t="s">
        <v>169</v>
      </c>
    </row>
    <row r="40" spans="1:14" x14ac:dyDescent="0.3">
      <c r="A40" t="s">
        <v>206</v>
      </c>
      <c r="B40" s="46">
        <v>1.083539</v>
      </c>
      <c r="C40" s="45">
        <v>0.64543194446952601</v>
      </c>
      <c r="D40" s="47">
        <v>0.905277</v>
      </c>
      <c r="E40" s="48">
        <v>1.2969040000000001</v>
      </c>
      <c r="F40" s="46">
        <v>1.0694090000000001</v>
      </c>
      <c r="G40" s="45">
        <v>0.35797990000000002</v>
      </c>
      <c r="H40" s="47">
        <v>0.92683700000000002</v>
      </c>
      <c r="I40" s="48">
        <v>1.2339119999999999</v>
      </c>
      <c r="J40" s="46">
        <v>1.070295</v>
      </c>
      <c r="K40" s="45">
        <v>0.37002980000000002</v>
      </c>
      <c r="L40" s="47">
        <v>0.92256260000000001</v>
      </c>
      <c r="M40" s="48">
        <v>1.241684</v>
      </c>
      <c r="N40" s="39" t="s">
        <v>169</v>
      </c>
    </row>
    <row r="41" spans="1:14" x14ac:dyDescent="0.3">
      <c r="A41" t="s">
        <v>207</v>
      </c>
      <c r="B41" s="46">
        <v>1.240839</v>
      </c>
      <c r="C41" s="45">
        <v>9.2279822033898298E-2</v>
      </c>
      <c r="D41" s="47">
        <v>1.043569</v>
      </c>
      <c r="E41" s="48">
        <v>1.4754</v>
      </c>
      <c r="F41" s="46">
        <v>1.141162</v>
      </c>
      <c r="G41" s="45">
        <v>6.2478499999999999E-2</v>
      </c>
      <c r="H41" s="47">
        <v>0.99314239999999998</v>
      </c>
      <c r="I41" s="48">
        <v>1.311242</v>
      </c>
      <c r="J41" s="46">
        <v>1.143492</v>
      </c>
      <c r="K41" s="45">
        <v>6.8649699999999994E-2</v>
      </c>
      <c r="L41" s="47">
        <v>0.9897977</v>
      </c>
      <c r="M41" s="48">
        <v>1.321051</v>
      </c>
      <c r="N41" s="39" t="s">
        <v>169</v>
      </c>
    </row>
    <row r="42" spans="1:14" x14ac:dyDescent="0.3">
      <c r="A42" t="s">
        <v>209</v>
      </c>
      <c r="B42" s="46">
        <v>0.91428640000000005</v>
      </c>
      <c r="C42" s="45">
        <v>0.57105309843749996</v>
      </c>
      <c r="D42" s="47">
        <v>0.77409969999999995</v>
      </c>
      <c r="E42" s="48">
        <v>1.07986</v>
      </c>
      <c r="F42" s="46">
        <v>0.94384630000000003</v>
      </c>
      <c r="G42" s="45">
        <v>0.40147880000000002</v>
      </c>
      <c r="H42" s="47">
        <v>0.8246462</v>
      </c>
      <c r="I42" s="48">
        <v>1.080276</v>
      </c>
      <c r="J42" s="46">
        <v>1.04247</v>
      </c>
      <c r="K42" s="45">
        <v>0.56079369999999995</v>
      </c>
      <c r="L42" s="47">
        <v>0.90614300000000003</v>
      </c>
      <c r="M42" s="48">
        <v>1.1993069999999999</v>
      </c>
      <c r="N42" s="39" t="s">
        <v>169</v>
      </c>
    </row>
    <row r="43" spans="1:14" x14ac:dyDescent="0.3">
      <c r="A43" t="s">
        <v>211</v>
      </c>
      <c r="B43" s="46">
        <v>1.32033</v>
      </c>
      <c r="C43" s="45">
        <v>3.7313983928571402E-2</v>
      </c>
      <c r="D43" s="47">
        <v>1.100881</v>
      </c>
      <c r="E43" s="48">
        <v>1.5835239999999999</v>
      </c>
      <c r="F43" s="46">
        <v>1.210432</v>
      </c>
      <c r="G43" s="45">
        <v>9.5061999999999994E-3</v>
      </c>
      <c r="H43" s="47">
        <v>1.0477449999999999</v>
      </c>
      <c r="I43" s="48">
        <v>1.39838</v>
      </c>
      <c r="J43" s="46">
        <v>1.113963</v>
      </c>
      <c r="K43" s="45">
        <v>0.1564275</v>
      </c>
      <c r="L43" s="47">
        <v>0.95950829999999998</v>
      </c>
      <c r="M43" s="48">
        <v>1.2932809999999999</v>
      </c>
      <c r="N43" s="39" t="s">
        <v>169</v>
      </c>
    </row>
    <row r="44" spans="1:14" x14ac:dyDescent="0.3">
      <c r="A44" t="s">
        <v>212</v>
      </c>
      <c r="B44" s="46">
        <v>0.80632420000000005</v>
      </c>
      <c r="C44" s="45">
        <v>9.1352253913043496E-2</v>
      </c>
      <c r="D44" s="47">
        <v>0.67903230000000003</v>
      </c>
      <c r="E44" s="48">
        <v>0.95747839999999995</v>
      </c>
      <c r="F44" s="46">
        <v>0.86542940000000002</v>
      </c>
      <c r="G44" s="45">
        <v>3.9839800000000002E-2</v>
      </c>
      <c r="H44" s="47">
        <v>0.7540114</v>
      </c>
      <c r="I44" s="48">
        <v>0.99331130000000001</v>
      </c>
      <c r="J44" s="46">
        <v>0.98120830000000003</v>
      </c>
      <c r="K44" s="45">
        <v>0.79456740000000003</v>
      </c>
      <c r="L44" s="47">
        <v>0.85064079999999997</v>
      </c>
      <c r="M44" s="48">
        <v>1.1318170000000001</v>
      </c>
      <c r="N44" s="39" t="s">
        <v>169</v>
      </c>
    </row>
    <row r="45" spans="1:14" x14ac:dyDescent="0.3">
      <c r="A45" t="s">
        <v>213</v>
      </c>
      <c r="B45" s="46">
        <v>0.89359290000000002</v>
      </c>
      <c r="C45" s="45">
        <v>0.495963869538462</v>
      </c>
      <c r="D45" s="47">
        <v>0.74778149999999999</v>
      </c>
      <c r="E45" s="48">
        <v>1.067836</v>
      </c>
      <c r="F45" s="46">
        <v>1.00204</v>
      </c>
      <c r="G45" s="45">
        <v>0.97745510000000002</v>
      </c>
      <c r="H45" s="47">
        <v>0.86999170000000003</v>
      </c>
      <c r="I45" s="48">
        <v>1.1541300000000001</v>
      </c>
      <c r="J45" s="46">
        <v>1.057247</v>
      </c>
      <c r="K45" s="45">
        <v>0.45583990000000002</v>
      </c>
      <c r="L45" s="47">
        <v>0.91334210000000005</v>
      </c>
      <c r="M45" s="48">
        <v>1.2238249999999999</v>
      </c>
      <c r="N45" s="39" t="s">
        <v>169</v>
      </c>
    </row>
    <row r="46" spans="1:14" x14ac:dyDescent="0.3">
      <c r="A46" t="s">
        <v>214</v>
      </c>
      <c r="B46" s="46">
        <v>1.4381090000000001</v>
      </c>
      <c r="C46" s="45">
        <v>7.4527615384615397E-3</v>
      </c>
      <c r="D46" s="47">
        <v>1.1991449999999999</v>
      </c>
      <c r="E46" s="48">
        <v>1.7246939999999999</v>
      </c>
      <c r="F46" s="46">
        <v>1.1799090000000001</v>
      </c>
      <c r="G46" s="45">
        <v>2.2551999999999999E-2</v>
      </c>
      <c r="H46" s="47">
        <v>1.0235540000000001</v>
      </c>
      <c r="I46" s="48">
        <v>1.3601479999999999</v>
      </c>
      <c r="J46" s="46">
        <v>1.1965440000000001</v>
      </c>
      <c r="K46" s="45">
        <v>1.7230800000000001E-2</v>
      </c>
      <c r="L46" s="47">
        <v>1.032287</v>
      </c>
      <c r="M46" s="48">
        <v>1.3869389999999999</v>
      </c>
      <c r="N46" s="39" t="s">
        <v>169</v>
      </c>
    </row>
    <row r="47" spans="1:14" x14ac:dyDescent="0.3">
      <c r="A47" t="s">
        <v>215</v>
      </c>
      <c r="B47" s="46">
        <v>1.032241</v>
      </c>
      <c r="C47" s="45">
        <v>0.88259648119935197</v>
      </c>
      <c r="D47" s="47">
        <v>0.86330850000000003</v>
      </c>
      <c r="E47" s="48">
        <v>1.2342299999999999</v>
      </c>
      <c r="F47" s="46">
        <v>1.075264</v>
      </c>
      <c r="G47" s="45">
        <v>0.31373479999999998</v>
      </c>
      <c r="H47" s="47">
        <v>0.93368680000000004</v>
      </c>
      <c r="I47" s="48">
        <v>1.23831</v>
      </c>
      <c r="J47" s="46">
        <v>1.162015</v>
      </c>
      <c r="K47" s="45">
        <v>4.5796000000000003E-2</v>
      </c>
      <c r="L47" s="47">
        <v>1.0028079999999999</v>
      </c>
      <c r="M47" s="48">
        <v>1.3464970000000001</v>
      </c>
      <c r="N47" s="39" t="s">
        <v>169</v>
      </c>
    </row>
    <row r="48" spans="1:14" x14ac:dyDescent="0.3">
      <c r="A48" t="s">
        <v>216</v>
      </c>
      <c r="B48" s="46">
        <v>0.97448990000000002</v>
      </c>
      <c r="C48" s="45">
        <v>0.90695202302839095</v>
      </c>
      <c r="D48" s="47">
        <v>0.81964769999999998</v>
      </c>
      <c r="E48" s="48">
        <v>1.1585840000000001</v>
      </c>
      <c r="F48" s="46">
        <v>1.0007760000000001</v>
      </c>
      <c r="G48" s="45">
        <v>0.99128950000000005</v>
      </c>
      <c r="H48" s="47">
        <v>0.87068279999999998</v>
      </c>
      <c r="I48" s="48">
        <v>1.150307</v>
      </c>
      <c r="J48" s="46">
        <v>1.064047</v>
      </c>
      <c r="K48" s="45">
        <v>0.3999183</v>
      </c>
      <c r="L48" s="47">
        <v>0.92084330000000003</v>
      </c>
      <c r="M48" s="48">
        <v>1.2295199999999999</v>
      </c>
      <c r="N48" s="39" t="s">
        <v>169</v>
      </c>
    </row>
    <row r="49" spans="1:14" x14ac:dyDescent="0.3">
      <c r="A49" t="s">
        <v>218</v>
      </c>
      <c r="B49" s="46">
        <v>0.98733990000000005</v>
      </c>
      <c r="C49" s="45">
        <v>0.95752090014450897</v>
      </c>
      <c r="D49" s="47">
        <v>0.82819549999999997</v>
      </c>
      <c r="E49" s="48">
        <v>1.177065</v>
      </c>
      <c r="F49" s="46">
        <v>1.01786</v>
      </c>
      <c r="G49" s="45">
        <v>0.80533469999999996</v>
      </c>
      <c r="H49" s="47">
        <v>0.88419340000000002</v>
      </c>
      <c r="I49" s="48">
        <v>1.1717329999999999</v>
      </c>
      <c r="J49" s="46">
        <v>1.0900099999999999</v>
      </c>
      <c r="K49" s="45">
        <v>0.24769479999999999</v>
      </c>
      <c r="L49" s="47">
        <v>0.94181649999999995</v>
      </c>
      <c r="M49" s="48">
        <v>1.261522</v>
      </c>
      <c r="N49" s="39" t="s">
        <v>169</v>
      </c>
    </row>
    <row r="50" spans="1:14" x14ac:dyDescent="0.3">
      <c r="A50" t="s">
        <v>220</v>
      </c>
      <c r="B50" s="46">
        <v>0.76317800000000002</v>
      </c>
      <c r="C50" s="45">
        <v>6.16036268041237E-2</v>
      </c>
      <c r="D50" s="47">
        <v>0.62507299999999999</v>
      </c>
      <c r="E50" s="48">
        <v>0.93179630000000002</v>
      </c>
      <c r="F50" s="46">
        <v>0.92164469999999998</v>
      </c>
      <c r="G50" s="45">
        <v>0.30617470000000002</v>
      </c>
      <c r="H50" s="47">
        <v>0.78829629999999995</v>
      </c>
      <c r="I50" s="48">
        <v>1.07755</v>
      </c>
      <c r="J50" s="46">
        <v>0.9877785</v>
      </c>
      <c r="K50" s="45">
        <v>0.88144290000000003</v>
      </c>
      <c r="L50" s="47">
        <v>0.84038219999999997</v>
      </c>
      <c r="M50" s="48">
        <v>1.161027</v>
      </c>
      <c r="N50" s="39" t="s">
        <v>169</v>
      </c>
    </row>
    <row r="51" spans="1:14" x14ac:dyDescent="0.3">
      <c r="A51" t="s">
        <v>222</v>
      </c>
      <c r="B51" s="46">
        <v>0.93005170000000004</v>
      </c>
      <c r="C51" s="45">
        <v>0.68421257499999999</v>
      </c>
      <c r="D51" s="47">
        <v>0.77757589999999999</v>
      </c>
      <c r="E51" s="48">
        <v>1.1124270000000001</v>
      </c>
      <c r="F51" s="46">
        <v>1.0519019999999999</v>
      </c>
      <c r="G51" s="45">
        <v>0.48536800000000002</v>
      </c>
      <c r="H51" s="47">
        <v>0.9125202</v>
      </c>
      <c r="I51" s="48">
        <v>1.2125729999999999</v>
      </c>
      <c r="J51" s="46">
        <v>1.080886</v>
      </c>
      <c r="K51" s="45">
        <v>0.30018270000000002</v>
      </c>
      <c r="L51" s="47">
        <v>0.93298720000000002</v>
      </c>
      <c r="M51" s="48">
        <v>1.25223</v>
      </c>
      <c r="N51" s="39" t="s">
        <v>169</v>
      </c>
    </row>
    <row r="52" spans="1:14" x14ac:dyDescent="0.3">
      <c r="A52" t="s">
        <v>223</v>
      </c>
      <c r="B52" s="46">
        <v>0.86293439999999999</v>
      </c>
      <c r="C52" s="45">
        <v>0.36392914513274299</v>
      </c>
      <c r="D52" s="47">
        <v>0.72047220000000001</v>
      </c>
      <c r="E52" s="48">
        <v>1.033566</v>
      </c>
      <c r="F52" s="46">
        <v>0.89437770000000005</v>
      </c>
      <c r="G52" s="45">
        <v>0.1366938</v>
      </c>
      <c r="H52" s="47">
        <v>0.77210199999999996</v>
      </c>
      <c r="I52" s="48">
        <v>1.0360180000000001</v>
      </c>
      <c r="J52" s="46">
        <v>0.97878370000000003</v>
      </c>
      <c r="K52" s="45">
        <v>0.78364959999999995</v>
      </c>
      <c r="L52" s="47">
        <v>0.83985580000000004</v>
      </c>
      <c r="M52" s="48">
        <v>1.140693</v>
      </c>
      <c r="N52" s="39" t="s">
        <v>169</v>
      </c>
    </row>
    <row r="53" spans="1:14" x14ac:dyDescent="0.3">
      <c r="A53" t="s">
        <v>225</v>
      </c>
      <c r="B53" s="46">
        <v>1.121329</v>
      </c>
      <c r="C53" s="45">
        <v>0.50847821731343301</v>
      </c>
      <c r="D53" s="47">
        <v>0.93154110000000001</v>
      </c>
      <c r="E53" s="48">
        <v>1.349785</v>
      </c>
      <c r="F53" s="46">
        <v>1.076109</v>
      </c>
      <c r="G53" s="45">
        <v>0.32613029999999998</v>
      </c>
      <c r="H53" s="47">
        <v>0.92954550000000002</v>
      </c>
      <c r="I53" s="48">
        <v>1.2457819999999999</v>
      </c>
      <c r="J53" s="46">
        <v>1.121828</v>
      </c>
      <c r="K53" s="45">
        <v>0.13856669999999999</v>
      </c>
      <c r="L53" s="47">
        <v>0.96351889999999996</v>
      </c>
      <c r="M53" s="48">
        <v>1.3061469999999999</v>
      </c>
      <c r="N53" s="39" t="s">
        <v>169</v>
      </c>
    </row>
    <row r="54" spans="1:14" x14ac:dyDescent="0.3">
      <c r="A54" t="s">
        <v>226</v>
      </c>
      <c r="B54" s="46">
        <v>1.1113569999999999</v>
      </c>
      <c r="C54" s="45">
        <v>0.513131876470588</v>
      </c>
      <c r="D54" s="47">
        <v>0.93433449999999996</v>
      </c>
      <c r="E54" s="48">
        <v>1.3219179999999999</v>
      </c>
      <c r="F54" s="46">
        <v>1.088649</v>
      </c>
      <c r="G54" s="45">
        <v>0.22446169999999999</v>
      </c>
      <c r="H54" s="47">
        <v>0.94922770000000001</v>
      </c>
      <c r="I54" s="48">
        <v>1.2485470000000001</v>
      </c>
      <c r="J54" s="46">
        <v>1.157019</v>
      </c>
      <c r="K54" s="45">
        <v>4.6016000000000001E-2</v>
      </c>
      <c r="L54" s="47">
        <v>1.0025820000000001</v>
      </c>
      <c r="M54" s="48">
        <v>1.335245</v>
      </c>
      <c r="N54" s="39" t="s">
        <v>169</v>
      </c>
    </row>
    <row r="55" spans="1:14" x14ac:dyDescent="0.3">
      <c r="A55" t="s">
        <v>227</v>
      </c>
      <c r="B55" s="46">
        <v>1.2676480000000001</v>
      </c>
      <c r="C55" s="45">
        <v>0.1011724848</v>
      </c>
      <c r="D55" s="47">
        <v>1.0435719999999999</v>
      </c>
      <c r="E55" s="48">
        <v>1.5398369999999999</v>
      </c>
      <c r="F55" s="46">
        <v>0.99654469999999995</v>
      </c>
      <c r="G55" s="45">
        <v>0.96279340000000002</v>
      </c>
      <c r="H55" s="47">
        <v>0.86166600000000004</v>
      </c>
      <c r="I55" s="48">
        <v>1.152536</v>
      </c>
      <c r="J55" s="46">
        <v>0.98350280000000001</v>
      </c>
      <c r="K55" s="45">
        <v>0.82814449999999995</v>
      </c>
      <c r="L55" s="47">
        <v>0.84634739999999997</v>
      </c>
      <c r="M55" s="48">
        <v>1.1428849999999999</v>
      </c>
      <c r="N55" s="39" t="s">
        <v>169</v>
      </c>
    </row>
    <row r="56" spans="1:14" x14ac:dyDescent="0.3">
      <c r="A56" t="s">
        <v>228</v>
      </c>
      <c r="B56" s="46">
        <v>1.331186</v>
      </c>
      <c r="C56" s="45">
        <v>4.4936869354838697E-2</v>
      </c>
      <c r="D56" s="47">
        <v>1.097394</v>
      </c>
      <c r="E56" s="48">
        <v>1.6147860000000001</v>
      </c>
      <c r="F56" s="46">
        <v>1.031242</v>
      </c>
      <c r="G56" s="45">
        <v>0.67352719999999999</v>
      </c>
      <c r="H56" s="47">
        <v>0.89372890000000005</v>
      </c>
      <c r="I56" s="48">
        <v>1.1899150000000001</v>
      </c>
      <c r="J56" s="46">
        <v>1.0358069999999999</v>
      </c>
      <c r="K56" s="45">
        <v>0.64197249999999995</v>
      </c>
      <c r="L56" s="47">
        <v>0.89304139999999999</v>
      </c>
      <c r="M56" s="48">
        <v>1.201395</v>
      </c>
      <c r="N56" s="39" t="s">
        <v>169</v>
      </c>
    </row>
    <row r="57" spans="1:14" x14ac:dyDescent="0.3">
      <c r="A57" t="s">
        <v>229</v>
      </c>
      <c r="B57" s="46">
        <v>0.53330149999999998</v>
      </c>
      <c r="C57" s="45">
        <v>3.3204150000000002E-3</v>
      </c>
      <c r="D57" s="47">
        <v>0.40412910000000002</v>
      </c>
      <c r="E57" s="48">
        <v>0.70376139999999998</v>
      </c>
      <c r="F57" s="46">
        <v>0.74023050000000001</v>
      </c>
      <c r="G57" s="45">
        <v>6.7168999999999996E-3</v>
      </c>
      <c r="H57" s="47">
        <v>0.59553650000000002</v>
      </c>
      <c r="I57" s="48">
        <v>0.92008000000000001</v>
      </c>
      <c r="J57" s="46">
        <v>0.81108119999999995</v>
      </c>
      <c r="K57" s="45">
        <v>6.8153400000000003E-2</v>
      </c>
      <c r="L57" s="47">
        <v>0.64766389999999996</v>
      </c>
      <c r="M57" s="48">
        <v>1.0157320000000001</v>
      </c>
      <c r="N57" s="39" t="s">
        <v>169</v>
      </c>
    </row>
    <row r="58" spans="1:14" x14ac:dyDescent="0.3">
      <c r="A58" t="s">
        <v>230</v>
      </c>
      <c r="B58" s="46">
        <v>1.1156280000000001</v>
      </c>
      <c r="C58" s="45">
        <v>0.49703569785276103</v>
      </c>
      <c r="D58" s="47">
        <v>0.93776029999999999</v>
      </c>
      <c r="E58" s="48">
        <v>1.3272330000000001</v>
      </c>
      <c r="F58" s="46">
        <v>1.2144459999999999</v>
      </c>
      <c r="G58" s="45">
        <v>6.5180999999999998E-3</v>
      </c>
      <c r="H58" s="47">
        <v>1.055817</v>
      </c>
      <c r="I58" s="48">
        <v>1.396906</v>
      </c>
      <c r="J58" s="46">
        <v>1.1218919999999999</v>
      </c>
      <c r="K58" s="45">
        <v>0.1201194</v>
      </c>
      <c r="L58" s="47">
        <v>0.97042490000000003</v>
      </c>
      <c r="M58" s="48">
        <v>1.2970010000000001</v>
      </c>
      <c r="N58" s="39" t="s">
        <v>169</v>
      </c>
    </row>
    <row r="59" spans="1:14" x14ac:dyDescent="0.3">
      <c r="A59" t="s">
        <v>231</v>
      </c>
      <c r="B59" s="46">
        <v>0.91658819999999996</v>
      </c>
      <c r="C59" s="45">
        <v>0.69382216433121002</v>
      </c>
      <c r="D59" s="47">
        <v>0.73568999999999996</v>
      </c>
      <c r="E59" s="48">
        <v>1.141967</v>
      </c>
      <c r="F59" s="46">
        <v>0.78483550000000002</v>
      </c>
      <c r="G59" s="45">
        <v>6.9125999999999996E-3</v>
      </c>
      <c r="H59" s="47">
        <v>0.65830339999999998</v>
      </c>
      <c r="I59" s="48">
        <v>0.93568819999999997</v>
      </c>
      <c r="J59" s="46">
        <v>0.84093280000000004</v>
      </c>
      <c r="K59" s="45">
        <v>6.1707400000000003E-2</v>
      </c>
      <c r="L59" s="47">
        <v>0.70118899999999995</v>
      </c>
      <c r="M59" s="48">
        <v>1.008527</v>
      </c>
      <c r="N59" s="39" t="s">
        <v>169</v>
      </c>
    </row>
    <row r="60" spans="1:14" x14ac:dyDescent="0.3">
      <c r="A60" t="s">
        <v>232</v>
      </c>
      <c r="B60" s="46">
        <v>1.22105</v>
      </c>
      <c r="C60" s="45">
        <v>0.171759540397351</v>
      </c>
      <c r="D60" s="47">
        <v>1.014446</v>
      </c>
      <c r="E60" s="48">
        <v>1.469732</v>
      </c>
      <c r="F60" s="46">
        <v>1.07544</v>
      </c>
      <c r="G60" s="45">
        <v>0.3203105</v>
      </c>
      <c r="H60" s="47">
        <v>0.93173740000000005</v>
      </c>
      <c r="I60" s="48">
        <v>1.2413050000000001</v>
      </c>
      <c r="J60" s="46">
        <v>1.0810839999999999</v>
      </c>
      <c r="K60" s="45">
        <v>0.30490440000000002</v>
      </c>
      <c r="L60" s="47">
        <v>0.93148529999999996</v>
      </c>
      <c r="M60" s="48">
        <v>1.25471</v>
      </c>
      <c r="N60" s="39" t="s">
        <v>169</v>
      </c>
    </row>
    <row r="61" spans="1:14" x14ac:dyDescent="0.3">
      <c r="A61" t="s">
        <v>233</v>
      </c>
      <c r="B61" s="46">
        <v>1.4841599999999999</v>
      </c>
      <c r="C61" s="45">
        <v>7.4527615384615397E-3</v>
      </c>
      <c r="D61" s="47">
        <v>1.2225520000000001</v>
      </c>
      <c r="E61" s="48">
        <v>1.8017479999999999</v>
      </c>
      <c r="F61" s="46">
        <v>1.145078</v>
      </c>
      <c r="G61" s="45">
        <v>7.0992700000000006E-2</v>
      </c>
      <c r="H61" s="47">
        <v>0.98847890000000005</v>
      </c>
      <c r="I61" s="48">
        <v>1.326487</v>
      </c>
      <c r="J61" s="46">
        <v>1.105604</v>
      </c>
      <c r="K61" s="45">
        <v>0.1958433</v>
      </c>
      <c r="L61" s="47">
        <v>0.94958750000000003</v>
      </c>
      <c r="M61" s="48">
        <v>1.287253</v>
      </c>
      <c r="N61" s="39" t="s">
        <v>169</v>
      </c>
    </row>
    <row r="62" spans="1:14" x14ac:dyDescent="0.3">
      <c r="A62" t="s">
        <v>234</v>
      </c>
      <c r="B62" s="46">
        <v>0.95224920000000002</v>
      </c>
      <c r="C62" s="45">
        <v>0.80400286580406699</v>
      </c>
      <c r="D62" s="47">
        <v>0.80003829999999998</v>
      </c>
      <c r="E62" s="48">
        <v>1.133419</v>
      </c>
      <c r="F62" s="46">
        <v>0.92261890000000002</v>
      </c>
      <c r="G62" s="45">
        <v>0.25419940000000002</v>
      </c>
      <c r="H62" s="47">
        <v>0.80333650000000001</v>
      </c>
      <c r="I62" s="48">
        <v>1.0596129999999999</v>
      </c>
      <c r="J62" s="46">
        <v>0.8687452</v>
      </c>
      <c r="K62" s="45">
        <v>5.6357999999999998E-2</v>
      </c>
      <c r="L62" s="47">
        <v>0.75184620000000002</v>
      </c>
      <c r="M62" s="48">
        <v>1.0038199999999999</v>
      </c>
      <c r="N62" s="39" t="s">
        <v>169</v>
      </c>
    </row>
    <row r="63" spans="1:14" x14ac:dyDescent="0.3">
      <c r="A63" t="s">
        <v>235</v>
      </c>
      <c r="B63" s="46">
        <v>0.98665480000000005</v>
      </c>
      <c r="C63" s="45">
        <v>0.95560672272069502</v>
      </c>
      <c r="D63" s="47">
        <v>0.83575929999999998</v>
      </c>
      <c r="E63" s="48">
        <v>1.1647940000000001</v>
      </c>
      <c r="F63" s="46">
        <v>1.0141089999999999</v>
      </c>
      <c r="G63" s="45">
        <v>0.83496210000000004</v>
      </c>
      <c r="H63" s="47">
        <v>0.88888100000000003</v>
      </c>
      <c r="I63" s="48">
        <v>1.156979</v>
      </c>
      <c r="J63" s="46">
        <v>1.070357</v>
      </c>
      <c r="K63" s="45">
        <v>0.33244610000000002</v>
      </c>
      <c r="L63" s="47">
        <v>0.93285530000000005</v>
      </c>
      <c r="M63" s="48">
        <v>1.2281260000000001</v>
      </c>
      <c r="N63" s="39" t="s">
        <v>169</v>
      </c>
    </row>
    <row r="64" spans="1:14" x14ac:dyDescent="0.3">
      <c r="A64" t="s">
        <v>236</v>
      </c>
      <c r="B64" s="46">
        <v>0.72979769999999999</v>
      </c>
      <c r="C64" s="45">
        <v>4.4936869354838697E-2</v>
      </c>
      <c r="D64" s="47">
        <v>0.5898658</v>
      </c>
      <c r="E64" s="48">
        <v>0.90292519999999998</v>
      </c>
      <c r="F64" s="46">
        <v>0.75321059999999995</v>
      </c>
      <c r="G64" s="45">
        <v>3.5121000000000002E-3</v>
      </c>
      <c r="H64" s="47">
        <v>0.62268800000000002</v>
      </c>
      <c r="I64" s="48">
        <v>0.91109229999999997</v>
      </c>
      <c r="J64" s="46">
        <v>0.8050773</v>
      </c>
      <c r="K64" s="45">
        <v>2.9720900000000001E-2</v>
      </c>
      <c r="L64" s="47">
        <v>0.66212130000000002</v>
      </c>
      <c r="M64" s="48">
        <v>0.9788985</v>
      </c>
      <c r="N64" s="39" t="s">
        <v>169</v>
      </c>
    </row>
    <row r="65" spans="1:14" x14ac:dyDescent="0.3">
      <c r="A65" t="s">
        <v>237</v>
      </c>
      <c r="B65" s="46">
        <v>1.0080629999999999</v>
      </c>
      <c r="C65" s="45">
        <v>0.98438106831683203</v>
      </c>
      <c r="D65" s="47">
        <v>0.84924339999999998</v>
      </c>
      <c r="E65" s="48">
        <v>1.1965840000000001</v>
      </c>
      <c r="F65" s="46">
        <v>1.0209269999999999</v>
      </c>
      <c r="G65" s="45">
        <v>0.76934599999999997</v>
      </c>
      <c r="H65" s="47">
        <v>0.88894240000000002</v>
      </c>
      <c r="I65" s="48">
        <v>1.1725080000000001</v>
      </c>
      <c r="J65" s="46">
        <v>1.030661</v>
      </c>
      <c r="K65" s="45">
        <v>0.67871610000000004</v>
      </c>
      <c r="L65" s="47">
        <v>0.89341910000000002</v>
      </c>
      <c r="M65" s="48">
        <v>1.188985</v>
      </c>
      <c r="N65" s="39" t="s">
        <v>169</v>
      </c>
    </row>
    <row r="66" spans="1:14" x14ac:dyDescent="0.3">
      <c r="A66" t="s">
        <v>238</v>
      </c>
      <c r="B66" s="46">
        <v>1.0143200000000001</v>
      </c>
      <c r="C66" s="45">
        <v>0.95560672272069502</v>
      </c>
      <c r="D66" s="47">
        <v>0.86052859999999998</v>
      </c>
      <c r="E66" s="48">
        <v>1.1955979999999999</v>
      </c>
      <c r="F66" s="46">
        <v>0.98665720000000001</v>
      </c>
      <c r="G66" s="45">
        <v>0.84118899999999996</v>
      </c>
      <c r="H66" s="47">
        <v>0.86517350000000004</v>
      </c>
      <c r="I66" s="48">
        <v>1.1251990000000001</v>
      </c>
      <c r="J66" s="46">
        <v>0.9883651</v>
      </c>
      <c r="K66" s="45">
        <v>0.86629990000000001</v>
      </c>
      <c r="L66" s="47">
        <v>0.86247910000000005</v>
      </c>
      <c r="M66" s="48">
        <v>1.132625</v>
      </c>
      <c r="N66" s="39" t="s">
        <v>169</v>
      </c>
    </row>
    <row r="67" spans="1:14" x14ac:dyDescent="0.3">
      <c r="A67" t="s">
        <v>459</v>
      </c>
      <c r="B67" s="46">
        <v>1.0028440000000001</v>
      </c>
      <c r="C67" s="45">
        <v>0.99820554567901199</v>
      </c>
      <c r="D67" s="47">
        <v>0.84455579999999997</v>
      </c>
      <c r="E67" s="48">
        <v>1.1907989999999999</v>
      </c>
      <c r="F67" s="46">
        <v>1.008669</v>
      </c>
      <c r="G67" s="45">
        <v>0.90227400000000002</v>
      </c>
      <c r="H67" s="47">
        <v>0.87884669999999998</v>
      </c>
      <c r="I67" s="48">
        <v>1.1576679999999999</v>
      </c>
      <c r="J67" s="46">
        <v>1.0025790000000001</v>
      </c>
      <c r="K67" s="45">
        <v>0.97179890000000002</v>
      </c>
      <c r="L67" s="47">
        <v>0.86917049999999996</v>
      </c>
      <c r="M67" s="48">
        <v>1.1564639999999999</v>
      </c>
      <c r="N67" s="39" t="s">
        <v>169</v>
      </c>
    </row>
    <row r="68" spans="1:14" x14ac:dyDescent="0.3">
      <c r="A68" t="s">
        <v>240</v>
      </c>
      <c r="B68" s="46">
        <v>1.021164</v>
      </c>
      <c r="C68" s="45">
        <v>0.92935222396313399</v>
      </c>
      <c r="D68" s="47">
        <v>0.86234169999999999</v>
      </c>
      <c r="E68" s="48">
        <v>1.2092369999999999</v>
      </c>
      <c r="F68" s="46">
        <v>1.0023470000000001</v>
      </c>
      <c r="G68" s="45">
        <v>0.97296479999999996</v>
      </c>
      <c r="H68" s="47">
        <v>0.87525549999999996</v>
      </c>
      <c r="I68" s="48">
        <v>1.1478930000000001</v>
      </c>
      <c r="J68" s="46">
        <v>1.0187759999999999</v>
      </c>
      <c r="K68" s="45">
        <v>0.79493559999999996</v>
      </c>
      <c r="L68" s="47">
        <v>0.88543499999999997</v>
      </c>
      <c r="M68" s="48">
        <v>1.1721980000000001</v>
      </c>
      <c r="N68" s="39" t="s">
        <v>169</v>
      </c>
    </row>
    <row r="69" spans="1:14" x14ac:dyDescent="0.3">
      <c r="A69" t="s">
        <v>241</v>
      </c>
      <c r="B69" s="46">
        <v>1.074811</v>
      </c>
      <c r="C69" s="45">
        <v>0.66534291781737198</v>
      </c>
      <c r="D69" s="47">
        <v>0.90871999999999997</v>
      </c>
      <c r="E69" s="48">
        <v>1.271258</v>
      </c>
      <c r="F69" s="46">
        <v>1.052303</v>
      </c>
      <c r="G69" s="45">
        <v>0.46076040000000001</v>
      </c>
      <c r="H69" s="47">
        <v>0.91898310000000005</v>
      </c>
      <c r="I69" s="48">
        <v>1.2049639999999999</v>
      </c>
      <c r="J69" s="46">
        <v>1.0361880000000001</v>
      </c>
      <c r="K69" s="45">
        <v>0.62011450000000001</v>
      </c>
      <c r="L69" s="47">
        <v>0.90031450000000002</v>
      </c>
      <c r="M69" s="48">
        <v>1.1925669999999999</v>
      </c>
      <c r="N69" s="39" t="s">
        <v>169</v>
      </c>
    </row>
    <row r="70" spans="1:14" x14ac:dyDescent="0.3">
      <c r="A70" t="s">
        <v>242</v>
      </c>
      <c r="B70" s="46">
        <v>1.001808</v>
      </c>
      <c r="C70" s="45">
        <v>0.99837030000000004</v>
      </c>
      <c r="D70" s="47">
        <v>0.84184490000000001</v>
      </c>
      <c r="E70" s="48">
        <v>1.192167</v>
      </c>
      <c r="F70" s="46">
        <v>0.99723320000000004</v>
      </c>
      <c r="G70" s="45">
        <v>0.96883200000000003</v>
      </c>
      <c r="H70" s="47">
        <v>0.86783949999999999</v>
      </c>
      <c r="I70" s="48">
        <v>1.1459189999999999</v>
      </c>
      <c r="J70" s="46">
        <v>0.99849900000000003</v>
      </c>
      <c r="K70" s="45">
        <v>0.98369249999999997</v>
      </c>
      <c r="L70" s="47">
        <v>0.86455210000000005</v>
      </c>
      <c r="M70" s="48">
        <v>1.1531979999999999</v>
      </c>
      <c r="N70" s="39" t="s">
        <v>169</v>
      </c>
    </row>
    <row r="71" spans="1:14" x14ac:dyDescent="0.3">
      <c r="A71" t="s">
        <v>243</v>
      </c>
      <c r="B71" s="46">
        <v>1.0392440000000001</v>
      </c>
      <c r="C71" s="45">
        <v>0.84697557499999998</v>
      </c>
      <c r="D71" s="47">
        <v>0.87865669999999996</v>
      </c>
      <c r="E71" s="48">
        <v>1.229182</v>
      </c>
      <c r="F71" s="46">
        <v>1.075455</v>
      </c>
      <c r="G71" s="45">
        <v>0.29344049999999999</v>
      </c>
      <c r="H71" s="47">
        <v>0.93897739999999996</v>
      </c>
      <c r="I71" s="48">
        <v>1.231768</v>
      </c>
      <c r="J71" s="46">
        <v>1.0403789999999999</v>
      </c>
      <c r="K71" s="45">
        <v>0.5822832</v>
      </c>
      <c r="L71" s="47">
        <v>0.90351219999999999</v>
      </c>
      <c r="M71" s="48">
        <v>1.1979789999999999</v>
      </c>
      <c r="N71" s="39" t="s">
        <v>169</v>
      </c>
    </row>
    <row r="72" spans="1:14" x14ac:dyDescent="0.3">
      <c r="A72" t="s">
        <v>244</v>
      </c>
      <c r="B72" s="46">
        <v>1.0498179999999999</v>
      </c>
      <c r="C72" s="45">
        <v>0.79604443773234201</v>
      </c>
      <c r="D72" s="47">
        <v>0.88640479999999999</v>
      </c>
      <c r="E72" s="48">
        <v>1.2433559999999999</v>
      </c>
      <c r="F72" s="46">
        <v>1.1056790000000001</v>
      </c>
      <c r="G72" s="45">
        <v>0.14673749999999999</v>
      </c>
      <c r="H72" s="47">
        <v>0.96538919999999995</v>
      </c>
      <c r="I72" s="48">
        <v>1.266357</v>
      </c>
      <c r="J72" s="46">
        <v>1.0570010000000001</v>
      </c>
      <c r="K72" s="45">
        <v>0.44060349999999998</v>
      </c>
      <c r="L72" s="47">
        <v>0.91809410000000002</v>
      </c>
      <c r="M72" s="48">
        <v>1.2169239999999999</v>
      </c>
      <c r="N72" s="39" t="s">
        <v>169</v>
      </c>
    </row>
    <row r="73" spans="1:14" x14ac:dyDescent="0.3">
      <c r="A73" t="s">
        <v>460</v>
      </c>
      <c r="B73" s="46">
        <v>0.84415180000000001</v>
      </c>
      <c r="C73" s="45">
        <v>0.21586320000000001</v>
      </c>
      <c r="D73" s="47">
        <v>0.71367199999999997</v>
      </c>
      <c r="E73" s="48">
        <v>0.99848709999999996</v>
      </c>
      <c r="F73" s="46">
        <v>0.87390109999999999</v>
      </c>
      <c r="G73" s="45">
        <v>4.97166E-2</v>
      </c>
      <c r="H73" s="47">
        <v>0.76383069999999997</v>
      </c>
      <c r="I73" s="48">
        <v>0.99983310000000003</v>
      </c>
      <c r="J73" s="46">
        <v>0.83776949999999994</v>
      </c>
      <c r="K73" s="45">
        <v>1.30081E-2</v>
      </c>
      <c r="L73" s="47">
        <v>0.72854450000000004</v>
      </c>
      <c r="M73" s="48">
        <v>0.9633699</v>
      </c>
      <c r="N73" s="39" t="s">
        <v>169</v>
      </c>
    </row>
    <row r="74" spans="1:14" x14ac:dyDescent="0.3">
      <c r="A74" t="s">
        <v>461</v>
      </c>
      <c r="B74" s="46">
        <v>1.0341279999999999</v>
      </c>
      <c r="C74" s="45">
        <v>0.86768012128378402</v>
      </c>
      <c r="D74" s="47">
        <v>0.87806689999999998</v>
      </c>
      <c r="E74" s="48">
        <v>1.2179260000000001</v>
      </c>
      <c r="F74" s="46">
        <v>1.0225029999999999</v>
      </c>
      <c r="G74" s="45">
        <v>0.73880729999999994</v>
      </c>
      <c r="H74" s="47">
        <v>0.89712970000000003</v>
      </c>
      <c r="I74" s="48">
        <v>1.165397</v>
      </c>
      <c r="J74" s="46">
        <v>1.1104350000000001</v>
      </c>
      <c r="K74" s="45">
        <v>0.1345179</v>
      </c>
      <c r="L74" s="47">
        <v>0.96808099999999997</v>
      </c>
      <c r="M74" s="48">
        <v>1.273722</v>
      </c>
      <c r="N74" s="39" t="s">
        <v>169</v>
      </c>
    </row>
    <row r="75" spans="1:14" x14ac:dyDescent="0.3">
      <c r="A75" t="s">
        <v>462</v>
      </c>
      <c r="B75" s="46">
        <v>1.0820529999999999</v>
      </c>
      <c r="C75" s="45">
        <v>0.62505070802752305</v>
      </c>
      <c r="D75" s="47">
        <v>0.91237950000000001</v>
      </c>
      <c r="E75" s="48">
        <v>1.2832809999999999</v>
      </c>
      <c r="F75" s="46">
        <v>1.118776</v>
      </c>
      <c r="G75" s="45">
        <v>0.1093018</v>
      </c>
      <c r="H75" s="47">
        <v>0.97517790000000004</v>
      </c>
      <c r="I75" s="48">
        <v>1.2835190000000001</v>
      </c>
      <c r="J75" s="46">
        <v>1.1340460000000001</v>
      </c>
      <c r="K75" s="45">
        <v>8.2420099999999996E-2</v>
      </c>
      <c r="L75" s="47">
        <v>0.98396779999999995</v>
      </c>
      <c r="M75" s="48">
        <v>1.307015</v>
      </c>
      <c r="N75" s="39" t="s">
        <v>169</v>
      </c>
    </row>
    <row r="76" spans="1:14" x14ac:dyDescent="0.3">
      <c r="A76" t="s">
        <v>248</v>
      </c>
      <c r="B76" s="46">
        <v>0.96410899999999999</v>
      </c>
      <c r="C76" s="45">
        <v>0.83358030893169899</v>
      </c>
      <c r="D76" s="47">
        <v>0.8282486</v>
      </c>
      <c r="E76" s="48">
        <v>1.122255</v>
      </c>
      <c r="F76" s="46">
        <v>0.96320709999999998</v>
      </c>
      <c r="G76" s="45">
        <v>0.55727070000000001</v>
      </c>
      <c r="H76" s="47">
        <v>0.84986740000000005</v>
      </c>
      <c r="I76" s="48">
        <v>1.0916619999999999</v>
      </c>
      <c r="J76" s="46">
        <v>0.91605150000000002</v>
      </c>
      <c r="K76" s="45">
        <v>0.23355400000000001</v>
      </c>
      <c r="L76" s="47">
        <v>0.79298849999999999</v>
      </c>
      <c r="M76" s="48">
        <v>1.0582130000000001</v>
      </c>
      <c r="N76" s="39" t="s">
        <v>169</v>
      </c>
    </row>
    <row r="77" spans="1:14" x14ac:dyDescent="0.3">
      <c r="A77" t="s">
        <v>249</v>
      </c>
      <c r="B77" s="46">
        <v>1.040184</v>
      </c>
      <c r="C77" s="45">
        <v>0.83054442720848098</v>
      </c>
      <c r="D77" s="47">
        <v>0.88641590000000003</v>
      </c>
      <c r="E77" s="48">
        <v>1.220626</v>
      </c>
      <c r="F77" s="46">
        <v>1.0282640000000001</v>
      </c>
      <c r="G77" s="45">
        <v>0.67585729999999999</v>
      </c>
      <c r="H77" s="47">
        <v>0.90232619999999997</v>
      </c>
      <c r="I77" s="48">
        <v>1.1717789999999999</v>
      </c>
      <c r="J77" s="46">
        <v>0.99698100000000001</v>
      </c>
      <c r="K77" s="45">
        <v>0.96578419999999998</v>
      </c>
      <c r="L77" s="47">
        <v>0.86834060000000002</v>
      </c>
      <c r="M77" s="48">
        <v>1.144679</v>
      </c>
      <c r="N77" s="39" t="s">
        <v>169</v>
      </c>
    </row>
    <row r="78" spans="1:14" x14ac:dyDescent="0.3">
      <c r="A78" t="s">
        <v>250</v>
      </c>
      <c r="B78" s="46">
        <v>1.0662529999999999</v>
      </c>
      <c r="C78" s="45">
        <v>0.75683215087719302</v>
      </c>
      <c r="D78" s="47">
        <v>0.87738570000000005</v>
      </c>
      <c r="E78" s="48">
        <v>1.2957749999999999</v>
      </c>
      <c r="F78" s="46">
        <v>1.0948059999999999</v>
      </c>
      <c r="G78" s="45">
        <v>0.28385769999999999</v>
      </c>
      <c r="H78" s="47">
        <v>0.92767390000000005</v>
      </c>
      <c r="I78" s="48">
        <v>1.2920499999999999</v>
      </c>
      <c r="J78" s="46">
        <v>1.0597220000000001</v>
      </c>
      <c r="K78" s="45">
        <v>0.50873460000000004</v>
      </c>
      <c r="L78" s="47">
        <v>0.89222109999999999</v>
      </c>
      <c r="M78" s="48">
        <v>1.258669</v>
      </c>
      <c r="N78" s="39" t="s">
        <v>169</v>
      </c>
    </row>
    <row r="79" spans="1:14" x14ac:dyDescent="0.3">
      <c r="A79" t="s">
        <v>251</v>
      </c>
      <c r="B79" s="46">
        <v>1.055329</v>
      </c>
      <c r="C79" s="45">
        <v>0.72629656097561002</v>
      </c>
      <c r="D79" s="47">
        <v>0.90934530000000002</v>
      </c>
      <c r="E79" s="48">
        <v>1.224747</v>
      </c>
      <c r="F79" s="46">
        <v>1.0229379999999999</v>
      </c>
      <c r="G79" s="45">
        <v>0.72119480000000002</v>
      </c>
      <c r="H79" s="47">
        <v>0.90314079999999997</v>
      </c>
      <c r="I79" s="48">
        <v>1.158625</v>
      </c>
      <c r="J79" s="46">
        <v>0.95067919999999995</v>
      </c>
      <c r="K79" s="45">
        <v>0.46537499999999998</v>
      </c>
      <c r="L79" s="47">
        <v>0.82996499999999995</v>
      </c>
      <c r="M79" s="48">
        <v>1.088951</v>
      </c>
      <c r="N79" s="39" t="s">
        <v>169</v>
      </c>
    </row>
    <row r="80" spans="1:14" x14ac:dyDescent="0.3">
      <c r="A80" t="s">
        <v>252</v>
      </c>
      <c r="B80" s="46">
        <v>1.111092</v>
      </c>
      <c r="C80" s="45">
        <v>0.49228063188854498</v>
      </c>
      <c r="D80" s="47">
        <v>0.94143719999999997</v>
      </c>
      <c r="E80" s="48">
        <v>1.311321</v>
      </c>
      <c r="F80" s="46">
        <v>1.0742799999999999</v>
      </c>
      <c r="G80" s="45">
        <v>0.29355340000000002</v>
      </c>
      <c r="H80" s="47">
        <v>0.93983700000000003</v>
      </c>
      <c r="I80" s="48">
        <v>1.227954</v>
      </c>
      <c r="J80" s="46">
        <v>1.0353969999999999</v>
      </c>
      <c r="K80" s="45">
        <v>0.62385539999999995</v>
      </c>
      <c r="L80" s="47">
        <v>0.90100780000000003</v>
      </c>
      <c r="M80" s="48">
        <v>1.189832</v>
      </c>
      <c r="N80" s="39" t="s">
        <v>169</v>
      </c>
    </row>
    <row r="81" spans="1:14" x14ac:dyDescent="0.3">
      <c r="A81" t="s">
        <v>463</v>
      </c>
      <c r="B81" s="46">
        <v>1.5296320000000001</v>
      </c>
      <c r="C81" s="45">
        <v>0.222876342857143</v>
      </c>
      <c r="D81" s="47">
        <v>0.99976849999999995</v>
      </c>
      <c r="E81" s="48">
        <v>2.3403170000000002</v>
      </c>
      <c r="F81" s="46">
        <v>1.1316040000000001</v>
      </c>
      <c r="G81" s="45">
        <v>0.45605709999999999</v>
      </c>
      <c r="H81" s="47">
        <v>0.81752499999999995</v>
      </c>
      <c r="I81" s="48">
        <v>1.5663469999999999</v>
      </c>
      <c r="J81" s="46">
        <v>1.484594</v>
      </c>
      <c r="K81" s="45">
        <v>2.3388800000000001E-2</v>
      </c>
      <c r="L81" s="47">
        <v>1.054978</v>
      </c>
      <c r="M81" s="48">
        <v>2.0891600000000001</v>
      </c>
      <c r="N81" s="39" t="s">
        <v>169</v>
      </c>
    </row>
    <row r="82" spans="1:14" x14ac:dyDescent="0.3">
      <c r="A82" t="s">
        <v>254</v>
      </c>
      <c r="B82" s="46">
        <v>1.228739</v>
      </c>
      <c r="C82" s="45">
        <v>0.124778993181818</v>
      </c>
      <c r="D82" s="47">
        <v>1.0300940000000001</v>
      </c>
      <c r="E82" s="48">
        <v>1.4656910000000001</v>
      </c>
      <c r="F82" s="46">
        <v>1.146911</v>
      </c>
      <c r="G82" s="45">
        <v>6.5175999999999998E-2</v>
      </c>
      <c r="H82" s="47">
        <v>0.99142079999999999</v>
      </c>
      <c r="I82" s="48">
        <v>1.3267880000000001</v>
      </c>
      <c r="J82" s="46">
        <v>1.1436599999999999</v>
      </c>
      <c r="K82" s="45">
        <v>8.0758499999999997E-2</v>
      </c>
      <c r="L82" s="47">
        <v>0.98371050000000004</v>
      </c>
      <c r="M82" s="48">
        <v>1.329617</v>
      </c>
      <c r="N82" s="39" t="s">
        <v>169</v>
      </c>
    </row>
    <row r="83" spans="1:14" x14ac:dyDescent="0.3">
      <c r="A83" t="s">
        <v>255</v>
      </c>
      <c r="B83" s="46">
        <v>0.84137640000000002</v>
      </c>
      <c r="C83" s="45">
        <v>0.25599057619047599</v>
      </c>
      <c r="D83" s="47">
        <v>0.70062899999999995</v>
      </c>
      <c r="E83" s="48">
        <v>1.0103979999999999</v>
      </c>
      <c r="F83" s="46">
        <v>0.90663720000000003</v>
      </c>
      <c r="G83" s="45">
        <v>0.1920346</v>
      </c>
      <c r="H83" s="47">
        <v>0.78249780000000002</v>
      </c>
      <c r="I83" s="48">
        <v>1.0504709999999999</v>
      </c>
      <c r="J83" s="46">
        <v>0.98970979999999997</v>
      </c>
      <c r="K83" s="45">
        <v>0.89460220000000001</v>
      </c>
      <c r="L83" s="47">
        <v>0.84927980000000003</v>
      </c>
      <c r="M83" s="48">
        <v>1.1533599999999999</v>
      </c>
      <c r="N83" s="39" t="s">
        <v>169</v>
      </c>
    </row>
    <row r="84" spans="1:14" x14ac:dyDescent="0.3">
      <c r="A84" t="s">
        <v>256</v>
      </c>
      <c r="B84" s="46">
        <v>0.77581699999999998</v>
      </c>
      <c r="C84" s="45">
        <v>4.8042604687499997E-2</v>
      </c>
      <c r="D84" s="47">
        <v>0.65230600000000005</v>
      </c>
      <c r="E84" s="48">
        <v>0.92271429999999999</v>
      </c>
      <c r="F84" s="46">
        <v>0.92683879999999996</v>
      </c>
      <c r="G84" s="45">
        <v>0.29980010000000001</v>
      </c>
      <c r="H84" s="47">
        <v>0.80284699999999998</v>
      </c>
      <c r="I84" s="48">
        <v>1.0699799999999999</v>
      </c>
      <c r="J84" s="46">
        <v>1.0055430000000001</v>
      </c>
      <c r="K84" s="45">
        <v>0.94239759999999995</v>
      </c>
      <c r="L84" s="47">
        <v>0.86554260000000005</v>
      </c>
      <c r="M84" s="48">
        <v>1.1681870000000001</v>
      </c>
      <c r="N84" s="39" t="s">
        <v>169</v>
      </c>
    </row>
    <row r="85" spans="1:14" x14ac:dyDescent="0.3">
      <c r="A85" t="s">
        <v>257</v>
      </c>
      <c r="B85" s="46">
        <v>0.7338576</v>
      </c>
      <c r="C85" s="45">
        <v>1.4772672000000001E-2</v>
      </c>
      <c r="D85" s="47">
        <v>0.61660230000000005</v>
      </c>
      <c r="E85" s="48">
        <v>0.87341069999999998</v>
      </c>
      <c r="F85" s="46">
        <v>0.90444340000000001</v>
      </c>
      <c r="G85" s="45">
        <v>0.168043</v>
      </c>
      <c r="H85" s="47">
        <v>0.78408809999999995</v>
      </c>
      <c r="I85" s="48">
        <v>1.0432729999999999</v>
      </c>
      <c r="J85" s="46">
        <v>0.98478690000000002</v>
      </c>
      <c r="K85" s="45">
        <v>0.83964349999999999</v>
      </c>
      <c r="L85" s="47">
        <v>0.84889709999999996</v>
      </c>
      <c r="M85" s="48">
        <v>1.1424300000000001</v>
      </c>
      <c r="N85" s="39" t="s">
        <v>169</v>
      </c>
    </row>
    <row r="86" spans="1:14" x14ac:dyDescent="0.3">
      <c r="A86" t="s">
        <v>258</v>
      </c>
      <c r="B86" s="46">
        <v>0.82038140000000004</v>
      </c>
      <c r="C86" s="45">
        <v>0.106035202325581</v>
      </c>
      <c r="D86" s="47">
        <v>0.69595980000000002</v>
      </c>
      <c r="E86" s="48">
        <v>0.96704659999999998</v>
      </c>
      <c r="F86" s="46">
        <v>0.97724630000000001</v>
      </c>
      <c r="G86" s="45">
        <v>0.74927290000000002</v>
      </c>
      <c r="H86" s="47">
        <v>0.84860000000000002</v>
      </c>
      <c r="I86" s="48">
        <v>1.1253949999999999</v>
      </c>
      <c r="J86" s="46">
        <v>1.055485</v>
      </c>
      <c r="K86" s="45">
        <v>0.47759629999999997</v>
      </c>
      <c r="L86" s="47">
        <v>0.90934329999999997</v>
      </c>
      <c r="M86" s="48">
        <v>1.225114</v>
      </c>
      <c r="N86" s="39" t="s">
        <v>169</v>
      </c>
    </row>
    <row r="87" spans="1:14" x14ac:dyDescent="0.3">
      <c r="A87" t="s">
        <v>259</v>
      </c>
      <c r="B87" s="46">
        <v>0.77984540000000002</v>
      </c>
      <c r="C87" s="45">
        <v>4.9272725675675699E-2</v>
      </c>
      <c r="D87" s="47">
        <v>0.65690479999999996</v>
      </c>
      <c r="E87" s="48">
        <v>0.92579449999999996</v>
      </c>
      <c r="F87" s="46">
        <v>0.9627964</v>
      </c>
      <c r="G87" s="45">
        <v>0.60004780000000002</v>
      </c>
      <c r="H87" s="47">
        <v>0.83557590000000004</v>
      </c>
      <c r="I87" s="48">
        <v>1.1093869999999999</v>
      </c>
      <c r="J87" s="46">
        <v>1.0429360000000001</v>
      </c>
      <c r="K87" s="45">
        <v>0.57744960000000001</v>
      </c>
      <c r="L87" s="47">
        <v>0.89955050000000003</v>
      </c>
      <c r="M87" s="48">
        <v>1.2091780000000001</v>
      </c>
      <c r="N87" s="39" t="s">
        <v>169</v>
      </c>
    </row>
    <row r="88" spans="1:14" x14ac:dyDescent="0.3">
      <c r="A88" t="s">
        <v>260</v>
      </c>
      <c r="B88" s="46">
        <v>0.79156769999999999</v>
      </c>
      <c r="C88" s="45">
        <v>5.6800730769230798E-2</v>
      </c>
      <c r="D88" s="47">
        <v>0.66820610000000003</v>
      </c>
      <c r="E88" s="48">
        <v>0.93770379999999998</v>
      </c>
      <c r="F88" s="46">
        <v>0.9742286</v>
      </c>
      <c r="G88" s="45">
        <v>0.71685390000000004</v>
      </c>
      <c r="H88" s="47">
        <v>0.84602029999999995</v>
      </c>
      <c r="I88" s="48">
        <v>1.121866</v>
      </c>
      <c r="J88" s="46">
        <v>1.0550120000000001</v>
      </c>
      <c r="K88" s="45">
        <v>0.47698069999999998</v>
      </c>
      <c r="L88" s="47">
        <v>0.91024910000000003</v>
      </c>
      <c r="M88" s="48">
        <v>1.2227980000000001</v>
      </c>
      <c r="N88" s="39" t="s">
        <v>169</v>
      </c>
    </row>
    <row r="89" spans="1:14" x14ac:dyDescent="0.3">
      <c r="A89" t="s">
        <v>261</v>
      </c>
      <c r="B89" s="46">
        <v>0.78057750000000004</v>
      </c>
      <c r="C89" s="45">
        <v>4.9272725675675699E-2</v>
      </c>
      <c r="D89" s="47">
        <v>0.65690720000000002</v>
      </c>
      <c r="E89" s="48">
        <v>0.92753030000000003</v>
      </c>
      <c r="F89" s="46">
        <v>0.93959729999999997</v>
      </c>
      <c r="G89" s="45">
        <v>0.38942399999999999</v>
      </c>
      <c r="H89" s="47">
        <v>0.81530999999999998</v>
      </c>
      <c r="I89" s="48">
        <v>1.0828310000000001</v>
      </c>
      <c r="J89" s="46">
        <v>1.021957</v>
      </c>
      <c r="K89" s="45">
        <v>0.77352969999999999</v>
      </c>
      <c r="L89" s="47">
        <v>0.88142469999999995</v>
      </c>
      <c r="M89" s="48">
        <v>1.1848959999999999</v>
      </c>
      <c r="N89" s="39" t="s">
        <v>169</v>
      </c>
    </row>
    <row r="90" spans="1:14" x14ac:dyDescent="0.3">
      <c r="A90" t="s">
        <v>262</v>
      </c>
      <c r="B90" s="46">
        <v>0.76066849999999997</v>
      </c>
      <c r="C90" s="45">
        <v>3.0469480434782599E-2</v>
      </c>
      <c r="D90" s="47">
        <v>0.64019130000000002</v>
      </c>
      <c r="E90" s="48">
        <v>0.90381820000000002</v>
      </c>
      <c r="F90" s="46">
        <v>0.85849350000000002</v>
      </c>
      <c r="G90" s="45">
        <v>5.1251900000000003E-2</v>
      </c>
      <c r="H90" s="47">
        <v>0.7363999</v>
      </c>
      <c r="I90" s="48">
        <v>1.0008300000000001</v>
      </c>
      <c r="J90" s="46">
        <v>0.91361170000000003</v>
      </c>
      <c r="K90" s="45">
        <v>0.26863710000000002</v>
      </c>
      <c r="L90" s="47">
        <v>0.77846579999999999</v>
      </c>
      <c r="M90" s="48">
        <v>1.07222</v>
      </c>
      <c r="N90" s="39" t="s">
        <v>169</v>
      </c>
    </row>
    <row r="91" spans="1:14" x14ac:dyDescent="0.3">
      <c r="A91" t="s">
        <v>263</v>
      </c>
      <c r="B91" s="46">
        <v>0.76125140000000002</v>
      </c>
      <c r="C91" s="45">
        <v>3.1977576000000001E-2</v>
      </c>
      <c r="D91" s="47">
        <v>0.63969160000000003</v>
      </c>
      <c r="E91" s="48">
        <v>0.90591100000000002</v>
      </c>
      <c r="F91" s="46">
        <v>0.89343159999999999</v>
      </c>
      <c r="G91" s="45">
        <v>0.13561210000000001</v>
      </c>
      <c r="H91" s="47">
        <v>0.77052620000000005</v>
      </c>
      <c r="I91" s="48">
        <v>1.0359419999999999</v>
      </c>
      <c r="J91" s="46">
        <v>0.99192150000000001</v>
      </c>
      <c r="K91" s="45">
        <v>0.91843649999999999</v>
      </c>
      <c r="L91" s="47">
        <v>0.8492866</v>
      </c>
      <c r="M91" s="48">
        <v>1.158512</v>
      </c>
      <c r="N91" s="39" t="s">
        <v>169</v>
      </c>
    </row>
    <row r="92" spans="1:14" x14ac:dyDescent="0.3">
      <c r="A92" t="s">
        <v>264</v>
      </c>
      <c r="B92" s="46">
        <v>0.73825830000000003</v>
      </c>
      <c r="C92" s="45">
        <v>1.8301499999999998E-2</v>
      </c>
      <c r="D92" s="47">
        <v>0.61872099999999997</v>
      </c>
      <c r="E92" s="48">
        <v>0.88089030000000001</v>
      </c>
      <c r="F92" s="46">
        <v>0.86729420000000002</v>
      </c>
      <c r="G92" s="45">
        <v>5.9388999999999997E-2</v>
      </c>
      <c r="H92" s="47">
        <v>0.74796989999999997</v>
      </c>
      <c r="I92" s="48">
        <v>1.005654</v>
      </c>
      <c r="J92" s="46">
        <v>0.97179309999999997</v>
      </c>
      <c r="K92" s="45">
        <v>0.71676790000000001</v>
      </c>
      <c r="L92" s="47">
        <v>0.83260719999999999</v>
      </c>
      <c r="M92" s="48">
        <v>1.134247</v>
      </c>
      <c r="N92" s="39" t="s">
        <v>169</v>
      </c>
    </row>
    <row r="93" spans="1:14" x14ac:dyDescent="0.3">
      <c r="A93" t="s">
        <v>265</v>
      </c>
      <c r="B93" s="46">
        <v>0.82896349999999996</v>
      </c>
      <c r="C93" s="45">
        <v>0.13505432846715301</v>
      </c>
      <c r="D93" s="47">
        <v>0.70374219999999998</v>
      </c>
      <c r="E93" s="48">
        <v>0.97646639999999996</v>
      </c>
      <c r="F93" s="46">
        <v>0.95265250000000001</v>
      </c>
      <c r="G93" s="45">
        <v>0.50927800000000001</v>
      </c>
      <c r="H93" s="47">
        <v>0.82484809999999997</v>
      </c>
      <c r="I93" s="48">
        <v>1.1002590000000001</v>
      </c>
      <c r="J93" s="46">
        <v>1.0514269999999999</v>
      </c>
      <c r="K93" s="45">
        <v>0.5231538</v>
      </c>
      <c r="L93" s="47">
        <v>0.9014143</v>
      </c>
      <c r="M93" s="48">
        <v>1.226404</v>
      </c>
      <c r="N93" s="39" t="s">
        <v>169</v>
      </c>
    </row>
    <row r="94" spans="1:14" x14ac:dyDescent="0.3">
      <c r="A94" t="s">
        <v>266</v>
      </c>
      <c r="B94" s="46">
        <v>0.78861130000000002</v>
      </c>
      <c r="C94" s="45">
        <v>5.6800730769230798E-2</v>
      </c>
      <c r="D94" s="47">
        <v>0.66382459999999999</v>
      </c>
      <c r="E94" s="48">
        <v>0.93685560000000001</v>
      </c>
      <c r="F94" s="46">
        <v>0.89397070000000001</v>
      </c>
      <c r="G94" s="45">
        <v>0.13235430000000001</v>
      </c>
      <c r="H94" s="47">
        <v>0.77254999999999996</v>
      </c>
      <c r="I94" s="48">
        <v>1.034475</v>
      </c>
      <c r="J94" s="46">
        <v>0.9992839</v>
      </c>
      <c r="K94" s="45">
        <v>0.99268979999999996</v>
      </c>
      <c r="L94" s="47">
        <v>0.8573075</v>
      </c>
      <c r="M94" s="48">
        <v>1.1647730000000001</v>
      </c>
      <c r="N94" s="39" t="s">
        <v>169</v>
      </c>
    </row>
    <row r="95" spans="1:14" x14ac:dyDescent="0.3">
      <c r="A95" t="s">
        <v>267</v>
      </c>
      <c r="B95" s="46">
        <v>0.79980770000000001</v>
      </c>
      <c r="C95" s="45">
        <v>7.4485860000000001E-2</v>
      </c>
      <c r="D95" s="47">
        <v>0.67407430000000002</v>
      </c>
      <c r="E95" s="48">
        <v>0.948994</v>
      </c>
      <c r="F95" s="46">
        <v>0.89211629999999997</v>
      </c>
      <c r="G95" s="45">
        <v>0.12583630000000001</v>
      </c>
      <c r="H95" s="47">
        <v>0.77079799999999998</v>
      </c>
      <c r="I95" s="48">
        <v>1.032529</v>
      </c>
      <c r="J95" s="46">
        <v>0.9945927</v>
      </c>
      <c r="K95" s="45">
        <v>0.9449166</v>
      </c>
      <c r="L95" s="47">
        <v>0.85280069999999997</v>
      </c>
      <c r="M95" s="48">
        <v>1.1599600000000001</v>
      </c>
      <c r="N95" s="39" t="s">
        <v>169</v>
      </c>
    </row>
    <row r="96" spans="1:14" x14ac:dyDescent="0.3">
      <c r="A96" t="s">
        <v>268</v>
      </c>
      <c r="B96" s="46">
        <v>0.78981809999999997</v>
      </c>
      <c r="C96" s="45">
        <v>5.9609010638297898E-2</v>
      </c>
      <c r="D96" s="47">
        <v>0.66437029999999997</v>
      </c>
      <c r="E96" s="48">
        <v>0.93895320000000004</v>
      </c>
      <c r="F96" s="46">
        <v>0.90757690000000002</v>
      </c>
      <c r="G96" s="45">
        <v>0.19267529999999999</v>
      </c>
      <c r="H96" s="47">
        <v>0.7843639</v>
      </c>
      <c r="I96" s="48">
        <v>1.0501450000000001</v>
      </c>
      <c r="J96" s="46">
        <v>1.0124420000000001</v>
      </c>
      <c r="K96" s="45">
        <v>0.87421309999999997</v>
      </c>
      <c r="L96" s="47">
        <v>0.86872799999999994</v>
      </c>
      <c r="M96" s="48">
        <v>1.1799310000000001</v>
      </c>
      <c r="N96" s="39" t="s">
        <v>169</v>
      </c>
    </row>
    <row r="97" spans="1:14" x14ac:dyDescent="0.3">
      <c r="A97" t="s">
        <v>269</v>
      </c>
      <c r="B97" s="46">
        <v>0.73915830000000005</v>
      </c>
      <c r="C97" s="45">
        <v>2.48277292682927E-2</v>
      </c>
      <c r="D97" s="47">
        <v>0.61432980000000004</v>
      </c>
      <c r="E97" s="48">
        <v>0.88935120000000001</v>
      </c>
      <c r="F97" s="46">
        <v>0.82135119999999995</v>
      </c>
      <c r="G97" s="45">
        <v>2.0172200000000001E-2</v>
      </c>
      <c r="H97" s="47">
        <v>0.69569539999999996</v>
      </c>
      <c r="I97" s="48">
        <v>0.96970279999999998</v>
      </c>
      <c r="J97" s="46">
        <v>0.93309450000000005</v>
      </c>
      <c r="K97" s="45">
        <v>0.43679760000000001</v>
      </c>
      <c r="L97" s="47">
        <v>0.78365260000000003</v>
      </c>
      <c r="M97" s="48">
        <v>1.111035</v>
      </c>
      <c r="N97" s="39" t="s">
        <v>169</v>
      </c>
    </row>
    <row r="98" spans="1:14" x14ac:dyDescent="0.3">
      <c r="A98" t="s">
        <v>270</v>
      </c>
      <c r="B98" s="46">
        <v>0.72745550000000003</v>
      </c>
      <c r="C98" s="45">
        <v>1.3947112500000001E-2</v>
      </c>
      <c r="D98" s="47">
        <v>0.60903209999999997</v>
      </c>
      <c r="E98" s="48">
        <v>0.86890559999999994</v>
      </c>
      <c r="F98" s="46">
        <v>0.86031400000000002</v>
      </c>
      <c r="G98" s="45">
        <v>4.4815599999999997E-2</v>
      </c>
      <c r="H98" s="47">
        <v>0.74272099999999996</v>
      </c>
      <c r="I98" s="48">
        <v>0.99652529999999995</v>
      </c>
      <c r="J98" s="46">
        <v>0.95401959999999997</v>
      </c>
      <c r="K98" s="45">
        <v>0.54609129999999995</v>
      </c>
      <c r="L98" s="47">
        <v>0.8188048</v>
      </c>
      <c r="M98" s="48">
        <v>1.1115630000000001</v>
      </c>
      <c r="N98" s="39" t="s">
        <v>169</v>
      </c>
    </row>
    <row r="99" spans="1:14" x14ac:dyDescent="0.3">
      <c r="A99" t="s">
        <v>271</v>
      </c>
      <c r="B99" s="46">
        <v>0.71569470000000002</v>
      </c>
      <c r="C99" s="45">
        <v>9.5733947368421106E-3</v>
      </c>
      <c r="D99" s="47">
        <v>0.59858359999999999</v>
      </c>
      <c r="E99" s="48">
        <v>0.85571819999999998</v>
      </c>
      <c r="F99" s="46">
        <v>0.83703859999999997</v>
      </c>
      <c r="G99" s="45">
        <v>1.7970400000000001E-2</v>
      </c>
      <c r="H99" s="47">
        <v>0.72236210000000001</v>
      </c>
      <c r="I99" s="48">
        <v>0.96992009999999995</v>
      </c>
      <c r="J99" s="46">
        <v>0.9380735</v>
      </c>
      <c r="K99" s="45">
        <v>0.41317700000000002</v>
      </c>
      <c r="L99" s="47">
        <v>0.80489790000000005</v>
      </c>
      <c r="M99" s="48">
        <v>1.0932839999999999</v>
      </c>
      <c r="N99" s="39" t="s">
        <v>169</v>
      </c>
    </row>
    <row r="100" spans="1:14" x14ac:dyDescent="0.3">
      <c r="A100" t="s">
        <v>272</v>
      </c>
      <c r="B100" s="46">
        <v>0.80776269999999994</v>
      </c>
      <c r="C100" s="45">
        <v>9.2279822033898298E-2</v>
      </c>
      <c r="D100" s="47">
        <v>0.68062080000000003</v>
      </c>
      <c r="E100" s="48">
        <v>0.95865500000000003</v>
      </c>
      <c r="F100" s="46">
        <v>0.90128719999999996</v>
      </c>
      <c r="G100" s="45">
        <v>0.18844430000000001</v>
      </c>
      <c r="H100" s="47">
        <v>0.77196609999999999</v>
      </c>
      <c r="I100" s="48">
        <v>1.0522720000000001</v>
      </c>
      <c r="J100" s="46">
        <v>1.003069</v>
      </c>
      <c r="K100" s="45">
        <v>0.97115839999999998</v>
      </c>
      <c r="L100" s="47">
        <v>0.84952859999999997</v>
      </c>
      <c r="M100" s="48">
        <v>1.184361</v>
      </c>
      <c r="N100" s="39" t="s">
        <v>169</v>
      </c>
    </row>
    <row r="101" spans="1:14" x14ac:dyDescent="0.3">
      <c r="A101" t="s">
        <v>273</v>
      </c>
      <c r="B101" s="46">
        <v>0.77422349999999995</v>
      </c>
      <c r="C101" s="45">
        <v>4.6551142857142902E-2</v>
      </c>
      <c r="D101" s="47">
        <v>0.65064080000000002</v>
      </c>
      <c r="E101" s="48">
        <v>0.92127950000000003</v>
      </c>
      <c r="F101" s="46">
        <v>0.87430350000000001</v>
      </c>
      <c r="G101" s="45">
        <v>7.1615999999999999E-2</v>
      </c>
      <c r="H101" s="47">
        <v>0.75543079999999996</v>
      </c>
      <c r="I101" s="48">
        <v>1.0118819999999999</v>
      </c>
      <c r="J101" s="46">
        <v>0.97661050000000005</v>
      </c>
      <c r="K101" s="45">
        <v>0.76149880000000003</v>
      </c>
      <c r="L101" s="47">
        <v>0.83819710000000003</v>
      </c>
      <c r="M101" s="48">
        <v>1.13788</v>
      </c>
      <c r="N101" s="39" t="s">
        <v>169</v>
      </c>
    </row>
    <row r="102" spans="1:14" x14ac:dyDescent="0.3">
      <c r="A102" t="s">
        <v>274</v>
      </c>
      <c r="B102" s="46">
        <v>0.79314130000000005</v>
      </c>
      <c r="C102" s="45">
        <v>6.16036268041237E-2</v>
      </c>
      <c r="D102" s="47">
        <v>0.66829490000000003</v>
      </c>
      <c r="E102" s="48">
        <v>0.9413106</v>
      </c>
      <c r="F102" s="46">
        <v>0.87792230000000004</v>
      </c>
      <c r="G102" s="45">
        <v>7.8246399999999994E-2</v>
      </c>
      <c r="H102" s="47">
        <v>0.75948970000000005</v>
      </c>
      <c r="I102" s="48">
        <v>1.014823</v>
      </c>
      <c r="J102" s="46">
        <v>0.98122430000000005</v>
      </c>
      <c r="K102" s="45">
        <v>0.80681320000000001</v>
      </c>
      <c r="L102" s="47">
        <v>0.84293070000000003</v>
      </c>
      <c r="M102" s="48">
        <v>1.142207</v>
      </c>
      <c r="N102" s="39" t="s">
        <v>169</v>
      </c>
    </row>
    <row r="103" spans="1:14" x14ac:dyDescent="0.3">
      <c r="A103" t="s">
        <v>275</v>
      </c>
      <c r="B103" s="46">
        <v>0.75594720000000004</v>
      </c>
      <c r="C103" s="45">
        <v>3.0469480434782599E-2</v>
      </c>
      <c r="D103" s="47">
        <v>0.63371520000000003</v>
      </c>
      <c r="E103" s="48">
        <v>0.90175539999999998</v>
      </c>
      <c r="F103" s="46">
        <v>0.87007559999999995</v>
      </c>
      <c r="G103" s="45">
        <v>6.42369E-2</v>
      </c>
      <c r="H103" s="47">
        <v>0.75082660000000001</v>
      </c>
      <c r="I103" s="48">
        <v>1.008264</v>
      </c>
      <c r="J103" s="46">
        <v>0.97012949999999998</v>
      </c>
      <c r="K103" s="45">
        <v>0.69929850000000005</v>
      </c>
      <c r="L103" s="47">
        <v>0.83176830000000002</v>
      </c>
      <c r="M103" s="48">
        <v>1.131507</v>
      </c>
      <c r="N103" s="39" t="s">
        <v>169</v>
      </c>
    </row>
    <row r="104" spans="1:14" x14ac:dyDescent="0.3">
      <c r="A104" t="s">
        <v>276</v>
      </c>
      <c r="B104" s="46">
        <v>0.70018449999999999</v>
      </c>
      <c r="C104" s="45">
        <v>7.4527615384615397E-3</v>
      </c>
      <c r="D104" s="47">
        <v>0.58445860000000005</v>
      </c>
      <c r="E104" s="48">
        <v>0.83882469999999998</v>
      </c>
      <c r="F104" s="46">
        <v>0.79280680000000003</v>
      </c>
      <c r="G104" s="45">
        <v>3.2114999999999999E-3</v>
      </c>
      <c r="H104" s="47">
        <v>0.67936079999999999</v>
      </c>
      <c r="I104" s="48">
        <v>0.92519700000000005</v>
      </c>
      <c r="J104" s="46">
        <v>0.89994839999999998</v>
      </c>
      <c r="K104" s="45">
        <v>0.19808390000000001</v>
      </c>
      <c r="L104" s="47">
        <v>0.76647410000000005</v>
      </c>
      <c r="M104" s="48">
        <v>1.0566660000000001</v>
      </c>
      <c r="N104" s="39" t="s">
        <v>169</v>
      </c>
    </row>
    <row r="105" spans="1:14" x14ac:dyDescent="0.3">
      <c r="A105" t="s">
        <v>277</v>
      </c>
      <c r="B105" s="46">
        <v>0.81902450000000004</v>
      </c>
      <c r="C105" s="45">
        <v>0.12053272671755701</v>
      </c>
      <c r="D105" s="47">
        <v>0.69117649999999997</v>
      </c>
      <c r="E105" s="48">
        <v>0.97052079999999996</v>
      </c>
      <c r="F105" s="46">
        <v>0.89635920000000002</v>
      </c>
      <c r="G105" s="45">
        <v>0.1235557</v>
      </c>
      <c r="H105" s="47">
        <v>0.77984189999999998</v>
      </c>
      <c r="I105" s="48">
        <v>1.0302849999999999</v>
      </c>
      <c r="J105" s="46">
        <v>1.0008630000000001</v>
      </c>
      <c r="K105" s="45">
        <v>0.99069200000000002</v>
      </c>
      <c r="L105" s="47">
        <v>0.86587329999999996</v>
      </c>
      <c r="M105" s="48">
        <v>1.1568970000000001</v>
      </c>
      <c r="N105" s="39" t="s">
        <v>169</v>
      </c>
    </row>
    <row r="106" spans="1:14" x14ac:dyDescent="0.3">
      <c r="A106" t="s">
        <v>278</v>
      </c>
      <c r="B106" s="46">
        <v>0.78699140000000001</v>
      </c>
      <c r="C106" s="45">
        <v>5.6800730769230798E-2</v>
      </c>
      <c r="D106" s="47">
        <v>0.66266380000000003</v>
      </c>
      <c r="E106" s="48">
        <v>0.93464499999999995</v>
      </c>
      <c r="F106" s="46">
        <v>0.87288319999999997</v>
      </c>
      <c r="G106" s="45">
        <v>5.8838399999999999E-2</v>
      </c>
      <c r="H106" s="47">
        <v>0.75806620000000002</v>
      </c>
      <c r="I106" s="48">
        <v>1.00509</v>
      </c>
      <c r="J106" s="46">
        <v>0.9798403</v>
      </c>
      <c r="K106" s="45">
        <v>0.78539559999999997</v>
      </c>
      <c r="L106" s="47">
        <v>0.84623590000000004</v>
      </c>
      <c r="M106" s="48">
        <v>1.134538</v>
      </c>
      <c r="N106" s="39" t="s">
        <v>169</v>
      </c>
    </row>
    <row r="107" spans="1:14" x14ac:dyDescent="0.3">
      <c r="A107" t="s">
        <v>279</v>
      </c>
      <c r="B107" s="46">
        <v>0.82927039999999996</v>
      </c>
      <c r="C107" s="45">
        <v>0.15001021824324301</v>
      </c>
      <c r="D107" s="47">
        <v>0.70071950000000005</v>
      </c>
      <c r="E107" s="48">
        <v>0.98140479999999997</v>
      </c>
      <c r="F107" s="46">
        <v>0.89961469999999999</v>
      </c>
      <c r="G107" s="45">
        <v>0.1360729</v>
      </c>
      <c r="H107" s="47">
        <v>0.78278999999999999</v>
      </c>
      <c r="I107" s="48">
        <v>1.033874</v>
      </c>
      <c r="J107" s="46">
        <v>1.0043569999999999</v>
      </c>
      <c r="K107" s="45">
        <v>0.95314299999999996</v>
      </c>
      <c r="L107" s="47">
        <v>0.86879229999999996</v>
      </c>
      <c r="M107" s="48">
        <v>1.1610739999999999</v>
      </c>
      <c r="N107" s="39" t="s">
        <v>169</v>
      </c>
    </row>
    <row r="108" spans="1:14" x14ac:dyDescent="0.3">
      <c r="A108" t="s">
        <v>280</v>
      </c>
      <c r="B108" s="46">
        <v>0.91684299999999996</v>
      </c>
      <c r="C108" s="45">
        <v>0.57173878396946598</v>
      </c>
      <c r="D108" s="47">
        <v>0.77784759999999997</v>
      </c>
      <c r="E108" s="48">
        <v>1.080676</v>
      </c>
      <c r="F108" s="46">
        <v>0.93208480000000005</v>
      </c>
      <c r="G108" s="45">
        <v>0.30690590000000001</v>
      </c>
      <c r="H108" s="47">
        <v>0.81444680000000003</v>
      </c>
      <c r="I108" s="48">
        <v>1.0667139999999999</v>
      </c>
      <c r="J108" s="46">
        <v>1.029423</v>
      </c>
      <c r="K108" s="45">
        <v>0.68648670000000001</v>
      </c>
      <c r="L108" s="47">
        <v>0.89421110000000004</v>
      </c>
      <c r="M108" s="48">
        <v>1.185079</v>
      </c>
      <c r="N108" s="39" t="s">
        <v>169</v>
      </c>
    </row>
    <row r="109" spans="1:14" x14ac:dyDescent="0.3">
      <c r="A109" t="s">
        <v>281</v>
      </c>
      <c r="B109" s="46">
        <v>0.97478189999999998</v>
      </c>
      <c r="C109" s="45">
        <v>0.90695202302839095</v>
      </c>
      <c r="D109" s="47">
        <v>0.82652159999999997</v>
      </c>
      <c r="E109" s="48">
        <v>1.149637</v>
      </c>
      <c r="F109" s="46">
        <v>0.95028590000000002</v>
      </c>
      <c r="G109" s="45">
        <v>0.45700350000000001</v>
      </c>
      <c r="H109" s="47">
        <v>0.83080310000000002</v>
      </c>
      <c r="I109" s="48">
        <v>1.0869519999999999</v>
      </c>
      <c r="J109" s="46">
        <v>1.0387360000000001</v>
      </c>
      <c r="K109" s="45">
        <v>0.59581980000000001</v>
      </c>
      <c r="L109" s="47">
        <v>0.90264540000000004</v>
      </c>
      <c r="M109" s="48">
        <v>1.195344</v>
      </c>
      <c r="N109" s="39" t="s">
        <v>169</v>
      </c>
    </row>
    <row r="110" spans="1:14" x14ac:dyDescent="0.3">
      <c r="A110" t="s">
        <v>282</v>
      </c>
      <c r="B110" s="46">
        <v>0.85673379999999999</v>
      </c>
      <c r="C110" s="45">
        <v>0.26785044923076901</v>
      </c>
      <c r="D110" s="47">
        <v>0.72481150000000005</v>
      </c>
      <c r="E110" s="48">
        <v>1.012667</v>
      </c>
      <c r="F110" s="46">
        <v>0.91083919999999996</v>
      </c>
      <c r="G110" s="45">
        <v>0.18399160000000001</v>
      </c>
      <c r="H110" s="47">
        <v>0.79361179999999998</v>
      </c>
      <c r="I110" s="48">
        <v>1.045383</v>
      </c>
      <c r="J110" s="46">
        <v>1.011128</v>
      </c>
      <c r="K110" s="45">
        <v>0.87996229999999998</v>
      </c>
      <c r="L110" s="47">
        <v>0.87585299999999999</v>
      </c>
      <c r="M110" s="48">
        <v>1.1672959999999999</v>
      </c>
      <c r="N110" s="39" t="s">
        <v>169</v>
      </c>
    </row>
    <row r="111" spans="1:14" x14ac:dyDescent="0.3">
      <c r="A111" t="s">
        <v>283</v>
      </c>
      <c r="B111" s="46">
        <v>0.71271280000000004</v>
      </c>
      <c r="C111" s="45">
        <v>8.5074999999999994E-3</v>
      </c>
      <c r="D111" s="47">
        <v>0.59667740000000002</v>
      </c>
      <c r="E111" s="48">
        <v>0.85131349999999995</v>
      </c>
      <c r="F111" s="46">
        <v>0.8341982</v>
      </c>
      <c r="G111" s="45">
        <v>1.3717699999999999E-2</v>
      </c>
      <c r="H111" s="47">
        <v>0.72220119999999999</v>
      </c>
      <c r="I111" s="48">
        <v>0.96356339999999996</v>
      </c>
      <c r="J111" s="46">
        <v>0.93271280000000001</v>
      </c>
      <c r="K111" s="45">
        <v>0.36041640000000003</v>
      </c>
      <c r="L111" s="47">
        <v>0.80337159999999996</v>
      </c>
      <c r="M111" s="48">
        <v>1.082878</v>
      </c>
      <c r="N111" s="39" t="s">
        <v>169</v>
      </c>
    </row>
    <row r="112" spans="1:14" x14ac:dyDescent="0.3">
      <c r="A112" t="s">
        <v>284</v>
      </c>
      <c r="B112" s="46">
        <v>0.78209930000000005</v>
      </c>
      <c r="C112" s="45">
        <v>5.3908176623376602E-2</v>
      </c>
      <c r="D112" s="47">
        <v>0.65737769999999995</v>
      </c>
      <c r="E112" s="48">
        <v>0.93048390000000003</v>
      </c>
      <c r="F112" s="46">
        <v>0.90027690000000005</v>
      </c>
      <c r="G112" s="45">
        <v>0.14214260000000001</v>
      </c>
      <c r="H112" s="47">
        <v>0.78245010000000004</v>
      </c>
      <c r="I112" s="48">
        <v>1.035847</v>
      </c>
      <c r="J112" s="46">
        <v>0.99489649999999996</v>
      </c>
      <c r="K112" s="45">
        <v>0.94504600000000005</v>
      </c>
      <c r="L112" s="47">
        <v>0.86018819999999996</v>
      </c>
      <c r="M112" s="48">
        <v>1.1507000000000001</v>
      </c>
      <c r="N112" s="39" t="s">
        <v>169</v>
      </c>
    </row>
    <row r="113" spans="1:14" x14ac:dyDescent="0.3">
      <c r="A113" t="s">
        <v>285</v>
      </c>
      <c r="B113" s="46">
        <v>0.78625409999999996</v>
      </c>
      <c r="C113" s="45">
        <v>5.6800730769230798E-2</v>
      </c>
      <c r="D113" s="47">
        <v>0.66105539999999996</v>
      </c>
      <c r="E113" s="48">
        <v>0.93516440000000001</v>
      </c>
      <c r="F113" s="46">
        <v>0.89944610000000003</v>
      </c>
      <c r="G113" s="45">
        <v>0.13821890000000001</v>
      </c>
      <c r="H113" s="47">
        <v>0.78185360000000004</v>
      </c>
      <c r="I113" s="48">
        <v>1.0347249999999999</v>
      </c>
      <c r="J113" s="46">
        <v>0.99674529999999995</v>
      </c>
      <c r="K113" s="45">
        <v>0.96493379999999995</v>
      </c>
      <c r="L113" s="47">
        <v>0.86191689999999999</v>
      </c>
      <c r="M113" s="48">
        <v>1.1526650000000001</v>
      </c>
      <c r="N113" s="39" t="s">
        <v>169</v>
      </c>
    </row>
    <row r="114" spans="1:14" x14ac:dyDescent="0.3">
      <c r="A114" t="s">
        <v>286</v>
      </c>
      <c r="B114" s="46">
        <v>0.82836500000000002</v>
      </c>
      <c r="C114" s="45">
        <v>0.15001021824324301</v>
      </c>
      <c r="D114" s="47">
        <v>0.69908190000000003</v>
      </c>
      <c r="E114" s="48">
        <v>0.98155669999999995</v>
      </c>
      <c r="F114" s="46">
        <v>0.91095170000000003</v>
      </c>
      <c r="G114" s="45">
        <v>0.1860878</v>
      </c>
      <c r="H114" s="47">
        <v>0.79333240000000005</v>
      </c>
      <c r="I114" s="48">
        <v>1.046009</v>
      </c>
      <c r="J114" s="46">
        <v>1.0128200000000001</v>
      </c>
      <c r="K114" s="45">
        <v>0.86207100000000003</v>
      </c>
      <c r="L114" s="47">
        <v>0.87724619999999998</v>
      </c>
      <c r="M114" s="48">
        <v>1.169346</v>
      </c>
      <c r="N114" s="39" t="s">
        <v>169</v>
      </c>
    </row>
    <row r="115" spans="1:14" x14ac:dyDescent="0.3">
      <c r="A115" t="s">
        <v>287</v>
      </c>
      <c r="B115" s="46">
        <v>0.84678750000000003</v>
      </c>
      <c r="C115" s="45">
        <v>0.225761747368421</v>
      </c>
      <c r="D115" s="47">
        <v>0.7161807</v>
      </c>
      <c r="E115" s="48">
        <v>1.001212</v>
      </c>
      <c r="F115" s="46">
        <v>0.9196278</v>
      </c>
      <c r="G115" s="45">
        <v>0.2303751</v>
      </c>
      <c r="H115" s="47">
        <v>0.80195419999999995</v>
      </c>
      <c r="I115" s="48">
        <v>1.0545679999999999</v>
      </c>
      <c r="J115" s="46">
        <v>1.0168299999999999</v>
      </c>
      <c r="K115" s="45">
        <v>0.8184129</v>
      </c>
      <c r="L115" s="47">
        <v>0.88179620000000003</v>
      </c>
      <c r="M115" s="48">
        <v>1.1725429999999999</v>
      </c>
      <c r="N115" s="39" t="s">
        <v>169</v>
      </c>
    </row>
    <row r="116" spans="1:14" x14ac:dyDescent="0.3">
      <c r="A116" t="s">
        <v>288</v>
      </c>
      <c r="B116" s="46">
        <v>0.83822209999999997</v>
      </c>
      <c r="C116" s="45">
        <v>0.19023228116883101</v>
      </c>
      <c r="D116" s="47">
        <v>0.70877259999999997</v>
      </c>
      <c r="E116" s="48">
        <v>0.99131400000000003</v>
      </c>
      <c r="F116" s="46">
        <v>0.92167809999999994</v>
      </c>
      <c r="G116" s="45">
        <v>0.24441160000000001</v>
      </c>
      <c r="H116" s="47">
        <v>0.80341289999999999</v>
      </c>
      <c r="I116" s="48">
        <v>1.0573520000000001</v>
      </c>
      <c r="J116" s="46">
        <v>1.016664</v>
      </c>
      <c r="K116" s="45">
        <v>0.82078119999999999</v>
      </c>
      <c r="L116" s="47">
        <v>0.88120980000000004</v>
      </c>
      <c r="M116" s="48">
        <v>1.1729400000000001</v>
      </c>
      <c r="N116" s="39" t="s">
        <v>169</v>
      </c>
    </row>
    <row r="117" spans="1:14" x14ac:dyDescent="0.3">
      <c r="A117" t="s">
        <v>289</v>
      </c>
      <c r="B117" s="46">
        <v>0.86697100000000005</v>
      </c>
      <c r="C117" s="45">
        <v>0.32982364647887302</v>
      </c>
      <c r="D117" s="47">
        <v>0.73369899999999999</v>
      </c>
      <c r="E117" s="48">
        <v>1.024451</v>
      </c>
      <c r="F117" s="46">
        <v>0.91806529999999997</v>
      </c>
      <c r="G117" s="45">
        <v>0.21943960000000001</v>
      </c>
      <c r="H117" s="47">
        <v>0.80097419999999997</v>
      </c>
      <c r="I117" s="48">
        <v>1.0522739999999999</v>
      </c>
      <c r="J117" s="46">
        <v>1.0179579999999999</v>
      </c>
      <c r="K117" s="45">
        <v>0.80591440000000003</v>
      </c>
      <c r="L117" s="47">
        <v>0.88321700000000003</v>
      </c>
      <c r="M117" s="48">
        <v>1.1732549999999999</v>
      </c>
      <c r="N117" s="39" t="s">
        <v>169</v>
      </c>
    </row>
    <row r="118" spans="1:14" x14ac:dyDescent="0.3">
      <c r="A118" t="s">
        <v>290</v>
      </c>
      <c r="B118" s="46">
        <v>0.74344109999999997</v>
      </c>
      <c r="C118" s="45">
        <v>2.1196125E-2</v>
      </c>
      <c r="D118" s="47">
        <v>0.62307690000000004</v>
      </c>
      <c r="E118" s="48">
        <v>0.88705690000000004</v>
      </c>
      <c r="F118" s="46">
        <v>0.88587769999999999</v>
      </c>
      <c r="G118" s="45">
        <v>9.3760700000000002E-2</v>
      </c>
      <c r="H118" s="47">
        <v>0.76882379999999995</v>
      </c>
      <c r="I118" s="48">
        <v>1.020753</v>
      </c>
      <c r="J118" s="46">
        <v>0.96127390000000001</v>
      </c>
      <c r="K118" s="45">
        <v>0.59805019999999998</v>
      </c>
      <c r="L118" s="47">
        <v>0.83000169999999995</v>
      </c>
      <c r="M118" s="48">
        <v>1.113308</v>
      </c>
      <c r="N118" s="39" t="s">
        <v>169</v>
      </c>
    </row>
    <row r="119" spans="1:14" x14ac:dyDescent="0.3">
      <c r="A119" t="s">
        <v>291</v>
      </c>
      <c r="B119" s="46">
        <v>0.93233339999999998</v>
      </c>
      <c r="C119" s="45">
        <v>0.67979403391304305</v>
      </c>
      <c r="D119" s="47">
        <v>0.78812729999999998</v>
      </c>
      <c r="E119" s="48">
        <v>1.1029249999999999</v>
      </c>
      <c r="F119" s="46">
        <v>1.0016970000000001</v>
      </c>
      <c r="G119" s="45">
        <v>0.98032900000000001</v>
      </c>
      <c r="H119" s="47">
        <v>0.87539900000000004</v>
      </c>
      <c r="I119" s="48">
        <v>1.1462159999999999</v>
      </c>
      <c r="J119" s="46">
        <v>1.07341</v>
      </c>
      <c r="K119" s="45">
        <v>0.32048169999999998</v>
      </c>
      <c r="L119" s="47">
        <v>0.93340369999999995</v>
      </c>
      <c r="M119" s="48">
        <v>1.234418</v>
      </c>
      <c r="N119" s="39" t="s">
        <v>169</v>
      </c>
    </row>
    <row r="120" spans="1:14" x14ac:dyDescent="0.3">
      <c r="A120" t="s">
        <v>292</v>
      </c>
      <c r="B120" s="46">
        <v>0.93442919999999996</v>
      </c>
      <c r="C120" s="45">
        <v>0.68421257499999999</v>
      </c>
      <c r="D120" s="47">
        <v>0.790358</v>
      </c>
      <c r="E120" s="48">
        <v>1.1047629999999999</v>
      </c>
      <c r="F120" s="46">
        <v>1.0056339999999999</v>
      </c>
      <c r="G120" s="45">
        <v>0.93478570000000005</v>
      </c>
      <c r="H120" s="47">
        <v>0.87902309999999995</v>
      </c>
      <c r="I120" s="48">
        <v>1.1504799999999999</v>
      </c>
      <c r="J120" s="46">
        <v>1.075294</v>
      </c>
      <c r="K120" s="45">
        <v>0.30860019999999999</v>
      </c>
      <c r="L120" s="47">
        <v>0.93505539999999998</v>
      </c>
      <c r="M120" s="48">
        <v>1.2365649999999999</v>
      </c>
      <c r="N120" s="39" t="s">
        <v>169</v>
      </c>
    </row>
    <row r="121" spans="1:14" x14ac:dyDescent="0.3">
      <c r="A121" t="s">
        <v>293</v>
      </c>
      <c r="B121" s="46">
        <v>0.91179929999999998</v>
      </c>
      <c r="C121" s="45">
        <v>0.56315868145161296</v>
      </c>
      <c r="D121" s="47">
        <v>0.77104329999999999</v>
      </c>
      <c r="E121" s="48">
        <v>1.0782510000000001</v>
      </c>
      <c r="F121" s="46">
        <v>0.9979306</v>
      </c>
      <c r="G121" s="45">
        <v>0.97606230000000005</v>
      </c>
      <c r="H121" s="47">
        <v>0.87163420000000003</v>
      </c>
      <c r="I121" s="48">
        <v>1.1425270000000001</v>
      </c>
      <c r="J121" s="46">
        <v>1.0687930000000001</v>
      </c>
      <c r="K121" s="45">
        <v>0.35447139999999999</v>
      </c>
      <c r="L121" s="47">
        <v>0.92839890000000003</v>
      </c>
      <c r="M121" s="48">
        <v>1.2304170000000001</v>
      </c>
      <c r="N121" s="39" t="s">
        <v>169</v>
      </c>
    </row>
    <row r="122" spans="1:14" x14ac:dyDescent="0.3">
      <c r="A122" t="s">
        <v>294</v>
      </c>
      <c r="B122" s="46">
        <v>1.004365</v>
      </c>
      <c r="C122" s="45">
        <v>0.99820554567901199</v>
      </c>
      <c r="D122" s="47">
        <v>0.85123170000000004</v>
      </c>
      <c r="E122" s="48">
        <v>1.185047</v>
      </c>
      <c r="F122" s="46">
        <v>1.0260389999999999</v>
      </c>
      <c r="G122" s="45">
        <v>0.70622280000000004</v>
      </c>
      <c r="H122" s="47">
        <v>0.89766619999999997</v>
      </c>
      <c r="I122" s="48">
        <v>1.1727700000000001</v>
      </c>
      <c r="J122" s="46">
        <v>1.090503</v>
      </c>
      <c r="K122" s="45">
        <v>0.2215915</v>
      </c>
      <c r="L122" s="47">
        <v>0.94905720000000005</v>
      </c>
      <c r="M122" s="48">
        <v>1.2530289999999999</v>
      </c>
      <c r="N122" s="39" t="s">
        <v>169</v>
      </c>
    </row>
    <row r="123" spans="1:14" x14ac:dyDescent="0.3">
      <c r="A123" t="s">
        <v>295</v>
      </c>
      <c r="B123" s="46">
        <v>1.034769</v>
      </c>
      <c r="C123" s="45">
        <v>0.86768012128378402</v>
      </c>
      <c r="D123" s="47">
        <v>0.87707250000000003</v>
      </c>
      <c r="E123" s="48">
        <v>1.2208190000000001</v>
      </c>
      <c r="F123" s="46">
        <v>1.035649</v>
      </c>
      <c r="G123" s="45">
        <v>0.60735859999999997</v>
      </c>
      <c r="H123" s="47">
        <v>0.90612269999999995</v>
      </c>
      <c r="I123" s="48">
        <v>1.183691</v>
      </c>
      <c r="J123" s="46">
        <v>1.0977330000000001</v>
      </c>
      <c r="K123" s="45">
        <v>0.18838550000000001</v>
      </c>
      <c r="L123" s="47">
        <v>0.95533270000000003</v>
      </c>
      <c r="M123" s="48">
        <v>1.26136</v>
      </c>
      <c r="N123" s="39" t="s">
        <v>169</v>
      </c>
    </row>
    <row r="124" spans="1:14" x14ac:dyDescent="0.3">
      <c r="A124" t="s">
        <v>296</v>
      </c>
      <c r="B124" s="46">
        <v>0.9422315</v>
      </c>
      <c r="C124" s="45">
        <v>0.732765734274194</v>
      </c>
      <c r="D124" s="47">
        <v>0.79741510000000004</v>
      </c>
      <c r="E124" s="48">
        <v>1.113348</v>
      </c>
      <c r="F124" s="46">
        <v>1.0067900000000001</v>
      </c>
      <c r="G124" s="45">
        <v>0.92141580000000001</v>
      </c>
      <c r="H124" s="47">
        <v>0.88013889999999995</v>
      </c>
      <c r="I124" s="48">
        <v>1.1516660000000001</v>
      </c>
      <c r="J124" s="46">
        <v>1.07308</v>
      </c>
      <c r="K124" s="45">
        <v>0.32189780000000001</v>
      </c>
      <c r="L124" s="47">
        <v>0.93330239999999998</v>
      </c>
      <c r="M124" s="48">
        <v>1.233792</v>
      </c>
      <c r="N124" s="39" t="s">
        <v>169</v>
      </c>
    </row>
    <row r="125" spans="1:14" x14ac:dyDescent="0.3">
      <c r="A125" t="s">
        <v>297</v>
      </c>
      <c r="B125" s="46">
        <v>0.82553240000000006</v>
      </c>
      <c r="C125" s="45">
        <v>0.141479665714286</v>
      </c>
      <c r="D125" s="47">
        <v>0.69690620000000003</v>
      </c>
      <c r="E125" s="48">
        <v>0.97789890000000002</v>
      </c>
      <c r="F125" s="46">
        <v>0.96799539999999995</v>
      </c>
      <c r="G125" s="45">
        <v>0.64995340000000001</v>
      </c>
      <c r="H125" s="47">
        <v>0.84113090000000001</v>
      </c>
      <c r="I125" s="48">
        <v>1.1139939999999999</v>
      </c>
      <c r="J125" s="46">
        <v>1.033326</v>
      </c>
      <c r="K125" s="45">
        <v>0.66071550000000001</v>
      </c>
      <c r="L125" s="47">
        <v>0.89261179999999996</v>
      </c>
      <c r="M125" s="48">
        <v>1.1962219999999999</v>
      </c>
      <c r="N125" s="39" t="s">
        <v>169</v>
      </c>
    </row>
    <row r="126" spans="1:14" x14ac:dyDescent="0.3">
      <c r="A126" t="s">
        <v>298</v>
      </c>
      <c r="B126" s="46">
        <v>1.007266</v>
      </c>
      <c r="C126" s="45">
        <v>0.98438106831683203</v>
      </c>
      <c r="D126" s="47">
        <v>0.85363239999999996</v>
      </c>
      <c r="E126" s="48">
        <v>1.1885509999999999</v>
      </c>
      <c r="F126" s="46">
        <v>1.004618</v>
      </c>
      <c r="G126" s="45">
        <v>0.94637570000000004</v>
      </c>
      <c r="H126" s="47">
        <v>0.87840189999999996</v>
      </c>
      <c r="I126" s="48">
        <v>1.14897</v>
      </c>
      <c r="J126" s="46">
        <v>1.0750470000000001</v>
      </c>
      <c r="K126" s="45">
        <v>0.30892249999999999</v>
      </c>
      <c r="L126" s="47">
        <v>0.93516759999999999</v>
      </c>
      <c r="M126" s="48">
        <v>1.2358480000000001</v>
      </c>
      <c r="N126" s="39" t="s">
        <v>169</v>
      </c>
    </row>
    <row r="127" spans="1:14" x14ac:dyDescent="0.3">
      <c r="A127" t="s">
        <v>299</v>
      </c>
      <c r="B127" s="46">
        <v>1.0766249999999999</v>
      </c>
      <c r="C127" s="45">
        <v>0.65040145945945904</v>
      </c>
      <c r="D127" s="47">
        <v>0.91092070000000003</v>
      </c>
      <c r="E127" s="48">
        <v>1.272473</v>
      </c>
      <c r="F127" s="46">
        <v>1.0477000000000001</v>
      </c>
      <c r="G127" s="45">
        <v>0.49930180000000002</v>
      </c>
      <c r="H127" s="47">
        <v>0.91522320000000001</v>
      </c>
      <c r="I127" s="48">
        <v>1.1993529999999999</v>
      </c>
      <c r="J127" s="46">
        <v>1.1037889999999999</v>
      </c>
      <c r="K127" s="45">
        <v>0.1683016</v>
      </c>
      <c r="L127" s="47">
        <v>0.95912220000000004</v>
      </c>
      <c r="M127" s="48">
        <v>1.2702770000000001</v>
      </c>
      <c r="N127" s="39" t="s">
        <v>169</v>
      </c>
    </row>
    <row r="128" spans="1:14" x14ac:dyDescent="0.3">
      <c r="A128" t="s">
        <v>300</v>
      </c>
      <c r="B128" s="46">
        <v>1.060303</v>
      </c>
      <c r="C128" s="45">
        <v>0.73472090681362701</v>
      </c>
      <c r="D128" s="47">
        <v>0.89789280000000005</v>
      </c>
      <c r="E128" s="48">
        <v>1.2520910000000001</v>
      </c>
      <c r="F128" s="46">
        <v>1.0361320000000001</v>
      </c>
      <c r="G128" s="45">
        <v>0.60509460000000004</v>
      </c>
      <c r="H128" s="47">
        <v>0.90570280000000003</v>
      </c>
      <c r="I128" s="48">
        <v>1.1853450000000001</v>
      </c>
      <c r="J128" s="46">
        <v>1.1007020000000001</v>
      </c>
      <c r="K128" s="45">
        <v>0.1784905</v>
      </c>
      <c r="L128" s="47">
        <v>0.95712010000000003</v>
      </c>
      <c r="M128" s="48">
        <v>1.2658240000000001</v>
      </c>
      <c r="N128" s="39" t="s">
        <v>169</v>
      </c>
    </row>
    <row r="129" spans="1:14" x14ac:dyDescent="0.3">
      <c r="A129" t="s">
        <v>301</v>
      </c>
      <c r="B129" s="46">
        <v>1.108576</v>
      </c>
      <c r="C129" s="45">
        <v>0.50847821731343301</v>
      </c>
      <c r="D129" s="47">
        <v>0.93751890000000004</v>
      </c>
      <c r="E129" s="48">
        <v>1.3108439999999999</v>
      </c>
      <c r="F129" s="46">
        <v>1.054135</v>
      </c>
      <c r="G129" s="45">
        <v>0.44557380000000002</v>
      </c>
      <c r="H129" s="47">
        <v>0.92059150000000001</v>
      </c>
      <c r="I129" s="48">
        <v>1.2070510000000001</v>
      </c>
      <c r="J129" s="46">
        <v>1.1024160000000001</v>
      </c>
      <c r="K129" s="45">
        <v>0.1747689</v>
      </c>
      <c r="L129" s="47">
        <v>0.95760449999999997</v>
      </c>
      <c r="M129" s="48">
        <v>1.269126</v>
      </c>
      <c r="N129" s="39" t="s">
        <v>169</v>
      </c>
    </row>
    <row r="130" spans="1:14" x14ac:dyDescent="0.3">
      <c r="A130" t="s">
        <v>302</v>
      </c>
      <c r="B130" s="46">
        <v>1.1036319999999999</v>
      </c>
      <c r="C130" s="45">
        <v>0.53078776666666705</v>
      </c>
      <c r="D130" s="47">
        <v>0.93315029999999999</v>
      </c>
      <c r="E130" s="48">
        <v>1.305261</v>
      </c>
      <c r="F130" s="46">
        <v>1.0455289999999999</v>
      </c>
      <c r="G130" s="45">
        <v>0.5197522</v>
      </c>
      <c r="H130" s="47">
        <v>0.9129834</v>
      </c>
      <c r="I130" s="48">
        <v>1.1973180000000001</v>
      </c>
      <c r="J130" s="46">
        <v>1.0954280000000001</v>
      </c>
      <c r="K130" s="45">
        <v>0.20503750000000001</v>
      </c>
      <c r="L130" s="47">
        <v>0.95140670000000005</v>
      </c>
      <c r="M130" s="48">
        <v>1.2612509999999999</v>
      </c>
      <c r="N130" s="39" t="s">
        <v>169</v>
      </c>
    </row>
    <row r="131" spans="1:14" x14ac:dyDescent="0.3">
      <c r="A131" t="s">
        <v>303</v>
      </c>
      <c r="B131" s="46">
        <v>1.11859</v>
      </c>
      <c r="C131" s="45">
        <v>0.467667415614618</v>
      </c>
      <c r="D131" s="47">
        <v>0.94657619999999998</v>
      </c>
      <c r="E131" s="48">
        <v>1.321863</v>
      </c>
      <c r="F131" s="46">
        <v>1.0753520000000001</v>
      </c>
      <c r="G131" s="45">
        <v>0.29152299999999998</v>
      </c>
      <c r="H131" s="47">
        <v>0.9395599</v>
      </c>
      <c r="I131" s="48">
        <v>1.2307699999999999</v>
      </c>
      <c r="J131" s="46">
        <v>1.1169169999999999</v>
      </c>
      <c r="K131" s="45">
        <v>0.1223342</v>
      </c>
      <c r="L131" s="47">
        <v>0.97074300000000002</v>
      </c>
      <c r="M131" s="48">
        <v>1.285102</v>
      </c>
      <c r="N131" s="39" t="s">
        <v>169</v>
      </c>
    </row>
    <row r="132" spans="1:14" x14ac:dyDescent="0.3">
      <c r="A132" t="s">
        <v>304</v>
      </c>
      <c r="B132" s="46">
        <v>0.87765950000000004</v>
      </c>
      <c r="C132" s="45">
        <v>0.407248765116279</v>
      </c>
      <c r="D132" s="47">
        <v>0.73855939999999998</v>
      </c>
      <c r="E132" s="48">
        <v>1.0429580000000001</v>
      </c>
      <c r="F132" s="46">
        <v>1.006084</v>
      </c>
      <c r="G132" s="45">
        <v>0.93084299999999998</v>
      </c>
      <c r="H132" s="47">
        <v>0.87727920000000004</v>
      </c>
      <c r="I132" s="48">
        <v>1.1538010000000001</v>
      </c>
      <c r="J132" s="46">
        <v>1.0670679999999999</v>
      </c>
      <c r="K132" s="45">
        <v>0.37047609999999997</v>
      </c>
      <c r="L132" s="47">
        <v>0.92575110000000005</v>
      </c>
      <c r="M132" s="48">
        <v>1.229957</v>
      </c>
      <c r="N132" s="39" t="s">
        <v>169</v>
      </c>
    </row>
    <row r="133" spans="1:14" x14ac:dyDescent="0.3">
      <c r="A133" t="s">
        <v>305</v>
      </c>
      <c r="B133" s="46">
        <v>0.92431989999999997</v>
      </c>
      <c r="C133" s="45">
        <v>0.61426193971962595</v>
      </c>
      <c r="D133" s="47">
        <v>0.78317119999999996</v>
      </c>
      <c r="E133" s="48">
        <v>1.0909070000000001</v>
      </c>
      <c r="F133" s="46">
        <v>0.93738140000000003</v>
      </c>
      <c r="G133" s="45">
        <v>0.34519739999999999</v>
      </c>
      <c r="H133" s="47">
        <v>0.81960509999999998</v>
      </c>
      <c r="I133" s="48">
        <v>1.072082</v>
      </c>
      <c r="J133" s="46">
        <v>1.0367280000000001</v>
      </c>
      <c r="K133" s="45">
        <v>0.61200169999999998</v>
      </c>
      <c r="L133" s="47">
        <v>0.90184810000000004</v>
      </c>
      <c r="M133" s="48">
        <v>1.191781</v>
      </c>
      <c r="N133" s="39" t="s">
        <v>169</v>
      </c>
    </row>
    <row r="134" spans="1:14" x14ac:dyDescent="0.3">
      <c r="A134" t="s">
        <v>306</v>
      </c>
      <c r="B134" s="46">
        <v>1.00397</v>
      </c>
      <c r="C134" s="45">
        <v>0.99820554567901199</v>
      </c>
      <c r="D134" s="47">
        <v>0.85062150000000003</v>
      </c>
      <c r="E134" s="48">
        <v>1.1849639999999999</v>
      </c>
      <c r="F134" s="46">
        <v>0.98896669999999998</v>
      </c>
      <c r="G134" s="45">
        <v>0.87180979999999997</v>
      </c>
      <c r="H134" s="47">
        <v>0.86428229999999995</v>
      </c>
      <c r="I134" s="48">
        <v>1.1316390000000001</v>
      </c>
      <c r="J134" s="46">
        <v>1.0644670000000001</v>
      </c>
      <c r="K134" s="45">
        <v>0.38221329999999998</v>
      </c>
      <c r="L134" s="47">
        <v>0.92528540000000004</v>
      </c>
      <c r="M134" s="48">
        <v>1.224583</v>
      </c>
      <c r="N134" s="39" t="s">
        <v>169</v>
      </c>
    </row>
    <row r="135" spans="1:14" x14ac:dyDescent="0.3">
      <c r="A135" t="s">
        <v>307</v>
      </c>
      <c r="B135" s="46">
        <v>1.008864</v>
      </c>
      <c r="C135" s="45">
        <v>0.97951053605150196</v>
      </c>
      <c r="D135" s="47">
        <v>0.85530629999999996</v>
      </c>
      <c r="E135" s="48">
        <v>1.1899919999999999</v>
      </c>
      <c r="F135" s="46">
        <v>0.9900447</v>
      </c>
      <c r="G135" s="45">
        <v>0.88396819999999998</v>
      </c>
      <c r="H135" s="47">
        <v>0.86556390000000005</v>
      </c>
      <c r="I135" s="48">
        <v>1.132428</v>
      </c>
      <c r="J135" s="46">
        <v>1.060894</v>
      </c>
      <c r="K135" s="45">
        <v>0.40683740000000002</v>
      </c>
      <c r="L135" s="47">
        <v>0.92259570000000002</v>
      </c>
      <c r="M135" s="48">
        <v>1.219924</v>
      </c>
      <c r="N135" s="39" t="s">
        <v>169</v>
      </c>
    </row>
    <row r="136" spans="1:14" x14ac:dyDescent="0.3">
      <c r="A136" t="s">
        <v>308</v>
      </c>
      <c r="B136" s="46">
        <v>1.014132</v>
      </c>
      <c r="C136" s="45">
        <v>0.95560672272069502</v>
      </c>
      <c r="D136" s="47">
        <v>0.85929990000000001</v>
      </c>
      <c r="E136" s="48">
        <v>1.196863</v>
      </c>
      <c r="F136" s="46">
        <v>0.98663990000000001</v>
      </c>
      <c r="G136" s="45">
        <v>0.84487480000000004</v>
      </c>
      <c r="H136" s="47">
        <v>0.86227469999999995</v>
      </c>
      <c r="I136" s="48">
        <v>1.1289419999999999</v>
      </c>
      <c r="J136" s="46">
        <v>1.0623069999999999</v>
      </c>
      <c r="K136" s="45">
        <v>0.39800410000000003</v>
      </c>
      <c r="L136" s="47">
        <v>0.92337309999999995</v>
      </c>
      <c r="M136" s="48">
        <v>1.222146</v>
      </c>
      <c r="N136" s="39" t="s">
        <v>169</v>
      </c>
    </row>
    <row r="137" spans="1:14" x14ac:dyDescent="0.3">
      <c r="A137" t="s">
        <v>309</v>
      </c>
      <c r="B137" s="46">
        <v>0.99697480000000005</v>
      </c>
      <c r="C137" s="45">
        <v>0.99820554567901199</v>
      </c>
      <c r="D137" s="47">
        <v>0.84483649999999999</v>
      </c>
      <c r="E137" s="48">
        <v>1.1765099999999999</v>
      </c>
      <c r="F137" s="46">
        <v>0.97820189999999996</v>
      </c>
      <c r="G137" s="45">
        <v>0.74855119999999997</v>
      </c>
      <c r="H137" s="47">
        <v>0.85487950000000001</v>
      </c>
      <c r="I137" s="48">
        <v>1.1193150000000001</v>
      </c>
      <c r="J137" s="46">
        <v>1.0586139999999999</v>
      </c>
      <c r="K137" s="45">
        <v>0.42593690000000001</v>
      </c>
      <c r="L137" s="47">
        <v>0.92010990000000004</v>
      </c>
      <c r="M137" s="48">
        <v>1.2179660000000001</v>
      </c>
      <c r="N137" s="39" t="s">
        <v>169</v>
      </c>
    </row>
    <row r="138" spans="1:14" x14ac:dyDescent="0.3">
      <c r="A138" t="s">
        <v>310</v>
      </c>
      <c r="B138" s="46">
        <v>1.0641590000000001</v>
      </c>
      <c r="C138" s="45">
        <v>0.71677345360824696</v>
      </c>
      <c r="D138" s="47">
        <v>0.90080859999999996</v>
      </c>
      <c r="E138" s="48">
        <v>1.257131</v>
      </c>
      <c r="F138" s="46">
        <v>1.0105040000000001</v>
      </c>
      <c r="G138" s="45">
        <v>0.87953599999999998</v>
      </c>
      <c r="H138" s="47">
        <v>0.88277620000000001</v>
      </c>
      <c r="I138" s="48">
        <v>1.1567130000000001</v>
      </c>
      <c r="J138" s="46">
        <v>1.070732</v>
      </c>
      <c r="K138" s="45">
        <v>0.34042440000000002</v>
      </c>
      <c r="L138" s="47">
        <v>0.93037800000000004</v>
      </c>
      <c r="M138" s="48">
        <v>1.2322599999999999</v>
      </c>
      <c r="N138" s="39" t="s">
        <v>169</v>
      </c>
    </row>
    <row r="139" spans="1:14" x14ac:dyDescent="0.3">
      <c r="A139" t="s">
        <v>311</v>
      </c>
      <c r="B139" s="46">
        <v>0.88292420000000005</v>
      </c>
      <c r="C139" s="45">
        <v>0.45243229611307401</v>
      </c>
      <c r="D139" s="47">
        <v>0.7386355</v>
      </c>
      <c r="E139" s="48">
        <v>1.055399</v>
      </c>
      <c r="F139" s="46">
        <v>1.010473</v>
      </c>
      <c r="G139" s="45">
        <v>0.88312860000000004</v>
      </c>
      <c r="H139" s="47">
        <v>0.87942410000000004</v>
      </c>
      <c r="I139" s="48">
        <v>1.1610499999999999</v>
      </c>
      <c r="J139" s="46">
        <v>1.070827</v>
      </c>
      <c r="K139" s="45">
        <v>0.34948099999999999</v>
      </c>
      <c r="L139" s="47">
        <v>0.92781380000000002</v>
      </c>
      <c r="M139" s="48">
        <v>1.2358849999999999</v>
      </c>
      <c r="N139" s="39" t="s">
        <v>169</v>
      </c>
    </row>
    <row r="140" spans="1:14" x14ac:dyDescent="0.3">
      <c r="A140" t="s">
        <v>312</v>
      </c>
      <c r="B140" s="46">
        <v>0.90041539999999998</v>
      </c>
      <c r="C140" s="45">
        <v>0.50157303647416396</v>
      </c>
      <c r="D140" s="47">
        <v>0.76120299999999996</v>
      </c>
      <c r="E140" s="48">
        <v>1.065088</v>
      </c>
      <c r="F140" s="46">
        <v>0.93591349999999995</v>
      </c>
      <c r="G140" s="45">
        <v>0.34175949999999999</v>
      </c>
      <c r="H140" s="47">
        <v>0.81646010000000002</v>
      </c>
      <c r="I140" s="48">
        <v>1.0728439999999999</v>
      </c>
      <c r="J140" s="46">
        <v>1.0342899999999999</v>
      </c>
      <c r="K140" s="45">
        <v>0.64123669999999999</v>
      </c>
      <c r="L140" s="47">
        <v>0.89753879999999997</v>
      </c>
      <c r="M140" s="48">
        <v>1.191878</v>
      </c>
      <c r="N140" s="39" t="s">
        <v>169</v>
      </c>
    </row>
    <row r="141" spans="1:14" x14ac:dyDescent="0.3">
      <c r="A141" t="s">
        <v>313</v>
      </c>
      <c r="B141" s="46">
        <v>0.91196750000000004</v>
      </c>
      <c r="C141" s="45">
        <v>0.56315868145161296</v>
      </c>
      <c r="D141" s="47">
        <v>0.77150359999999996</v>
      </c>
      <c r="E141" s="48">
        <v>1.0780050000000001</v>
      </c>
      <c r="F141" s="46">
        <v>0.93481539999999996</v>
      </c>
      <c r="G141" s="45">
        <v>0.33389950000000002</v>
      </c>
      <c r="H141" s="47">
        <v>0.8153572</v>
      </c>
      <c r="I141" s="48">
        <v>1.0717749999999999</v>
      </c>
      <c r="J141" s="46">
        <v>1.028608</v>
      </c>
      <c r="K141" s="45">
        <v>0.69764320000000002</v>
      </c>
      <c r="L141" s="47">
        <v>0.89217440000000003</v>
      </c>
      <c r="M141" s="48">
        <v>1.1859059999999999</v>
      </c>
      <c r="N141" s="39" t="s">
        <v>169</v>
      </c>
    </row>
    <row r="142" spans="1:14" x14ac:dyDescent="0.3">
      <c r="A142" t="s">
        <v>314</v>
      </c>
      <c r="B142" s="46">
        <v>0.91885510000000004</v>
      </c>
      <c r="C142" s="45">
        <v>0.58505512554744499</v>
      </c>
      <c r="D142" s="47">
        <v>0.77762209999999998</v>
      </c>
      <c r="E142" s="48">
        <v>1.085739</v>
      </c>
      <c r="F142" s="46">
        <v>0.9315099</v>
      </c>
      <c r="G142" s="45">
        <v>0.30743559999999998</v>
      </c>
      <c r="H142" s="47">
        <v>0.81286060000000004</v>
      </c>
      <c r="I142" s="48">
        <v>1.0674779999999999</v>
      </c>
      <c r="J142" s="46">
        <v>1.0241020000000001</v>
      </c>
      <c r="K142" s="45">
        <v>0.74204700000000001</v>
      </c>
      <c r="L142" s="47">
        <v>0.88869569999999998</v>
      </c>
      <c r="M142" s="48">
        <v>1.180139</v>
      </c>
      <c r="N142" s="39" t="s">
        <v>169</v>
      </c>
    </row>
    <row r="143" spans="1:14" x14ac:dyDescent="0.3">
      <c r="A143" t="s">
        <v>315</v>
      </c>
      <c r="B143" s="46">
        <v>0.91904019999999997</v>
      </c>
      <c r="C143" s="45">
        <v>0.58505512554744499</v>
      </c>
      <c r="D143" s="47">
        <v>0.77798</v>
      </c>
      <c r="E143" s="48">
        <v>1.085677</v>
      </c>
      <c r="F143" s="46">
        <v>0.93426949999999997</v>
      </c>
      <c r="G143" s="45">
        <v>0.32886029999999999</v>
      </c>
      <c r="H143" s="47">
        <v>0.81508069999999999</v>
      </c>
      <c r="I143" s="48">
        <v>1.0708869999999999</v>
      </c>
      <c r="J143" s="46">
        <v>1.027739</v>
      </c>
      <c r="K143" s="45">
        <v>0.70601400000000003</v>
      </c>
      <c r="L143" s="47">
        <v>0.89154</v>
      </c>
      <c r="M143" s="48">
        <v>1.1847449999999999</v>
      </c>
      <c r="N143" s="39" t="s">
        <v>169</v>
      </c>
    </row>
    <row r="144" spans="1:14" x14ac:dyDescent="0.3">
      <c r="A144" t="s">
        <v>316</v>
      </c>
      <c r="B144" s="46">
        <v>0.89296629999999999</v>
      </c>
      <c r="C144" s="45">
        <v>0.467667415614618</v>
      </c>
      <c r="D144" s="47">
        <v>0.75522929999999999</v>
      </c>
      <c r="E144" s="48">
        <v>1.055823</v>
      </c>
      <c r="F144" s="46">
        <v>0.9261992</v>
      </c>
      <c r="G144" s="45">
        <v>0.27435890000000002</v>
      </c>
      <c r="H144" s="47">
        <v>0.80724099999999999</v>
      </c>
      <c r="I144" s="48">
        <v>1.0626880000000001</v>
      </c>
      <c r="J144" s="46">
        <v>1.0227090000000001</v>
      </c>
      <c r="K144" s="45">
        <v>0.75854770000000005</v>
      </c>
      <c r="L144" s="47">
        <v>0.88628220000000002</v>
      </c>
      <c r="M144" s="48">
        <v>1.1801349999999999</v>
      </c>
      <c r="N144" s="39" t="s">
        <v>169</v>
      </c>
    </row>
    <row r="145" spans="1:14" x14ac:dyDescent="0.3">
      <c r="A145" t="s">
        <v>317</v>
      </c>
      <c r="B145" s="46">
        <v>0.99631449999999999</v>
      </c>
      <c r="C145" s="45">
        <v>0.99820554567901199</v>
      </c>
      <c r="D145" s="47">
        <v>0.84372340000000001</v>
      </c>
      <c r="E145" s="48">
        <v>1.1765019999999999</v>
      </c>
      <c r="F145" s="46">
        <v>0.95735800000000004</v>
      </c>
      <c r="G145" s="45">
        <v>0.52738549999999995</v>
      </c>
      <c r="H145" s="47">
        <v>0.83633860000000004</v>
      </c>
      <c r="I145" s="48">
        <v>1.0958889999999999</v>
      </c>
      <c r="J145" s="46">
        <v>1.037674</v>
      </c>
      <c r="K145" s="45">
        <v>0.60654229999999998</v>
      </c>
      <c r="L145" s="47">
        <v>0.90144420000000003</v>
      </c>
      <c r="M145" s="48">
        <v>1.194491</v>
      </c>
      <c r="N145" s="39" t="s">
        <v>169</v>
      </c>
    </row>
    <row r="146" spans="1:14" x14ac:dyDescent="0.3">
      <c r="A146" t="s">
        <v>318</v>
      </c>
      <c r="B146" s="46">
        <v>0.82970049999999995</v>
      </c>
      <c r="C146" s="45">
        <v>0.20655677547169801</v>
      </c>
      <c r="D146" s="47">
        <v>0.69190989999999997</v>
      </c>
      <c r="E146" s="48">
        <v>0.99493149999999997</v>
      </c>
      <c r="F146" s="46">
        <v>0.97419540000000004</v>
      </c>
      <c r="G146" s="45">
        <v>0.71500799999999998</v>
      </c>
      <c r="H146" s="47">
        <v>0.84664499999999998</v>
      </c>
      <c r="I146" s="48">
        <v>1.120962</v>
      </c>
      <c r="J146" s="46">
        <v>1.0482370000000001</v>
      </c>
      <c r="K146" s="45">
        <v>0.52299819999999997</v>
      </c>
      <c r="L146" s="47">
        <v>0.90714919999999999</v>
      </c>
      <c r="M146" s="48">
        <v>1.2112689999999999</v>
      </c>
      <c r="N146" s="39" t="s">
        <v>169</v>
      </c>
    </row>
    <row r="147" spans="1:14" x14ac:dyDescent="0.3">
      <c r="A147" t="s">
        <v>319</v>
      </c>
      <c r="B147" s="46">
        <v>0.87786739999999996</v>
      </c>
      <c r="C147" s="45">
        <v>0.39285445875000002</v>
      </c>
      <c r="D147" s="47">
        <v>0.74288489999999996</v>
      </c>
      <c r="E147" s="48">
        <v>1.0373760000000001</v>
      </c>
      <c r="F147" s="46">
        <v>0.91749619999999998</v>
      </c>
      <c r="G147" s="45">
        <v>0.2117222</v>
      </c>
      <c r="H147" s="47">
        <v>0.80152029999999996</v>
      </c>
      <c r="I147" s="48">
        <v>1.0502530000000001</v>
      </c>
      <c r="J147" s="46">
        <v>1.0299780000000001</v>
      </c>
      <c r="K147" s="45">
        <v>0.67993899999999996</v>
      </c>
      <c r="L147" s="47">
        <v>0.89512559999999997</v>
      </c>
      <c r="M147" s="48">
        <v>1.185146</v>
      </c>
      <c r="N147" s="39" t="s">
        <v>169</v>
      </c>
    </row>
    <row r="148" spans="1:14" x14ac:dyDescent="0.3">
      <c r="A148" t="s">
        <v>320</v>
      </c>
      <c r="B148" s="46">
        <v>0.9082694</v>
      </c>
      <c r="C148" s="45">
        <v>0.54341550756302504</v>
      </c>
      <c r="D148" s="47">
        <v>0.76833680000000004</v>
      </c>
      <c r="E148" s="48">
        <v>1.0736870000000001</v>
      </c>
      <c r="F148" s="46">
        <v>0.92190399999999995</v>
      </c>
      <c r="G148" s="45">
        <v>0.24052129999999999</v>
      </c>
      <c r="H148" s="47">
        <v>0.80484730000000004</v>
      </c>
      <c r="I148" s="48">
        <v>1.055985</v>
      </c>
      <c r="J148" s="46">
        <v>1.0252520000000001</v>
      </c>
      <c r="K148" s="45">
        <v>0.7289987</v>
      </c>
      <c r="L148" s="47">
        <v>0.89034670000000005</v>
      </c>
      <c r="M148" s="48">
        <v>1.180599</v>
      </c>
      <c r="N148" s="39" t="s">
        <v>169</v>
      </c>
    </row>
    <row r="149" spans="1:14" x14ac:dyDescent="0.3">
      <c r="A149" t="s">
        <v>321</v>
      </c>
      <c r="B149" s="46">
        <v>0.92434340000000004</v>
      </c>
      <c r="C149" s="45">
        <v>0.619006910416667</v>
      </c>
      <c r="D149" s="47">
        <v>0.78180689999999997</v>
      </c>
      <c r="E149" s="48">
        <v>1.092867</v>
      </c>
      <c r="F149" s="46">
        <v>0.90968939999999998</v>
      </c>
      <c r="G149" s="45">
        <v>0.17095369999999999</v>
      </c>
      <c r="H149" s="47">
        <v>0.79441550000000005</v>
      </c>
      <c r="I149" s="48">
        <v>1.04169</v>
      </c>
      <c r="J149" s="46">
        <v>1.0110920000000001</v>
      </c>
      <c r="K149" s="45">
        <v>0.87800089999999997</v>
      </c>
      <c r="L149" s="47">
        <v>0.87826230000000005</v>
      </c>
      <c r="M149" s="48">
        <v>1.16401</v>
      </c>
      <c r="N149" s="39" t="s">
        <v>169</v>
      </c>
    </row>
    <row r="150" spans="1:14" x14ac:dyDescent="0.3">
      <c r="A150" t="s">
        <v>322</v>
      </c>
      <c r="B150" s="46">
        <v>0.92060920000000002</v>
      </c>
      <c r="C150" s="45">
        <v>0.59513579999999999</v>
      </c>
      <c r="D150" s="47">
        <v>0.77934270000000005</v>
      </c>
      <c r="E150" s="48">
        <v>1.0874820000000001</v>
      </c>
      <c r="F150" s="46">
        <v>0.92914839999999999</v>
      </c>
      <c r="G150" s="45">
        <v>0.2879968</v>
      </c>
      <c r="H150" s="47">
        <v>0.81136070000000005</v>
      </c>
      <c r="I150" s="48">
        <v>1.064036</v>
      </c>
      <c r="J150" s="46">
        <v>1.0284219999999999</v>
      </c>
      <c r="K150" s="45">
        <v>0.69685030000000003</v>
      </c>
      <c r="L150" s="47">
        <v>0.89317579999999996</v>
      </c>
      <c r="M150" s="48">
        <v>1.1841470000000001</v>
      </c>
      <c r="N150" s="39" t="s">
        <v>169</v>
      </c>
    </row>
    <row r="151" spans="1:14" x14ac:dyDescent="0.3">
      <c r="A151" t="s">
        <v>323</v>
      </c>
      <c r="B151" s="46">
        <v>0.8960728</v>
      </c>
      <c r="C151" s="45">
        <v>0.474441824522293</v>
      </c>
      <c r="D151" s="47">
        <v>0.75790829999999998</v>
      </c>
      <c r="E151" s="48">
        <v>1.0594239999999999</v>
      </c>
      <c r="F151" s="46">
        <v>0.92927850000000001</v>
      </c>
      <c r="G151" s="45">
        <v>0.29114259999999997</v>
      </c>
      <c r="H151" s="47">
        <v>0.81096570000000001</v>
      </c>
      <c r="I151" s="48">
        <v>1.0648519999999999</v>
      </c>
      <c r="J151" s="46">
        <v>1.030735</v>
      </c>
      <c r="K151" s="45">
        <v>0.67500850000000001</v>
      </c>
      <c r="L151" s="47">
        <v>0.89472609999999997</v>
      </c>
      <c r="M151" s="48">
        <v>1.1874199999999999</v>
      </c>
      <c r="N151" s="39" t="s">
        <v>169</v>
      </c>
    </row>
    <row r="152" spans="1:14" x14ac:dyDescent="0.3">
      <c r="A152" t="s">
        <v>324</v>
      </c>
      <c r="B152" s="46">
        <v>0.99655510000000003</v>
      </c>
      <c r="C152" s="45">
        <v>0.99820554567901199</v>
      </c>
      <c r="D152" s="47">
        <v>0.84151500000000001</v>
      </c>
      <c r="E152" s="48">
        <v>1.1801600000000001</v>
      </c>
      <c r="F152" s="46">
        <v>0.92992870000000005</v>
      </c>
      <c r="G152" s="45">
        <v>0.29629699999999998</v>
      </c>
      <c r="H152" s="47">
        <v>0.81141200000000002</v>
      </c>
      <c r="I152" s="48">
        <v>1.0657559999999999</v>
      </c>
      <c r="J152" s="46">
        <v>1.0154970000000001</v>
      </c>
      <c r="K152" s="45">
        <v>0.83212680000000006</v>
      </c>
      <c r="L152" s="47">
        <v>0.88090299999999999</v>
      </c>
      <c r="M152" s="48">
        <v>1.170655</v>
      </c>
      <c r="N152" s="39" t="s">
        <v>169</v>
      </c>
    </row>
    <row r="153" spans="1:14" x14ac:dyDescent="0.3">
      <c r="A153" t="s">
        <v>325</v>
      </c>
      <c r="B153" s="46">
        <v>0.77532120000000004</v>
      </c>
      <c r="C153" s="45">
        <v>5.6800730769230798E-2</v>
      </c>
      <c r="D153" s="47">
        <v>0.64540989999999998</v>
      </c>
      <c r="E153" s="48">
        <v>0.93138180000000004</v>
      </c>
      <c r="F153" s="46">
        <v>0.93848430000000005</v>
      </c>
      <c r="G153" s="45">
        <v>0.3767838</v>
      </c>
      <c r="H153" s="47">
        <v>0.81523389999999996</v>
      </c>
      <c r="I153" s="48">
        <v>1.080368</v>
      </c>
      <c r="J153" s="46">
        <v>1.0279210000000001</v>
      </c>
      <c r="K153" s="45">
        <v>0.70943429999999996</v>
      </c>
      <c r="L153" s="47">
        <v>0.88930750000000003</v>
      </c>
      <c r="M153" s="48">
        <v>1.1881390000000001</v>
      </c>
      <c r="N153" s="39" t="s">
        <v>169</v>
      </c>
    </row>
    <row r="154" spans="1:14" x14ac:dyDescent="0.3">
      <c r="A154" t="s">
        <v>326</v>
      </c>
      <c r="B154" s="46">
        <v>1.341998</v>
      </c>
      <c r="C154" s="45">
        <v>3.1977576000000001E-2</v>
      </c>
      <c r="D154" s="47">
        <v>1.112225</v>
      </c>
      <c r="E154" s="48">
        <v>1.61924</v>
      </c>
      <c r="F154" s="46">
        <v>1.1898580000000001</v>
      </c>
      <c r="G154" s="45">
        <v>2.2535800000000002E-2</v>
      </c>
      <c r="H154" s="47">
        <v>1.0247820000000001</v>
      </c>
      <c r="I154" s="48">
        <v>1.381526</v>
      </c>
      <c r="J154" s="46">
        <v>1.1515820000000001</v>
      </c>
      <c r="K154" s="45">
        <v>7.3817900000000006E-2</v>
      </c>
      <c r="L154" s="47">
        <v>0.98649540000000002</v>
      </c>
      <c r="M154" s="48">
        <v>1.3442959999999999</v>
      </c>
      <c r="N154" s="39" t="s">
        <v>169</v>
      </c>
    </row>
    <row r="155" spans="1:14" x14ac:dyDescent="0.3">
      <c r="A155" t="s">
        <v>327</v>
      </c>
      <c r="B155" s="46">
        <v>1.3870480000000001</v>
      </c>
      <c r="C155" s="45">
        <v>1.6578248275862101E-2</v>
      </c>
      <c r="D155" s="47">
        <v>1.1494310000000001</v>
      </c>
      <c r="E155" s="48">
        <v>1.6737869999999999</v>
      </c>
      <c r="F155" s="46">
        <v>1.1971529999999999</v>
      </c>
      <c r="G155" s="45">
        <v>1.6245599999999999E-2</v>
      </c>
      <c r="H155" s="47">
        <v>1.033755</v>
      </c>
      <c r="I155" s="48">
        <v>1.386377</v>
      </c>
      <c r="J155" s="46">
        <v>1.154045</v>
      </c>
      <c r="K155" s="45">
        <v>6.4423599999999998E-2</v>
      </c>
      <c r="L155" s="47">
        <v>0.9914579</v>
      </c>
      <c r="M155" s="48">
        <v>1.343296</v>
      </c>
      <c r="N155" s="39" t="s">
        <v>169</v>
      </c>
    </row>
    <row r="156" spans="1:14" x14ac:dyDescent="0.3">
      <c r="A156" t="s">
        <v>328</v>
      </c>
      <c r="B156" s="46">
        <v>1.4042559999999999</v>
      </c>
      <c r="C156" s="45">
        <v>4.4819999999999999E-2</v>
      </c>
      <c r="D156" s="47">
        <v>1.1173249999999999</v>
      </c>
      <c r="E156" s="48">
        <v>1.7648729999999999</v>
      </c>
      <c r="F156" s="46">
        <v>1.1191500000000001</v>
      </c>
      <c r="G156" s="45">
        <v>7.9252299999999998E-2</v>
      </c>
      <c r="H156" s="47">
        <v>0.98694210000000004</v>
      </c>
      <c r="I156" s="48">
        <v>1.2690680000000001</v>
      </c>
      <c r="J156" s="46">
        <v>1.0932390000000001</v>
      </c>
      <c r="K156" s="45">
        <v>0.17448079999999999</v>
      </c>
      <c r="L156" s="47">
        <v>0.96125020000000005</v>
      </c>
      <c r="M156" s="48">
        <v>1.2433510000000001</v>
      </c>
      <c r="N156" s="39" t="s">
        <v>169</v>
      </c>
    </row>
    <row r="157" spans="1:14" x14ac:dyDescent="0.3">
      <c r="A157" t="s">
        <v>329</v>
      </c>
      <c r="B157" s="46">
        <v>1.4057550000000001</v>
      </c>
      <c r="C157" s="45">
        <v>1.35240954545455E-2</v>
      </c>
      <c r="D157" s="47">
        <v>1.16425</v>
      </c>
      <c r="E157" s="48">
        <v>1.697357</v>
      </c>
      <c r="F157" s="46">
        <v>1.174885</v>
      </c>
      <c r="G157" s="45">
        <v>2.7839300000000001E-2</v>
      </c>
      <c r="H157" s="47">
        <v>1.0177099999999999</v>
      </c>
      <c r="I157" s="48">
        <v>1.356333</v>
      </c>
      <c r="J157" s="46">
        <v>1.1376500000000001</v>
      </c>
      <c r="K157" s="45">
        <v>8.8115399999999997E-2</v>
      </c>
      <c r="L157" s="47">
        <v>0.98093569999999997</v>
      </c>
      <c r="M157" s="48">
        <v>1.3193999999999999</v>
      </c>
      <c r="N157" s="39" t="s">
        <v>169</v>
      </c>
    </row>
    <row r="158" spans="1:14" x14ac:dyDescent="0.3">
      <c r="A158" t="s">
        <v>330</v>
      </c>
      <c r="B158" s="46">
        <v>1.4050450000000001</v>
      </c>
      <c r="C158" s="45">
        <v>1.3947112500000001E-2</v>
      </c>
      <c r="D158" s="47">
        <v>1.162695</v>
      </c>
      <c r="E158" s="48">
        <v>1.69791</v>
      </c>
      <c r="F158" s="46">
        <v>1.1495690000000001</v>
      </c>
      <c r="G158" s="45">
        <v>2.8602300000000001E-2</v>
      </c>
      <c r="H158" s="47">
        <v>1.0146869999999999</v>
      </c>
      <c r="I158" s="48">
        <v>1.302381</v>
      </c>
      <c r="J158" s="46">
        <v>1.0768629999999999</v>
      </c>
      <c r="K158" s="45">
        <v>0.20581820000000001</v>
      </c>
      <c r="L158" s="47">
        <v>0.96014679999999997</v>
      </c>
      <c r="M158" s="48">
        <v>1.207767</v>
      </c>
      <c r="N158" s="39" t="s">
        <v>169</v>
      </c>
    </row>
    <row r="159" spans="1:14" x14ac:dyDescent="0.3">
      <c r="A159" t="s">
        <v>331</v>
      </c>
      <c r="B159" s="46">
        <v>1.2904150000000001</v>
      </c>
      <c r="C159" s="45">
        <v>5.9609010638297898E-2</v>
      </c>
      <c r="D159" s="47">
        <v>1.07054</v>
      </c>
      <c r="E159" s="48">
        <v>1.55545</v>
      </c>
      <c r="F159" s="46">
        <v>1.100136</v>
      </c>
      <c r="G159" s="45">
        <v>0.17489499999999999</v>
      </c>
      <c r="H159" s="47">
        <v>0.95844689999999999</v>
      </c>
      <c r="I159" s="48">
        <v>1.262772</v>
      </c>
      <c r="J159" s="46">
        <v>1.0948089999999999</v>
      </c>
      <c r="K159" s="45">
        <v>0.2148872</v>
      </c>
      <c r="L159" s="47">
        <v>0.948793</v>
      </c>
      <c r="M159" s="48">
        <v>1.2632969999999999</v>
      </c>
      <c r="N159" s="39" t="s">
        <v>169</v>
      </c>
    </row>
    <row r="160" spans="1:14" x14ac:dyDescent="0.3">
      <c r="A160" t="s">
        <v>332</v>
      </c>
      <c r="B160" s="46">
        <v>0.93847610000000004</v>
      </c>
      <c r="C160" s="45">
        <v>0.68743543049040501</v>
      </c>
      <c r="D160" s="47">
        <v>0.80111969999999999</v>
      </c>
      <c r="E160" s="48">
        <v>1.099383</v>
      </c>
      <c r="F160" s="46">
        <v>0.99894099999999997</v>
      </c>
      <c r="G160" s="45">
        <v>0.98719400000000002</v>
      </c>
      <c r="H160" s="47">
        <v>0.87770130000000002</v>
      </c>
      <c r="I160" s="48">
        <v>1.1369279999999999</v>
      </c>
      <c r="J160" s="46">
        <v>1.0680289999999999</v>
      </c>
      <c r="K160" s="45">
        <v>0.34668009999999999</v>
      </c>
      <c r="L160" s="47">
        <v>0.93121869999999995</v>
      </c>
      <c r="M160" s="48">
        <v>1.2249399999999999</v>
      </c>
      <c r="N160" s="39" t="s">
        <v>169</v>
      </c>
    </row>
    <row r="161" spans="1:14" x14ac:dyDescent="0.3">
      <c r="A161" t="s">
        <v>333</v>
      </c>
      <c r="B161" s="46">
        <v>1.4779139999999999</v>
      </c>
      <c r="C161" s="45">
        <v>7.4527615384615397E-3</v>
      </c>
      <c r="D161" s="47">
        <v>1.213465</v>
      </c>
      <c r="E161" s="48">
        <v>1.799995</v>
      </c>
      <c r="F161" s="46">
        <v>1.2536719999999999</v>
      </c>
      <c r="G161" s="45">
        <v>2.0135000000000001E-3</v>
      </c>
      <c r="H161" s="47">
        <v>1.086103</v>
      </c>
      <c r="I161" s="48">
        <v>1.4470940000000001</v>
      </c>
      <c r="J161" s="46">
        <v>1.1042829999999999</v>
      </c>
      <c r="K161" s="45">
        <v>0.16738430000000001</v>
      </c>
      <c r="L161" s="47">
        <v>0.9592328</v>
      </c>
      <c r="M161" s="48">
        <v>1.2712669999999999</v>
      </c>
      <c r="N161" s="39" t="s">
        <v>169</v>
      </c>
    </row>
    <row r="162" spans="1:14" x14ac:dyDescent="0.3">
      <c r="A162" t="s">
        <v>334</v>
      </c>
      <c r="B162" s="46">
        <v>1.4965139999999999</v>
      </c>
      <c r="C162" s="45">
        <v>7.4527615384615397E-3</v>
      </c>
      <c r="D162" s="47">
        <v>1.234089</v>
      </c>
      <c r="E162" s="48">
        <v>1.8147420000000001</v>
      </c>
      <c r="F162" s="46">
        <v>1.267252</v>
      </c>
      <c r="G162" s="45">
        <v>1.6752E-3</v>
      </c>
      <c r="H162" s="47">
        <v>1.0932200000000001</v>
      </c>
      <c r="I162" s="48">
        <v>1.4689890000000001</v>
      </c>
      <c r="J162" s="46">
        <v>1.1316079999999999</v>
      </c>
      <c r="K162" s="45">
        <v>0.1096462</v>
      </c>
      <c r="L162" s="47">
        <v>0.9725473</v>
      </c>
      <c r="M162" s="48">
        <v>1.316684</v>
      </c>
      <c r="N162" s="39" t="s">
        <v>169</v>
      </c>
    </row>
    <row r="163" spans="1:14" x14ac:dyDescent="0.3">
      <c r="A163" t="s">
        <v>335</v>
      </c>
      <c r="B163" s="46">
        <v>1.4656389999999999</v>
      </c>
      <c r="C163" s="45">
        <v>7.4527615384615397E-3</v>
      </c>
      <c r="D163" s="47">
        <v>1.2099489999999999</v>
      </c>
      <c r="E163" s="48">
        <v>1.775363</v>
      </c>
      <c r="F163" s="46">
        <v>1.2317020000000001</v>
      </c>
      <c r="G163" s="45">
        <v>3.2171999999999999E-3</v>
      </c>
      <c r="H163" s="47">
        <v>1.0722510000000001</v>
      </c>
      <c r="I163" s="48">
        <v>1.414865</v>
      </c>
      <c r="J163" s="46">
        <v>1.081256</v>
      </c>
      <c r="K163" s="45">
        <v>0.25695810000000002</v>
      </c>
      <c r="L163" s="47">
        <v>0.94464269999999995</v>
      </c>
      <c r="M163" s="48">
        <v>1.2376259999999999</v>
      </c>
      <c r="N163" s="39" t="s">
        <v>169</v>
      </c>
    </row>
    <row r="164" spans="1:14" x14ac:dyDescent="0.3">
      <c r="A164" t="s">
        <v>336</v>
      </c>
      <c r="B164" s="46">
        <v>1.4972179999999999</v>
      </c>
      <c r="C164" s="45">
        <v>7.4527615384615397E-3</v>
      </c>
      <c r="D164" s="47">
        <v>1.234531</v>
      </c>
      <c r="E164" s="48">
        <v>1.8158019999999999</v>
      </c>
      <c r="F164" s="46">
        <v>1.2311289999999999</v>
      </c>
      <c r="G164" s="45">
        <v>2.6273999999999998E-3</v>
      </c>
      <c r="H164" s="47">
        <v>1.075148</v>
      </c>
      <c r="I164" s="48">
        <v>1.4097390000000001</v>
      </c>
      <c r="J164" s="46">
        <v>1.09022</v>
      </c>
      <c r="K164" s="45">
        <v>0.19222159999999999</v>
      </c>
      <c r="L164" s="47">
        <v>0.95748140000000004</v>
      </c>
      <c r="M164" s="48">
        <v>1.2413609999999999</v>
      </c>
      <c r="N164" s="39" t="s">
        <v>169</v>
      </c>
    </row>
    <row r="165" spans="1:14" x14ac:dyDescent="0.3">
      <c r="A165" t="s">
        <v>337</v>
      </c>
      <c r="B165" s="46">
        <v>1.4900869999999999</v>
      </c>
      <c r="C165" s="45">
        <v>7.4527615384615397E-3</v>
      </c>
      <c r="D165" s="47">
        <v>1.2259409999999999</v>
      </c>
      <c r="E165" s="48">
        <v>1.8111459999999999</v>
      </c>
      <c r="F165" s="46">
        <v>1.2104950000000001</v>
      </c>
      <c r="G165" s="45">
        <v>4.6572999999999996E-3</v>
      </c>
      <c r="H165" s="47">
        <v>1.0604789999999999</v>
      </c>
      <c r="I165" s="48">
        <v>1.381732</v>
      </c>
      <c r="J165" s="46">
        <v>1.0653379999999999</v>
      </c>
      <c r="K165" s="45">
        <v>0.31581759999999998</v>
      </c>
      <c r="L165" s="47">
        <v>0.94141010000000003</v>
      </c>
      <c r="M165" s="48">
        <v>1.205581</v>
      </c>
      <c r="N165" s="39" t="s">
        <v>169</v>
      </c>
    </row>
    <row r="166" spans="1:14" x14ac:dyDescent="0.3">
      <c r="A166" t="s">
        <v>338</v>
      </c>
      <c r="B166" s="46">
        <v>1.4798960000000001</v>
      </c>
      <c r="C166" s="45">
        <v>7.4527615384615397E-3</v>
      </c>
      <c r="D166" s="47">
        <v>1.2116640000000001</v>
      </c>
      <c r="E166" s="48">
        <v>1.807507</v>
      </c>
      <c r="F166" s="46">
        <v>1.213721</v>
      </c>
      <c r="G166" s="45">
        <v>4.4127000000000003E-3</v>
      </c>
      <c r="H166" s="47">
        <v>1.062208</v>
      </c>
      <c r="I166" s="48">
        <v>1.3868450000000001</v>
      </c>
      <c r="J166" s="46">
        <v>1.0955790000000001</v>
      </c>
      <c r="K166" s="45">
        <v>0.1563869</v>
      </c>
      <c r="L166" s="47">
        <v>0.96565509999999999</v>
      </c>
      <c r="M166" s="48">
        <v>1.2429840000000001</v>
      </c>
      <c r="N166" s="39" t="s">
        <v>169</v>
      </c>
    </row>
    <row r="167" spans="1:14" x14ac:dyDescent="0.3">
      <c r="A167" t="s">
        <v>339</v>
      </c>
      <c r="B167" s="46">
        <v>1.0293190000000001</v>
      </c>
      <c r="C167" s="45">
        <v>0.87778441198003299</v>
      </c>
      <c r="D167" s="47">
        <v>0.88587539999999998</v>
      </c>
      <c r="E167" s="48">
        <v>1.1959900000000001</v>
      </c>
      <c r="F167" s="46">
        <v>1.039185</v>
      </c>
      <c r="G167" s="45">
        <v>0.50044730000000004</v>
      </c>
      <c r="H167" s="47">
        <v>0.92925550000000001</v>
      </c>
      <c r="I167" s="48">
        <v>1.1621189999999999</v>
      </c>
      <c r="J167" s="46">
        <v>1.0721080000000001</v>
      </c>
      <c r="K167" s="45">
        <v>0.26319559999999997</v>
      </c>
      <c r="L167" s="47">
        <v>0.94900549999999995</v>
      </c>
      <c r="M167" s="48">
        <v>1.2111780000000001</v>
      </c>
      <c r="N167" s="39" t="s">
        <v>169</v>
      </c>
    </row>
    <row r="168" spans="1:14" x14ac:dyDescent="0.3">
      <c r="A168" t="s">
        <v>340</v>
      </c>
      <c r="B168" s="46">
        <v>1.3206910000000001</v>
      </c>
      <c r="C168" s="45">
        <v>3.7313983928571402E-2</v>
      </c>
      <c r="D168" s="47">
        <v>1.100509</v>
      </c>
      <c r="E168" s="48">
        <v>1.5849249999999999</v>
      </c>
      <c r="F168" s="46">
        <v>1.1984440000000001</v>
      </c>
      <c r="G168" s="45">
        <v>1.26322E-2</v>
      </c>
      <c r="H168" s="47">
        <v>1.0395220000000001</v>
      </c>
      <c r="I168" s="48">
        <v>1.3816630000000001</v>
      </c>
      <c r="J168" s="46">
        <v>1.101183</v>
      </c>
      <c r="K168" s="45">
        <v>0.1978917</v>
      </c>
      <c r="L168" s="47">
        <v>0.95091270000000006</v>
      </c>
      <c r="M168" s="48">
        <v>1.275201</v>
      </c>
      <c r="N168" s="39" t="s">
        <v>169</v>
      </c>
    </row>
    <row r="169" spans="1:14" x14ac:dyDescent="0.3">
      <c r="A169" t="s">
        <v>341</v>
      </c>
      <c r="B169" s="46">
        <v>1.2989580000000001</v>
      </c>
      <c r="C169" s="45">
        <v>4.9272725675675699E-2</v>
      </c>
      <c r="D169" s="47">
        <v>1.0842540000000001</v>
      </c>
      <c r="E169" s="48">
        <v>1.5561780000000001</v>
      </c>
      <c r="F169" s="46">
        <v>1.1957979999999999</v>
      </c>
      <c r="G169" s="45">
        <v>1.31567E-2</v>
      </c>
      <c r="H169" s="47">
        <v>1.038178</v>
      </c>
      <c r="I169" s="48">
        <v>1.377348</v>
      </c>
      <c r="J169" s="46">
        <v>1.098789</v>
      </c>
      <c r="K169" s="45">
        <v>0.20553370000000001</v>
      </c>
      <c r="L169" s="47">
        <v>0.94966349999999999</v>
      </c>
      <c r="M169" s="48">
        <v>1.2713319999999999</v>
      </c>
      <c r="N169" s="39" t="s">
        <v>169</v>
      </c>
    </row>
    <row r="170" spans="1:14" x14ac:dyDescent="0.3">
      <c r="A170" t="s">
        <v>342</v>
      </c>
      <c r="B170" s="46">
        <v>1.2714890000000001</v>
      </c>
      <c r="C170" s="45">
        <v>6.3812290099009905E-2</v>
      </c>
      <c r="D170" s="47">
        <v>1.062846</v>
      </c>
      <c r="E170" s="48">
        <v>1.5210889999999999</v>
      </c>
      <c r="F170" s="46">
        <v>1.187889</v>
      </c>
      <c r="G170" s="45">
        <v>1.6041099999999999E-2</v>
      </c>
      <c r="H170" s="47">
        <v>1.0325530000000001</v>
      </c>
      <c r="I170" s="48">
        <v>1.3665940000000001</v>
      </c>
      <c r="J170" s="46">
        <v>1.098293</v>
      </c>
      <c r="K170" s="45">
        <v>0.20399200000000001</v>
      </c>
      <c r="L170" s="47">
        <v>0.95036739999999997</v>
      </c>
      <c r="M170" s="48">
        <v>1.2692429999999999</v>
      </c>
      <c r="N170" s="39" t="s">
        <v>169</v>
      </c>
    </row>
    <row r="171" spans="1:14" x14ac:dyDescent="0.3">
      <c r="A171" t="s">
        <v>343</v>
      </c>
      <c r="B171" s="46">
        <v>1.36069</v>
      </c>
      <c r="C171" s="45">
        <v>2.1455051351351399E-2</v>
      </c>
      <c r="D171" s="47">
        <v>1.1315390000000001</v>
      </c>
      <c r="E171" s="48">
        <v>1.6362479999999999</v>
      </c>
      <c r="F171" s="46">
        <v>1.197721</v>
      </c>
      <c r="G171" s="45">
        <v>1.3032500000000001E-2</v>
      </c>
      <c r="H171" s="47">
        <v>1.038729</v>
      </c>
      <c r="I171" s="48">
        <v>1.3810480000000001</v>
      </c>
      <c r="J171" s="46">
        <v>1.0873900000000001</v>
      </c>
      <c r="K171" s="45">
        <v>0.2622601</v>
      </c>
      <c r="L171" s="47">
        <v>0.93923160000000006</v>
      </c>
      <c r="M171" s="48">
        <v>1.2589189999999999</v>
      </c>
      <c r="N171" s="39" t="s">
        <v>169</v>
      </c>
    </row>
    <row r="172" spans="1:14" x14ac:dyDescent="0.3">
      <c r="A172" t="s">
        <v>344</v>
      </c>
      <c r="B172" s="46">
        <v>1.3544560000000001</v>
      </c>
      <c r="C172" s="45">
        <v>2.3793817500000002E-2</v>
      </c>
      <c r="D172" s="47">
        <v>1.126225</v>
      </c>
      <c r="E172" s="48">
        <v>1.628938</v>
      </c>
      <c r="F172" s="46">
        <v>1.188429</v>
      </c>
      <c r="G172" s="45">
        <v>1.6929799999999998E-2</v>
      </c>
      <c r="H172" s="47">
        <v>1.0314410000000001</v>
      </c>
      <c r="I172" s="48">
        <v>1.3693109999999999</v>
      </c>
      <c r="J172" s="46">
        <v>1.077385</v>
      </c>
      <c r="K172" s="45">
        <v>0.31519770000000003</v>
      </c>
      <c r="L172" s="47">
        <v>0.93154009999999998</v>
      </c>
      <c r="M172" s="48">
        <v>1.2460629999999999</v>
      </c>
      <c r="N172" s="39" t="s">
        <v>169</v>
      </c>
    </row>
    <row r="173" spans="1:14" x14ac:dyDescent="0.3">
      <c r="A173" t="s">
        <v>345</v>
      </c>
      <c r="B173" s="46">
        <v>1.3617349999999999</v>
      </c>
      <c r="C173" s="45">
        <v>2.1196125E-2</v>
      </c>
      <c r="D173" s="47">
        <v>1.1326000000000001</v>
      </c>
      <c r="E173" s="48">
        <v>1.637227</v>
      </c>
      <c r="F173" s="46">
        <v>1.214237</v>
      </c>
      <c r="G173" s="45">
        <v>7.6930999999999996E-3</v>
      </c>
      <c r="H173" s="47">
        <v>1.05271</v>
      </c>
      <c r="I173" s="48">
        <v>1.40055</v>
      </c>
      <c r="J173" s="46">
        <v>1.1194599999999999</v>
      </c>
      <c r="K173" s="45">
        <v>0.13276109999999999</v>
      </c>
      <c r="L173" s="47">
        <v>0.96630130000000003</v>
      </c>
      <c r="M173" s="48">
        <v>1.296894</v>
      </c>
      <c r="N173" s="39" t="s">
        <v>169</v>
      </c>
    </row>
    <row r="174" spans="1:14" x14ac:dyDescent="0.3">
      <c r="A174" t="s">
        <v>346</v>
      </c>
      <c r="B174" s="46">
        <v>0.941716</v>
      </c>
      <c r="C174" s="45">
        <v>0.67983335726681104</v>
      </c>
      <c r="D174" s="47">
        <v>0.81394529999999998</v>
      </c>
      <c r="E174" s="48">
        <v>1.0895440000000001</v>
      </c>
      <c r="F174" s="46">
        <v>0.99983469999999997</v>
      </c>
      <c r="G174" s="45">
        <v>0.99795199999999995</v>
      </c>
      <c r="H174" s="47">
        <v>0.88126939999999998</v>
      </c>
      <c r="I174" s="48">
        <v>1.134352</v>
      </c>
      <c r="J174" s="46">
        <v>1.0383119999999999</v>
      </c>
      <c r="K174" s="45">
        <v>0.58699029999999996</v>
      </c>
      <c r="L174" s="47">
        <v>0.90659730000000005</v>
      </c>
      <c r="M174" s="48">
        <v>1.1891620000000001</v>
      </c>
      <c r="N174" s="39" t="s">
        <v>169</v>
      </c>
    </row>
    <row r="175" spans="1:14" x14ac:dyDescent="0.3">
      <c r="A175" t="s">
        <v>347</v>
      </c>
      <c r="B175" s="46">
        <v>1.0008619999999999</v>
      </c>
      <c r="C175" s="45">
        <v>0.99837030000000004</v>
      </c>
      <c r="D175" s="47">
        <v>0.84747309999999998</v>
      </c>
      <c r="E175" s="48">
        <v>1.182013</v>
      </c>
      <c r="F175" s="46">
        <v>1.015285</v>
      </c>
      <c r="G175" s="45">
        <v>0.82456850000000004</v>
      </c>
      <c r="H175" s="47">
        <v>0.88785199999999997</v>
      </c>
      <c r="I175" s="48">
        <v>1.161008</v>
      </c>
      <c r="J175" s="46">
        <v>1.0231749999999999</v>
      </c>
      <c r="K175" s="45">
        <v>0.74691300000000005</v>
      </c>
      <c r="L175" s="47">
        <v>0.89026740000000004</v>
      </c>
      <c r="M175" s="48">
        <v>1.175924</v>
      </c>
      <c r="N175" s="39" t="s">
        <v>169</v>
      </c>
    </row>
    <row r="176" spans="1:14" x14ac:dyDescent="0.3">
      <c r="A176" t="s">
        <v>348</v>
      </c>
      <c r="B176" s="46">
        <v>1.000529</v>
      </c>
      <c r="C176" s="45">
        <v>0.99837030000000004</v>
      </c>
      <c r="D176" s="47">
        <v>0.84591019999999995</v>
      </c>
      <c r="E176" s="48">
        <v>1.1834089999999999</v>
      </c>
      <c r="F176" s="46">
        <v>1.0441149999999999</v>
      </c>
      <c r="G176" s="45">
        <v>0.52963309999999997</v>
      </c>
      <c r="H176" s="47">
        <v>0.91261709999999996</v>
      </c>
      <c r="I176" s="48">
        <v>1.1945589999999999</v>
      </c>
      <c r="J176" s="46">
        <v>1.0373870000000001</v>
      </c>
      <c r="K176" s="45">
        <v>0.6061993</v>
      </c>
      <c r="L176" s="47">
        <v>0.90226510000000004</v>
      </c>
      <c r="M176" s="48">
        <v>1.1927430000000001</v>
      </c>
      <c r="N176" s="39" t="s">
        <v>169</v>
      </c>
    </row>
    <row r="177" spans="1:14" x14ac:dyDescent="0.3">
      <c r="A177" t="s">
        <v>349</v>
      </c>
      <c r="B177" s="46">
        <v>1.0262560000000001</v>
      </c>
      <c r="C177" s="45">
        <v>0.90695202302839095</v>
      </c>
      <c r="D177" s="47">
        <v>0.86693010000000004</v>
      </c>
      <c r="E177" s="48">
        <v>1.2148639999999999</v>
      </c>
      <c r="F177" s="46">
        <v>1.062962</v>
      </c>
      <c r="G177" s="45">
        <v>0.3737356</v>
      </c>
      <c r="H177" s="47">
        <v>0.92915320000000001</v>
      </c>
      <c r="I177" s="48">
        <v>1.21604</v>
      </c>
      <c r="J177" s="46">
        <v>1.0418620000000001</v>
      </c>
      <c r="K177" s="45">
        <v>0.56422139999999998</v>
      </c>
      <c r="L177" s="47">
        <v>0.90629170000000003</v>
      </c>
      <c r="M177" s="48">
        <v>1.197713</v>
      </c>
      <c r="N177" s="39" t="s">
        <v>169</v>
      </c>
    </row>
    <row r="178" spans="1:14" x14ac:dyDescent="0.3">
      <c r="A178" t="s">
        <v>350</v>
      </c>
      <c r="B178" s="46">
        <v>1.0313410000000001</v>
      </c>
      <c r="C178" s="45">
        <v>0.87929369999999996</v>
      </c>
      <c r="D178" s="47">
        <v>0.87297670000000005</v>
      </c>
      <c r="E178" s="48">
        <v>1.2184330000000001</v>
      </c>
      <c r="F178" s="46">
        <v>1.0331490000000001</v>
      </c>
      <c r="G178" s="45">
        <v>0.6335539</v>
      </c>
      <c r="H178" s="47">
        <v>0.90351590000000004</v>
      </c>
      <c r="I178" s="48">
        <v>1.181381</v>
      </c>
      <c r="J178" s="46">
        <v>1.0299229999999999</v>
      </c>
      <c r="K178" s="45">
        <v>0.67766029999999999</v>
      </c>
      <c r="L178" s="47">
        <v>0.89624289999999995</v>
      </c>
      <c r="M178" s="48">
        <v>1.183543</v>
      </c>
      <c r="N178" s="39" t="s">
        <v>169</v>
      </c>
    </row>
    <row r="179" spans="1:14" x14ac:dyDescent="0.3">
      <c r="A179" t="s">
        <v>351</v>
      </c>
      <c r="B179" s="46">
        <v>1.020213</v>
      </c>
      <c r="C179" s="45">
        <v>0.93078674723926402</v>
      </c>
      <c r="D179" s="47">
        <v>0.86479360000000005</v>
      </c>
      <c r="E179" s="48">
        <v>1.203565</v>
      </c>
      <c r="F179" s="46">
        <v>1.014235</v>
      </c>
      <c r="G179" s="45">
        <v>0.83432799999999996</v>
      </c>
      <c r="H179" s="47">
        <v>0.88841029999999999</v>
      </c>
      <c r="I179" s="48">
        <v>1.1578809999999999</v>
      </c>
      <c r="J179" s="46">
        <v>1.013538</v>
      </c>
      <c r="K179" s="45">
        <v>0.84784599999999999</v>
      </c>
      <c r="L179" s="47">
        <v>0.88345470000000004</v>
      </c>
      <c r="M179" s="48">
        <v>1.1627749999999999</v>
      </c>
      <c r="N179" s="39" t="s">
        <v>169</v>
      </c>
    </row>
    <row r="180" spans="1:14" x14ac:dyDescent="0.3">
      <c r="A180" t="s">
        <v>352</v>
      </c>
      <c r="B180" s="46">
        <v>1.0593330000000001</v>
      </c>
      <c r="C180" s="45">
        <v>0.748669522986248</v>
      </c>
      <c r="D180" s="47">
        <v>0.89244179999999995</v>
      </c>
      <c r="E180" s="48">
        <v>1.2574339999999999</v>
      </c>
      <c r="F180" s="46">
        <v>1.0793870000000001</v>
      </c>
      <c r="G180" s="45">
        <v>0.2760397</v>
      </c>
      <c r="H180" s="47">
        <v>0.94076139999999997</v>
      </c>
      <c r="I180" s="48">
        <v>1.2384409999999999</v>
      </c>
      <c r="J180" s="46">
        <v>1.0787640000000001</v>
      </c>
      <c r="K180" s="45">
        <v>0.29703220000000002</v>
      </c>
      <c r="L180" s="47">
        <v>0.93549530000000003</v>
      </c>
      <c r="M180" s="48">
        <v>1.2439739999999999</v>
      </c>
      <c r="N180" s="39" t="s">
        <v>169</v>
      </c>
    </row>
    <row r="181" spans="1:14" x14ac:dyDescent="0.3">
      <c r="A181" t="s">
        <v>353</v>
      </c>
      <c r="B181" s="46">
        <v>0.8075949</v>
      </c>
      <c r="C181" s="45">
        <v>9.1394162068965501E-2</v>
      </c>
      <c r="D181" s="47">
        <v>0.68080249999999998</v>
      </c>
      <c r="E181" s="48">
        <v>0.95800099999999999</v>
      </c>
      <c r="F181" s="46">
        <v>0.94936180000000003</v>
      </c>
      <c r="G181" s="45">
        <v>0.47083809999999998</v>
      </c>
      <c r="H181" s="47">
        <v>0.82431319999999997</v>
      </c>
      <c r="I181" s="48">
        <v>1.09338</v>
      </c>
      <c r="J181" s="46">
        <v>1.011185</v>
      </c>
      <c r="K181" s="45">
        <v>0.88223549999999995</v>
      </c>
      <c r="L181" s="47">
        <v>0.87281039999999999</v>
      </c>
      <c r="M181" s="48">
        <v>1.1714960000000001</v>
      </c>
      <c r="N181" s="39" t="s">
        <v>169</v>
      </c>
    </row>
    <row r="182" spans="1:14" x14ac:dyDescent="0.3">
      <c r="A182" t="s">
        <v>354</v>
      </c>
      <c r="B182" s="46">
        <v>0.99154540000000002</v>
      </c>
      <c r="C182" s="45">
        <v>0.978964368911175</v>
      </c>
      <c r="D182" s="47">
        <v>0.84879179999999999</v>
      </c>
      <c r="E182" s="48">
        <v>1.1583079999999999</v>
      </c>
      <c r="F182" s="46">
        <v>1.08558</v>
      </c>
      <c r="G182" s="45">
        <v>0.2128603</v>
      </c>
      <c r="H182" s="47">
        <v>0.95401199999999997</v>
      </c>
      <c r="I182" s="48">
        <v>1.2352920000000001</v>
      </c>
      <c r="J182" s="46">
        <v>1.1109629999999999</v>
      </c>
      <c r="K182" s="45">
        <v>0.1324893</v>
      </c>
      <c r="L182" s="47">
        <v>0.96863350000000004</v>
      </c>
      <c r="M182" s="48">
        <v>1.2742070000000001</v>
      </c>
      <c r="N182" s="39" t="s">
        <v>169</v>
      </c>
    </row>
    <row r="183" spans="1:14" x14ac:dyDescent="0.3">
      <c r="A183" t="s">
        <v>355</v>
      </c>
      <c r="B183" s="46">
        <v>1.1970130000000001</v>
      </c>
      <c r="C183" s="45">
        <v>0.17454607058823501</v>
      </c>
      <c r="D183" s="47">
        <v>1.0120439999999999</v>
      </c>
      <c r="E183" s="48">
        <v>1.415789</v>
      </c>
      <c r="F183" s="46">
        <v>1.156088</v>
      </c>
      <c r="G183" s="45">
        <v>3.5638000000000003E-2</v>
      </c>
      <c r="H183" s="47">
        <v>1.0097860000000001</v>
      </c>
      <c r="I183" s="48">
        <v>1.323588</v>
      </c>
      <c r="J183" s="46">
        <v>1.1225689999999999</v>
      </c>
      <c r="K183" s="45">
        <v>0.10649699999999999</v>
      </c>
      <c r="L183" s="47">
        <v>0.97553319999999999</v>
      </c>
      <c r="M183" s="48">
        <v>1.291766</v>
      </c>
      <c r="N183" s="39" t="s">
        <v>169</v>
      </c>
    </row>
    <row r="184" spans="1:14" x14ac:dyDescent="0.3">
      <c r="A184" t="s">
        <v>356</v>
      </c>
      <c r="B184" s="46">
        <v>1.178393</v>
      </c>
      <c r="C184" s="45">
        <v>0.23772346647398801</v>
      </c>
      <c r="D184" s="47">
        <v>0.99645340000000004</v>
      </c>
      <c r="E184" s="48">
        <v>1.393553</v>
      </c>
      <c r="F184" s="46">
        <v>1.147931</v>
      </c>
      <c r="G184" s="45">
        <v>4.49916E-2</v>
      </c>
      <c r="H184" s="47">
        <v>1.0030859999999999</v>
      </c>
      <c r="I184" s="48">
        <v>1.3136909999999999</v>
      </c>
      <c r="J184" s="46">
        <v>1.1247339999999999</v>
      </c>
      <c r="K184" s="45">
        <v>9.9654199999999998E-2</v>
      </c>
      <c r="L184" s="47">
        <v>0.97787250000000003</v>
      </c>
      <c r="M184" s="48">
        <v>1.293652</v>
      </c>
      <c r="N184" s="39" t="s">
        <v>169</v>
      </c>
    </row>
    <row r="185" spans="1:14" x14ac:dyDescent="0.3">
      <c r="A185" t="s">
        <v>357</v>
      </c>
      <c r="B185" s="46">
        <v>1.173808</v>
      </c>
      <c r="C185" s="45">
        <v>0.25364912771739101</v>
      </c>
      <c r="D185" s="47">
        <v>0.99237549999999997</v>
      </c>
      <c r="E185" s="48">
        <v>1.388412</v>
      </c>
      <c r="F185" s="46">
        <v>1.1145309999999999</v>
      </c>
      <c r="G185" s="45">
        <v>0.10877489999999999</v>
      </c>
      <c r="H185" s="47">
        <v>0.97620099999999999</v>
      </c>
      <c r="I185" s="48">
        <v>1.2724629999999999</v>
      </c>
      <c r="J185" s="46">
        <v>1.0918620000000001</v>
      </c>
      <c r="K185" s="45">
        <v>0.21103630000000001</v>
      </c>
      <c r="L185" s="47">
        <v>0.95138509999999998</v>
      </c>
      <c r="M185" s="48">
        <v>1.2530809999999999</v>
      </c>
      <c r="N185" s="39" t="s">
        <v>169</v>
      </c>
    </row>
    <row r="186" spans="1:14" x14ac:dyDescent="0.3">
      <c r="A186" t="s">
        <v>358</v>
      </c>
      <c r="B186" s="46">
        <v>0.8521244</v>
      </c>
      <c r="C186" s="45">
        <v>0.29427609512195102</v>
      </c>
      <c r="D186" s="47">
        <v>0.71214409999999995</v>
      </c>
      <c r="E186" s="48">
        <v>1.0196190000000001</v>
      </c>
      <c r="F186" s="46">
        <v>0.88042929999999997</v>
      </c>
      <c r="G186" s="45">
        <v>0.11266089999999999</v>
      </c>
      <c r="H186" s="47">
        <v>0.75225200000000003</v>
      </c>
      <c r="I186" s="48">
        <v>1.0304469999999999</v>
      </c>
      <c r="J186" s="46">
        <v>0.88641610000000004</v>
      </c>
      <c r="K186" s="45">
        <v>0.14389679999999999</v>
      </c>
      <c r="L186" s="47">
        <v>0.75407259999999998</v>
      </c>
      <c r="M186" s="48">
        <v>1.041987</v>
      </c>
      <c r="N186" s="39" t="s">
        <v>169</v>
      </c>
    </row>
    <row r="187" spans="1:14" x14ac:dyDescent="0.3">
      <c r="A187" t="s">
        <v>359</v>
      </c>
      <c r="B187" s="46">
        <v>0.9674277</v>
      </c>
      <c r="C187" s="45">
        <v>0.862086901546392</v>
      </c>
      <c r="D187" s="47">
        <v>0.83007589999999998</v>
      </c>
      <c r="E187" s="48">
        <v>1.127507</v>
      </c>
      <c r="F187" s="46">
        <v>1.0504800000000001</v>
      </c>
      <c r="G187" s="45">
        <v>0.46160859999999998</v>
      </c>
      <c r="H187" s="47">
        <v>0.92139899999999997</v>
      </c>
      <c r="I187" s="48">
        <v>1.1976439999999999</v>
      </c>
      <c r="J187" s="46">
        <v>1.082023</v>
      </c>
      <c r="K187" s="45">
        <v>0.27243319999999999</v>
      </c>
      <c r="L187" s="47">
        <v>0.93992699999999996</v>
      </c>
      <c r="M187" s="48">
        <v>1.245601</v>
      </c>
      <c r="N187" s="39" t="s">
        <v>169</v>
      </c>
    </row>
    <row r="188" spans="1:14" x14ac:dyDescent="0.3">
      <c r="A188" t="s">
        <v>360</v>
      </c>
      <c r="B188" s="46">
        <v>1.279965</v>
      </c>
      <c r="C188" s="45">
        <v>5.4094938750000002E-2</v>
      </c>
      <c r="D188" s="47">
        <v>1.074557</v>
      </c>
      <c r="E188" s="48">
        <v>1.5246379999999999</v>
      </c>
      <c r="F188" s="46">
        <v>1.079496</v>
      </c>
      <c r="G188" s="45">
        <v>0.28944750000000002</v>
      </c>
      <c r="H188" s="47">
        <v>0.93703499999999995</v>
      </c>
      <c r="I188" s="48">
        <v>1.243617</v>
      </c>
      <c r="J188" s="46">
        <v>1.0627800000000001</v>
      </c>
      <c r="K188" s="45">
        <v>0.41623329999999997</v>
      </c>
      <c r="L188" s="47">
        <v>0.91768179999999999</v>
      </c>
      <c r="M188" s="48">
        <v>1.23082</v>
      </c>
      <c r="N188" s="39" t="s">
        <v>169</v>
      </c>
    </row>
    <row r="189" spans="1:14" x14ac:dyDescent="0.3">
      <c r="A189" t="s">
        <v>361</v>
      </c>
      <c r="B189" s="46">
        <v>1.2923439999999999</v>
      </c>
      <c r="C189" s="45">
        <v>4.9272725675675699E-2</v>
      </c>
      <c r="D189" s="47">
        <v>1.0824910000000001</v>
      </c>
      <c r="E189" s="48">
        <v>1.54288</v>
      </c>
      <c r="F189" s="46">
        <v>1.068452</v>
      </c>
      <c r="G189" s="45">
        <v>0.36193249999999999</v>
      </c>
      <c r="H189" s="47">
        <v>0.9266953</v>
      </c>
      <c r="I189" s="48">
        <v>1.2318929999999999</v>
      </c>
      <c r="J189" s="46">
        <v>1.0443530000000001</v>
      </c>
      <c r="K189" s="45">
        <v>0.56433520000000004</v>
      </c>
      <c r="L189" s="47">
        <v>0.90107619999999999</v>
      </c>
      <c r="M189" s="48">
        <v>1.2104109999999999</v>
      </c>
      <c r="N189" s="39" t="s">
        <v>169</v>
      </c>
    </row>
    <row r="190" spans="1:14" x14ac:dyDescent="0.3">
      <c r="A190" t="s">
        <v>362</v>
      </c>
      <c r="B190" s="46">
        <v>1.167994</v>
      </c>
      <c r="C190" s="45">
        <v>0.260148812041885</v>
      </c>
      <c r="D190" s="47">
        <v>0.98947359999999995</v>
      </c>
      <c r="E190" s="48">
        <v>1.3787240000000001</v>
      </c>
      <c r="F190" s="46">
        <v>1.1047039999999999</v>
      </c>
      <c r="G190" s="45">
        <v>0.1277093</v>
      </c>
      <c r="H190" s="47">
        <v>0.97185049999999995</v>
      </c>
      <c r="I190" s="48">
        <v>1.2557199999999999</v>
      </c>
      <c r="J190" s="46">
        <v>1.1062069999999999</v>
      </c>
      <c r="K190" s="45">
        <v>0.14003470000000001</v>
      </c>
      <c r="L190" s="47">
        <v>0.96741569999999999</v>
      </c>
      <c r="M190" s="48">
        <v>1.2649109999999999</v>
      </c>
      <c r="N190" s="39" t="s">
        <v>169</v>
      </c>
    </row>
    <row r="191" spans="1:14" x14ac:dyDescent="0.3">
      <c r="A191" t="s">
        <v>363</v>
      </c>
      <c r="B191" s="46">
        <v>0.86071869999999995</v>
      </c>
      <c r="C191" s="45">
        <v>0.45619964374999999</v>
      </c>
      <c r="D191" s="47">
        <v>0.69268890000000005</v>
      </c>
      <c r="E191" s="48">
        <v>1.0695079999999999</v>
      </c>
      <c r="F191" s="46">
        <v>0.88650969999999996</v>
      </c>
      <c r="G191" s="45">
        <v>0.2360903</v>
      </c>
      <c r="H191" s="47">
        <v>0.72633939999999997</v>
      </c>
      <c r="I191" s="48">
        <v>1.0820000000000001</v>
      </c>
      <c r="J191" s="46">
        <v>0.90552820000000001</v>
      </c>
      <c r="K191" s="45">
        <v>0.34398499999999999</v>
      </c>
      <c r="L191" s="47">
        <v>0.73729259999999996</v>
      </c>
      <c r="M191" s="48">
        <v>1.112152</v>
      </c>
      <c r="N191" s="39" t="s">
        <v>169</v>
      </c>
    </row>
    <row r="192" spans="1:14" x14ac:dyDescent="0.3">
      <c r="A192" t="s">
        <v>364</v>
      </c>
      <c r="B192" s="46">
        <v>0.88888710000000004</v>
      </c>
      <c r="C192" s="45">
        <v>0.407248765116279</v>
      </c>
      <c r="D192" s="47">
        <v>0.76005650000000002</v>
      </c>
      <c r="E192" s="48">
        <v>1.039555</v>
      </c>
      <c r="F192" s="46">
        <v>0.96592089999999997</v>
      </c>
      <c r="G192" s="45">
        <v>0.63086430000000004</v>
      </c>
      <c r="H192" s="47">
        <v>0.83853140000000004</v>
      </c>
      <c r="I192" s="48">
        <v>1.112663</v>
      </c>
      <c r="J192" s="46">
        <v>1.0465249999999999</v>
      </c>
      <c r="K192" s="45">
        <v>0.56583620000000001</v>
      </c>
      <c r="L192" s="47">
        <v>0.89605849999999998</v>
      </c>
      <c r="M192" s="48">
        <v>1.2222569999999999</v>
      </c>
      <c r="N192" s="39" t="s">
        <v>169</v>
      </c>
    </row>
    <row r="193" spans="1:14" x14ac:dyDescent="0.3">
      <c r="A193" t="s">
        <v>365</v>
      </c>
      <c r="B193" s="46">
        <v>1.161322</v>
      </c>
      <c r="C193" s="45">
        <v>0.25364912771739101</v>
      </c>
      <c r="D193" s="47">
        <v>0.99230090000000004</v>
      </c>
      <c r="E193" s="48">
        <v>1.359132</v>
      </c>
      <c r="F193" s="46">
        <v>1.0969310000000001</v>
      </c>
      <c r="G193" s="45">
        <v>0.1374426</v>
      </c>
      <c r="H193" s="47">
        <v>0.9708734</v>
      </c>
      <c r="I193" s="48">
        <v>1.239357</v>
      </c>
      <c r="J193" s="46">
        <v>1.107496</v>
      </c>
      <c r="K193" s="45">
        <v>0.1183746</v>
      </c>
      <c r="L193" s="47">
        <v>0.97429279999999996</v>
      </c>
      <c r="M193" s="48">
        <v>1.25891</v>
      </c>
      <c r="N193" s="39" t="s">
        <v>169</v>
      </c>
    </row>
    <row r="194" spans="1:14" x14ac:dyDescent="0.3">
      <c r="A194" t="s">
        <v>366</v>
      </c>
      <c r="B194" s="46">
        <v>1.198852</v>
      </c>
      <c r="C194" s="45">
        <v>0.14837443124999999</v>
      </c>
      <c r="D194" s="47">
        <v>1.0193300000000001</v>
      </c>
      <c r="E194" s="48">
        <v>1.409991</v>
      </c>
      <c r="F194" s="46">
        <v>1.0888</v>
      </c>
      <c r="G194" s="45">
        <v>0.18196599999999999</v>
      </c>
      <c r="H194" s="47">
        <v>0.96093070000000003</v>
      </c>
      <c r="I194" s="48">
        <v>1.2336849999999999</v>
      </c>
      <c r="J194" s="46">
        <v>1.09609</v>
      </c>
      <c r="K194" s="45">
        <v>0.16886680000000001</v>
      </c>
      <c r="L194" s="47">
        <v>0.96179740000000002</v>
      </c>
      <c r="M194" s="48">
        <v>1.249133</v>
      </c>
      <c r="N194" s="39" t="s">
        <v>169</v>
      </c>
    </row>
    <row r="195" spans="1:14" x14ac:dyDescent="0.3">
      <c r="A195" t="s">
        <v>367</v>
      </c>
      <c r="B195" s="46">
        <v>1.054597</v>
      </c>
      <c r="C195" s="45">
        <v>0.74180842455089802</v>
      </c>
      <c r="D195" s="47">
        <v>0.90445620000000004</v>
      </c>
      <c r="E195" s="48">
        <v>1.2296609999999999</v>
      </c>
      <c r="F195" s="46">
        <v>1.0766</v>
      </c>
      <c r="G195" s="45">
        <v>0.2406771</v>
      </c>
      <c r="H195" s="47">
        <v>0.95171790000000001</v>
      </c>
      <c r="I195" s="48">
        <v>1.2178690000000001</v>
      </c>
      <c r="J195" s="46">
        <v>1.100284</v>
      </c>
      <c r="K195" s="45">
        <v>0.15082290000000001</v>
      </c>
      <c r="L195" s="47">
        <v>0.96578549999999996</v>
      </c>
      <c r="M195" s="48">
        <v>1.253514</v>
      </c>
      <c r="N195" s="39" t="s">
        <v>169</v>
      </c>
    </row>
    <row r="196" spans="1:14" x14ac:dyDescent="0.3">
      <c r="A196" t="s">
        <v>368</v>
      </c>
      <c r="B196" s="46">
        <v>0.9679662</v>
      </c>
      <c r="C196" s="45">
        <v>0.90695202302839095</v>
      </c>
      <c r="D196" s="47">
        <v>0.7816632</v>
      </c>
      <c r="E196" s="48">
        <v>1.1986730000000001</v>
      </c>
      <c r="F196" s="46">
        <v>0.8837602</v>
      </c>
      <c r="G196" s="45">
        <v>0.15192530000000001</v>
      </c>
      <c r="H196" s="47">
        <v>0.7463149</v>
      </c>
      <c r="I196" s="48">
        <v>1.0465180000000001</v>
      </c>
      <c r="J196" s="46">
        <v>0.89380009999999999</v>
      </c>
      <c r="K196" s="45">
        <v>0.20080000000000001</v>
      </c>
      <c r="L196" s="47">
        <v>0.75255170000000005</v>
      </c>
      <c r="M196" s="48">
        <v>1.0615600000000001</v>
      </c>
      <c r="N196" s="39" t="s">
        <v>169</v>
      </c>
    </row>
    <row r="197" spans="1:14" x14ac:dyDescent="0.3">
      <c r="A197" t="s">
        <v>369</v>
      </c>
      <c r="B197" s="46">
        <v>1.1753530000000001</v>
      </c>
      <c r="C197" s="45">
        <v>0.23655057906976701</v>
      </c>
      <c r="D197" s="47">
        <v>0.99690809999999996</v>
      </c>
      <c r="E197" s="48">
        <v>1.3857379999999999</v>
      </c>
      <c r="F197" s="46">
        <v>1.102703</v>
      </c>
      <c r="G197" s="45">
        <v>0.1424762</v>
      </c>
      <c r="H197" s="47">
        <v>0.9676496</v>
      </c>
      <c r="I197" s="48">
        <v>1.2566059999999999</v>
      </c>
      <c r="J197" s="46">
        <v>1.11747</v>
      </c>
      <c r="K197" s="45">
        <v>0.1093693</v>
      </c>
      <c r="L197" s="47">
        <v>0.97540780000000005</v>
      </c>
      <c r="M197" s="48">
        <v>1.280222</v>
      </c>
      <c r="N197" s="39" t="s">
        <v>169</v>
      </c>
    </row>
    <row r="198" spans="1:14" x14ac:dyDescent="0.3">
      <c r="A198" t="s">
        <v>370</v>
      </c>
      <c r="B198" s="46">
        <v>1.356114</v>
      </c>
      <c r="C198" s="45">
        <v>2.1521463157894698E-2</v>
      </c>
      <c r="D198" s="47">
        <v>1.12948</v>
      </c>
      <c r="E198" s="48">
        <v>1.6282239999999999</v>
      </c>
      <c r="F198" s="46">
        <v>1.114087</v>
      </c>
      <c r="G198" s="45">
        <v>0.1219577</v>
      </c>
      <c r="H198" s="47">
        <v>0.97153869999999998</v>
      </c>
      <c r="I198" s="48">
        <v>1.2775510000000001</v>
      </c>
      <c r="J198" s="46">
        <v>1.0976900000000001</v>
      </c>
      <c r="K198" s="45">
        <v>0.1973076</v>
      </c>
      <c r="L198" s="47">
        <v>0.95266799999999996</v>
      </c>
      <c r="M198" s="48">
        <v>1.264788</v>
      </c>
      <c r="N198" s="39" t="s">
        <v>169</v>
      </c>
    </row>
    <row r="199" spans="1:14" x14ac:dyDescent="0.3">
      <c r="A199" t="s">
        <v>371</v>
      </c>
      <c r="B199" s="46">
        <v>1.379839</v>
      </c>
      <c r="C199" s="45">
        <v>2.1196125E-2</v>
      </c>
      <c r="D199" s="47">
        <v>1.1388119999999999</v>
      </c>
      <c r="E199" s="48">
        <v>1.671878</v>
      </c>
      <c r="F199" s="46">
        <v>1.098168</v>
      </c>
      <c r="G199" s="45">
        <v>0.17921380000000001</v>
      </c>
      <c r="H199" s="47">
        <v>0.95791059999999995</v>
      </c>
      <c r="I199" s="48">
        <v>1.2589619999999999</v>
      </c>
      <c r="J199" s="46">
        <v>1.081591</v>
      </c>
      <c r="K199" s="45">
        <v>0.27602700000000002</v>
      </c>
      <c r="L199" s="47">
        <v>0.93923250000000003</v>
      </c>
      <c r="M199" s="48">
        <v>1.2455270000000001</v>
      </c>
      <c r="N199" s="39" t="s">
        <v>169</v>
      </c>
    </row>
    <row r="200" spans="1:14" x14ac:dyDescent="0.3">
      <c r="A200" t="s">
        <v>372</v>
      </c>
      <c r="B200" s="46">
        <v>1.2743089999999999</v>
      </c>
      <c r="C200" s="45">
        <v>5.4094938750000002E-2</v>
      </c>
      <c r="D200" s="47">
        <v>1.072803</v>
      </c>
      <c r="E200" s="48">
        <v>1.5136639999999999</v>
      </c>
      <c r="F200" s="46">
        <v>1.117899</v>
      </c>
      <c r="G200" s="45">
        <v>0.1030698</v>
      </c>
      <c r="H200" s="47">
        <v>0.9777034</v>
      </c>
      <c r="I200" s="48">
        <v>1.2781979999999999</v>
      </c>
      <c r="J200" s="46">
        <v>1.10477</v>
      </c>
      <c r="K200" s="45">
        <v>0.1598494</v>
      </c>
      <c r="L200" s="47">
        <v>0.96146330000000002</v>
      </c>
      <c r="M200" s="48">
        <v>1.2694380000000001</v>
      </c>
      <c r="N200" s="39" t="s">
        <v>169</v>
      </c>
    </row>
    <row r="201" spans="1:14" x14ac:dyDescent="0.3">
      <c r="A201" t="s">
        <v>373</v>
      </c>
      <c r="B201" s="46">
        <v>0.75430540000000001</v>
      </c>
      <c r="C201" s="45">
        <v>2.3793817500000002E-2</v>
      </c>
      <c r="D201" s="47">
        <v>0.63540790000000003</v>
      </c>
      <c r="E201" s="48">
        <v>0.89545110000000006</v>
      </c>
      <c r="F201" s="46">
        <v>0.8671008</v>
      </c>
      <c r="G201" s="45">
        <v>4.6493899999999998E-2</v>
      </c>
      <c r="H201" s="47">
        <v>0.75353079999999995</v>
      </c>
      <c r="I201" s="48">
        <v>0.99778789999999995</v>
      </c>
      <c r="J201" s="46">
        <v>0.88543559999999999</v>
      </c>
      <c r="K201" s="45">
        <v>0.10092089999999999</v>
      </c>
      <c r="L201" s="47">
        <v>0.76563170000000003</v>
      </c>
      <c r="M201" s="48">
        <v>1.0239860000000001</v>
      </c>
      <c r="N201" s="39" t="s">
        <v>169</v>
      </c>
    </row>
    <row r="202" spans="1:14" x14ac:dyDescent="0.3">
      <c r="A202" t="s">
        <v>374</v>
      </c>
      <c r="B202" s="46">
        <v>1.245657</v>
      </c>
      <c r="C202" s="45">
        <v>8.7750490178571394E-2</v>
      </c>
      <c r="D202" s="47">
        <v>1.0472269999999999</v>
      </c>
      <c r="E202" s="48">
        <v>1.4816860000000001</v>
      </c>
      <c r="F202" s="46">
        <v>1.0612410000000001</v>
      </c>
      <c r="G202" s="45">
        <v>0.39554060000000002</v>
      </c>
      <c r="H202" s="47">
        <v>0.92525979999999997</v>
      </c>
      <c r="I202" s="48">
        <v>1.2172080000000001</v>
      </c>
      <c r="J202" s="46">
        <v>1.0605020000000001</v>
      </c>
      <c r="K202" s="45">
        <v>0.41823169999999998</v>
      </c>
      <c r="L202" s="47">
        <v>0.91990430000000001</v>
      </c>
      <c r="M202" s="48">
        <v>1.222588</v>
      </c>
      <c r="N202" s="39" t="s">
        <v>169</v>
      </c>
    </row>
    <row r="203" spans="1:14" x14ac:dyDescent="0.3">
      <c r="A203" t="s">
        <v>375</v>
      </c>
      <c r="B203" s="46">
        <v>1.1727069999999999</v>
      </c>
      <c r="C203" s="45">
        <v>0.25364912771739101</v>
      </c>
      <c r="D203" s="47">
        <v>0.99184499999999998</v>
      </c>
      <c r="E203" s="48">
        <v>1.386549</v>
      </c>
      <c r="F203" s="46">
        <v>1.041606</v>
      </c>
      <c r="G203" s="45">
        <v>0.54099129999999995</v>
      </c>
      <c r="H203" s="47">
        <v>0.913995</v>
      </c>
      <c r="I203" s="48">
        <v>1.187033</v>
      </c>
      <c r="J203" s="46">
        <v>1.056384</v>
      </c>
      <c r="K203" s="45">
        <v>0.42866330000000002</v>
      </c>
      <c r="L203" s="47">
        <v>0.92221249999999999</v>
      </c>
      <c r="M203" s="48">
        <v>1.2100770000000001</v>
      </c>
      <c r="N203" s="39" t="s">
        <v>169</v>
      </c>
    </row>
    <row r="204" spans="1:14" x14ac:dyDescent="0.3">
      <c r="A204" t="s">
        <v>376</v>
      </c>
      <c r="B204" s="46">
        <v>1.0824830000000001</v>
      </c>
      <c r="C204" s="45">
        <v>0.59647502158273402</v>
      </c>
      <c r="D204" s="47">
        <v>0.92201310000000003</v>
      </c>
      <c r="E204" s="48">
        <v>1.2708820000000001</v>
      </c>
      <c r="F204" s="46">
        <v>1.0295970000000001</v>
      </c>
      <c r="G204" s="45">
        <v>0.65293659999999998</v>
      </c>
      <c r="H204" s="47">
        <v>0.90668490000000002</v>
      </c>
      <c r="I204" s="48">
        <v>1.1691720000000001</v>
      </c>
      <c r="J204" s="46">
        <v>1.0552250000000001</v>
      </c>
      <c r="K204" s="45">
        <v>0.42670839999999999</v>
      </c>
      <c r="L204" s="47">
        <v>0.92422769999999999</v>
      </c>
      <c r="M204" s="48">
        <v>1.20479</v>
      </c>
      <c r="N204" s="39" t="s">
        <v>169</v>
      </c>
    </row>
    <row r="205" spans="1:14" x14ac:dyDescent="0.3">
      <c r="A205" t="s">
        <v>377</v>
      </c>
      <c r="B205" s="46">
        <v>1.2685439999999999</v>
      </c>
      <c r="C205" s="45">
        <v>6.1868199999999998E-2</v>
      </c>
      <c r="D205" s="47">
        <v>1.0634650000000001</v>
      </c>
      <c r="E205" s="48">
        <v>1.513171</v>
      </c>
      <c r="F205" s="46">
        <v>1.049533</v>
      </c>
      <c r="G205" s="45">
        <v>0.4907975</v>
      </c>
      <c r="H205" s="47">
        <v>0.91468879999999997</v>
      </c>
      <c r="I205" s="48">
        <v>1.2042550000000001</v>
      </c>
      <c r="J205" s="46">
        <v>1.0490930000000001</v>
      </c>
      <c r="K205" s="45">
        <v>0.51013759999999997</v>
      </c>
      <c r="L205" s="47">
        <v>0.90965050000000003</v>
      </c>
      <c r="M205" s="48">
        <v>1.209911</v>
      </c>
      <c r="N205" s="39" t="s">
        <v>169</v>
      </c>
    </row>
    <row r="206" spans="1:14" x14ac:dyDescent="0.3">
      <c r="A206" t="s">
        <v>378</v>
      </c>
      <c r="B206" s="46">
        <v>0.83569269999999996</v>
      </c>
      <c r="C206" s="45">
        <v>0.17123630400000001</v>
      </c>
      <c r="D206" s="47">
        <v>0.70766150000000005</v>
      </c>
      <c r="E206" s="48">
        <v>0.98688759999999998</v>
      </c>
      <c r="F206" s="46">
        <v>0.93594860000000002</v>
      </c>
      <c r="G206" s="45">
        <v>0.3388275</v>
      </c>
      <c r="H206" s="47">
        <v>0.81722839999999997</v>
      </c>
      <c r="I206" s="48">
        <v>1.071915</v>
      </c>
      <c r="J206" s="46">
        <v>0.92986999999999997</v>
      </c>
      <c r="K206" s="45">
        <v>0.31053920000000002</v>
      </c>
      <c r="L206" s="47">
        <v>0.80796190000000001</v>
      </c>
      <c r="M206" s="48">
        <v>1.0701719999999999</v>
      </c>
      <c r="N206" s="39" t="s">
        <v>169</v>
      </c>
    </row>
    <row r="207" spans="1:14" x14ac:dyDescent="0.3">
      <c r="A207" t="s">
        <v>379</v>
      </c>
      <c r="B207" s="46">
        <v>0.80163709999999999</v>
      </c>
      <c r="C207" s="45">
        <v>0.140988130434783</v>
      </c>
      <c r="D207" s="47">
        <v>0.65980170000000005</v>
      </c>
      <c r="E207" s="48">
        <v>0.97396229999999995</v>
      </c>
      <c r="F207" s="46">
        <v>0.93015389999999998</v>
      </c>
      <c r="G207" s="45">
        <v>0.41716550000000002</v>
      </c>
      <c r="H207" s="47">
        <v>0.78089569999999997</v>
      </c>
      <c r="I207" s="48">
        <v>1.1079410000000001</v>
      </c>
      <c r="J207" s="46">
        <v>0.98724650000000003</v>
      </c>
      <c r="K207" s="45">
        <v>0.89095880000000005</v>
      </c>
      <c r="L207" s="47">
        <v>0.82173059999999998</v>
      </c>
      <c r="M207" s="48">
        <v>1.1861010000000001</v>
      </c>
      <c r="N207" s="39" t="s">
        <v>169</v>
      </c>
    </row>
    <row r="208" spans="1:14" x14ac:dyDescent="0.3">
      <c r="A208" t="s">
        <v>380</v>
      </c>
      <c r="B208" s="46">
        <v>1.344706</v>
      </c>
      <c r="C208" s="45">
        <v>2.7982967441860501E-2</v>
      </c>
      <c r="D208" s="47">
        <v>1.118649</v>
      </c>
      <c r="E208" s="48">
        <v>1.6164449999999999</v>
      </c>
      <c r="F208" s="46">
        <v>1.078633</v>
      </c>
      <c r="G208" s="45">
        <v>0.29245729999999998</v>
      </c>
      <c r="H208" s="47">
        <v>0.93685099999999999</v>
      </c>
      <c r="I208" s="48">
        <v>1.241873</v>
      </c>
      <c r="J208" s="46">
        <v>1.0487470000000001</v>
      </c>
      <c r="K208" s="45">
        <v>0.52168990000000004</v>
      </c>
      <c r="L208" s="47">
        <v>0.9066535</v>
      </c>
      <c r="M208" s="48">
        <v>1.213109</v>
      </c>
      <c r="N208" s="39" t="s">
        <v>169</v>
      </c>
    </row>
    <row r="209" spans="1:14" x14ac:dyDescent="0.3">
      <c r="A209" t="s">
        <v>381</v>
      </c>
      <c r="B209" s="46">
        <v>1.3823000000000001</v>
      </c>
      <c r="C209" s="45">
        <v>1.7913060000000001E-2</v>
      </c>
      <c r="D209" s="47">
        <v>1.1458330000000001</v>
      </c>
      <c r="E209" s="48">
        <v>1.6675679999999999</v>
      </c>
      <c r="F209" s="46">
        <v>1.0872390000000001</v>
      </c>
      <c r="G209" s="45">
        <v>0.2460849</v>
      </c>
      <c r="H209" s="47">
        <v>0.94394060000000002</v>
      </c>
      <c r="I209" s="48">
        <v>1.252292</v>
      </c>
      <c r="J209" s="46">
        <v>1.055431</v>
      </c>
      <c r="K209" s="45">
        <v>0.46855629999999998</v>
      </c>
      <c r="L209" s="47">
        <v>0.91216719999999996</v>
      </c>
      <c r="M209" s="48">
        <v>1.2211970000000001</v>
      </c>
      <c r="N209" s="39" t="s">
        <v>169</v>
      </c>
    </row>
    <row r="210" spans="1:14" x14ac:dyDescent="0.3">
      <c r="A210" t="s">
        <v>382</v>
      </c>
      <c r="B210" s="46">
        <v>1.056133</v>
      </c>
      <c r="C210" s="45">
        <v>0.75683215087719302</v>
      </c>
      <c r="D210" s="47">
        <v>0.89476060000000002</v>
      </c>
      <c r="E210" s="48">
        <v>1.24661</v>
      </c>
      <c r="F210" s="46">
        <v>1.010923</v>
      </c>
      <c r="G210" s="45">
        <v>0.8711468</v>
      </c>
      <c r="H210" s="47">
        <v>0.88655649999999997</v>
      </c>
      <c r="I210" s="48">
        <v>1.152736</v>
      </c>
      <c r="J210" s="46">
        <v>0.99361080000000002</v>
      </c>
      <c r="K210" s="45">
        <v>0.92646609999999996</v>
      </c>
      <c r="L210" s="47">
        <v>0.86716090000000001</v>
      </c>
      <c r="M210" s="48">
        <v>1.1385000000000001</v>
      </c>
      <c r="N210" s="39" t="s">
        <v>169</v>
      </c>
    </row>
    <row r="211" spans="1:14" x14ac:dyDescent="0.3">
      <c r="A211" t="s">
        <v>383</v>
      </c>
      <c r="B211" s="46">
        <v>0.78409309999999999</v>
      </c>
      <c r="C211" s="45">
        <v>5.4094938750000002E-2</v>
      </c>
      <c r="D211" s="47">
        <v>0.65968179999999998</v>
      </c>
      <c r="E211" s="48">
        <v>0.9319674</v>
      </c>
      <c r="F211" s="46">
        <v>0.93189820000000001</v>
      </c>
      <c r="G211" s="45">
        <v>0.34956589999999998</v>
      </c>
      <c r="H211" s="47">
        <v>0.80387350000000002</v>
      </c>
      <c r="I211" s="48">
        <v>1.0803119999999999</v>
      </c>
      <c r="J211" s="46">
        <v>0.95255460000000003</v>
      </c>
      <c r="K211" s="45">
        <v>0.53441329999999998</v>
      </c>
      <c r="L211" s="47">
        <v>0.81713469999999999</v>
      </c>
      <c r="M211" s="48">
        <v>1.110417</v>
      </c>
      <c r="N211" s="39" t="s">
        <v>169</v>
      </c>
    </row>
    <row r="212" spans="1:14" x14ac:dyDescent="0.3">
      <c r="A212" t="s">
        <v>384</v>
      </c>
      <c r="B212" s="46">
        <v>0.90734170000000003</v>
      </c>
      <c r="C212" s="45">
        <v>0.51811467925071997</v>
      </c>
      <c r="D212" s="47">
        <v>0.77132540000000005</v>
      </c>
      <c r="E212" s="48">
        <v>1.0673429999999999</v>
      </c>
      <c r="F212" s="46">
        <v>0.93128670000000002</v>
      </c>
      <c r="G212" s="45">
        <v>0.29098309999999999</v>
      </c>
      <c r="H212" s="47">
        <v>0.81601769999999996</v>
      </c>
      <c r="I212" s="48">
        <v>1.0628379999999999</v>
      </c>
      <c r="J212" s="46">
        <v>0.98395149999999998</v>
      </c>
      <c r="K212" s="45">
        <v>0.8173146</v>
      </c>
      <c r="L212" s="47">
        <v>0.8577439</v>
      </c>
      <c r="M212" s="48">
        <v>1.1287290000000001</v>
      </c>
      <c r="N212" s="39" t="s">
        <v>169</v>
      </c>
    </row>
    <row r="213" spans="1:14" x14ac:dyDescent="0.3">
      <c r="A213" t="s">
        <v>385</v>
      </c>
      <c r="B213" s="46">
        <v>1.288057</v>
      </c>
      <c r="C213" s="45">
        <v>5.6800730769230798E-2</v>
      </c>
      <c r="D213" s="47">
        <v>1.071895</v>
      </c>
      <c r="E213" s="48">
        <v>1.5478099999999999</v>
      </c>
      <c r="F213" s="46">
        <v>1.055248</v>
      </c>
      <c r="G213" s="45">
        <v>0.440415</v>
      </c>
      <c r="H213" s="47">
        <v>0.92049809999999999</v>
      </c>
      <c r="I213" s="48">
        <v>1.2097230000000001</v>
      </c>
      <c r="J213" s="46">
        <v>1.0163219999999999</v>
      </c>
      <c r="K213" s="45">
        <v>0.82147510000000001</v>
      </c>
      <c r="L213" s="47">
        <v>0.88299320000000003</v>
      </c>
      <c r="M213" s="48">
        <v>1.169783</v>
      </c>
      <c r="N213" s="39" t="s">
        <v>169</v>
      </c>
    </row>
    <row r="214" spans="1:14" x14ac:dyDescent="0.3">
      <c r="A214" t="s">
        <v>386</v>
      </c>
      <c r="B214" s="46">
        <v>1.2003539999999999</v>
      </c>
      <c r="C214" s="45">
        <v>0.210490565454545</v>
      </c>
      <c r="D214" s="47">
        <v>1.0030509999999999</v>
      </c>
      <c r="E214" s="48">
        <v>1.4364680000000001</v>
      </c>
      <c r="F214" s="46">
        <v>0.9994904</v>
      </c>
      <c r="G214" s="45">
        <v>0.99421590000000004</v>
      </c>
      <c r="H214" s="47">
        <v>0.87081489999999995</v>
      </c>
      <c r="I214" s="48">
        <v>1.1471789999999999</v>
      </c>
      <c r="J214" s="46">
        <v>0.97915439999999998</v>
      </c>
      <c r="K214" s="45">
        <v>0.77162989999999998</v>
      </c>
      <c r="L214" s="47">
        <v>0.84931880000000004</v>
      </c>
      <c r="M214" s="48">
        <v>1.128838</v>
      </c>
      <c r="N214" s="39" t="s">
        <v>169</v>
      </c>
    </row>
    <row r="215" spans="1:14" x14ac:dyDescent="0.3">
      <c r="A215" t="s">
        <v>387</v>
      </c>
      <c r="B215" s="46">
        <v>1.213808</v>
      </c>
      <c r="C215" s="45">
        <v>0.141233516546763</v>
      </c>
      <c r="D215" s="47">
        <v>1.0231159999999999</v>
      </c>
      <c r="E215" s="48">
        <v>1.4400409999999999</v>
      </c>
      <c r="F215" s="46">
        <v>1.134083</v>
      </c>
      <c r="G215" s="45">
        <v>6.6976499999999994E-2</v>
      </c>
      <c r="H215" s="47">
        <v>0.99123749999999999</v>
      </c>
      <c r="I215" s="48">
        <v>1.2975129999999999</v>
      </c>
      <c r="J215" s="46">
        <v>1.079799</v>
      </c>
      <c r="K215" s="45">
        <v>0.27926859999999998</v>
      </c>
      <c r="L215" s="47">
        <v>0.93959890000000001</v>
      </c>
      <c r="M215" s="48">
        <v>1.24092</v>
      </c>
      <c r="N215" s="39" t="s">
        <v>169</v>
      </c>
    </row>
    <row r="216" spans="1:14" x14ac:dyDescent="0.3">
      <c r="A216" t="s">
        <v>388</v>
      </c>
      <c r="B216" s="46">
        <v>0.7923076</v>
      </c>
      <c r="C216" s="45">
        <v>7.0447846153846194E-2</v>
      </c>
      <c r="D216" s="47">
        <v>0.6639891</v>
      </c>
      <c r="E216" s="48">
        <v>0.94542409999999999</v>
      </c>
      <c r="F216" s="46">
        <v>0.96418009999999998</v>
      </c>
      <c r="G216" s="45">
        <v>0.60869580000000001</v>
      </c>
      <c r="H216" s="47">
        <v>0.83850789999999997</v>
      </c>
      <c r="I216" s="48">
        <v>1.1086879999999999</v>
      </c>
      <c r="J216" s="46">
        <v>0.98908660000000004</v>
      </c>
      <c r="K216" s="45">
        <v>0.88175400000000004</v>
      </c>
      <c r="L216" s="47">
        <v>0.85593129999999995</v>
      </c>
      <c r="M216" s="48">
        <v>1.142957</v>
      </c>
      <c r="N216" s="39" t="s">
        <v>169</v>
      </c>
    </row>
    <row r="217" spans="1:14" x14ac:dyDescent="0.3">
      <c r="A217" t="s">
        <v>389</v>
      </c>
      <c r="B217" s="46">
        <v>1.0406789999999999</v>
      </c>
      <c r="C217" s="45">
        <v>0.83174826590509698</v>
      </c>
      <c r="D217" s="47">
        <v>0.88370459999999995</v>
      </c>
      <c r="E217" s="48">
        <v>1.225538</v>
      </c>
      <c r="F217" s="46">
        <v>1.011274</v>
      </c>
      <c r="G217" s="45">
        <v>0.86606970000000005</v>
      </c>
      <c r="H217" s="47">
        <v>0.88774549999999997</v>
      </c>
      <c r="I217" s="48">
        <v>1.1519900000000001</v>
      </c>
      <c r="J217" s="46">
        <v>0.96325419999999995</v>
      </c>
      <c r="K217" s="45">
        <v>0.58724620000000005</v>
      </c>
      <c r="L217" s="47">
        <v>0.84146339999999997</v>
      </c>
      <c r="M217" s="48">
        <v>1.102673</v>
      </c>
      <c r="N217" s="39" t="s">
        <v>169</v>
      </c>
    </row>
    <row r="218" spans="1:14" x14ac:dyDescent="0.3">
      <c r="A218" t="s">
        <v>390</v>
      </c>
      <c r="B218" s="46">
        <v>1.1716930000000001</v>
      </c>
      <c r="C218" s="45">
        <v>0.33815887149532697</v>
      </c>
      <c r="D218" s="47">
        <v>0.97179519999999997</v>
      </c>
      <c r="E218" s="48">
        <v>1.4127099999999999</v>
      </c>
      <c r="F218" s="46">
        <v>0.96649949999999996</v>
      </c>
      <c r="G218" s="45">
        <v>0.63548640000000001</v>
      </c>
      <c r="H218" s="47">
        <v>0.83948619999999996</v>
      </c>
      <c r="I218" s="48">
        <v>1.11273</v>
      </c>
      <c r="J218" s="46">
        <v>0.99874320000000005</v>
      </c>
      <c r="K218" s="45">
        <v>0.98656829999999995</v>
      </c>
      <c r="L218" s="47">
        <v>0.86271560000000003</v>
      </c>
      <c r="M218" s="48">
        <v>1.1562190000000001</v>
      </c>
      <c r="N218" s="39" t="s">
        <v>169</v>
      </c>
    </row>
    <row r="219" spans="1:14" x14ac:dyDescent="0.3">
      <c r="A219" t="s">
        <v>391</v>
      </c>
      <c r="B219" s="46">
        <v>0.92401250000000001</v>
      </c>
      <c r="C219" s="45">
        <v>0.61579101348837195</v>
      </c>
      <c r="D219" s="47">
        <v>0.78177050000000003</v>
      </c>
      <c r="E219" s="48">
        <v>1.0921350000000001</v>
      </c>
      <c r="F219" s="46">
        <v>0.87990259999999998</v>
      </c>
      <c r="G219" s="45">
        <v>6.3641299999999998E-2</v>
      </c>
      <c r="H219" s="47">
        <v>0.76862589999999997</v>
      </c>
      <c r="I219" s="48">
        <v>1.0072890000000001</v>
      </c>
      <c r="J219" s="46">
        <v>0.9630512</v>
      </c>
      <c r="K219" s="45">
        <v>0.60060020000000003</v>
      </c>
      <c r="L219" s="47">
        <v>0.83644560000000001</v>
      </c>
      <c r="M219" s="48">
        <v>1.1088199999999999</v>
      </c>
      <c r="N219" s="39" t="s">
        <v>169</v>
      </c>
    </row>
    <row r="220" spans="1:14" x14ac:dyDescent="0.3">
      <c r="A220" t="s">
        <v>392</v>
      </c>
      <c r="B220" s="46">
        <v>1.406045</v>
      </c>
      <c r="C220" s="45">
        <v>1.6578248275862101E-2</v>
      </c>
      <c r="D220" s="47">
        <v>1.156328</v>
      </c>
      <c r="E220" s="48">
        <v>1.7096899999999999</v>
      </c>
      <c r="F220" s="46">
        <v>1.1106240000000001</v>
      </c>
      <c r="G220" s="45">
        <v>0.1530466</v>
      </c>
      <c r="H220" s="47">
        <v>0.96175069999999996</v>
      </c>
      <c r="I220" s="48">
        <v>1.2825409999999999</v>
      </c>
      <c r="J220" s="46">
        <v>1.03942</v>
      </c>
      <c r="K220" s="45">
        <v>0.60772119999999996</v>
      </c>
      <c r="L220" s="47">
        <v>0.89676860000000003</v>
      </c>
      <c r="M220" s="48">
        <v>1.204763</v>
      </c>
      <c r="N220" s="39" t="s">
        <v>169</v>
      </c>
    </row>
    <row r="221" spans="1:14" x14ac:dyDescent="0.3">
      <c r="A221" t="s">
        <v>393</v>
      </c>
      <c r="B221" s="46">
        <v>0.85837339999999995</v>
      </c>
      <c r="C221" s="45">
        <v>0.32255924641148298</v>
      </c>
      <c r="D221" s="47">
        <v>0.71935570000000004</v>
      </c>
      <c r="E221" s="48">
        <v>1.024257</v>
      </c>
      <c r="F221" s="46">
        <v>1.024402</v>
      </c>
      <c r="G221" s="45">
        <v>0.73129140000000004</v>
      </c>
      <c r="H221" s="47">
        <v>0.89271060000000002</v>
      </c>
      <c r="I221" s="48">
        <v>1.175521</v>
      </c>
      <c r="J221" s="46">
        <v>1.020904</v>
      </c>
      <c r="K221" s="45">
        <v>0.77601430000000005</v>
      </c>
      <c r="L221" s="47">
        <v>0.88529919999999995</v>
      </c>
      <c r="M221" s="48">
        <v>1.1772800000000001</v>
      </c>
      <c r="N221" s="39" t="s">
        <v>169</v>
      </c>
    </row>
    <row r="222" spans="1:14" x14ac:dyDescent="0.3">
      <c r="A222" t="s">
        <v>394</v>
      </c>
      <c r="B222" s="46">
        <v>1.094552</v>
      </c>
      <c r="C222" s="45">
        <v>0.57173878396946598</v>
      </c>
      <c r="D222" s="47">
        <v>0.92428460000000001</v>
      </c>
      <c r="E222" s="48">
        <v>1.2961860000000001</v>
      </c>
      <c r="F222" s="46">
        <v>0.98028579999999998</v>
      </c>
      <c r="G222" s="45">
        <v>0.76948340000000004</v>
      </c>
      <c r="H222" s="47">
        <v>0.85806130000000003</v>
      </c>
      <c r="I222" s="48">
        <v>1.11992</v>
      </c>
      <c r="J222" s="46">
        <v>0.95933049999999997</v>
      </c>
      <c r="K222" s="45">
        <v>0.55457599999999996</v>
      </c>
      <c r="L222" s="47">
        <v>0.83591119999999997</v>
      </c>
      <c r="M222" s="48">
        <v>1.1009720000000001</v>
      </c>
      <c r="N222" s="39" t="s">
        <v>169</v>
      </c>
    </row>
    <row r="223" spans="1:14" x14ac:dyDescent="0.3">
      <c r="A223" t="s">
        <v>395</v>
      </c>
      <c r="B223" s="46">
        <v>1.067134</v>
      </c>
      <c r="C223" s="45">
        <v>0.709733086278586</v>
      </c>
      <c r="D223" s="47">
        <v>0.89984459999999999</v>
      </c>
      <c r="E223" s="48">
        <v>1.265525</v>
      </c>
      <c r="F223" s="46">
        <v>0.95987619999999996</v>
      </c>
      <c r="G223" s="45">
        <v>0.5492302</v>
      </c>
      <c r="H223" s="47">
        <v>0.83948690000000004</v>
      </c>
      <c r="I223" s="48">
        <v>1.0975299999999999</v>
      </c>
      <c r="J223" s="46">
        <v>0.99919729999999995</v>
      </c>
      <c r="K223" s="45">
        <v>0.99101589999999995</v>
      </c>
      <c r="L223" s="47">
        <v>0.86885290000000004</v>
      </c>
      <c r="M223" s="48">
        <v>1.1490959999999999</v>
      </c>
      <c r="N223" s="39" t="s">
        <v>169</v>
      </c>
    </row>
    <row r="224" spans="1:14" x14ac:dyDescent="0.3">
      <c r="A224" t="s">
        <v>396</v>
      </c>
      <c r="B224" s="46">
        <v>0.80724039999999997</v>
      </c>
      <c r="C224" s="45">
        <v>8.7750490178571394E-2</v>
      </c>
      <c r="D224" s="47">
        <v>0.6820794</v>
      </c>
      <c r="E224" s="48">
        <v>0.95536829999999995</v>
      </c>
      <c r="F224" s="46">
        <v>0.89844590000000002</v>
      </c>
      <c r="G224" s="45">
        <v>0.12866759999999999</v>
      </c>
      <c r="H224" s="47">
        <v>0.78252379999999999</v>
      </c>
      <c r="I224" s="48">
        <v>1.031541</v>
      </c>
      <c r="J224" s="46">
        <v>0.97138659999999999</v>
      </c>
      <c r="K224" s="45">
        <v>0.69148580000000004</v>
      </c>
      <c r="L224" s="47">
        <v>0.84163279999999996</v>
      </c>
      <c r="M224" s="48">
        <v>1.1211450000000001</v>
      </c>
      <c r="N224" s="39" t="s">
        <v>169</v>
      </c>
    </row>
    <row r="225" spans="1:14" x14ac:dyDescent="0.3">
      <c r="A225" t="s">
        <v>397</v>
      </c>
      <c r="B225" s="46">
        <v>1.4397880000000001</v>
      </c>
      <c r="C225" s="45">
        <v>1.15358142857143E-2</v>
      </c>
      <c r="D225" s="47">
        <v>1.180312</v>
      </c>
      <c r="E225" s="48">
        <v>1.7563070000000001</v>
      </c>
      <c r="F225" s="46">
        <v>1.0821620000000001</v>
      </c>
      <c r="G225" s="45">
        <v>0.27939209999999998</v>
      </c>
      <c r="H225" s="47">
        <v>0.93789929999999999</v>
      </c>
      <c r="I225" s="48">
        <v>1.248615</v>
      </c>
      <c r="J225" s="46">
        <v>1.028203</v>
      </c>
      <c r="K225" s="45">
        <v>0.71066850000000004</v>
      </c>
      <c r="L225" s="47">
        <v>0.88768740000000002</v>
      </c>
      <c r="M225" s="48">
        <v>1.1909609999999999</v>
      </c>
      <c r="N225" s="39" t="s">
        <v>169</v>
      </c>
    </row>
    <row r="226" spans="1:14" x14ac:dyDescent="0.3">
      <c r="A226" t="s">
        <v>398</v>
      </c>
      <c r="B226" s="46">
        <v>0.89667589999999997</v>
      </c>
      <c r="C226" s="45">
        <v>0.49876755963302699</v>
      </c>
      <c r="D226" s="47">
        <v>0.75373880000000004</v>
      </c>
      <c r="E226" s="48">
        <v>1.066719</v>
      </c>
      <c r="F226" s="46">
        <v>1.044335</v>
      </c>
      <c r="G226" s="45">
        <v>0.52966259999999998</v>
      </c>
      <c r="H226" s="47">
        <v>0.91220060000000003</v>
      </c>
      <c r="I226" s="48">
        <v>1.1956089999999999</v>
      </c>
      <c r="J226" s="46">
        <v>1.0300480000000001</v>
      </c>
      <c r="K226" s="45">
        <v>0.6790948</v>
      </c>
      <c r="L226" s="47">
        <v>0.89524729999999997</v>
      </c>
      <c r="M226" s="48">
        <v>1.185146</v>
      </c>
      <c r="N226" s="39" t="s">
        <v>169</v>
      </c>
    </row>
    <row r="227" spans="1:14" x14ac:dyDescent="0.3">
      <c r="A227" t="s">
        <v>399</v>
      </c>
      <c r="B227" s="46">
        <v>1.092266</v>
      </c>
      <c r="C227" s="45">
        <v>0.59513579999999999</v>
      </c>
      <c r="D227" s="47">
        <v>0.91434320000000002</v>
      </c>
      <c r="E227" s="48">
        <v>1.30481</v>
      </c>
      <c r="F227" s="46">
        <v>0.95764800000000005</v>
      </c>
      <c r="G227" s="45">
        <v>0.54400000000000004</v>
      </c>
      <c r="H227" s="47">
        <v>0.83271890000000004</v>
      </c>
      <c r="I227" s="48">
        <v>1.1013200000000001</v>
      </c>
      <c r="J227" s="46">
        <v>0.94526449999999995</v>
      </c>
      <c r="K227" s="45">
        <v>0.4456388</v>
      </c>
      <c r="L227" s="47">
        <v>0.81795910000000005</v>
      </c>
      <c r="M227" s="48">
        <v>1.0923830000000001</v>
      </c>
      <c r="N227" s="39" t="s">
        <v>169</v>
      </c>
    </row>
    <row r="228" spans="1:14" x14ac:dyDescent="0.3">
      <c r="A228" t="s">
        <v>400</v>
      </c>
      <c r="B228" s="46">
        <v>1.0708789999999999</v>
      </c>
      <c r="C228" s="45">
        <v>0.67979403391304305</v>
      </c>
      <c r="D228" s="47">
        <v>0.90751179999999998</v>
      </c>
      <c r="E228" s="48">
        <v>1.2636540000000001</v>
      </c>
      <c r="F228" s="46">
        <v>1.0303960000000001</v>
      </c>
      <c r="G228" s="45">
        <v>0.65945580000000004</v>
      </c>
      <c r="H228" s="47">
        <v>0.90191509999999997</v>
      </c>
      <c r="I228" s="48">
        <v>1.1771780000000001</v>
      </c>
      <c r="J228" s="46">
        <v>1.036367</v>
      </c>
      <c r="K228" s="45">
        <v>0.61265179999999997</v>
      </c>
      <c r="L228" s="47">
        <v>0.90252169999999998</v>
      </c>
      <c r="M228" s="48">
        <v>1.190061</v>
      </c>
      <c r="N228" s="39" t="s">
        <v>169</v>
      </c>
    </row>
    <row r="229" spans="1:14" x14ac:dyDescent="0.3">
      <c r="A229" t="s">
        <v>401</v>
      </c>
      <c r="B229" s="46">
        <v>0.88022579999999995</v>
      </c>
      <c r="C229" s="45">
        <v>0.407248765116279</v>
      </c>
      <c r="D229" s="47">
        <v>0.74321590000000004</v>
      </c>
      <c r="E229" s="48">
        <v>1.0424929999999999</v>
      </c>
      <c r="F229" s="46">
        <v>1.015501</v>
      </c>
      <c r="G229" s="45">
        <v>0.82276649999999996</v>
      </c>
      <c r="H229" s="47">
        <v>0.88761330000000005</v>
      </c>
      <c r="I229" s="48">
        <v>1.161816</v>
      </c>
      <c r="J229" s="46">
        <v>1.042014</v>
      </c>
      <c r="K229" s="45">
        <v>0.56287330000000002</v>
      </c>
      <c r="L229" s="47">
        <v>0.90641240000000001</v>
      </c>
      <c r="M229" s="48">
        <v>1.197902</v>
      </c>
      <c r="N229" s="39" t="s">
        <v>169</v>
      </c>
    </row>
    <row r="230" spans="1:14" x14ac:dyDescent="0.3">
      <c r="A230" t="s">
        <v>402</v>
      </c>
      <c r="B230" s="46">
        <v>1.3611949999999999</v>
      </c>
      <c r="C230" s="45">
        <v>4.9463352000000002E-2</v>
      </c>
      <c r="D230" s="47">
        <v>1.0977049999999999</v>
      </c>
      <c r="E230" s="48">
        <v>1.6879329999999999</v>
      </c>
      <c r="F230" s="46">
        <v>0.99985199999999996</v>
      </c>
      <c r="G230" s="45">
        <v>0.99837030000000004</v>
      </c>
      <c r="H230" s="47">
        <v>0.86744460000000001</v>
      </c>
      <c r="I230" s="48">
        <v>1.1524700000000001</v>
      </c>
      <c r="J230" s="46">
        <v>0.98345090000000002</v>
      </c>
      <c r="K230" s="45">
        <v>0.82291859999999994</v>
      </c>
      <c r="L230" s="47">
        <v>0.84973019999999999</v>
      </c>
      <c r="M230" s="48">
        <v>1.138215</v>
      </c>
      <c r="N230" s="39" t="s">
        <v>169</v>
      </c>
    </row>
    <row r="231" spans="1:14" x14ac:dyDescent="0.3">
      <c r="A231" t="s">
        <v>403</v>
      </c>
      <c r="B231" s="46">
        <v>0.81793150000000003</v>
      </c>
      <c r="C231" s="45">
        <v>0.14388968297872301</v>
      </c>
      <c r="D231" s="47">
        <v>0.68435480000000004</v>
      </c>
      <c r="E231" s="48">
        <v>0.97758049999999996</v>
      </c>
      <c r="F231" s="46">
        <v>0.99744520000000003</v>
      </c>
      <c r="G231" s="45">
        <v>0.97092500000000004</v>
      </c>
      <c r="H231" s="47">
        <v>0.86925969999999997</v>
      </c>
      <c r="I231" s="48">
        <v>1.1445339999999999</v>
      </c>
      <c r="J231" s="46">
        <v>1.0129840000000001</v>
      </c>
      <c r="K231" s="45">
        <v>0.85902990000000001</v>
      </c>
      <c r="L231" s="47">
        <v>0.87857039999999997</v>
      </c>
      <c r="M231" s="48">
        <v>1.1679619999999999</v>
      </c>
      <c r="N231" s="39" t="s">
        <v>169</v>
      </c>
    </row>
    <row r="232" spans="1:14" x14ac:dyDescent="0.3">
      <c r="A232" t="s">
        <v>404</v>
      </c>
      <c r="B232" s="46">
        <v>1.4035070000000001</v>
      </c>
      <c r="C232" s="45">
        <v>0.28983230198019799</v>
      </c>
      <c r="D232" s="47">
        <v>0.96225930000000004</v>
      </c>
      <c r="E232" s="48">
        <v>2.047091</v>
      </c>
      <c r="F232" s="46">
        <v>1.058972</v>
      </c>
      <c r="G232" s="45">
        <v>0.34445589999999998</v>
      </c>
      <c r="H232" s="47">
        <v>0.94036160000000002</v>
      </c>
      <c r="I232" s="48">
        <v>1.1925429999999999</v>
      </c>
      <c r="J232" s="46">
        <v>1.051647</v>
      </c>
      <c r="K232" s="45">
        <v>0.42326009999999997</v>
      </c>
      <c r="L232" s="47">
        <v>0.92969780000000002</v>
      </c>
      <c r="M232" s="48">
        <v>1.189592</v>
      </c>
      <c r="N232" s="39" t="s">
        <v>169</v>
      </c>
    </row>
    <row r="233" spans="1:14" x14ac:dyDescent="0.3">
      <c r="A233" t="s">
        <v>405</v>
      </c>
      <c r="B233" s="46">
        <v>0.89750819999999998</v>
      </c>
      <c r="C233" s="45">
        <v>0.50847821731343301</v>
      </c>
      <c r="D233" s="47">
        <v>0.75290449999999998</v>
      </c>
      <c r="E233" s="48">
        <v>1.069885</v>
      </c>
      <c r="F233" s="46">
        <v>0.87479340000000005</v>
      </c>
      <c r="G233" s="45">
        <v>6.4768699999999998E-2</v>
      </c>
      <c r="H233" s="47">
        <v>0.75901949999999996</v>
      </c>
      <c r="I233" s="48">
        <v>1.0082260000000001</v>
      </c>
      <c r="J233" s="46">
        <v>0.90400800000000003</v>
      </c>
      <c r="K233" s="45">
        <v>0.1766424</v>
      </c>
      <c r="L233" s="47">
        <v>0.78090280000000001</v>
      </c>
      <c r="M233" s="48">
        <v>1.0465199999999999</v>
      </c>
      <c r="N233" s="39" t="s">
        <v>169</v>
      </c>
    </row>
    <row r="234" spans="1:14" x14ac:dyDescent="0.3">
      <c r="A234" t="s">
        <v>406</v>
      </c>
      <c r="B234" s="46">
        <v>1.182731</v>
      </c>
      <c r="C234" s="45">
        <v>0.467667415614618</v>
      </c>
      <c r="D234" s="47">
        <v>0.92159939999999996</v>
      </c>
      <c r="E234" s="48">
        <v>1.5178529999999999</v>
      </c>
      <c r="F234" s="46">
        <v>1.034867</v>
      </c>
      <c r="G234" s="45">
        <v>0.56849000000000005</v>
      </c>
      <c r="H234" s="47">
        <v>0.91987370000000002</v>
      </c>
      <c r="I234" s="48">
        <v>1.164236</v>
      </c>
      <c r="J234" s="46">
        <v>0.99191149999999995</v>
      </c>
      <c r="K234" s="45">
        <v>0.8686218</v>
      </c>
      <c r="L234" s="47">
        <v>0.9009066</v>
      </c>
      <c r="M234" s="48">
        <v>1.092109</v>
      </c>
      <c r="N234" s="39" t="s">
        <v>169</v>
      </c>
    </row>
    <row r="235" spans="1:14" x14ac:dyDescent="0.3">
      <c r="A235" t="s">
        <v>407</v>
      </c>
      <c r="B235" s="46">
        <v>0.73492259999999998</v>
      </c>
      <c r="C235" s="45">
        <v>2.7756385714285702E-2</v>
      </c>
      <c r="D235" s="47">
        <v>0.60724290000000003</v>
      </c>
      <c r="E235" s="48">
        <v>0.88944849999999998</v>
      </c>
      <c r="F235" s="46">
        <v>0.78057909999999997</v>
      </c>
      <c r="G235" s="45">
        <v>2.0975999999999998E-3</v>
      </c>
      <c r="H235" s="47">
        <v>0.66660489999999994</v>
      </c>
      <c r="I235" s="48">
        <v>0.91404039999999998</v>
      </c>
      <c r="J235" s="46">
        <v>0.84592990000000001</v>
      </c>
      <c r="K235" s="45">
        <v>4.3965900000000002E-2</v>
      </c>
      <c r="L235" s="47">
        <v>0.71884119999999996</v>
      </c>
      <c r="M235" s="48">
        <v>0.99548740000000002</v>
      </c>
      <c r="N235" s="39" t="s">
        <v>169</v>
      </c>
    </row>
    <row r="236" spans="1:14" x14ac:dyDescent="0.3">
      <c r="A236" t="s">
        <v>408</v>
      </c>
      <c r="B236" s="46">
        <v>0.72741129999999998</v>
      </c>
      <c r="C236" s="45">
        <v>1.63537666666667E-2</v>
      </c>
      <c r="D236" s="47">
        <v>0.60663650000000002</v>
      </c>
      <c r="E236" s="48">
        <v>0.87223090000000003</v>
      </c>
      <c r="F236" s="46">
        <v>0.85822480000000001</v>
      </c>
      <c r="G236" s="45">
        <v>4.1659500000000002E-2</v>
      </c>
      <c r="H236" s="47">
        <v>0.74081580000000002</v>
      </c>
      <c r="I236" s="48">
        <v>0.99424140000000005</v>
      </c>
      <c r="J236" s="46">
        <v>0.93926310000000002</v>
      </c>
      <c r="K236" s="45">
        <v>0.41861480000000001</v>
      </c>
      <c r="L236" s="47">
        <v>0.80694679999999996</v>
      </c>
      <c r="M236" s="48">
        <v>1.0932759999999999</v>
      </c>
      <c r="N236" s="39" t="s">
        <v>169</v>
      </c>
    </row>
    <row r="237" spans="1:14" x14ac:dyDescent="0.3">
      <c r="A237" t="s">
        <v>409</v>
      </c>
      <c r="B237" s="46">
        <v>0.81533829999999996</v>
      </c>
      <c r="C237" s="45">
        <v>0.45521451219512199</v>
      </c>
      <c r="D237" s="47">
        <v>0.60731500000000005</v>
      </c>
      <c r="E237" s="48">
        <v>1.094616</v>
      </c>
      <c r="F237" s="46">
        <v>0.8473889</v>
      </c>
      <c r="G237" s="45">
        <v>0.22971849999999999</v>
      </c>
      <c r="H237" s="47">
        <v>0.6467347</v>
      </c>
      <c r="I237" s="48">
        <v>1.110298</v>
      </c>
      <c r="J237" s="46">
        <v>0.78333609999999998</v>
      </c>
      <c r="K237" s="45">
        <v>7.81945E-2</v>
      </c>
      <c r="L237" s="47">
        <v>0.59694119999999995</v>
      </c>
      <c r="M237" s="48">
        <v>1.027933</v>
      </c>
      <c r="N237" s="39" t="s">
        <v>169</v>
      </c>
    </row>
    <row r="238" spans="1:14" x14ac:dyDescent="0.3">
      <c r="A238" t="s">
        <v>410</v>
      </c>
      <c r="B238" s="46">
        <v>1.430769</v>
      </c>
      <c r="C238" s="45">
        <v>4.9272725675675699E-2</v>
      </c>
      <c r="D238" s="47">
        <v>1.116082</v>
      </c>
      <c r="E238" s="48">
        <v>1.834184</v>
      </c>
      <c r="F238" s="46">
        <v>1.101011</v>
      </c>
      <c r="G238" s="45">
        <v>0.1155119</v>
      </c>
      <c r="H238" s="47">
        <v>0.97667190000000004</v>
      </c>
      <c r="I238" s="48">
        <v>1.241179</v>
      </c>
      <c r="J238" s="46">
        <v>1.015971</v>
      </c>
      <c r="K238" s="45">
        <v>0.72865369999999996</v>
      </c>
      <c r="L238" s="47">
        <v>0.92897689999999999</v>
      </c>
      <c r="M238" s="48">
        <v>1.111111</v>
      </c>
      <c r="N238" s="39" t="s">
        <v>169</v>
      </c>
    </row>
    <row r="239" spans="1:14" x14ac:dyDescent="0.3">
      <c r="A239" t="s">
        <v>411</v>
      </c>
      <c r="B239" s="46">
        <v>1.4313009999999999</v>
      </c>
      <c r="C239" s="45">
        <v>6.3737028000000001E-2</v>
      </c>
      <c r="D239" s="47">
        <v>1.095685</v>
      </c>
      <c r="E239" s="48">
        <v>1.8697189999999999</v>
      </c>
      <c r="F239" s="46">
        <v>1.0777330000000001</v>
      </c>
      <c r="G239" s="45">
        <v>0.23646490000000001</v>
      </c>
      <c r="H239" s="47">
        <v>0.9521096</v>
      </c>
      <c r="I239" s="48">
        <v>1.219932</v>
      </c>
      <c r="J239" s="46">
        <v>0.99320129999999995</v>
      </c>
      <c r="K239" s="45">
        <v>0.89426150000000004</v>
      </c>
      <c r="L239" s="47">
        <v>0.89814939999999999</v>
      </c>
      <c r="M239" s="48">
        <v>1.0983130000000001</v>
      </c>
      <c r="N239" s="39" t="s">
        <v>169</v>
      </c>
    </row>
    <row r="240" spans="1:14" x14ac:dyDescent="0.3">
      <c r="A240" t="s">
        <v>412</v>
      </c>
      <c r="B240" s="46">
        <v>1.3198559999999999</v>
      </c>
      <c r="C240" s="45">
        <v>0.35413214036697199</v>
      </c>
      <c r="D240" s="47">
        <v>0.94514399999999998</v>
      </c>
      <c r="E240" s="48">
        <v>1.843126</v>
      </c>
      <c r="F240" s="46">
        <v>1.0669459999999999</v>
      </c>
      <c r="G240" s="45">
        <v>0.25378679999999998</v>
      </c>
      <c r="H240" s="47">
        <v>0.95457250000000005</v>
      </c>
      <c r="I240" s="48">
        <v>1.1925479999999999</v>
      </c>
      <c r="J240" s="46">
        <v>1.0374669999999999</v>
      </c>
      <c r="K240" s="45">
        <v>0.48996469999999998</v>
      </c>
      <c r="L240" s="47">
        <v>0.93459369999999997</v>
      </c>
      <c r="M240" s="48">
        <v>1.151664</v>
      </c>
      <c r="N240" s="39" t="s">
        <v>169</v>
      </c>
    </row>
    <row r="241" spans="1:14" x14ac:dyDescent="0.3">
      <c r="A241" t="s">
        <v>413</v>
      </c>
      <c r="B241" s="46">
        <v>0.8099634</v>
      </c>
      <c r="C241" s="45">
        <v>9.6671759999999995E-2</v>
      </c>
      <c r="D241" s="47">
        <v>0.68284920000000005</v>
      </c>
      <c r="E241" s="48">
        <v>0.96074029999999999</v>
      </c>
      <c r="F241" s="46">
        <v>0.88823240000000003</v>
      </c>
      <c r="G241" s="45">
        <v>0.11130039999999999</v>
      </c>
      <c r="H241" s="47">
        <v>0.7676636</v>
      </c>
      <c r="I241" s="48">
        <v>1.027738</v>
      </c>
      <c r="J241" s="46">
        <v>0.99068970000000001</v>
      </c>
      <c r="K241" s="45">
        <v>0.90405789999999997</v>
      </c>
      <c r="L241" s="47">
        <v>0.85090840000000001</v>
      </c>
      <c r="M241" s="48">
        <v>1.1534329999999999</v>
      </c>
      <c r="N241" s="39" t="s">
        <v>169</v>
      </c>
    </row>
    <row r="242" spans="1:14" x14ac:dyDescent="0.3">
      <c r="A242" t="s">
        <v>414</v>
      </c>
      <c r="B242" s="46">
        <v>0.76884280000000005</v>
      </c>
      <c r="C242" s="45">
        <v>4.9272725675675699E-2</v>
      </c>
      <c r="D242" s="47">
        <v>0.64039729999999995</v>
      </c>
      <c r="E242" s="48">
        <v>0.92305079999999995</v>
      </c>
      <c r="F242" s="46">
        <v>0.90273530000000002</v>
      </c>
      <c r="G242" s="45">
        <v>0.15753900000000001</v>
      </c>
      <c r="H242" s="47">
        <v>0.78331390000000001</v>
      </c>
      <c r="I242" s="48">
        <v>1.0403629999999999</v>
      </c>
      <c r="J242" s="46">
        <v>0.97285929999999998</v>
      </c>
      <c r="K242" s="45">
        <v>0.71181479999999997</v>
      </c>
      <c r="L242" s="47">
        <v>0.84071589999999996</v>
      </c>
      <c r="M242" s="48">
        <v>1.1257729999999999</v>
      </c>
      <c r="N242" s="39" t="s">
        <v>169</v>
      </c>
    </row>
    <row r="243" spans="1:14" x14ac:dyDescent="0.3">
      <c r="A243" t="s">
        <v>415</v>
      </c>
      <c r="B243" s="46">
        <v>1.345753</v>
      </c>
      <c r="C243" s="45">
        <v>3.7313983928571402E-2</v>
      </c>
      <c r="D243" s="47">
        <v>1.108141</v>
      </c>
      <c r="E243" s="48">
        <v>1.6343160000000001</v>
      </c>
      <c r="F243" s="46">
        <v>1.079779</v>
      </c>
      <c r="G243" s="45">
        <v>0.27496290000000001</v>
      </c>
      <c r="H243" s="47">
        <v>0.94077960000000005</v>
      </c>
      <c r="I243" s="48">
        <v>1.2393160000000001</v>
      </c>
      <c r="J243" s="46">
        <v>1.006019</v>
      </c>
      <c r="K243" s="45">
        <v>0.93300240000000001</v>
      </c>
      <c r="L243" s="47">
        <v>0.87467430000000002</v>
      </c>
      <c r="M243" s="48">
        <v>1.157087</v>
      </c>
      <c r="N243" s="39" t="s">
        <v>169</v>
      </c>
    </row>
    <row r="244" spans="1:14" x14ac:dyDescent="0.3">
      <c r="A244" t="s">
        <v>416</v>
      </c>
      <c r="B244" s="46">
        <v>1.280648</v>
      </c>
      <c r="C244" s="45">
        <v>8.8497023893805302E-2</v>
      </c>
      <c r="D244" s="47">
        <v>1.0526819999999999</v>
      </c>
      <c r="E244" s="48">
        <v>1.5579810000000001</v>
      </c>
      <c r="F244" s="46">
        <v>1.0480259999999999</v>
      </c>
      <c r="G244" s="45">
        <v>0.50594329999999998</v>
      </c>
      <c r="H244" s="47">
        <v>0.91273400000000005</v>
      </c>
      <c r="I244" s="48">
        <v>1.2033720000000001</v>
      </c>
      <c r="J244" s="46">
        <v>0.98296030000000001</v>
      </c>
      <c r="K244" s="45">
        <v>0.80987739999999997</v>
      </c>
      <c r="L244" s="47">
        <v>0.85453310000000005</v>
      </c>
      <c r="M244" s="48">
        <v>1.1306890000000001</v>
      </c>
      <c r="N244" s="39" t="s">
        <v>169</v>
      </c>
    </row>
    <row r="245" spans="1:14" x14ac:dyDescent="0.3">
      <c r="A245" t="s">
        <v>417</v>
      </c>
      <c r="B245" s="46">
        <v>1.423451</v>
      </c>
      <c r="C245" s="45">
        <v>8.5074999999999994E-3</v>
      </c>
      <c r="D245" s="47">
        <v>1.1820740000000001</v>
      </c>
      <c r="E245" s="48">
        <v>1.7141169999999999</v>
      </c>
      <c r="F245" s="46">
        <v>1.188798</v>
      </c>
      <c r="G245" s="45">
        <v>1.6010900000000002E-2</v>
      </c>
      <c r="H245" s="47">
        <v>1.0327409999999999</v>
      </c>
      <c r="I245" s="48">
        <v>1.368436</v>
      </c>
      <c r="J245" s="46">
        <v>1.1436459999999999</v>
      </c>
      <c r="K245" s="45">
        <v>7.0425799999999997E-2</v>
      </c>
      <c r="L245" s="47">
        <v>0.98887440000000004</v>
      </c>
      <c r="M245" s="48">
        <v>1.322641</v>
      </c>
      <c r="N245" s="39" t="s">
        <v>169</v>
      </c>
    </row>
    <row r="246" spans="1:14" x14ac:dyDescent="0.3">
      <c r="A246" t="s">
        <v>418</v>
      </c>
      <c r="B246" s="46">
        <v>0.85395779999999999</v>
      </c>
      <c r="C246" s="45">
        <v>0.25364912771739101</v>
      </c>
      <c r="D246" s="47">
        <v>0.72373710000000002</v>
      </c>
      <c r="E246" s="48">
        <v>1.007609</v>
      </c>
      <c r="F246" s="46">
        <v>0.92555129999999997</v>
      </c>
      <c r="G246" s="45">
        <v>0.30079430000000001</v>
      </c>
      <c r="H246" s="47">
        <v>0.79938710000000002</v>
      </c>
      <c r="I246" s="48">
        <v>1.071628</v>
      </c>
      <c r="J246" s="46">
        <v>1.000513</v>
      </c>
      <c r="K246" s="45">
        <v>0.99481269999999999</v>
      </c>
      <c r="L246" s="47">
        <v>0.85724889999999998</v>
      </c>
      <c r="M246" s="48">
        <v>1.167719</v>
      </c>
      <c r="N246" s="39" t="s">
        <v>169</v>
      </c>
    </row>
    <row r="247" spans="1:14" x14ac:dyDescent="0.3">
      <c r="A247" t="s">
        <v>419</v>
      </c>
      <c r="B247" s="46">
        <v>1.1636059999999999</v>
      </c>
      <c r="C247" s="45">
        <v>0.29742905652173901</v>
      </c>
      <c r="D247" s="47">
        <v>0.98077930000000002</v>
      </c>
      <c r="E247" s="48">
        <v>1.3805130000000001</v>
      </c>
      <c r="F247" s="46">
        <v>1.116039</v>
      </c>
      <c r="G247" s="45">
        <v>0.11010440000000001</v>
      </c>
      <c r="H247" s="47">
        <v>0.97541619999999996</v>
      </c>
      <c r="I247" s="48">
        <v>1.2769360000000001</v>
      </c>
      <c r="J247" s="46">
        <v>1.0305759999999999</v>
      </c>
      <c r="K247" s="45">
        <v>0.67151539999999998</v>
      </c>
      <c r="L247" s="47">
        <v>0.8966577</v>
      </c>
      <c r="M247" s="48">
        <v>1.1844950000000001</v>
      </c>
      <c r="N247" s="39" t="s">
        <v>169</v>
      </c>
    </row>
    <row r="248" spans="1:14" x14ac:dyDescent="0.3">
      <c r="A248" t="s">
        <v>420</v>
      </c>
      <c r="B248" s="46">
        <v>1.0973869999999999</v>
      </c>
      <c r="C248" s="45">
        <v>0.57105309843749996</v>
      </c>
      <c r="D248" s="47">
        <v>0.92349210000000004</v>
      </c>
      <c r="E248" s="48">
        <v>1.3040259999999999</v>
      </c>
      <c r="F248" s="46">
        <v>0.9761533</v>
      </c>
      <c r="G248" s="45">
        <v>0.72390330000000003</v>
      </c>
      <c r="H248" s="47">
        <v>0.85380679999999998</v>
      </c>
      <c r="I248" s="48">
        <v>1.116031</v>
      </c>
      <c r="J248" s="46">
        <v>0.9843729</v>
      </c>
      <c r="K248" s="45">
        <v>0.82397679999999995</v>
      </c>
      <c r="L248" s="47">
        <v>0.8568133</v>
      </c>
      <c r="M248" s="48">
        <v>1.1309229999999999</v>
      </c>
      <c r="N248" s="39" t="s">
        <v>169</v>
      </c>
    </row>
    <row r="249" spans="1:14" x14ac:dyDescent="0.3">
      <c r="A249" t="s">
        <v>421</v>
      </c>
      <c r="B249" s="46">
        <v>1.0492269999999999</v>
      </c>
      <c r="C249" s="45">
        <v>0.80638402830882305</v>
      </c>
      <c r="D249" s="47">
        <v>0.88232520000000003</v>
      </c>
      <c r="E249" s="48">
        <v>1.2477</v>
      </c>
      <c r="F249" s="46">
        <v>0.95525389999999999</v>
      </c>
      <c r="G249" s="45">
        <v>0.50143490000000002</v>
      </c>
      <c r="H249" s="47">
        <v>0.83589800000000003</v>
      </c>
      <c r="I249" s="48">
        <v>1.0916520000000001</v>
      </c>
      <c r="J249" s="46">
        <v>0.96429960000000003</v>
      </c>
      <c r="K249" s="45">
        <v>0.60624489999999998</v>
      </c>
      <c r="L249" s="47">
        <v>0.83980429999999995</v>
      </c>
      <c r="M249" s="48">
        <v>1.107251</v>
      </c>
      <c r="N249" s="39" t="s">
        <v>169</v>
      </c>
    </row>
    <row r="250" spans="1:14" x14ac:dyDescent="0.3">
      <c r="A250" t="s">
        <v>422</v>
      </c>
      <c r="B250" s="46">
        <v>1.1406019999999999</v>
      </c>
      <c r="C250" s="45">
        <v>0.38863804915966399</v>
      </c>
      <c r="D250" s="47">
        <v>0.96464700000000003</v>
      </c>
      <c r="E250" s="48">
        <v>1.348652</v>
      </c>
      <c r="F250" s="46">
        <v>1.074675</v>
      </c>
      <c r="G250" s="45">
        <v>0.29976439999999999</v>
      </c>
      <c r="H250" s="47">
        <v>0.93790459999999998</v>
      </c>
      <c r="I250" s="48">
        <v>1.2313909999999999</v>
      </c>
      <c r="J250" s="46">
        <v>1.0898410000000001</v>
      </c>
      <c r="K250" s="45">
        <v>0.23064599999999999</v>
      </c>
      <c r="L250" s="47">
        <v>0.94682860000000002</v>
      </c>
      <c r="M250" s="48">
        <v>1.2544550000000001</v>
      </c>
      <c r="N250" s="39" t="s">
        <v>169</v>
      </c>
    </row>
    <row r="251" spans="1:14" x14ac:dyDescent="0.3">
      <c r="A251" t="s">
        <v>423</v>
      </c>
      <c r="B251" s="46">
        <v>0.78783409999999998</v>
      </c>
      <c r="C251" s="45">
        <v>5.6800730769230798E-2</v>
      </c>
      <c r="D251" s="47">
        <v>0.66289019999999999</v>
      </c>
      <c r="E251" s="48">
        <v>0.93632780000000004</v>
      </c>
      <c r="F251" s="46">
        <v>0.92692719999999995</v>
      </c>
      <c r="G251" s="45">
        <v>0.29847410000000002</v>
      </c>
      <c r="H251" s="47">
        <v>0.80338399999999999</v>
      </c>
      <c r="I251" s="48">
        <v>1.069469</v>
      </c>
      <c r="J251" s="46">
        <v>0.99708949999999996</v>
      </c>
      <c r="K251" s="45">
        <v>0.9694064</v>
      </c>
      <c r="L251" s="47">
        <v>0.85910240000000004</v>
      </c>
      <c r="M251" s="48">
        <v>1.15724</v>
      </c>
      <c r="N251" s="39" t="s">
        <v>169</v>
      </c>
    </row>
    <row r="253" spans="1:14" x14ac:dyDescent="0.3">
      <c r="A253" t="s">
        <v>530</v>
      </c>
    </row>
    <row r="254" spans="1:14" x14ac:dyDescent="0.3">
      <c r="A254" s="49" t="s">
        <v>425</v>
      </c>
    </row>
    <row r="255" spans="1:14" x14ac:dyDescent="0.3">
      <c r="A255" s="49" t="s">
        <v>426</v>
      </c>
    </row>
  </sheetData>
  <sheetProtection sheet="1" objects="1" scenarios="1" selectLockedCells="1" selectUnlockedCells="1"/>
  <mergeCells count="3">
    <mergeCell ref="B1:E1"/>
    <mergeCell ref="F1:I1"/>
    <mergeCell ref="J1:M1"/>
  </mergeCells>
  <conditionalFormatting sqref="C3:C251 G3:G251 K3:K251">
    <cfRule type="cellIs" dxfId="56" priority="1" operator="lessThan">
      <formula>0.05</formula>
    </cfRule>
  </conditionalFormatting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3D22-F08E-4738-922F-A389A6EE0EDB}">
  <dimension ref="A1:S253"/>
  <sheetViews>
    <sheetView workbookViewId="0">
      <selection activeCell="A2" sqref="A1:A1048576"/>
    </sheetView>
  </sheetViews>
  <sheetFormatPr defaultRowHeight="14.4" x14ac:dyDescent="0.3"/>
  <cols>
    <col min="1" max="1" width="47.88671875" customWidth="1"/>
    <col min="2" max="2" width="8" bestFit="1" customWidth="1"/>
    <col min="3" max="3" width="7.6640625" style="69" customWidth="1"/>
    <col min="4" max="4" width="10.109375" style="48" customWidth="1"/>
    <col min="5" max="5" width="8" bestFit="1" customWidth="1"/>
    <col min="6" max="6" width="8.109375" style="70" customWidth="1"/>
    <col min="7" max="7" width="10.6640625" style="48" customWidth="1"/>
    <col min="8" max="8" width="8.6640625" customWidth="1"/>
    <col min="9" max="9" width="12.109375" style="47" customWidth="1"/>
    <col min="10" max="10" width="15" style="48" customWidth="1"/>
    <col min="11" max="11" width="8" bestFit="1" customWidth="1"/>
    <col min="12" max="12" width="9.33203125" style="70" customWidth="1"/>
    <col min="13" max="13" width="11.44140625" style="48" customWidth="1"/>
    <col min="14" max="14" width="8" bestFit="1" customWidth="1"/>
    <col min="15" max="15" width="11.44140625" style="70" customWidth="1"/>
    <col min="16" max="16" width="14" style="48" customWidth="1"/>
    <col min="17" max="17" width="8" bestFit="1" customWidth="1"/>
    <col min="18" max="18" width="13.33203125" style="70" customWidth="1"/>
    <col min="19" max="19" width="12.33203125" style="48" customWidth="1"/>
  </cols>
  <sheetData>
    <row r="1" spans="1:19" x14ac:dyDescent="0.3">
      <c r="A1" s="128"/>
      <c r="B1" s="142" t="s">
        <v>2</v>
      </c>
      <c r="C1" s="142"/>
      <c r="D1" s="142"/>
      <c r="E1" s="148" t="s">
        <v>160</v>
      </c>
      <c r="F1" s="148"/>
      <c r="G1" s="148"/>
      <c r="H1" s="136" t="s">
        <v>535</v>
      </c>
      <c r="I1" s="136"/>
      <c r="J1" s="136"/>
      <c r="K1" s="149" t="s">
        <v>536</v>
      </c>
      <c r="L1" s="149"/>
      <c r="M1" s="149"/>
      <c r="N1" s="150" t="s">
        <v>464</v>
      </c>
      <c r="O1" s="150"/>
      <c r="P1" s="150"/>
      <c r="Q1" s="132" t="s">
        <v>161</v>
      </c>
      <c r="R1" s="132"/>
      <c r="S1" s="132"/>
    </row>
    <row r="2" spans="1:19" x14ac:dyDescent="0.3">
      <c r="A2" s="129" t="s">
        <v>167</v>
      </c>
      <c r="B2" s="42" t="s">
        <v>465</v>
      </c>
      <c r="C2" s="142" t="s">
        <v>466</v>
      </c>
      <c r="D2" s="142"/>
      <c r="E2" s="63" t="s">
        <v>465</v>
      </c>
      <c r="F2" s="143" t="s">
        <v>466</v>
      </c>
      <c r="G2" s="143"/>
      <c r="H2" s="64" t="s">
        <v>465</v>
      </c>
      <c r="I2" s="144" t="s">
        <v>466</v>
      </c>
      <c r="J2" s="144"/>
      <c r="K2" s="65" t="s">
        <v>465</v>
      </c>
      <c r="L2" s="145" t="s">
        <v>466</v>
      </c>
      <c r="M2" s="145"/>
      <c r="N2" s="66" t="s">
        <v>465</v>
      </c>
      <c r="O2" s="146" t="s">
        <v>466</v>
      </c>
      <c r="P2" s="146"/>
      <c r="Q2" s="50" t="s">
        <v>465</v>
      </c>
      <c r="R2" s="147" t="s">
        <v>466</v>
      </c>
      <c r="S2" s="147"/>
    </row>
    <row r="3" spans="1:19" x14ac:dyDescent="0.3">
      <c r="A3" t="s">
        <v>168</v>
      </c>
      <c r="B3" s="46">
        <v>5.6112529999999996</v>
      </c>
      <c r="C3" s="70">
        <v>4.9900900000000004</v>
      </c>
      <c r="D3" s="48">
        <v>6.312379</v>
      </c>
      <c r="E3" s="46">
        <v>5.4658369999999996</v>
      </c>
      <c r="F3" s="70">
        <v>4.8106220000000004</v>
      </c>
      <c r="G3" s="48">
        <v>6.2013249999999998</v>
      </c>
      <c r="H3" s="46">
        <v>5.4774589999999996</v>
      </c>
      <c r="I3" s="47">
        <v>4.7879870000000002</v>
      </c>
      <c r="J3" s="48">
        <v>6.3038439999999998</v>
      </c>
      <c r="K3" s="46">
        <v>5.7479959999999997</v>
      </c>
      <c r="L3" s="70">
        <v>4.9915229999999999</v>
      </c>
      <c r="M3" s="48">
        <v>6.4364039999999996</v>
      </c>
      <c r="N3" s="46">
        <v>5.4331459999999998</v>
      </c>
      <c r="O3" s="70">
        <v>4.815804</v>
      </c>
      <c r="P3" s="48">
        <v>6.1206889999999996</v>
      </c>
      <c r="Q3" s="46">
        <v>5.5771280000000001</v>
      </c>
      <c r="R3" s="70">
        <v>5.0259450000000001</v>
      </c>
      <c r="S3" s="48">
        <v>6.1051739999999999</v>
      </c>
    </row>
    <row r="4" spans="1:19" x14ac:dyDescent="0.3">
      <c r="A4" t="s">
        <v>170</v>
      </c>
      <c r="B4" s="46">
        <v>3.8610669999999998</v>
      </c>
      <c r="C4" s="70">
        <v>3.31209</v>
      </c>
      <c r="D4" s="48">
        <v>4.6258220000000003</v>
      </c>
      <c r="E4" s="46">
        <v>3.8514170000000001</v>
      </c>
      <c r="F4" s="70">
        <v>3.2220219999999999</v>
      </c>
      <c r="G4" s="48">
        <v>4.5271860000000004</v>
      </c>
      <c r="H4" s="46">
        <v>3.900385</v>
      </c>
      <c r="I4" s="47">
        <v>3.2476940000000001</v>
      </c>
      <c r="J4" s="48">
        <v>4.6330169999999997</v>
      </c>
      <c r="K4" s="46">
        <v>4.1421919999999997</v>
      </c>
      <c r="L4" s="70">
        <v>3.5204870000000001</v>
      </c>
      <c r="M4" s="48">
        <v>4.6920469999999996</v>
      </c>
      <c r="N4" s="46">
        <v>3.8797969999999999</v>
      </c>
      <c r="O4" s="70">
        <v>3.2262149999999998</v>
      </c>
      <c r="P4" s="48">
        <v>4.5401889999999998</v>
      </c>
      <c r="Q4" s="46">
        <v>4.0802500000000004</v>
      </c>
      <c r="R4" s="70">
        <v>3.4441489999999999</v>
      </c>
      <c r="S4" s="48">
        <v>4.660183</v>
      </c>
    </row>
    <row r="5" spans="1:19" x14ac:dyDescent="0.3">
      <c r="A5" t="s">
        <v>171</v>
      </c>
      <c r="B5" s="46">
        <v>1.7852790000000001</v>
      </c>
      <c r="C5" s="70">
        <v>1.488218</v>
      </c>
      <c r="D5" s="48">
        <v>2.0751439999999999</v>
      </c>
      <c r="E5" s="46">
        <v>1.757085</v>
      </c>
      <c r="F5" s="70">
        <v>1.444825</v>
      </c>
      <c r="G5" s="48">
        <v>2.0929980000000001</v>
      </c>
      <c r="H5" s="46">
        <v>1.7649410000000001</v>
      </c>
      <c r="I5" s="47">
        <v>1.481406</v>
      </c>
      <c r="J5" s="48">
        <v>2.1698759999999999</v>
      </c>
      <c r="K5" s="46">
        <v>1.8946050000000001</v>
      </c>
      <c r="L5" s="70">
        <v>1.559331</v>
      </c>
      <c r="M5" s="48">
        <v>2.1793130000000001</v>
      </c>
      <c r="N5" s="46">
        <v>1.761371</v>
      </c>
      <c r="O5" s="70">
        <v>1.45617</v>
      </c>
      <c r="P5" s="48">
        <v>2.1193460000000002</v>
      </c>
      <c r="Q5" s="46">
        <v>1.8989309999999999</v>
      </c>
      <c r="R5" s="70">
        <v>1.563132</v>
      </c>
      <c r="S5" s="48">
        <v>2.1842730000000001</v>
      </c>
    </row>
    <row r="6" spans="1:19" x14ac:dyDescent="0.3">
      <c r="A6" t="s">
        <v>172</v>
      </c>
      <c r="B6" s="46">
        <v>0.71168909999999996</v>
      </c>
      <c r="C6" s="70">
        <v>0.55005859999999995</v>
      </c>
      <c r="D6" s="48">
        <v>0.90569690000000003</v>
      </c>
      <c r="E6" s="46">
        <v>0.72803329999999999</v>
      </c>
      <c r="F6" s="70">
        <v>0.54745529999999998</v>
      </c>
      <c r="G6" s="48">
        <v>0.94951249999999998</v>
      </c>
      <c r="H6" s="46">
        <v>0.7480192</v>
      </c>
      <c r="I6" s="47">
        <v>0.57271110000000003</v>
      </c>
      <c r="J6" s="48">
        <v>0.9772708</v>
      </c>
      <c r="K6" s="46">
        <v>0.8092009</v>
      </c>
      <c r="L6" s="70">
        <v>0.60971229999999998</v>
      </c>
      <c r="M6" s="48">
        <v>0.99216819999999994</v>
      </c>
      <c r="N6" s="46">
        <v>0.74167870000000002</v>
      </c>
      <c r="O6" s="70">
        <v>0.57399599999999995</v>
      </c>
      <c r="P6" s="48">
        <v>0.97041829999999996</v>
      </c>
      <c r="Q6" s="46">
        <v>0.83733619999999997</v>
      </c>
      <c r="R6" s="70">
        <v>0.69989570000000001</v>
      </c>
      <c r="S6" s="48">
        <v>0.9991044</v>
      </c>
    </row>
    <row r="7" spans="1:19" x14ac:dyDescent="0.3">
      <c r="A7" t="s">
        <v>173</v>
      </c>
      <c r="B7" s="46">
        <v>3.097877</v>
      </c>
      <c r="C7" s="70">
        <v>2.5942440000000002</v>
      </c>
      <c r="D7" s="48">
        <v>3.7499959999999999</v>
      </c>
      <c r="E7" s="46">
        <v>3.0840909999999999</v>
      </c>
      <c r="F7" s="70">
        <v>2.530605</v>
      </c>
      <c r="G7" s="48">
        <v>3.673692</v>
      </c>
      <c r="H7" s="46">
        <v>3.136924</v>
      </c>
      <c r="I7" s="47">
        <v>2.5290010000000001</v>
      </c>
      <c r="J7" s="48">
        <v>3.7674180000000002</v>
      </c>
      <c r="K7" s="46">
        <v>3.3444790000000002</v>
      </c>
      <c r="L7" s="70">
        <v>2.72783</v>
      </c>
      <c r="M7" s="48">
        <v>3.8474279999999998</v>
      </c>
      <c r="N7" s="46">
        <v>3.1313070000000001</v>
      </c>
      <c r="O7" s="70">
        <v>2.5447299999999999</v>
      </c>
      <c r="P7" s="48">
        <v>3.7030720000000001</v>
      </c>
      <c r="Q7" s="46">
        <v>3.269587</v>
      </c>
      <c r="R7" s="70">
        <v>2.7127119999999998</v>
      </c>
      <c r="S7" s="48">
        <v>3.7458459999999998</v>
      </c>
    </row>
    <row r="8" spans="1:19" x14ac:dyDescent="0.3">
      <c r="A8" t="s">
        <v>174</v>
      </c>
      <c r="B8" s="46">
        <v>2.0782959999999999</v>
      </c>
      <c r="C8" s="70">
        <v>1.7949120000000001</v>
      </c>
      <c r="D8" s="48">
        <v>2.4834860000000001</v>
      </c>
      <c r="E8" s="46">
        <v>2.074487</v>
      </c>
      <c r="F8" s="70">
        <v>1.744068</v>
      </c>
      <c r="G8" s="48">
        <v>2.4435410000000002</v>
      </c>
      <c r="H8" s="46">
        <v>2.1134559999999998</v>
      </c>
      <c r="I8" s="47">
        <v>1.754966</v>
      </c>
      <c r="J8" s="48">
        <v>2.4802300000000002</v>
      </c>
      <c r="K8" s="46">
        <v>2.257104</v>
      </c>
      <c r="L8" s="70">
        <v>1.912147</v>
      </c>
      <c r="M8" s="48">
        <v>2.5030359999999998</v>
      </c>
      <c r="N8" s="46">
        <v>2.1230760000000002</v>
      </c>
      <c r="O8" s="70">
        <v>1.7601789999999999</v>
      </c>
      <c r="P8" s="48">
        <v>2.4277169999999999</v>
      </c>
      <c r="Q8" s="46">
        <v>2.14439</v>
      </c>
      <c r="R8" s="70">
        <v>1.933246</v>
      </c>
      <c r="S8" s="48">
        <v>2.4352200000000002</v>
      </c>
    </row>
    <row r="9" spans="1:19" x14ac:dyDescent="0.3">
      <c r="A9" t="s">
        <v>175</v>
      </c>
      <c r="B9" s="46">
        <v>1.6649449999999999</v>
      </c>
      <c r="C9" s="70">
        <v>1.405624</v>
      </c>
      <c r="D9" s="48">
        <v>1.9283220000000001</v>
      </c>
      <c r="E9" s="46">
        <v>1.5779730000000001</v>
      </c>
      <c r="F9" s="70">
        <v>1.3310709999999999</v>
      </c>
      <c r="G9" s="48">
        <v>1.8440799999999999</v>
      </c>
      <c r="H9" s="46">
        <v>1.530969</v>
      </c>
      <c r="I9" s="47">
        <v>1.297358</v>
      </c>
      <c r="J9" s="48">
        <v>1.8154589999999999</v>
      </c>
      <c r="K9" s="46">
        <v>1.5940479999999999</v>
      </c>
      <c r="L9" s="70">
        <v>1.3260209999999999</v>
      </c>
      <c r="M9" s="48">
        <v>1.8473520000000001</v>
      </c>
      <c r="N9" s="46">
        <v>1.5386219999999999</v>
      </c>
      <c r="O9" s="70">
        <v>1.286843</v>
      </c>
      <c r="P9" s="48">
        <v>1.8326469999999999</v>
      </c>
      <c r="Q9" s="46">
        <v>1.4560090000000001</v>
      </c>
      <c r="R9" s="70">
        <v>1.2463709999999999</v>
      </c>
      <c r="S9" s="48">
        <v>1.6602570000000001</v>
      </c>
    </row>
    <row r="10" spans="1:19" x14ac:dyDescent="0.3">
      <c r="A10" t="s">
        <v>176</v>
      </c>
      <c r="B10" s="46">
        <v>1.045636</v>
      </c>
      <c r="C10" s="70">
        <v>0.77441040000000005</v>
      </c>
      <c r="D10" s="48">
        <v>1.3856329999999999</v>
      </c>
      <c r="E10" s="46">
        <v>1.0663180000000001</v>
      </c>
      <c r="F10" s="70">
        <v>0.79534519999999997</v>
      </c>
      <c r="G10" s="48">
        <v>1.498799</v>
      </c>
      <c r="H10" s="46">
        <v>1.1107340000000001</v>
      </c>
      <c r="I10" s="47">
        <v>0.82710830000000002</v>
      </c>
      <c r="J10" s="48">
        <v>1.595707</v>
      </c>
      <c r="K10" s="46">
        <v>1.1408119999999999</v>
      </c>
      <c r="L10" s="70">
        <v>0.81689299999999998</v>
      </c>
      <c r="M10" s="48">
        <v>1.6564300000000001</v>
      </c>
      <c r="N10" s="46">
        <v>1.174004</v>
      </c>
      <c r="O10" s="70">
        <v>0.80353540000000001</v>
      </c>
      <c r="P10" s="48">
        <v>1.6226119999999999</v>
      </c>
      <c r="Q10" s="46">
        <v>1.281417</v>
      </c>
      <c r="R10" s="70">
        <v>1.0104740000000001</v>
      </c>
      <c r="S10" s="48">
        <v>1.657402</v>
      </c>
    </row>
    <row r="11" spans="1:19" x14ac:dyDescent="0.3">
      <c r="A11" t="s">
        <v>177</v>
      </c>
      <c r="B11" s="46">
        <v>0.64152030000000004</v>
      </c>
      <c r="C11" s="70">
        <v>0.43492809999999998</v>
      </c>
      <c r="D11" s="48">
        <v>0.89663870000000001</v>
      </c>
      <c r="E11" s="46">
        <v>0.65701540000000003</v>
      </c>
      <c r="F11" s="70">
        <v>0.45054329999999998</v>
      </c>
      <c r="G11" s="48">
        <v>1.0042500000000001</v>
      </c>
      <c r="H11" s="46">
        <v>0.69546289999999999</v>
      </c>
      <c r="I11" s="47">
        <v>0.47235300000000002</v>
      </c>
      <c r="J11" s="48">
        <v>1.090668</v>
      </c>
      <c r="K11" s="46">
        <v>0.71067670000000005</v>
      </c>
      <c r="L11" s="70">
        <v>0.47658610000000001</v>
      </c>
      <c r="M11" s="48">
        <v>1.1511560000000001</v>
      </c>
      <c r="N11" s="46">
        <v>0.73484760000000005</v>
      </c>
      <c r="O11" s="70">
        <v>0.47576010000000002</v>
      </c>
      <c r="P11" s="48">
        <v>1.0814459999999999</v>
      </c>
      <c r="Q11" s="46">
        <v>0.82126330000000003</v>
      </c>
      <c r="R11" s="70">
        <v>0.61501399999999995</v>
      </c>
      <c r="S11" s="48">
        <v>1.1059669999999999</v>
      </c>
    </row>
    <row r="12" spans="1:19" x14ac:dyDescent="0.3">
      <c r="A12" t="s">
        <v>178</v>
      </c>
      <c r="B12" s="46">
        <v>0.15207609999999999</v>
      </c>
      <c r="C12" s="70">
        <v>0.13069159999999999</v>
      </c>
      <c r="D12" s="48">
        <v>0.18650939999999999</v>
      </c>
      <c r="E12" s="46">
        <v>0.1548648</v>
      </c>
      <c r="F12" s="70">
        <v>0.12878239999999999</v>
      </c>
      <c r="G12" s="48">
        <v>0.1887122</v>
      </c>
      <c r="H12" s="46">
        <v>0.1565887</v>
      </c>
      <c r="I12" s="47">
        <v>0.13048709999999999</v>
      </c>
      <c r="J12" s="48">
        <v>0.19759589999999999</v>
      </c>
      <c r="K12" s="46">
        <v>0.1625723</v>
      </c>
      <c r="L12" s="70">
        <v>0.13444349999999999</v>
      </c>
      <c r="M12" s="48">
        <v>0.19812759999999999</v>
      </c>
      <c r="N12" s="46">
        <v>0.15355350000000001</v>
      </c>
      <c r="O12" s="70">
        <v>0.12890960000000001</v>
      </c>
      <c r="P12" s="48">
        <v>0.19183449999999999</v>
      </c>
      <c r="Q12" s="46">
        <v>0.16363069999999999</v>
      </c>
      <c r="R12" s="70">
        <v>0.14656440000000001</v>
      </c>
      <c r="S12" s="48">
        <v>0.18125810000000001</v>
      </c>
    </row>
    <row r="13" spans="1:19" x14ac:dyDescent="0.3">
      <c r="A13" t="s">
        <v>179</v>
      </c>
      <c r="B13" s="46">
        <v>0.1429436</v>
      </c>
      <c r="C13" s="70">
        <v>0.112317</v>
      </c>
      <c r="D13" s="48">
        <v>0.1828987</v>
      </c>
      <c r="E13" s="46">
        <v>0.14396410000000001</v>
      </c>
      <c r="F13" s="70">
        <v>0.11202139999999999</v>
      </c>
      <c r="G13" s="48">
        <v>0.1916979</v>
      </c>
      <c r="H13" s="46">
        <v>0.1494085</v>
      </c>
      <c r="I13" s="47">
        <v>0.1139474</v>
      </c>
      <c r="J13" s="48">
        <v>0.1955442</v>
      </c>
      <c r="K13" s="46">
        <v>0.1479318</v>
      </c>
      <c r="L13" s="70">
        <v>0.11421729999999999</v>
      </c>
      <c r="M13" s="48">
        <v>0.18556110000000001</v>
      </c>
      <c r="N13" s="46">
        <v>0.14535410000000001</v>
      </c>
      <c r="O13" s="70">
        <v>0.11037379999999999</v>
      </c>
      <c r="P13" s="48">
        <v>0.18907089999999999</v>
      </c>
      <c r="Q13" s="46">
        <v>0.15362439999999999</v>
      </c>
      <c r="R13" s="70">
        <v>0.12349060000000001</v>
      </c>
      <c r="S13" s="48">
        <v>0.18708739999999999</v>
      </c>
    </row>
    <row r="14" spans="1:19" x14ac:dyDescent="0.3">
      <c r="A14" t="s">
        <v>180</v>
      </c>
      <c r="B14" s="46">
        <v>3.404417</v>
      </c>
      <c r="C14" s="70">
        <v>3.0591930000000001</v>
      </c>
      <c r="D14" s="48">
        <v>3.7535729999999998</v>
      </c>
      <c r="E14" s="46">
        <v>3.3207610000000001</v>
      </c>
      <c r="F14" s="70">
        <v>3.001566</v>
      </c>
      <c r="G14" s="48">
        <v>3.6918289999999998</v>
      </c>
      <c r="H14" s="46">
        <v>3.3028369999999998</v>
      </c>
      <c r="I14" s="47">
        <v>2.9837920000000002</v>
      </c>
      <c r="J14" s="48">
        <v>3.6780029999999999</v>
      </c>
      <c r="K14" s="46">
        <v>3.4293960000000001</v>
      </c>
      <c r="L14" s="70">
        <v>3.0858439999999998</v>
      </c>
      <c r="M14" s="48">
        <v>3.7553860000000001</v>
      </c>
      <c r="N14" s="46">
        <v>3.2844250000000001</v>
      </c>
      <c r="O14" s="70">
        <v>3.0029780000000001</v>
      </c>
      <c r="P14" s="48">
        <v>3.6328079999999998</v>
      </c>
      <c r="Q14" s="46">
        <v>3.2735780000000001</v>
      </c>
      <c r="R14" s="70">
        <v>3.0263589999999998</v>
      </c>
      <c r="S14" s="48">
        <v>3.6231960000000001</v>
      </c>
    </row>
    <row r="15" spans="1:19" x14ac:dyDescent="0.3">
      <c r="A15" t="s">
        <v>181</v>
      </c>
      <c r="B15" s="46">
        <v>0.43001060000000002</v>
      </c>
      <c r="C15" s="70">
        <v>0.31316110000000003</v>
      </c>
      <c r="D15" s="48">
        <v>0.5554308</v>
      </c>
      <c r="E15" s="46">
        <v>0.43616120000000003</v>
      </c>
      <c r="F15" s="70">
        <v>0.3168994</v>
      </c>
      <c r="G15" s="48">
        <v>0.59104029999999996</v>
      </c>
      <c r="H15" s="46">
        <v>0.4541424</v>
      </c>
      <c r="I15" s="47">
        <v>0.33277180000000001</v>
      </c>
      <c r="J15" s="48">
        <v>0.61399199999999998</v>
      </c>
      <c r="K15" s="46">
        <v>0.46616299999999999</v>
      </c>
      <c r="L15" s="70">
        <v>0.34961340000000002</v>
      </c>
      <c r="M15" s="48">
        <v>0.63436079999999995</v>
      </c>
      <c r="N15" s="46">
        <v>0.44292900000000002</v>
      </c>
      <c r="O15" s="70">
        <v>0.32855250000000003</v>
      </c>
      <c r="P15" s="48">
        <v>0.63153590000000004</v>
      </c>
      <c r="Q15" s="46">
        <v>0.52985519999999997</v>
      </c>
      <c r="R15" s="70">
        <v>0.4018564</v>
      </c>
      <c r="S15" s="48">
        <v>0.63633329999999999</v>
      </c>
    </row>
    <row r="16" spans="1:19" x14ac:dyDescent="0.3">
      <c r="A16" t="s">
        <v>182</v>
      </c>
      <c r="B16" s="46">
        <v>0.70840420000000004</v>
      </c>
      <c r="C16" s="70">
        <v>0.60949609999999999</v>
      </c>
      <c r="D16" s="48">
        <v>0.83660999999999996</v>
      </c>
      <c r="E16" s="46">
        <v>0.7090689</v>
      </c>
      <c r="F16" s="70">
        <v>0.60125090000000003</v>
      </c>
      <c r="G16" s="48">
        <v>0.82263299999999995</v>
      </c>
      <c r="H16" s="46">
        <v>0.71853860000000003</v>
      </c>
      <c r="I16" s="47">
        <v>0.60008300000000003</v>
      </c>
      <c r="J16" s="48">
        <v>0.84463580000000005</v>
      </c>
      <c r="K16" s="46">
        <v>0.76406079999999998</v>
      </c>
      <c r="L16" s="70">
        <v>0.6574371</v>
      </c>
      <c r="M16" s="48">
        <v>0.84497750000000005</v>
      </c>
      <c r="N16" s="46">
        <v>0.72179599999999999</v>
      </c>
      <c r="O16" s="70">
        <v>0.60437750000000001</v>
      </c>
      <c r="P16" s="48">
        <v>0.81640480000000004</v>
      </c>
      <c r="Q16" s="46">
        <v>0.75146170000000001</v>
      </c>
      <c r="R16" s="70">
        <v>0.65562169999999997</v>
      </c>
      <c r="S16" s="48">
        <v>0.81730369999999997</v>
      </c>
    </row>
    <row r="17" spans="1:19" x14ac:dyDescent="0.3">
      <c r="A17" t="s">
        <v>183</v>
      </c>
      <c r="B17" s="46">
        <v>1.844724</v>
      </c>
      <c r="C17" s="70">
        <v>1.6176710000000001</v>
      </c>
      <c r="D17" s="48">
        <v>2.1097320000000002</v>
      </c>
      <c r="E17" s="46">
        <v>1.782254</v>
      </c>
      <c r="F17" s="70">
        <v>1.528133</v>
      </c>
      <c r="G17" s="48">
        <v>2.033919</v>
      </c>
      <c r="H17" s="46">
        <v>1.7389060000000001</v>
      </c>
      <c r="I17" s="47">
        <v>1.4980389999999999</v>
      </c>
      <c r="J17" s="48">
        <v>2.0041009999999999</v>
      </c>
      <c r="K17" s="46">
        <v>1.7703169999999999</v>
      </c>
      <c r="L17" s="70">
        <v>1.5602579999999999</v>
      </c>
      <c r="M17" s="48">
        <v>2.007339</v>
      </c>
      <c r="N17" s="46">
        <v>1.7245710000000001</v>
      </c>
      <c r="O17" s="70">
        <v>1.4888220000000001</v>
      </c>
      <c r="P17" s="48">
        <v>2.0150769999999998</v>
      </c>
      <c r="Q17" s="46">
        <v>1.646466</v>
      </c>
      <c r="R17" s="70">
        <v>1.4307259999999999</v>
      </c>
      <c r="S17" s="48">
        <v>1.8853040000000001</v>
      </c>
    </row>
    <row r="18" spans="1:19" x14ac:dyDescent="0.3">
      <c r="A18" t="s">
        <v>184</v>
      </c>
      <c r="B18" s="46">
        <v>4.0954670000000002</v>
      </c>
      <c r="C18" s="70">
        <v>3.648209</v>
      </c>
      <c r="D18" s="48">
        <v>4.591691</v>
      </c>
      <c r="E18" s="46">
        <v>3.99668</v>
      </c>
      <c r="F18" s="70">
        <v>3.5423589999999998</v>
      </c>
      <c r="G18" s="48">
        <v>4.515587</v>
      </c>
      <c r="H18" s="46">
        <v>4.0009059999999996</v>
      </c>
      <c r="I18" s="47">
        <v>3.5090349999999999</v>
      </c>
      <c r="J18" s="48">
        <v>4.580883</v>
      </c>
      <c r="K18" s="46">
        <v>4.1986049999999997</v>
      </c>
      <c r="L18" s="70">
        <v>3.7114780000000001</v>
      </c>
      <c r="M18" s="48">
        <v>4.6957420000000001</v>
      </c>
      <c r="N18" s="46">
        <v>3.995431</v>
      </c>
      <c r="O18" s="70">
        <v>3.5693769999999998</v>
      </c>
      <c r="P18" s="48">
        <v>4.4586839999999999</v>
      </c>
      <c r="Q18" s="46">
        <v>4.0654000000000003</v>
      </c>
      <c r="R18" s="70">
        <v>3.6273209999999998</v>
      </c>
      <c r="S18" s="48">
        <v>4.4191580000000004</v>
      </c>
    </row>
    <row r="19" spans="1:19" x14ac:dyDescent="0.3">
      <c r="A19" t="s">
        <v>185</v>
      </c>
      <c r="B19" s="46">
        <v>0.44493490000000002</v>
      </c>
      <c r="C19" s="70">
        <v>0.34649049999999998</v>
      </c>
      <c r="D19" s="48">
        <v>0.55141039999999997</v>
      </c>
      <c r="E19" s="46">
        <v>0.44854899999999998</v>
      </c>
      <c r="F19" s="70">
        <v>0.34246159999999998</v>
      </c>
      <c r="G19" s="48">
        <v>0.5752562</v>
      </c>
      <c r="H19" s="46">
        <v>0.46584100000000001</v>
      </c>
      <c r="I19" s="47">
        <v>0.3570971</v>
      </c>
      <c r="J19" s="48">
        <v>0.59757990000000005</v>
      </c>
      <c r="K19" s="46">
        <v>0.49674200000000002</v>
      </c>
      <c r="L19" s="70">
        <v>0.369392</v>
      </c>
      <c r="M19" s="48">
        <v>0.60381510000000005</v>
      </c>
      <c r="N19" s="46">
        <v>0.45206990000000002</v>
      </c>
      <c r="O19" s="70">
        <v>0.3565507</v>
      </c>
      <c r="P19" s="48">
        <v>0.58440159999999997</v>
      </c>
      <c r="Q19" s="46">
        <v>0.50187749999999998</v>
      </c>
      <c r="R19" s="70">
        <v>0.41634969999999999</v>
      </c>
      <c r="S19" s="48">
        <v>0.58373339999999996</v>
      </c>
    </row>
    <row r="20" spans="1:19" x14ac:dyDescent="0.3">
      <c r="A20" t="s">
        <v>186</v>
      </c>
      <c r="B20" s="46">
        <v>1.5111540000000001</v>
      </c>
      <c r="C20" s="70">
        <v>1.2897000000000001</v>
      </c>
      <c r="D20" s="48">
        <v>1.8121100000000001</v>
      </c>
      <c r="E20" s="46">
        <v>1.513126</v>
      </c>
      <c r="F20" s="70">
        <v>1.2632570000000001</v>
      </c>
      <c r="G20" s="48">
        <v>1.776667</v>
      </c>
      <c r="H20" s="46">
        <v>1.5383279999999999</v>
      </c>
      <c r="I20" s="47">
        <v>1.2694650000000001</v>
      </c>
      <c r="J20" s="48">
        <v>1.8115140000000001</v>
      </c>
      <c r="K20" s="46">
        <v>1.625432</v>
      </c>
      <c r="L20" s="70">
        <v>1.3945529999999999</v>
      </c>
      <c r="M20" s="48">
        <v>1.8339840000000001</v>
      </c>
      <c r="N20" s="46">
        <v>1.54044</v>
      </c>
      <c r="O20" s="70">
        <v>1.2710630000000001</v>
      </c>
      <c r="P20" s="48">
        <v>1.7611779999999999</v>
      </c>
      <c r="Q20" s="46">
        <v>1.5784069999999999</v>
      </c>
      <c r="R20" s="70">
        <v>1.4269670000000001</v>
      </c>
      <c r="S20" s="48">
        <v>1.7575609999999999</v>
      </c>
    </row>
    <row r="21" spans="1:19" x14ac:dyDescent="0.3">
      <c r="A21" t="s">
        <v>187</v>
      </c>
      <c r="B21" s="46">
        <v>1.2900430000000001</v>
      </c>
      <c r="C21" s="70">
        <v>1.069855</v>
      </c>
      <c r="D21" s="48">
        <v>1.4976940000000001</v>
      </c>
      <c r="E21" s="46">
        <v>1.2250730000000001</v>
      </c>
      <c r="F21" s="70">
        <v>1.0293639999999999</v>
      </c>
      <c r="G21" s="48">
        <v>1.437338</v>
      </c>
      <c r="H21" s="46">
        <v>1.1914709999999999</v>
      </c>
      <c r="I21" s="47">
        <v>1.0033859999999999</v>
      </c>
      <c r="J21" s="48">
        <v>1.4184209999999999</v>
      </c>
      <c r="K21" s="46">
        <v>1.2499119999999999</v>
      </c>
      <c r="L21" s="70">
        <v>1.026492</v>
      </c>
      <c r="M21" s="48">
        <v>1.4416819999999999</v>
      </c>
      <c r="N21" s="46">
        <v>1.2008779999999999</v>
      </c>
      <c r="O21" s="70">
        <v>0.99150159999999998</v>
      </c>
      <c r="P21" s="48">
        <v>1.432375</v>
      </c>
      <c r="Q21" s="46">
        <v>1.119464</v>
      </c>
      <c r="R21" s="70">
        <v>0.95733429999999997</v>
      </c>
      <c r="S21" s="48">
        <v>1.2966789999999999</v>
      </c>
    </row>
    <row r="22" spans="1:19" x14ac:dyDescent="0.3">
      <c r="A22" t="s">
        <v>188</v>
      </c>
      <c r="B22" s="46">
        <v>1.4966619999999999</v>
      </c>
      <c r="C22" s="70">
        <v>1.322892</v>
      </c>
      <c r="D22" s="48">
        <v>1.717163</v>
      </c>
      <c r="E22" s="46">
        <v>1.46309</v>
      </c>
      <c r="F22" s="70">
        <v>1.278367</v>
      </c>
      <c r="G22" s="48">
        <v>1.679065</v>
      </c>
      <c r="H22" s="46">
        <v>1.4707349999999999</v>
      </c>
      <c r="I22" s="47">
        <v>1.280322</v>
      </c>
      <c r="J22" s="48">
        <v>1.7149099999999999</v>
      </c>
      <c r="K22" s="46">
        <v>1.544718</v>
      </c>
      <c r="L22" s="70">
        <v>1.3421780000000001</v>
      </c>
      <c r="M22" s="48">
        <v>1.7440340000000001</v>
      </c>
      <c r="N22" s="46">
        <v>1.4572940000000001</v>
      </c>
      <c r="O22" s="70">
        <v>1.2835209999999999</v>
      </c>
      <c r="P22" s="48">
        <v>1.667735</v>
      </c>
      <c r="Q22" s="46">
        <v>1.4794309999999999</v>
      </c>
      <c r="R22" s="70">
        <v>1.3347640000000001</v>
      </c>
      <c r="S22" s="48">
        <v>1.6568929999999999</v>
      </c>
    </row>
    <row r="23" spans="1:19" x14ac:dyDescent="0.3">
      <c r="A23" t="s">
        <v>189</v>
      </c>
      <c r="B23" s="46">
        <v>0.26995429999999998</v>
      </c>
      <c r="C23" s="70">
        <v>0.20463339999999999</v>
      </c>
      <c r="D23" s="48">
        <v>0.35274850000000002</v>
      </c>
      <c r="E23" s="46">
        <v>0.27424290000000001</v>
      </c>
      <c r="F23" s="70">
        <v>0.20507800000000001</v>
      </c>
      <c r="G23" s="48">
        <v>0.37264779999999997</v>
      </c>
      <c r="H23" s="46">
        <v>0.2858329</v>
      </c>
      <c r="I23" s="47">
        <v>0.2130958</v>
      </c>
      <c r="J23" s="48">
        <v>0.38200830000000002</v>
      </c>
      <c r="K23" s="46">
        <v>0.3020678</v>
      </c>
      <c r="L23" s="70">
        <v>0.2322485</v>
      </c>
      <c r="M23" s="48">
        <v>0.39624029999999999</v>
      </c>
      <c r="N23" s="46">
        <v>0.27941650000000001</v>
      </c>
      <c r="O23" s="70">
        <v>0.21636330000000001</v>
      </c>
      <c r="P23" s="48">
        <v>0.39673789999999998</v>
      </c>
      <c r="Q23" s="46">
        <v>0.32883699999999999</v>
      </c>
      <c r="R23" s="70">
        <v>0.25846819999999998</v>
      </c>
      <c r="S23" s="48">
        <v>0.39787990000000001</v>
      </c>
    </row>
    <row r="24" spans="1:19" x14ac:dyDescent="0.3">
      <c r="A24" t="s">
        <v>190</v>
      </c>
      <c r="B24" s="46">
        <v>0.57703700000000002</v>
      </c>
      <c r="C24" s="70">
        <v>0.49216369999999998</v>
      </c>
      <c r="D24" s="48">
        <v>0.67975620000000003</v>
      </c>
      <c r="E24" s="46">
        <v>0.56815579999999999</v>
      </c>
      <c r="F24" s="70">
        <v>0.4814196</v>
      </c>
      <c r="G24" s="48">
        <v>0.66595950000000004</v>
      </c>
      <c r="H24" s="46">
        <v>0.57850460000000004</v>
      </c>
      <c r="I24" s="47">
        <v>0.47949209999999998</v>
      </c>
      <c r="J24" s="48">
        <v>0.68235699999999999</v>
      </c>
      <c r="K24" s="46">
        <v>0.61752779999999996</v>
      </c>
      <c r="L24" s="70">
        <v>0.51783409999999996</v>
      </c>
      <c r="M24" s="48">
        <v>0.68782840000000001</v>
      </c>
      <c r="N24" s="46">
        <v>0.57501179999999996</v>
      </c>
      <c r="O24" s="70">
        <v>0.47917569999999998</v>
      </c>
      <c r="P24" s="48">
        <v>0.66831149999999995</v>
      </c>
      <c r="Q24" s="46">
        <v>0.58578209999999997</v>
      </c>
      <c r="R24" s="70">
        <v>0.50675740000000002</v>
      </c>
      <c r="S24" s="48">
        <v>0.66099039999999998</v>
      </c>
    </row>
    <row r="25" spans="1:19" x14ac:dyDescent="0.3">
      <c r="A25" t="s">
        <v>191</v>
      </c>
      <c r="B25" s="46">
        <v>0.36938029999999999</v>
      </c>
      <c r="C25" s="70">
        <v>0.3210981</v>
      </c>
      <c r="D25" s="48">
        <v>0.42873519999999998</v>
      </c>
      <c r="E25" s="46">
        <v>0.35446800000000001</v>
      </c>
      <c r="F25" s="70">
        <v>0.3013228</v>
      </c>
      <c r="G25" s="48">
        <v>0.41058119999999998</v>
      </c>
      <c r="H25" s="46">
        <v>0.34531149999999999</v>
      </c>
      <c r="I25" s="47">
        <v>0.29571439999999999</v>
      </c>
      <c r="J25" s="48">
        <v>0.40360780000000002</v>
      </c>
      <c r="K25" s="46">
        <v>0.35379250000000001</v>
      </c>
      <c r="L25" s="70">
        <v>0.30962810000000002</v>
      </c>
      <c r="M25" s="48">
        <v>0.4132982</v>
      </c>
      <c r="N25" s="46">
        <v>0.34413319999999997</v>
      </c>
      <c r="O25" s="70">
        <v>0.29179509999999997</v>
      </c>
      <c r="P25" s="48">
        <v>0.40398200000000001</v>
      </c>
      <c r="Q25" s="46">
        <v>0.32261669999999998</v>
      </c>
      <c r="R25" s="70">
        <v>0.27726210000000001</v>
      </c>
      <c r="S25" s="48">
        <v>0.36178969999999999</v>
      </c>
    </row>
    <row r="26" spans="1:19" x14ac:dyDescent="0.3">
      <c r="A26" t="s">
        <v>192</v>
      </c>
      <c r="B26" s="46">
        <v>10.108129999999999</v>
      </c>
      <c r="C26" s="70">
        <v>9.0318430000000003</v>
      </c>
      <c r="D26" s="48">
        <v>11.288539999999999</v>
      </c>
      <c r="E26" s="46">
        <v>9.9621429999999993</v>
      </c>
      <c r="F26" s="70">
        <v>8.7959130000000005</v>
      </c>
      <c r="G26" s="48">
        <v>11.28097</v>
      </c>
      <c r="H26" s="46">
        <v>9.9763909999999996</v>
      </c>
      <c r="I26" s="47">
        <v>8.8518430000000006</v>
      </c>
      <c r="J26" s="48">
        <v>11.301270000000001</v>
      </c>
      <c r="K26" s="46">
        <v>10.32222</v>
      </c>
      <c r="L26" s="70">
        <v>9.1096609999999991</v>
      </c>
      <c r="M26" s="48">
        <v>11.726470000000001</v>
      </c>
      <c r="N26" s="46">
        <v>10.08699</v>
      </c>
      <c r="O26" s="70">
        <v>8.8488039999999994</v>
      </c>
      <c r="P26" s="48">
        <v>11.22776</v>
      </c>
      <c r="Q26" s="46">
        <v>10.3139</v>
      </c>
      <c r="R26" s="70">
        <v>9.3799980000000005</v>
      </c>
      <c r="S26" s="48">
        <v>11.15314</v>
      </c>
    </row>
    <row r="27" spans="1:19" x14ac:dyDescent="0.3">
      <c r="A27" t="s">
        <v>193</v>
      </c>
      <c r="B27" s="46">
        <v>1.8372379999999999</v>
      </c>
      <c r="C27" s="70">
        <v>1.3209200000000001</v>
      </c>
      <c r="D27" s="48">
        <v>2.3659870000000001</v>
      </c>
      <c r="E27" s="46">
        <v>1.831545</v>
      </c>
      <c r="F27" s="70">
        <v>1.347586</v>
      </c>
      <c r="G27" s="48">
        <v>2.5680499999999999</v>
      </c>
      <c r="H27" s="46">
        <v>1.896226</v>
      </c>
      <c r="I27" s="47">
        <v>1.4069910000000001</v>
      </c>
      <c r="J27" s="48">
        <v>2.6955800000000001</v>
      </c>
      <c r="K27" s="46">
        <v>1.9587300000000001</v>
      </c>
      <c r="L27" s="70">
        <v>1.507816</v>
      </c>
      <c r="M27" s="48">
        <v>2.6702360000000001</v>
      </c>
      <c r="N27" s="46">
        <v>1.937765</v>
      </c>
      <c r="O27" s="70">
        <v>1.401959</v>
      </c>
      <c r="P27" s="48">
        <v>2.6446770000000002</v>
      </c>
      <c r="Q27" s="46">
        <v>2.2328549999999998</v>
      </c>
      <c r="R27" s="70">
        <v>1.6668179999999999</v>
      </c>
      <c r="S27" s="48">
        <v>2.7701880000000001</v>
      </c>
    </row>
    <row r="28" spans="1:19" x14ac:dyDescent="0.3">
      <c r="A28" t="s">
        <v>194</v>
      </c>
      <c r="B28" s="46">
        <v>2.9334519999999999</v>
      </c>
      <c r="C28" s="70">
        <v>2.5272670000000002</v>
      </c>
      <c r="D28" s="48">
        <v>3.5477319999999999</v>
      </c>
      <c r="E28" s="46">
        <v>2.9543469999999998</v>
      </c>
      <c r="F28" s="70">
        <v>2.4917829999999999</v>
      </c>
      <c r="G28" s="48">
        <v>3.4378099999999998</v>
      </c>
      <c r="H28" s="46">
        <v>2.9868990000000002</v>
      </c>
      <c r="I28" s="47">
        <v>2.4911989999999999</v>
      </c>
      <c r="J28" s="48">
        <v>3.505725</v>
      </c>
      <c r="K28" s="46">
        <v>3.154334</v>
      </c>
      <c r="L28" s="70">
        <v>2.7394020000000001</v>
      </c>
      <c r="M28" s="48">
        <v>3.5336750000000001</v>
      </c>
      <c r="N28" s="46">
        <v>3.012076</v>
      </c>
      <c r="O28" s="70">
        <v>2.5084970000000002</v>
      </c>
      <c r="P28" s="48">
        <v>3.3985300000000001</v>
      </c>
      <c r="Q28" s="46">
        <v>3.0738210000000001</v>
      </c>
      <c r="R28" s="70">
        <v>2.7862300000000002</v>
      </c>
      <c r="S28" s="48">
        <v>3.4265750000000001</v>
      </c>
    </row>
    <row r="29" spans="1:19" x14ac:dyDescent="0.3">
      <c r="A29" t="s">
        <v>195</v>
      </c>
      <c r="B29" s="46">
        <v>3.6581760000000001</v>
      </c>
      <c r="C29" s="70">
        <v>3.1864870000000001</v>
      </c>
      <c r="D29" s="48">
        <v>4.1743709999999998</v>
      </c>
      <c r="E29" s="46">
        <v>3.5275310000000002</v>
      </c>
      <c r="F29" s="70">
        <v>3.0130249999999998</v>
      </c>
      <c r="G29" s="48">
        <v>4.0221549999999997</v>
      </c>
      <c r="H29" s="46">
        <v>3.4324650000000001</v>
      </c>
      <c r="I29" s="47">
        <v>2.9607009999999998</v>
      </c>
      <c r="J29" s="48">
        <v>3.948388</v>
      </c>
      <c r="K29" s="46">
        <v>3.5060920000000002</v>
      </c>
      <c r="L29" s="70">
        <v>3.0709249999999999</v>
      </c>
      <c r="M29" s="48">
        <v>3.9724499999999998</v>
      </c>
      <c r="N29" s="46">
        <v>3.40374</v>
      </c>
      <c r="O29" s="70">
        <v>2.9594369999999999</v>
      </c>
      <c r="P29" s="48">
        <v>4.0154649999999998</v>
      </c>
      <c r="Q29" s="46">
        <v>3.3019069999999999</v>
      </c>
      <c r="R29" s="70">
        <v>2.848322</v>
      </c>
      <c r="S29" s="48">
        <v>3.6511360000000002</v>
      </c>
    </row>
    <row r="30" spans="1:19" x14ac:dyDescent="0.3">
      <c r="A30" t="s">
        <v>196</v>
      </c>
      <c r="B30" s="68">
        <v>1.9898300000000001E-2</v>
      </c>
      <c r="C30" s="70">
        <v>1.7993499999999999E-2</v>
      </c>
      <c r="D30" s="48">
        <v>2.14974E-2</v>
      </c>
      <c r="E30" s="68">
        <v>1.92721E-2</v>
      </c>
      <c r="F30" s="70">
        <v>1.74541E-2</v>
      </c>
      <c r="G30" s="48">
        <v>2.1303699999999998E-2</v>
      </c>
      <c r="H30" s="68">
        <v>1.9047000000000001E-2</v>
      </c>
      <c r="I30" s="47">
        <v>1.7347399999999999E-2</v>
      </c>
      <c r="J30" s="48">
        <v>2.1070700000000001E-2</v>
      </c>
      <c r="K30" s="68">
        <v>1.9207100000000001E-2</v>
      </c>
      <c r="L30" s="70">
        <v>1.77498E-2</v>
      </c>
      <c r="M30" s="48">
        <v>2.1347999999999999E-2</v>
      </c>
      <c r="N30" s="68">
        <v>1.9220899999999999E-2</v>
      </c>
      <c r="O30" s="70">
        <v>1.74115E-2</v>
      </c>
      <c r="P30" s="48">
        <v>2.07332E-2</v>
      </c>
      <c r="Q30" s="68">
        <v>1.86255E-2</v>
      </c>
      <c r="R30" s="70">
        <v>1.7018800000000001E-2</v>
      </c>
      <c r="S30" s="48">
        <v>2.0101500000000001E-2</v>
      </c>
    </row>
    <row r="31" spans="1:19" x14ac:dyDescent="0.3">
      <c r="A31" t="s">
        <v>197</v>
      </c>
      <c r="B31" s="68">
        <v>1.418E-4</v>
      </c>
      <c r="C31" s="70">
        <v>1.097E-4</v>
      </c>
      <c r="D31" s="48">
        <v>1.7789999999999999E-4</v>
      </c>
      <c r="E31" s="68">
        <v>1.417E-4</v>
      </c>
      <c r="F31" s="70">
        <v>1.1120000000000001E-4</v>
      </c>
      <c r="G31" s="48">
        <v>1.817E-4</v>
      </c>
      <c r="H31" s="68">
        <v>1.471E-4</v>
      </c>
      <c r="I31" s="47">
        <v>1.155E-4</v>
      </c>
      <c r="J31" s="48">
        <v>1.906E-4</v>
      </c>
      <c r="K31" s="68">
        <v>1.5310000000000001E-4</v>
      </c>
      <c r="L31" s="70">
        <v>1.236E-4</v>
      </c>
      <c r="M31" s="48">
        <v>1.894E-4</v>
      </c>
      <c r="N31" s="68">
        <v>1.4550000000000001E-4</v>
      </c>
      <c r="O31" s="70">
        <v>1.18E-4</v>
      </c>
      <c r="P31" s="48">
        <v>1.919E-4</v>
      </c>
      <c r="Q31" s="68">
        <v>1.641E-4</v>
      </c>
      <c r="R31" s="70">
        <v>1.3109999999999999E-4</v>
      </c>
      <c r="S31" s="48">
        <v>1.9670000000000001E-4</v>
      </c>
    </row>
    <row r="32" spans="1:19" x14ac:dyDescent="0.3">
      <c r="A32" t="s">
        <v>198</v>
      </c>
      <c r="B32" s="68">
        <v>1.3339000000000001E-3</v>
      </c>
      <c r="C32" s="70">
        <v>1.1322999999999999E-3</v>
      </c>
      <c r="D32" s="48">
        <v>1.5835999999999999E-3</v>
      </c>
      <c r="E32" s="68">
        <v>1.3282000000000001E-3</v>
      </c>
      <c r="F32" s="70">
        <v>1.1141E-3</v>
      </c>
      <c r="G32" s="48">
        <v>1.5698000000000001E-3</v>
      </c>
      <c r="H32" s="68">
        <v>1.3577999999999999E-3</v>
      </c>
      <c r="I32" s="47">
        <v>1.1257999999999999E-3</v>
      </c>
      <c r="J32" s="48">
        <v>1.6138000000000001E-3</v>
      </c>
      <c r="K32" s="68">
        <v>1.4220999999999999E-3</v>
      </c>
      <c r="L32" s="70">
        <v>1.2282E-3</v>
      </c>
      <c r="M32" s="48">
        <v>1.6389E-3</v>
      </c>
      <c r="N32" s="68">
        <v>1.3403E-3</v>
      </c>
      <c r="O32" s="70">
        <v>1.1297E-3</v>
      </c>
      <c r="P32" s="48">
        <v>1.5707E-3</v>
      </c>
      <c r="Q32" s="68">
        <v>1.3910999999999999E-3</v>
      </c>
      <c r="R32" s="70">
        <v>1.2639999999999999E-3</v>
      </c>
      <c r="S32" s="48">
        <v>1.5694000000000001E-3</v>
      </c>
    </row>
    <row r="33" spans="1:19" x14ac:dyDescent="0.3">
      <c r="A33" t="s">
        <v>199</v>
      </c>
      <c r="B33" s="68">
        <v>1.79869E-2</v>
      </c>
      <c r="C33" s="70">
        <v>1.6083500000000001E-2</v>
      </c>
      <c r="D33" s="48">
        <v>1.9546999999999998E-2</v>
      </c>
      <c r="E33" s="68">
        <v>1.7401400000000001E-2</v>
      </c>
      <c r="F33" s="70">
        <v>1.5573500000000001E-2</v>
      </c>
      <c r="G33" s="48">
        <v>1.93575E-2</v>
      </c>
      <c r="H33" s="68">
        <v>1.7186699999999999E-2</v>
      </c>
      <c r="I33" s="47">
        <v>1.54714E-2</v>
      </c>
      <c r="J33" s="48">
        <v>1.9115900000000002E-2</v>
      </c>
      <c r="K33" s="68">
        <v>1.7369900000000001E-2</v>
      </c>
      <c r="L33" s="70">
        <v>1.5707599999999999E-2</v>
      </c>
      <c r="M33" s="48">
        <v>1.92424E-2</v>
      </c>
      <c r="N33" s="68">
        <v>1.7229899999999999E-2</v>
      </c>
      <c r="O33" s="70">
        <v>1.53841E-2</v>
      </c>
      <c r="P33" s="48">
        <v>1.88708E-2</v>
      </c>
      <c r="Q33" s="68">
        <v>1.67134E-2</v>
      </c>
      <c r="R33" s="70">
        <v>1.50738E-2</v>
      </c>
      <c r="S33" s="48">
        <v>1.8036300000000002E-2</v>
      </c>
    </row>
    <row r="34" spans="1:19" x14ac:dyDescent="0.3">
      <c r="A34" t="s">
        <v>200</v>
      </c>
      <c r="B34" s="46">
        <v>37.851030000000002</v>
      </c>
      <c r="C34" s="70">
        <v>37.093499999999999</v>
      </c>
      <c r="D34" s="48">
        <v>38.51793</v>
      </c>
      <c r="E34" s="46">
        <v>37.961260000000003</v>
      </c>
      <c r="F34" s="70">
        <v>37.217109999999998</v>
      </c>
      <c r="G34" s="48">
        <v>38.725529999999999</v>
      </c>
      <c r="H34" s="46">
        <v>38.047150000000002</v>
      </c>
      <c r="I34" s="47">
        <v>37.301519999999996</v>
      </c>
      <c r="J34" s="48">
        <v>38.833939999999998</v>
      </c>
      <c r="K34" s="46">
        <v>38.106740000000002</v>
      </c>
      <c r="L34" s="70">
        <v>37.415500000000002</v>
      </c>
      <c r="M34" s="48">
        <v>38.996839999999999</v>
      </c>
      <c r="N34" s="46">
        <v>38.11289</v>
      </c>
      <c r="O34" s="70">
        <v>37.282429999999998</v>
      </c>
      <c r="P34" s="48">
        <v>39.014479999999999</v>
      </c>
      <c r="Q34" s="46">
        <v>38.307130000000001</v>
      </c>
      <c r="R34" s="70">
        <v>37.751869999999997</v>
      </c>
      <c r="S34" s="48">
        <v>39.023310000000002</v>
      </c>
    </row>
    <row r="35" spans="1:19" x14ac:dyDescent="0.3">
      <c r="A35" t="s">
        <v>201</v>
      </c>
      <c r="B35" s="46">
        <v>23.94239</v>
      </c>
      <c r="C35" s="70">
        <v>23.891680000000001</v>
      </c>
      <c r="D35" s="48">
        <v>23.993040000000001</v>
      </c>
      <c r="E35" s="46">
        <v>23.941230000000001</v>
      </c>
      <c r="F35" s="70">
        <v>23.880929999999999</v>
      </c>
      <c r="G35" s="48">
        <v>23.99081</v>
      </c>
      <c r="H35" s="46">
        <v>23.939779999999999</v>
      </c>
      <c r="I35" s="47">
        <v>23.880569999999999</v>
      </c>
      <c r="J35" s="48">
        <v>23.98516</v>
      </c>
      <c r="K35" s="46">
        <v>23.938659999999999</v>
      </c>
      <c r="L35" s="70">
        <v>23.87584</v>
      </c>
      <c r="M35" s="48">
        <v>23.989789999999999</v>
      </c>
      <c r="N35" s="46">
        <v>23.93366</v>
      </c>
      <c r="O35" s="70">
        <v>23.864850000000001</v>
      </c>
      <c r="P35" s="48">
        <v>23.988140000000001</v>
      </c>
      <c r="Q35" s="46">
        <v>23.954080000000001</v>
      </c>
      <c r="R35" s="70">
        <v>23.877130000000001</v>
      </c>
      <c r="S35" s="48">
        <v>24.003540000000001</v>
      </c>
    </row>
    <row r="36" spans="1:19" x14ac:dyDescent="0.3">
      <c r="A36" t="s">
        <v>202</v>
      </c>
      <c r="B36" s="46">
        <v>9.7521850000000008</v>
      </c>
      <c r="C36" s="70">
        <v>9.6201329999999992</v>
      </c>
      <c r="D36" s="48">
        <v>9.9232329999999997</v>
      </c>
      <c r="E36" s="46">
        <v>9.7240140000000004</v>
      </c>
      <c r="F36" s="70">
        <v>9.5903559999999999</v>
      </c>
      <c r="G36" s="48">
        <v>9.8891340000000003</v>
      </c>
      <c r="H36" s="46">
        <v>9.7205689999999993</v>
      </c>
      <c r="I36" s="47">
        <v>9.5799789999999998</v>
      </c>
      <c r="J36" s="48">
        <v>9.8731410000000004</v>
      </c>
      <c r="K36" s="46">
        <v>9.7107189999999992</v>
      </c>
      <c r="L36" s="70">
        <v>9.5938940000000006</v>
      </c>
      <c r="M36" s="48">
        <v>9.8827390000000008</v>
      </c>
      <c r="N36" s="46">
        <v>9.7114879999999992</v>
      </c>
      <c r="O36" s="70">
        <v>9.5664759999999998</v>
      </c>
      <c r="P36" s="48">
        <v>9.8834420000000005</v>
      </c>
      <c r="Q36" s="46">
        <v>9.6603150000000007</v>
      </c>
      <c r="R36" s="70">
        <v>9.5572549999999996</v>
      </c>
      <c r="S36" s="48">
        <v>9.7854419999999998</v>
      </c>
    </row>
    <row r="37" spans="1:19" x14ac:dyDescent="0.3">
      <c r="A37" t="s">
        <v>203</v>
      </c>
      <c r="B37" s="46">
        <v>2.6704669999999999</v>
      </c>
      <c r="C37" s="70">
        <v>2.3938269999999999</v>
      </c>
      <c r="D37" s="48">
        <v>2.951622</v>
      </c>
      <c r="E37" s="46">
        <v>2.599561</v>
      </c>
      <c r="F37" s="70">
        <v>2.3153950000000001</v>
      </c>
      <c r="G37" s="48">
        <v>2.9120490000000001</v>
      </c>
      <c r="H37" s="46">
        <v>2.572003</v>
      </c>
      <c r="I37" s="47">
        <v>2.3081770000000001</v>
      </c>
      <c r="J37" s="48">
        <v>2.8860459999999999</v>
      </c>
      <c r="K37" s="46">
        <v>2.625362</v>
      </c>
      <c r="L37" s="70">
        <v>2.3784990000000001</v>
      </c>
      <c r="M37" s="48">
        <v>2.945144</v>
      </c>
      <c r="N37" s="46">
        <v>2.5597289999999999</v>
      </c>
      <c r="O37" s="70">
        <v>2.3258019999999999</v>
      </c>
      <c r="P37" s="48">
        <v>2.8668640000000001</v>
      </c>
      <c r="Q37" s="46">
        <v>2.4977109999999998</v>
      </c>
      <c r="R37" s="70">
        <v>2.3522470000000002</v>
      </c>
      <c r="S37" s="48">
        <v>2.8427259999999999</v>
      </c>
    </row>
    <row r="38" spans="1:19" x14ac:dyDescent="0.3">
      <c r="A38" t="s">
        <v>204</v>
      </c>
      <c r="B38" s="46">
        <v>0.39215509999999998</v>
      </c>
      <c r="C38" s="70">
        <v>0.30451850000000003</v>
      </c>
      <c r="D38" s="48">
        <v>0.51071440000000001</v>
      </c>
      <c r="E38" s="46">
        <v>0.41236929999999999</v>
      </c>
      <c r="F38" s="70">
        <v>0.31688759999999999</v>
      </c>
      <c r="G38" s="48">
        <v>0.5647413</v>
      </c>
      <c r="H38" s="46">
        <v>0.42845630000000001</v>
      </c>
      <c r="I38" s="47">
        <v>0.3273374</v>
      </c>
      <c r="J38" s="48">
        <v>0.59522010000000003</v>
      </c>
      <c r="K38" s="46">
        <v>0.42006939999999998</v>
      </c>
      <c r="L38" s="70">
        <v>0.33357779999999998</v>
      </c>
      <c r="M38" s="48">
        <v>0.6181527</v>
      </c>
      <c r="N38" s="46">
        <v>0.45319290000000001</v>
      </c>
      <c r="O38" s="70">
        <v>0.33055760000000001</v>
      </c>
      <c r="P38" s="48">
        <v>0.59451909999999997</v>
      </c>
      <c r="Q38" s="46">
        <v>0.48949730000000002</v>
      </c>
      <c r="R38" s="70">
        <v>0.37980029999999998</v>
      </c>
      <c r="S38" s="48">
        <v>0.64457120000000001</v>
      </c>
    </row>
    <row r="39" spans="1:19" x14ac:dyDescent="0.3">
      <c r="A39" t="s">
        <v>205</v>
      </c>
      <c r="B39" s="46">
        <v>3.016079</v>
      </c>
      <c r="C39" s="70">
        <v>2.7162839999999999</v>
      </c>
      <c r="D39" s="48">
        <v>3.33623</v>
      </c>
      <c r="E39" s="46">
        <v>2.9307590000000001</v>
      </c>
      <c r="F39" s="70">
        <v>2.660873</v>
      </c>
      <c r="G39" s="48">
        <v>3.2702209999999998</v>
      </c>
      <c r="H39" s="46">
        <v>2.9110320000000001</v>
      </c>
      <c r="I39" s="47">
        <v>2.6373600000000001</v>
      </c>
      <c r="J39" s="48">
        <v>3.2295430000000001</v>
      </c>
      <c r="K39" s="46">
        <v>2.9968210000000002</v>
      </c>
      <c r="L39" s="70">
        <v>2.731617</v>
      </c>
      <c r="M39" s="48">
        <v>3.2416849999999999</v>
      </c>
      <c r="N39" s="46">
        <v>2.8843040000000002</v>
      </c>
      <c r="O39" s="70">
        <v>2.6522350000000001</v>
      </c>
      <c r="P39" s="48">
        <v>3.2363379999999999</v>
      </c>
      <c r="Q39" s="46">
        <v>2.8625219999999998</v>
      </c>
      <c r="R39" s="70">
        <v>2.660901</v>
      </c>
      <c r="S39" s="48">
        <v>3.195271</v>
      </c>
    </row>
    <row r="40" spans="1:19" x14ac:dyDescent="0.3">
      <c r="A40" t="s">
        <v>206</v>
      </c>
      <c r="B40" s="46">
        <v>2.4747029999999999</v>
      </c>
      <c r="C40" s="70">
        <v>2.2085210000000002</v>
      </c>
      <c r="D40" s="48">
        <v>2.764586</v>
      </c>
      <c r="E40" s="46">
        <v>2.4014220000000002</v>
      </c>
      <c r="F40" s="70">
        <v>2.1136409999999999</v>
      </c>
      <c r="G40" s="48">
        <v>2.6869160000000001</v>
      </c>
      <c r="H40" s="46">
        <v>2.3691599999999999</v>
      </c>
      <c r="I40" s="47">
        <v>2.0899570000000001</v>
      </c>
      <c r="J40" s="48">
        <v>2.6786970000000001</v>
      </c>
      <c r="K40" s="46">
        <v>2.4159419999999998</v>
      </c>
      <c r="L40" s="70">
        <v>2.1802450000000002</v>
      </c>
      <c r="M40" s="48">
        <v>2.7143820000000001</v>
      </c>
      <c r="N40" s="46">
        <v>2.3886319999999999</v>
      </c>
      <c r="O40" s="70">
        <v>2.1282000000000001</v>
      </c>
      <c r="P40" s="48">
        <v>2.6772559999999999</v>
      </c>
      <c r="Q40" s="46">
        <v>2.3303669999999999</v>
      </c>
      <c r="R40" s="70">
        <v>2.174026</v>
      </c>
      <c r="S40" s="48">
        <v>2.6302089999999998</v>
      </c>
    </row>
    <row r="41" spans="1:19" x14ac:dyDescent="0.3">
      <c r="A41" t="s">
        <v>207</v>
      </c>
      <c r="B41" s="46">
        <v>0.53867169999999998</v>
      </c>
      <c r="C41" s="70">
        <v>0.4901392</v>
      </c>
      <c r="D41" s="48">
        <v>0.59905949999999997</v>
      </c>
      <c r="E41" s="46">
        <v>0.52491690000000002</v>
      </c>
      <c r="F41" s="70">
        <v>0.4771282</v>
      </c>
      <c r="G41" s="48">
        <v>0.57682979999999995</v>
      </c>
      <c r="H41" s="46">
        <v>0.52193750000000005</v>
      </c>
      <c r="I41" s="47">
        <v>0.47333839999999999</v>
      </c>
      <c r="J41" s="48">
        <v>0.57947090000000001</v>
      </c>
      <c r="K41" s="46">
        <v>0.53852659999999997</v>
      </c>
      <c r="L41" s="70">
        <v>0.4909269</v>
      </c>
      <c r="M41" s="48">
        <v>0.59103340000000004</v>
      </c>
      <c r="N41" s="46">
        <v>0.5169454</v>
      </c>
      <c r="O41" s="70">
        <v>0.47379680000000002</v>
      </c>
      <c r="P41" s="48">
        <v>0.56603950000000003</v>
      </c>
      <c r="Q41" s="46">
        <v>0.52013580000000004</v>
      </c>
      <c r="R41" s="70">
        <v>0.47186270000000002</v>
      </c>
      <c r="S41" s="48">
        <v>0.55858819999999998</v>
      </c>
    </row>
    <row r="42" spans="1:19" x14ac:dyDescent="0.3">
      <c r="A42" t="s">
        <v>209</v>
      </c>
      <c r="B42" s="46">
        <v>0.94028259999999997</v>
      </c>
      <c r="C42" s="70">
        <v>0.80093009999999998</v>
      </c>
      <c r="D42" s="48">
        <v>1.1121989999999999</v>
      </c>
      <c r="E42" s="46">
        <v>0.93516200000000005</v>
      </c>
      <c r="F42" s="70">
        <v>0.78043209999999996</v>
      </c>
      <c r="G42" s="48">
        <v>1.103869</v>
      </c>
      <c r="H42" s="46">
        <v>0.95430910000000002</v>
      </c>
      <c r="I42" s="47">
        <v>0.79678660000000001</v>
      </c>
      <c r="J42" s="48">
        <v>1.132198</v>
      </c>
      <c r="K42" s="46">
        <v>0.99899709999999997</v>
      </c>
      <c r="L42" s="70">
        <v>0.85960939999999997</v>
      </c>
      <c r="M42" s="48">
        <v>1.1393260000000001</v>
      </c>
      <c r="N42" s="46">
        <v>0.94500209999999996</v>
      </c>
      <c r="O42" s="70">
        <v>0.7932669</v>
      </c>
      <c r="P42" s="48">
        <v>1.0991610000000001</v>
      </c>
      <c r="Q42" s="46">
        <v>0.99587970000000003</v>
      </c>
      <c r="R42" s="70">
        <v>0.86110770000000003</v>
      </c>
      <c r="S42" s="48">
        <v>1.111183</v>
      </c>
    </row>
    <row r="43" spans="1:19" x14ac:dyDescent="0.3">
      <c r="A43" t="s">
        <v>211</v>
      </c>
      <c r="B43" s="46">
        <v>1.714553</v>
      </c>
      <c r="C43" s="70">
        <v>1.5335160000000001</v>
      </c>
      <c r="D43" s="48">
        <v>1.8665890000000001</v>
      </c>
      <c r="E43" s="46">
        <v>1.659338</v>
      </c>
      <c r="F43" s="70">
        <v>1.466235</v>
      </c>
      <c r="G43" s="48">
        <v>1.8537349999999999</v>
      </c>
      <c r="H43" s="46">
        <v>1.6248800000000001</v>
      </c>
      <c r="I43" s="47">
        <v>1.4553609999999999</v>
      </c>
      <c r="J43" s="48">
        <v>1.821874</v>
      </c>
      <c r="K43" s="46">
        <v>1.646755</v>
      </c>
      <c r="L43" s="70">
        <v>1.4839519999999999</v>
      </c>
      <c r="M43" s="48">
        <v>1.8132740000000001</v>
      </c>
      <c r="N43" s="46">
        <v>1.6240870000000001</v>
      </c>
      <c r="O43" s="70">
        <v>1.447397</v>
      </c>
      <c r="P43" s="48">
        <v>1.8348709999999999</v>
      </c>
      <c r="Q43" s="46">
        <v>1.584457</v>
      </c>
      <c r="R43" s="70">
        <v>1.379783</v>
      </c>
      <c r="S43" s="48">
        <v>1.722431</v>
      </c>
    </row>
    <row r="44" spans="1:19" x14ac:dyDescent="0.3">
      <c r="A44" t="s">
        <v>212</v>
      </c>
      <c r="B44" s="46">
        <v>0.55733730000000004</v>
      </c>
      <c r="C44" s="70">
        <v>0.44484109999999999</v>
      </c>
      <c r="D44" s="48">
        <v>0.67018909999999998</v>
      </c>
      <c r="E44" s="46">
        <v>0.56499060000000001</v>
      </c>
      <c r="F44" s="70">
        <v>0.45573089999999999</v>
      </c>
      <c r="G44" s="48">
        <v>0.71160049999999997</v>
      </c>
      <c r="H44" s="46">
        <v>0.59748299999999999</v>
      </c>
      <c r="I44" s="47">
        <v>0.46894330000000001</v>
      </c>
      <c r="J44" s="48">
        <v>0.73279209999999995</v>
      </c>
      <c r="K44" s="46">
        <v>0.58719779999999999</v>
      </c>
      <c r="L44" s="70">
        <v>0.4836124</v>
      </c>
      <c r="M44" s="48">
        <v>0.75886739999999997</v>
      </c>
      <c r="N44" s="46">
        <v>0.57886070000000001</v>
      </c>
      <c r="O44" s="70">
        <v>0.46294410000000003</v>
      </c>
      <c r="P44" s="48">
        <v>0.7234564</v>
      </c>
      <c r="Q44" s="46">
        <v>0.65094940000000001</v>
      </c>
      <c r="R44" s="70">
        <v>0.54936490000000004</v>
      </c>
      <c r="S44" s="48">
        <v>0.74984649999999997</v>
      </c>
    </row>
    <row r="45" spans="1:19" x14ac:dyDescent="0.3">
      <c r="A45" t="s">
        <v>213</v>
      </c>
      <c r="B45" s="46">
        <v>13.058389999999999</v>
      </c>
      <c r="C45" s="70">
        <v>11.5716</v>
      </c>
      <c r="D45" s="48">
        <v>14.6389</v>
      </c>
      <c r="E45" s="46">
        <v>12.965210000000001</v>
      </c>
      <c r="F45" s="70">
        <v>11.3827</v>
      </c>
      <c r="G45" s="48">
        <v>14.80913</v>
      </c>
      <c r="H45" s="46">
        <v>13.094519999999999</v>
      </c>
      <c r="I45" s="47">
        <v>11.51403</v>
      </c>
      <c r="J45" s="48">
        <v>14.81784</v>
      </c>
      <c r="K45" s="46">
        <v>13.61101</v>
      </c>
      <c r="L45" s="70">
        <v>11.838889999999999</v>
      </c>
      <c r="M45" s="48">
        <v>15.1492</v>
      </c>
      <c r="N45" s="46">
        <v>13.133229999999999</v>
      </c>
      <c r="O45" s="70">
        <v>11.3931</v>
      </c>
      <c r="P45" s="48">
        <v>15.13761</v>
      </c>
      <c r="Q45" s="46">
        <v>13.17792</v>
      </c>
      <c r="R45" s="70">
        <v>11.649990000000001</v>
      </c>
      <c r="S45" s="48">
        <v>15.158429999999999</v>
      </c>
    </row>
    <row r="46" spans="1:19" x14ac:dyDescent="0.3">
      <c r="A46" t="s">
        <v>214</v>
      </c>
      <c r="B46" s="46">
        <v>1.367337</v>
      </c>
      <c r="C46" s="70">
        <v>1.3226439999999999</v>
      </c>
      <c r="D46" s="48">
        <v>1.40517</v>
      </c>
      <c r="E46" s="46">
        <v>1.3549690000000001</v>
      </c>
      <c r="F46" s="70">
        <v>1.3077240000000001</v>
      </c>
      <c r="G46" s="48">
        <v>1.394566</v>
      </c>
      <c r="H46" s="46">
        <v>1.355502</v>
      </c>
      <c r="I46" s="47">
        <v>1.3087260000000001</v>
      </c>
      <c r="J46" s="48">
        <v>1.3917200000000001</v>
      </c>
      <c r="K46" s="46">
        <v>1.361056</v>
      </c>
      <c r="L46" s="70">
        <v>1.3091219999999999</v>
      </c>
      <c r="M46" s="48">
        <v>1.399508</v>
      </c>
      <c r="N46" s="46">
        <v>1.3427089999999999</v>
      </c>
      <c r="O46" s="70">
        <v>1.2969280000000001</v>
      </c>
      <c r="P46" s="48">
        <v>1.3877299999999999</v>
      </c>
      <c r="Q46" s="46">
        <v>1.3359859999999999</v>
      </c>
      <c r="R46" s="70">
        <v>1.3085039999999999</v>
      </c>
      <c r="S46" s="48">
        <v>1.4002889999999999</v>
      </c>
    </row>
    <row r="47" spans="1:19" x14ac:dyDescent="0.3">
      <c r="A47" t="s">
        <v>215</v>
      </c>
      <c r="B47" s="46">
        <v>0.52163009999999999</v>
      </c>
      <c r="C47" s="70">
        <v>0.40341769999999999</v>
      </c>
      <c r="D47" s="48">
        <v>0.66624830000000002</v>
      </c>
      <c r="E47" s="46">
        <v>0.50650450000000002</v>
      </c>
      <c r="F47" s="70">
        <v>0.39575349999999998</v>
      </c>
      <c r="G47" s="48">
        <v>0.64513609999999999</v>
      </c>
      <c r="H47" s="46">
        <v>0.51144520000000004</v>
      </c>
      <c r="I47" s="47">
        <v>0.39263979999999998</v>
      </c>
      <c r="J47" s="48">
        <v>0.64346360000000002</v>
      </c>
      <c r="K47" s="46">
        <v>0.5367402</v>
      </c>
      <c r="L47" s="70">
        <v>0.41855120000000001</v>
      </c>
      <c r="M47" s="48">
        <v>0.65188630000000003</v>
      </c>
      <c r="N47" s="46">
        <v>0.49726229999999999</v>
      </c>
      <c r="O47" s="70">
        <v>0.36737959999999997</v>
      </c>
      <c r="P47" s="48">
        <v>0.62525050000000004</v>
      </c>
      <c r="Q47" s="46">
        <v>0.56684820000000002</v>
      </c>
      <c r="R47" s="70">
        <v>0.37158259999999999</v>
      </c>
      <c r="S47" s="48">
        <v>0.65829870000000001</v>
      </c>
    </row>
    <row r="48" spans="1:19" x14ac:dyDescent="0.3">
      <c r="A48" t="s">
        <v>216</v>
      </c>
      <c r="B48" s="46">
        <v>5.0000530000000003</v>
      </c>
      <c r="C48" s="70">
        <v>4.6348839999999996</v>
      </c>
      <c r="D48" s="48">
        <v>5.545204</v>
      </c>
      <c r="E48" s="46">
        <v>5.0001550000000003</v>
      </c>
      <c r="F48" s="70">
        <v>4.5176090000000002</v>
      </c>
      <c r="G48" s="48">
        <v>5.4827700000000004</v>
      </c>
      <c r="H48" s="46">
        <v>4.997439</v>
      </c>
      <c r="I48" s="47">
        <v>4.5173930000000002</v>
      </c>
      <c r="J48" s="48">
        <v>5.5141580000000001</v>
      </c>
      <c r="K48" s="46">
        <v>5.2127949999999998</v>
      </c>
      <c r="L48" s="70">
        <v>4.7069510000000001</v>
      </c>
      <c r="M48" s="48">
        <v>5.6896789999999999</v>
      </c>
      <c r="N48" s="46">
        <v>5.0097120000000004</v>
      </c>
      <c r="O48" s="70">
        <v>4.4929959999999998</v>
      </c>
      <c r="P48" s="48">
        <v>5.499371</v>
      </c>
      <c r="Q48" s="46">
        <v>5.1007449999999999</v>
      </c>
      <c r="R48" s="70">
        <v>4.6304819999999998</v>
      </c>
      <c r="S48" s="48">
        <v>5.3790719999999999</v>
      </c>
    </row>
    <row r="49" spans="1:19" x14ac:dyDescent="0.3">
      <c r="A49" t="s">
        <v>218</v>
      </c>
      <c r="B49" s="46">
        <v>5.5939500000000004</v>
      </c>
      <c r="C49" s="70">
        <v>5.0272589999999999</v>
      </c>
      <c r="D49" s="48">
        <v>6.1587959999999997</v>
      </c>
      <c r="E49" s="46">
        <v>5.5269909999999998</v>
      </c>
      <c r="F49" s="70">
        <v>4.98177</v>
      </c>
      <c r="G49" s="48">
        <v>6.0978839999999996</v>
      </c>
      <c r="H49" s="46">
        <v>5.5115720000000001</v>
      </c>
      <c r="I49" s="47">
        <v>4.9739329999999997</v>
      </c>
      <c r="J49" s="48">
        <v>6.1138430000000001</v>
      </c>
      <c r="K49" s="46">
        <v>5.7657870000000004</v>
      </c>
      <c r="L49" s="70">
        <v>5.1783530000000004</v>
      </c>
      <c r="M49" s="48">
        <v>6.3290839999999999</v>
      </c>
      <c r="N49" s="46">
        <v>5.5257610000000001</v>
      </c>
      <c r="O49" s="70">
        <v>4.9666949999999996</v>
      </c>
      <c r="P49" s="48">
        <v>6.1417390000000003</v>
      </c>
      <c r="Q49" s="46">
        <v>5.6937709999999999</v>
      </c>
      <c r="R49" s="70">
        <v>5.1453530000000001</v>
      </c>
      <c r="S49" s="48">
        <v>6.0865450000000001</v>
      </c>
    </row>
    <row r="50" spans="1:19" x14ac:dyDescent="0.3">
      <c r="A50" t="s">
        <v>220</v>
      </c>
      <c r="B50" s="46">
        <v>2.9439839999999999</v>
      </c>
      <c r="C50" s="70">
        <v>2.5112239999999999</v>
      </c>
      <c r="D50" s="48">
        <v>3.447756</v>
      </c>
      <c r="E50" s="46">
        <v>2.9699119999999999</v>
      </c>
      <c r="F50" s="70">
        <v>2.5260410000000002</v>
      </c>
      <c r="G50" s="48">
        <v>3.5565959999999999</v>
      </c>
      <c r="H50" s="46">
        <v>3.0260549999999999</v>
      </c>
      <c r="I50" s="47">
        <v>2.5828229999999999</v>
      </c>
      <c r="J50" s="48">
        <v>3.6051660000000001</v>
      </c>
      <c r="K50" s="46">
        <v>3.1515580000000001</v>
      </c>
      <c r="L50" s="70">
        <v>2.6206</v>
      </c>
      <c r="M50" s="48">
        <v>3.6708820000000002</v>
      </c>
      <c r="N50" s="46">
        <v>3.068619</v>
      </c>
      <c r="O50" s="70">
        <v>2.541982</v>
      </c>
      <c r="P50" s="48">
        <v>3.7256200000000002</v>
      </c>
      <c r="Q50" s="46">
        <v>3.0890610000000001</v>
      </c>
      <c r="R50" s="70">
        <v>2.810708</v>
      </c>
      <c r="S50" s="48">
        <v>3.7121330000000001</v>
      </c>
    </row>
    <row r="51" spans="1:19" x14ac:dyDescent="0.3">
      <c r="A51" t="s">
        <v>222</v>
      </c>
      <c r="B51" s="46">
        <v>4.4097309999999998</v>
      </c>
      <c r="C51" s="70">
        <v>3.8540700000000001</v>
      </c>
      <c r="D51" s="48">
        <v>4.99932</v>
      </c>
      <c r="E51" s="46">
        <v>4.4291029999999996</v>
      </c>
      <c r="F51" s="70">
        <v>3.8047870000000001</v>
      </c>
      <c r="G51" s="48">
        <v>5.1051780000000004</v>
      </c>
      <c r="H51" s="46">
        <v>4.4190860000000001</v>
      </c>
      <c r="I51" s="47">
        <v>3.8600569999999998</v>
      </c>
      <c r="J51" s="48">
        <v>5.1825960000000002</v>
      </c>
      <c r="K51" s="46">
        <v>4.5777369999999999</v>
      </c>
      <c r="L51" s="70">
        <v>3.853583</v>
      </c>
      <c r="M51" s="48">
        <v>5.1829150000000004</v>
      </c>
      <c r="N51" s="46">
        <v>4.4041740000000003</v>
      </c>
      <c r="O51" s="70">
        <v>3.7769789999999999</v>
      </c>
      <c r="P51" s="48">
        <v>5.1798919999999997</v>
      </c>
      <c r="Q51" s="46">
        <v>4.4155829999999998</v>
      </c>
      <c r="R51" s="70">
        <v>3.975552</v>
      </c>
      <c r="S51" s="48">
        <v>5.1946289999999999</v>
      </c>
    </row>
    <row r="52" spans="1:19" x14ac:dyDescent="0.3">
      <c r="A52" t="s">
        <v>223</v>
      </c>
      <c r="B52" s="46">
        <v>3.9676429999999998</v>
      </c>
      <c r="C52" s="70">
        <v>3.5029089999999998</v>
      </c>
      <c r="D52" s="48">
        <v>4.4583000000000004</v>
      </c>
      <c r="E52" s="46">
        <v>3.9351349999999998</v>
      </c>
      <c r="F52" s="70">
        <v>3.4954160000000001</v>
      </c>
      <c r="G52" s="48">
        <v>4.4045199999999998</v>
      </c>
      <c r="H52" s="46">
        <v>3.9774210000000001</v>
      </c>
      <c r="I52" s="47">
        <v>3.5156209999999999</v>
      </c>
      <c r="J52" s="48">
        <v>4.4554400000000003</v>
      </c>
      <c r="K52" s="46">
        <v>4.1821109999999999</v>
      </c>
      <c r="L52" s="70">
        <v>3.6818710000000001</v>
      </c>
      <c r="M52" s="48">
        <v>4.6393690000000003</v>
      </c>
      <c r="N52" s="46">
        <v>4.0000689999999999</v>
      </c>
      <c r="O52" s="70">
        <v>3.4954589999999999</v>
      </c>
      <c r="P52" s="48">
        <v>4.5232970000000003</v>
      </c>
      <c r="Q52" s="46">
        <v>4.1074029999999997</v>
      </c>
      <c r="R52" s="70">
        <v>3.6849829999999999</v>
      </c>
      <c r="S52" s="48">
        <v>4.4906259999999998</v>
      </c>
    </row>
    <row r="53" spans="1:19" x14ac:dyDescent="0.3">
      <c r="A53" t="s">
        <v>225</v>
      </c>
      <c r="B53" s="46">
        <v>0.25785059999999999</v>
      </c>
      <c r="C53" s="70">
        <v>0.21369830000000001</v>
      </c>
      <c r="D53" s="48">
        <v>0.30902819999999998</v>
      </c>
      <c r="E53" s="46">
        <v>0.24961410000000001</v>
      </c>
      <c r="F53" s="70">
        <v>0.20759140000000001</v>
      </c>
      <c r="G53" s="48">
        <v>0.30079030000000001</v>
      </c>
      <c r="H53" s="46">
        <v>0.24919759999999999</v>
      </c>
      <c r="I53" s="47">
        <v>0.20465810000000001</v>
      </c>
      <c r="J53" s="48">
        <v>0.30225780000000002</v>
      </c>
      <c r="K53" s="46">
        <v>0.25594499999999998</v>
      </c>
      <c r="L53" s="70">
        <v>0.21941920000000001</v>
      </c>
      <c r="M53" s="48">
        <v>0.3007997</v>
      </c>
      <c r="N53" s="46">
        <v>0.24424109999999999</v>
      </c>
      <c r="O53" s="70">
        <v>0.2041713</v>
      </c>
      <c r="P53" s="48">
        <v>0.29380889999999998</v>
      </c>
      <c r="Q53" s="46">
        <v>0.26137640000000001</v>
      </c>
      <c r="R53" s="70">
        <v>0.2135396</v>
      </c>
      <c r="S53" s="48">
        <v>0.30385180000000001</v>
      </c>
    </row>
    <row r="54" spans="1:19" x14ac:dyDescent="0.3">
      <c r="A54" t="s">
        <v>226</v>
      </c>
      <c r="B54" s="46">
        <v>3.9626589999999999</v>
      </c>
      <c r="C54" s="70">
        <v>3.2302300000000002</v>
      </c>
      <c r="D54" s="48">
        <v>4.8372909999999996</v>
      </c>
      <c r="E54" s="46">
        <v>3.8753790000000001</v>
      </c>
      <c r="F54" s="70">
        <v>3.182121</v>
      </c>
      <c r="G54" s="48">
        <v>4.6682509999999997</v>
      </c>
      <c r="H54" s="46">
        <v>3.916928</v>
      </c>
      <c r="I54" s="47">
        <v>3.206512</v>
      </c>
      <c r="J54" s="48">
        <v>4.6434709999999999</v>
      </c>
      <c r="K54" s="46">
        <v>3.8803700000000001</v>
      </c>
      <c r="L54" s="70">
        <v>3.268891</v>
      </c>
      <c r="M54" s="48">
        <v>4.7643959999999996</v>
      </c>
      <c r="N54" s="46">
        <v>3.82639</v>
      </c>
      <c r="O54" s="70">
        <v>3.017417</v>
      </c>
      <c r="P54" s="48">
        <v>4.4983240000000002</v>
      </c>
      <c r="Q54" s="46">
        <v>4.1106199999999999</v>
      </c>
      <c r="R54" s="70">
        <v>3.0887630000000001</v>
      </c>
      <c r="S54" s="48">
        <v>4.8703810000000001</v>
      </c>
    </row>
    <row r="55" spans="1:19" x14ac:dyDescent="0.3">
      <c r="A55" t="s">
        <v>227</v>
      </c>
      <c r="B55" s="67">
        <v>39.158009999999997</v>
      </c>
      <c r="C55" s="70">
        <v>37.196109999999997</v>
      </c>
      <c r="D55" s="48">
        <v>40.812539999999998</v>
      </c>
      <c r="E55" s="67">
        <v>38.990079999999999</v>
      </c>
      <c r="F55" s="70">
        <v>36.645769999999999</v>
      </c>
      <c r="G55" s="48">
        <v>40.698399999999999</v>
      </c>
      <c r="H55" s="67">
        <v>38.951779999999999</v>
      </c>
      <c r="I55" s="47">
        <v>36.562570000000001</v>
      </c>
      <c r="J55" s="48">
        <v>40.563699999999997</v>
      </c>
      <c r="K55" s="67">
        <v>39.111739999999998</v>
      </c>
      <c r="L55" s="70">
        <v>36.558309999999999</v>
      </c>
      <c r="M55" s="48">
        <v>40.889830000000003</v>
      </c>
      <c r="N55" s="67">
        <v>38.988120000000002</v>
      </c>
      <c r="O55" s="70">
        <v>36.573709999999998</v>
      </c>
      <c r="P55" s="48">
        <v>40.798090000000002</v>
      </c>
      <c r="Q55" s="67">
        <v>38.353630000000003</v>
      </c>
      <c r="R55" s="70">
        <v>36.645049999999998</v>
      </c>
      <c r="S55" s="48">
        <v>39.804519999999997</v>
      </c>
    </row>
    <row r="56" spans="1:19" x14ac:dyDescent="0.3">
      <c r="A56" t="s">
        <v>228</v>
      </c>
      <c r="B56" s="67">
        <v>43.175020000000004</v>
      </c>
      <c r="C56" s="70">
        <v>41.489829999999998</v>
      </c>
      <c r="D56" s="48">
        <v>44.777149999999999</v>
      </c>
      <c r="E56" s="67">
        <v>43.044530000000002</v>
      </c>
      <c r="F56" s="70">
        <v>40.693719999999999</v>
      </c>
      <c r="G56" s="48">
        <v>44.67315</v>
      </c>
      <c r="H56" s="67">
        <v>42.931449999999998</v>
      </c>
      <c r="I56" s="47">
        <v>40.575690000000002</v>
      </c>
      <c r="J56" s="48">
        <v>44.406999999999996</v>
      </c>
      <c r="K56" s="67">
        <v>42.93647</v>
      </c>
      <c r="L56" s="70">
        <v>40.791420000000002</v>
      </c>
      <c r="M56" s="48">
        <v>44.942959999999999</v>
      </c>
      <c r="N56" s="67">
        <v>42.669559999999997</v>
      </c>
      <c r="O56" s="70">
        <v>40.363250000000001</v>
      </c>
      <c r="P56" s="48">
        <v>44.659399999999998</v>
      </c>
      <c r="Q56" s="67">
        <v>42.383679999999998</v>
      </c>
      <c r="R56" s="70">
        <v>40.056669999999997</v>
      </c>
      <c r="S56" s="48">
        <v>44.298139999999997</v>
      </c>
    </row>
    <row r="57" spans="1:19" x14ac:dyDescent="0.3">
      <c r="A57" t="s">
        <v>229</v>
      </c>
      <c r="B57" s="67">
        <v>22.816459999999999</v>
      </c>
      <c r="C57" s="70">
        <v>21.402830000000002</v>
      </c>
      <c r="D57" s="48">
        <v>24.325279999999999</v>
      </c>
      <c r="E57" s="67">
        <v>23.053509999999999</v>
      </c>
      <c r="F57" s="70">
        <v>21.649650000000001</v>
      </c>
      <c r="G57" s="48">
        <v>24.719660000000001</v>
      </c>
      <c r="H57" s="67">
        <v>23.286549999999998</v>
      </c>
      <c r="I57" s="47">
        <v>21.90297</v>
      </c>
      <c r="J57" s="48">
        <v>25.038779999999999</v>
      </c>
      <c r="K57" s="67">
        <v>23.295529999999999</v>
      </c>
      <c r="L57" s="70">
        <v>22.023389999999999</v>
      </c>
      <c r="M57" s="48">
        <v>24.956869999999999</v>
      </c>
      <c r="N57" s="67">
        <v>23.274629999999998</v>
      </c>
      <c r="O57" s="70">
        <v>22.128959999999999</v>
      </c>
      <c r="P57" s="48">
        <v>25.17088</v>
      </c>
      <c r="Q57" s="67">
        <v>24.033480000000001</v>
      </c>
      <c r="R57" s="70">
        <v>22.193390000000001</v>
      </c>
      <c r="S57" s="48">
        <v>25.54532</v>
      </c>
    </row>
    <row r="58" spans="1:19" x14ac:dyDescent="0.3">
      <c r="A58" t="s">
        <v>230</v>
      </c>
      <c r="B58" s="67">
        <v>33.953870000000002</v>
      </c>
      <c r="C58" s="70">
        <v>33.067540000000001</v>
      </c>
      <c r="D58" s="48">
        <v>35.009790000000002</v>
      </c>
      <c r="E58" s="67">
        <v>34.103650000000002</v>
      </c>
      <c r="F58" s="70">
        <v>33.087490000000003</v>
      </c>
      <c r="G58" s="48">
        <v>35.208469999999998</v>
      </c>
      <c r="H58" s="67">
        <v>34.000920000000001</v>
      </c>
      <c r="I58" s="47">
        <v>32.979970000000002</v>
      </c>
      <c r="J58" s="48">
        <v>35.194479999999999</v>
      </c>
      <c r="K58" s="67">
        <v>33.810459999999999</v>
      </c>
      <c r="L58" s="70">
        <v>32.498069999999998</v>
      </c>
      <c r="M58" s="48">
        <v>35.161760000000001</v>
      </c>
      <c r="N58" s="67">
        <v>33.725670000000001</v>
      </c>
      <c r="O58" s="70">
        <v>32.80724</v>
      </c>
      <c r="P58" s="48">
        <v>34.92991</v>
      </c>
      <c r="Q58" s="67">
        <v>34.124940000000002</v>
      </c>
      <c r="R58" s="70">
        <v>32.906390000000002</v>
      </c>
      <c r="S58" s="48">
        <v>34.825699999999998</v>
      </c>
    </row>
    <row r="59" spans="1:19" x14ac:dyDescent="0.3">
      <c r="A59" t="s">
        <v>231</v>
      </c>
      <c r="B59" s="67">
        <v>30.84573</v>
      </c>
      <c r="C59" s="70">
        <v>28.803750000000001</v>
      </c>
      <c r="D59" s="48">
        <v>32.400129999999997</v>
      </c>
      <c r="E59" s="67">
        <v>30.55658</v>
      </c>
      <c r="F59" s="70">
        <v>28.219539999999999</v>
      </c>
      <c r="G59" s="48">
        <v>32.450620000000001</v>
      </c>
      <c r="H59" s="67">
        <v>30.582370000000001</v>
      </c>
      <c r="I59" s="47">
        <v>28.446809999999999</v>
      </c>
      <c r="J59" s="48">
        <v>32.352510000000002</v>
      </c>
      <c r="K59" s="67">
        <v>30.947579999999999</v>
      </c>
      <c r="L59" s="70">
        <v>28.467420000000001</v>
      </c>
      <c r="M59" s="48">
        <v>33.186549999999997</v>
      </c>
      <c r="N59" s="67">
        <v>31.120909999999999</v>
      </c>
      <c r="O59" s="70">
        <v>28.571919999999999</v>
      </c>
      <c r="P59" s="48">
        <v>32.816949999999999</v>
      </c>
      <c r="Q59" s="67">
        <v>30.596910000000001</v>
      </c>
      <c r="R59" s="70">
        <v>29.173020000000001</v>
      </c>
      <c r="S59" s="48">
        <v>32.487450000000003</v>
      </c>
    </row>
    <row r="60" spans="1:19" x14ac:dyDescent="0.3">
      <c r="A60" t="s">
        <v>232</v>
      </c>
      <c r="B60" s="46">
        <v>2.03782</v>
      </c>
      <c r="C60" s="70">
        <v>1.720407</v>
      </c>
      <c r="D60" s="48">
        <v>2.3752239999999998</v>
      </c>
      <c r="E60" s="46">
        <v>1.9584440000000001</v>
      </c>
      <c r="F60" s="70">
        <v>1.6174820000000001</v>
      </c>
      <c r="G60" s="48">
        <v>2.2907639999999998</v>
      </c>
      <c r="H60" s="46">
        <v>1.9364110000000001</v>
      </c>
      <c r="I60" s="47">
        <v>1.6222829999999999</v>
      </c>
      <c r="J60" s="48">
        <v>2.2943199999999999</v>
      </c>
      <c r="K60" s="46">
        <v>1.934674</v>
      </c>
      <c r="L60" s="70">
        <v>1.6049370000000001</v>
      </c>
      <c r="M60" s="48">
        <v>2.2676859999999999</v>
      </c>
      <c r="N60" s="46">
        <v>1.965973</v>
      </c>
      <c r="O60" s="70">
        <v>1.625165</v>
      </c>
      <c r="P60" s="48">
        <v>2.231519</v>
      </c>
      <c r="Q60" s="46">
        <v>1.9094279999999999</v>
      </c>
      <c r="R60" s="70">
        <v>1.6890499999999999</v>
      </c>
      <c r="S60" s="48">
        <v>2.1704310000000002</v>
      </c>
    </row>
    <row r="61" spans="1:19" x14ac:dyDescent="0.3">
      <c r="A61" t="s">
        <v>233</v>
      </c>
      <c r="B61" s="46">
        <v>1.910266</v>
      </c>
      <c r="C61" s="70">
        <v>1.7084950000000001</v>
      </c>
      <c r="D61" s="48">
        <v>2.083431</v>
      </c>
      <c r="E61" s="46">
        <v>1.8610120000000001</v>
      </c>
      <c r="F61" s="70">
        <v>1.6545080000000001</v>
      </c>
      <c r="G61" s="48">
        <v>2.044781</v>
      </c>
      <c r="H61" s="46">
        <v>1.8442909999999999</v>
      </c>
      <c r="I61" s="47">
        <v>1.628088</v>
      </c>
      <c r="J61" s="48">
        <v>2.0133200000000002</v>
      </c>
      <c r="K61" s="46">
        <v>1.8589549999999999</v>
      </c>
      <c r="L61" s="70">
        <v>1.6628879999999999</v>
      </c>
      <c r="M61" s="48">
        <v>2.0216569999999998</v>
      </c>
      <c r="N61" s="46">
        <v>1.8453299999999999</v>
      </c>
      <c r="O61" s="70">
        <v>1.5972869999999999</v>
      </c>
      <c r="P61" s="48">
        <v>2.0130539999999999</v>
      </c>
      <c r="Q61" s="46">
        <v>1.7701309999999999</v>
      </c>
      <c r="R61" s="70">
        <v>1.535758</v>
      </c>
      <c r="S61" s="48">
        <v>1.970899</v>
      </c>
    </row>
    <row r="62" spans="1:19" x14ac:dyDescent="0.3">
      <c r="A62" t="s">
        <v>234</v>
      </c>
      <c r="B62" s="46">
        <v>9.7900159999999996</v>
      </c>
      <c r="C62" s="70">
        <v>7.7569480000000004</v>
      </c>
      <c r="D62" s="48">
        <v>11.77291</v>
      </c>
      <c r="E62" s="46">
        <v>9.9993960000000008</v>
      </c>
      <c r="F62" s="70">
        <v>7.9909610000000004</v>
      </c>
      <c r="G62" s="48">
        <v>12.0024</v>
      </c>
      <c r="H62" s="46">
        <v>9.8469680000000004</v>
      </c>
      <c r="I62" s="47">
        <v>8.0468550000000008</v>
      </c>
      <c r="J62" s="48">
        <v>12.098330000000001</v>
      </c>
      <c r="K62" s="46">
        <v>9.8155009999999994</v>
      </c>
      <c r="L62" s="70">
        <v>7.9339599999999999</v>
      </c>
      <c r="M62" s="48">
        <v>12.12753</v>
      </c>
      <c r="N62" s="46">
        <v>10.1716</v>
      </c>
      <c r="O62" s="70">
        <v>8.3400250000000007</v>
      </c>
      <c r="P62" s="48">
        <v>12.69122</v>
      </c>
      <c r="Q62" s="46">
        <v>9.1989479999999997</v>
      </c>
      <c r="R62" s="70">
        <v>7.7877559999999999</v>
      </c>
      <c r="S62" s="48">
        <v>12.368790000000001</v>
      </c>
    </row>
    <row r="63" spans="1:19" x14ac:dyDescent="0.3">
      <c r="A63" t="s">
        <v>235</v>
      </c>
      <c r="B63" s="45">
        <v>0.54299120000000001</v>
      </c>
      <c r="C63" s="70">
        <v>0.47005429999999998</v>
      </c>
      <c r="D63" s="48">
        <v>0.62728910000000004</v>
      </c>
      <c r="E63" s="45">
        <v>0.53503860000000003</v>
      </c>
      <c r="F63" s="70">
        <v>0.45985009999999998</v>
      </c>
      <c r="G63" s="48">
        <v>0.63095080000000003</v>
      </c>
      <c r="H63" s="45">
        <v>0.54092470000000004</v>
      </c>
      <c r="I63" s="47">
        <v>0.4697365</v>
      </c>
      <c r="J63" s="48">
        <v>0.63499720000000004</v>
      </c>
      <c r="K63" s="45">
        <v>0.57038739999999999</v>
      </c>
      <c r="L63" s="70">
        <v>0.47968339999999998</v>
      </c>
      <c r="M63" s="48">
        <v>0.64764639999999996</v>
      </c>
      <c r="N63" s="45">
        <v>0.5352732</v>
      </c>
      <c r="O63" s="70">
        <v>0.46347280000000002</v>
      </c>
      <c r="P63" s="48">
        <v>0.64337219999999995</v>
      </c>
      <c r="Q63" s="45">
        <v>0.53729479999999996</v>
      </c>
      <c r="R63" s="70">
        <v>0.45318510000000001</v>
      </c>
      <c r="S63" s="48">
        <v>0.61218499999999998</v>
      </c>
    </row>
    <row r="64" spans="1:19" x14ac:dyDescent="0.3">
      <c r="A64" t="s">
        <v>236</v>
      </c>
      <c r="B64" s="45">
        <v>0.56204860000000001</v>
      </c>
      <c r="C64" s="70">
        <v>0.50890469999999999</v>
      </c>
      <c r="D64" s="48">
        <v>0.61584119999999998</v>
      </c>
      <c r="E64" s="45">
        <v>0.55827110000000002</v>
      </c>
      <c r="F64" s="70">
        <v>0.50112250000000003</v>
      </c>
      <c r="G64" s="48">
        <v>0.61686510000000006</v>
      </c>
      <c r="H64" s="45">
        <v>0.55338949999999998</v>
      </c>
      <c r="I64" s="47">
        <v>0.508629</v>
      </c>
      <c r="J64" s="48">
        <v>0.61269669999999998</v>
      </c>
      <c r="K64" s="45">
        <v>0.56491449999999999</v>
      </c>
      <c r="L64" s="70">
        <v>0.50420419999999999</v>
      </c>
      <c r="M64" s="48">
        <v>0.62157070000000003</v>
      </c>
      <c r="N64" s="45">
        <v>0.56961609999999996</v>
      </c>
      <c r="O64" s="70">
        <v>0.51115089999999996</v>
      </c>
      <c r="P64" s="48">
        <v>0.62738970000000005</v>
      </c>
      <c r="Q64" s="45">
        <v>0.56937510000000002</v>
      </c>
      <c r="R64" s="70">
        <v>0.519177</v>
      </c>
      <c r="S64" s="48">
        <v>0.60810240000000004</v>
      </c>
    </row>
    <row r="65" spans="1:19" x14ac:dyDescent="0.3">
      <c r="A65" t="s">
        <v>237</v>
      </c>
      <c r="B65" s="45">
        <v>0.32142989999999999</v>
      </c>
      <c r="C65" s="70">
        <v>0.24090510000000001</v>
      </c>
      <c r="D65" s="48">
        <v>0.42679929999999999</v>
      </c>
      <c r="E65" s="45">
        <v>0.31535649999999998</v>
      </c>
      <c r="F65" s="70">
        <v>0.24631600000000001</v>
      </c>
      <c r="G65" s="48">
        <v>0.42373660000000002</v>
      </c>
      <c r="H65" s="45">
        <v>0.31831579999999998</v>
      </c>
      <c r="I65" s="47">
        <v>0.24661469999999999</v>
      </c>
      <c r="J65" s="48">
        <v>0.41414719999999999</v>
      </c>
      <c r="K65" s="45">
        <v>0.3246462</v>
      </c>
      <c r="L65" s="70">
        <v>0.24499170000000001</v>
      </c>
      <c r="M65" s="48">
        <v>0.46308939999999998</v>
      </c>
      <c r="N65" s="45">
        <v>0.31739699999999998</v>
      </c>
      <c r="O65" s="70">
        <v>0.24400369999999999</v>
      </c>
      <c r="P65" s="48">
        <v>0.41360930000000001</v>
      </c>
      <c r="Q65" s="45">
        <v>0.27113860000000001</v>
      </c>
      <c r="R65" s="70">
        <v>0.2467917</v>
      </c>
      <c r="S65" s="48">
        <v>0.39289819999999998</v>
      </c>
    </row>
    <row r="66" spans="1:19" x14ac:dyDescent="0.3">
      <c r="A66" t="s">
        <v>238</v>
      </c>
      <c r="B66" s="45">
        <v>7.9395800000000002E-2</v>
      </c>
      <c r="C66" s="70">
        <v>7.1922899999999998E-2</v>
      </c>
      <c r="D66" s="48">
        <v>8.9643799999999996E-2</v>
      </c>
      <c r="E66" s="45">
        <v>7.9920599999999994E-2</v>
      </c>
      <c r="F66" s="70">
        <v>7.2157399999999997E-2</v>
      </c>
      <c r="G66" s="48">
        <v>8.88409E-2</v>
      </c>
      <c r="H66" s="45">
        <v>7.9442799999999994E-2</v>
      </c>
      <c r="I66" s="47">
        <v>7.1829100000000007E-2</v>
      </c>
      <c r="J66" s="48">
        <v>8.8513300000000003E-2</v>
      </c>
      <c r="K66" s="45">
        <v>8.0753699999999998E-2</v>
      </c>
      <c r="L66" s="70">
        <v>7.26295E-2</v>
      </c>
      <c r="M66" s="48">
        <v>9.0987600000000002E-2</v>
      </c>
      <c r="N66" s="45">
        <v>8.0617300000000003E-2</v>
      </c>
      <c r="O66" s="70">
        <v>7.0941000000000004E-2</v>
      </c>
      <c r="P66" s="48">
        <v>8.7889400000000006E-2</v>
      </c>
      <c r="Q66" s="45">
        <v>7.8980300000000003E-2</v>
      </c>
      <c r="R66" s="70">
        <v>7.15036E-2</v>
      </c>
      <c r="S66" s="48">
        <v>9.0509800000000001E-2</v>
      </c>
    </row>
    <row r="67" spans="1:19" x14ac:dyDescent="0.3">
      <c r="A67" t="s">
        <v>239</v>
      </c>
      <c r="B67" s="45">
        <v>0.50186640000000005</v>
      </c>
      <c r="C67" s="70">
        <v>0.43921529999999998</v>
      </c>
      <c r="D67" s="48">
        <v>0.59257329999999997</v>
      </c>
      <c r="E67" s="45">
        <v>0.49831330000000001</v>
      </c>
      <c r="F67" s="70">
        <v>0.43059150000000002</v>
      </c>
      <c r="G67" s="48">
        <v>0.59491229999999995</v>
      </c>
      <c r="H67" s="45">
        <v>0.50331760000000003</v>
      </c>
      <c r="I67" s="47">
        <v>0.43166890000000002</v>
      </c>
      <c r="J67" s="48">
        <v>0.58685869999999996</v>
      </c>
      <c r="K67" s="45">
        <v>0.51243530000000004</v>
      </c>
      <c r="L67" s="70">
        <v>0.43757380000000001</v>
      </c>
      <c r="M67" s="48">
        <v>0.60406260000000001</v>
      </c>
      <c r="N67" s="45">
        <v>0.5126482</v>
      </c>
      <c r="O67" s="70">
        <v>0.43029339999999999</v>
      </c>
      <c r="P67" s="48">
        <v>0.58539260000000004</v>
      </c>
      <c r="Q67" s="45">
        <v>0.48654059999999999</v>
      </c>
      <c r="R67" s="70">
        <v>0.42763020000000002</v>
      </c>
      <c r="S67" s="48">
        <v>0.58033729999999994</v>
      </c>
    </row>
    <row r="68" spans="1:19" x14ac:dyDescent="0.3">
      <c r="A68" t="s">
        <v>240</v>
      </c>
      <c r="B68" s="45">
        <v>7.0066299999999998E-2</v>
      </c>
      <c r="C68" s="70">
        <v>5.67929E-2</v>
      </c>
      <c r="D68" s="48">
        <v>8.8119000000000003E-2</v>
      </c>
      <c r="E68" s="45">
        <v>6.9808300000000004E-2</v>
      </c>
      <c r="F68" s="70">
        <v>5.5961799999999999E-2</v>
      </c>
      <c r="G68" s="48">
        <v>8.9050500000000005E-2</v>
      </c>
      <c r="H68" s="45">
        <v>7.1543599999999999E-2</v>
      </c>
      <c r="I68" s="47">
        <v>5.59804E-2</v>
      </c>
      <c r="J68" s="48">
        <v>8.9391399999999996E-2</v>
      </c>
      <c r="K68" s="45">
        <v>7.2600200000000004E-2</v>
      </c>
      <c r="L68" s="70">
        <v>5.6636499999999999E-2</v>
      </c>
      <c r="M68" s="48">
        <v>9.1561600000000007E-2</v>
      </c>
      <c r="N68" s="45">
        <v>7.2182200000000002E-2</v>
      </c>
      <c r="O68" s="70">
        <v>5.6524600000000001E-2</v>
      </c>
      <c r="P68" s="48">
        <v>8.7427099999999994E-2</v>
      </c>
      <c r="Q68" s="45">
        <v>6.5361900000000001E-2</v>
      </c>
      <c r="R68" s="70">
        <v>5.5050500000000002E-2</v>
      </c>
      <c r="S68" s="48">
        <v>8.3196999999999993E-2</v>
      </c>
    </row>
    <row r="69" spans="1:19" x14ac:dyDescent="0.3">
      <c r="A69" t="s">
        <v>241</v>
      </c>
      <c r="B69" s="45">
        <v>0.1456373</v>
      </c>
      <c r="C69" s="70">
        <v>0.1228892</v>
      </c>
      <c r="D69" s="48">
        <v>0.1739936</v>
      </c>
      <c r="E69" s="45">
        <v>0.14525399999999999</v>
      </c>
      <c r="F69" s="70">
        <v>0.1217558</v>
      </c>
      <c r="G69" s="48">
        <v>0.17943970000000001</v>
      </c>
      <c r="H69" s="45">
        <v>0.14575640000000001</v>
      </c>
      <c r="I69" s="47">
        <v>0.12178659999999999</v>
      </c>
      <c r="J69" s="48">
        <v>0.17530599999999999</v>
      </c>
      <c r="K69" s="45">
        <v>0.14973610000000001</v>
      </c>
      <c r="L69" s="70">
        <v>0.12346840000000001</v>
      </c>
      <c r="M69" s="48">
        <v>0.1764781</v>
      </c>
      <c r="N69" s="45">
        <v>0.14745030000000001</v>
      </c>
      <c r="O69" s="70">
        <v>0.12019390000000001</v>
      </c>
      <c r="P69" s="48">
        <v>0.17761350000000001</v>
      </c>
      <c r="Q69" s="45">
        <v>0.1362949</v>
      </c>
      <c r="R69" s="70">
        <v>0.1145602</v>
      </c>
      <c r="S69" s="48">
        <v>0.1741055</v>
      </c>
    </row>
    <row r="70" spans="1:19" x14ac:dyDescent="0.3">
      <c r="A70" t="s">
        <v>242</v>
      </c>
      <c r="B70" s="45">
        <v>0.285943</v>
      </c>
      <c r="C70" s="70">
        <v>0.2536484</v>
      </c>
      <c r="D70" s="48">
        <v>0.32468780000000003</v>
      </c>
      <c r="E70" s="45">
        <v>0.28280549999999999</v>
      </c>
      <c r="F70" s="70">
        <v>0.24832750000000001</v>
      </c>
      <c r="G70" s="48">
        <v>0.32839669999999999</v>
      </c>
      <c r="H70" s="45">
        <v>0.28383900000000001</v>
      </c>
      <c r="I70" s="47">
        <v>0.2510657</v>
      </c>
      <c r="J70" s="48">
        <v>0.32453359999999998</v>
      </c>
      <c r="K70" s="45">
        <v>0.29272680000000001</v>
      </c>
      <c r="L70" s="70">
        <v>0.24915870000000001</v>
      </c>
      <c r="M70" s="48">
        <v>0.32926569999999999</v>
      </c>
      <c r="N70" s="45">
        <v>0.29020960000000001</v>
      </c>
      <c r="O70" s="70">
        <v>0.24768950000000001</v>
      </c>
      <c r="P70" s="48">
        <v>0.32831280000000002</v>
      </c>
      <c r="Q70" s="45">
        <v>0.27607739999999997</v>
      </c>
      <c r="R70" s="70">
        <v>0.2409395</v>
      </c>
      <c r="S70" s="48">
        <v>0.31982480000000002</v>
      </c>
    </row>
    <row r="71" spans="1:19" x14ac:dyDescent="0.3">
      <c r="A71" t="s">
        <v>243</v>
      </c>
      <c r="B71" s="45">
        <v>7.0582099999999995E-2</v>
      </c>
      <c r="C71" s="70">
        <v>5.9651299999999997E-2</v>
      </c>
      <c r="D71" s="48">
        <v>8.0438099999999998E-2</v>
      </c>
      <c r="E71" s="45">
        <v>6.8819400000000003E-2</v>
      </c>
      <c r="F71" s="70">
        <v>5.9686500000000003E-2</v>
      </c>
      <c r="G71" s="48">
        <v>8.1867999999999996E-2</v>
      </c>
      <c r="H71" s="45">
        <v>6.8822700000000001E-2</v>
      </c>
      <c r="I71" s="47">
        <v>5.8735700000000002E-2</v>
      </c>
      <c r="J71" s="48">
        <v>8.1307199999999996E-2</v>
      </c>
      <c r="K71" s="45">
        <v>7.18665E-2</v>
      </c>
      <c r="L71" s="70">
        <v>6.1905599999999998E-2</v>
      </c>
      <c r="M71" s="48">
        <v>8.2879599999999998E-2</v>
      </c>
      <c r="N71" s="45">
        <v>6.9877400000000006E-2</v>
      </c>
      <c r="O71" s="70">
        <v>5.8410900000000002E-2</v>
      </c>
      <c r="P71" s="48">
        <v>8.1282999999999994E-2</v>
      </c>
      <c r="Q71" s="45">
        <v>6.47702E-2</v>
      </c>
      <c r="R71" s="70">
        <v>5.3592000000000001E-2</v>
      </c>
      <c r="S71" s="48">
        <v>7.7562500000000006E-2</v>
      </c>
    </row>
    <row r="72" spans="1:19" x14ac:dyDescent="0.3">
      <c r="A72" t="s">
        <v>244</v>
      </c>
      <c r="B72" s="45">
        <v>8.3391000000000007E-2</v>
      </c>
      <c r="C72" s="70">
        <v>7.3188400000000001E-2</v>
      </c>
      <c r="D72" s="48">
        <v>9.65139E-2</v>
      </c>
      <c r="E72" s="45">
        <v>8.3771700000000004E-2</v>
      </c>
      <c r="F72" s="70">
        <v>7.1493200000000007E-2</v>
      </c>
      <c r="G72" s="48">
        <v>9.6444299999999997E-2</v>
      </c>
      <c r="H72" s="45">
        <v>8.2048399999999994E-2</v>
      </c>
      <c r="I72" s="47">
        <v>7.2190199999999996E-2</v>
      </c>
      <c r="J72" s="48">
        <v>9.5316700000000004E-2</v>
      </c>
      <c r="K72" s="45">
        <v>8.4895200000000004E-2</v>
      </c>
      <c r="L72" s="70">
        <v>7.1583800000000003E-2</v>
      </c>
      <c r="M72" s="48">
        <v>9.9345799999999998E-2</v>
      </c>
      <c r="N72" s="45">
        <v>8.2099699999999998E-2</v>
      </c>
      <c r="O72" s="70">
        <v>7.1189600000000006E-2</v>
      </c>
      <c r="P72" s="48">
        <v>9.6285700000000002E-2</v>
      </c>
      <c r="Q72" s="45">
        <v>7.8891699999999995E-2</v>
      </c>
      <c r="R72" s="70">
        <v>6.88246E-2</v>
      </c>
      <c r="S72" s="48">
        <v>9.64618E-2</v>
      </c>
    </row>
    <row r="73" spans="1:19" x14ac:dyDescent="0.3">
      <c r="A73" t="s">
        <v>245</v>
      </c>
      <c r="B73" s="45">
        <v>0.96251050000000005</v>
      </c>
      <c r="C73" s="70">
        <v>0.49089300000000002</v>
      </c>
      <c r="D73" s="48">
        <v>2.5596399999999999</v>
      </c>
      <c r="E73" s="45">
        <v>0.87730240000000004</v>
      </c>
      <c r="F73" s="70">
        <v>0.48264370000000001</v>
      </c>
      <c r="G73" s="48">
        <v>2.5803069999999999</v>
      </c>
      <c r="H73" s="45">
        <v>0.75564220000000004</v>
      </c>
      <c r="I73" s="47">
        <v>0.48188619999999999</v>
      </c>
      <c r="J73" s="48">
        <v>2.3964240000000001</v>
      </c>
      <c r="K73" s="45">
        <v>0.88574339999999996</v>
      </c>
      <c r="L73" s="70">
        <v>0.52000990000000002</v>
      </c>
      <c r="M73" s="48">
        <v>2.34009</v>
      </c>
      <c r="N73" s="45">
        <v>0.93095479999999997</v>
      </c>
      <c r="O73" s="70">
        <v>0.53458919999999999</v>
      </c>
      <c r="P73" s="48">
        <v>2.7165020000000002</v>
      </c>
      <c r="Q73" s="45">
        <v>1.929829</v>
      </c>
      <c r="R73" s="70">
        <v>0.5598957</v>
      </c>
      <c r="S73" s="48">
        <v>2.9905919999999999</v>
      </c>
    </row>
    <row r="74" spans="1:19" x14ac:dyDescent="0.3">
      <c r="A74" t="s">
        <v>246</v>
      </c>
      <c r="B74" s="46">
        <v>11.33282</v>
      </c>
      <c r="C74" s="70">
        <v>9.1553380000000004</v>
      </c>
      <c r="D74" s="48">
        <v>12.7004</v>
      </c>
      <c r="E74" s="46">
        <v>11.21698</v>
      </c>
      <c r="F74" s="70">
        <v>8.8810970000000005</v>
      </c>
      <c r="G74" s="48">
        <v>12.74672</v>
      </c>
      <c r="H74" s="46">
        <v>11.244630000000001</v>
      </c>
      <c r="I74" s="47">
        <v>9.291207</v>
      </c>
      <c r="J74" s="48">
        <v>12.946249999999999</v>
      </c>
      <c r="K74" s="46">
        <v>11.294930000000001</v>
      </c>
      <c r="L74" s="70">
        <v>9.1375139999999995</v>
      </c>
      <c r="M74" s="48">
        <v>13.290990000000001</v>
      </c>
      <c r="N74" s="46">
        <v>10.905430000000001</v>
      </c>
      <c r="O74" s="70">
        <v>8.7876820000000002</v>
      </c>
      <c r="P74" s="48">
        <v>12.99268</v>
      </c>
      <c r="Q74" s="46">
        <v>10.66999</v>
      </c>
      <c r="R74" s="70">
        <v>8.3490920000000006</v>
      </c>
      <c r="S74" s="48">
        <v>12.75034</v>
      </c>
    </row>
    <row r="75" spans="1:19" x14ac:dyDescent="0.3">
      <c r="A75" t="s">
        <v>247</v>
      </c>
      <c r="B75" s="45">
        <v>0.42419370000000001</v>
      </c>
      <c r="C75" s="70">
        <v>0.2548396</v>
      </c>
      <c r="D75" s="48">
        <v>0.9522294</v>
      </c>
      <c r="E75" s="45">
        <v>0.42182150000000002</v>
      </c>
      <c r="F75" s="70">
        <v>0.24486520000000001</v>
      </c>
      <c r="G75" s="48">
        <v>1.1782010000000001</v>
      </c>
      <c r="H75" s="45">
        <v>0.45288119999999998</v>
      </c>
      <c r="I75" s="47">
        <v>0.25220310000000001</v>
      </c>
      <c r="J75" s="48">
        <v>1.266785</v>
      </c>
      <c r="K75" s="45">
        <v>0.44875219999999999</v>
      </c>
      <c r="L75" s="70">
        <v>0.27769880000000002</v>
      </c>
      <c r="M75" s="48">
        <v>1.192591</v>
      </c>
      <c r="N75" s="45">
        <v>0.40813890000000003</v>
      </c>
      <c r="O75" s="70">
        <v>0.2431094</v>
      </c>
      <c r="P75" s="48">
        <v>1.0031760000000001</v>
      </c>
      <c r="Q75" s="45">
        <v>0.32692670000000001</v>
      </c>
      <c r="R75" s="70">
        <v>0.2029792</v>
      </c>
      <c r="S75" s="48">
        <v>0.55835159999999995</v>
      </c>
    </row>
    <row r="76" spans="1:19" x14ac:dyDescent="0.3">
      <c r="A76" t="s">
        <v>248</v>
      </c>
      <c r="B76" s="45">
        <v>6.9496799999999997E-2</v>
      </c>
      <c r="C76" s="70">
        <v>6.0997999999999997E-2</v>
      </c>
      <c r="D76" s="48">
        <v>8.0258099999999999E-2</v>
      </c>
      <c r="E76" s="45">
        <v>6.9109100000000007E-2</v>
      </c>
      <c r="F76" s="70">
        <v>5.97274E-2</v>
      </c>
      <c r="G76" s="48">
        <v>7.9938899999999993E-2</v>
      </c>
      <c r="H76" s="45">
        <v>6.8740899999999994E-2</v>
      </c>
      <c r="I76" s="47">
        <v>5.9564699999999998E-2</v>
      </c>
      <c r="J76" s="48">
        <v>7.9108499999999998E-2</v>
      </c>
      <c r="K76" s="45">
        <v>6.9550799999999996E-2</v>
      </c>
      <c r="L76" s="70">
        <v>6.2203500000000002E-2</v>
      </c>
      <c r="M76" s="48">
        <v>7.7749100000000002E-2</v>
      </c>
      <c r="N76" s="45">
        <v>6.8399100000000004E-2</v>
      </c>
      <c r="O76" s="70">
        <v>5.9837799999999997E-2</v>
      </c>
      <c r="P76" s="48">
        <v>7.9820500000000003E-2</v>
      </c>
      <c r="Q76" s="45">
        <v>6.9866800000000007E-2</v>
      </c>
      <c r="R76" s="70">
        <v>6.0616799999999998E-2</v>
      </c>
      <c r="S76" s="48">
        <v>9.0120900000000004E-2</v>
      </c>
    </row>
    <row r="77" spans="1:19" x14ac:dyDescent="0.3">
      <c r="A77" t="s">
        <v>249</v>
      </c>
      <c r="B77" s="45">
        <v>0.1018717</v>
      </c>
      <c r="C77" s="70">
        <v>8.3077499999999999E-2</v>
      </c>
      <c r="D77" s="48">
        <v>0.12200279999999999</v>
      </c>
      <c r="E77" s="45">
        <v>0.10011490000000001</v>
      </c>
      <c r="F77" s="70">
        <v>8.19082E-2</v>
      </c>
      <c r="G77" s="48">
        <v>0.1240754</v>
      </c>
      <c r="H77" s="45">
        <v>0.1028932</v>
      </c>
      <c r="I77" s="47">
        <v>8.3019599999999999E-2</v>
      </c>
      <c r="J77" s="48">
        <v>0.1232458</v>
      </c>
      <c r="K77" s="45">
        <v>0.1014413</v>
      </c>
      <c r="L77" s="70">
        <v>8.2636600000000004E-2</v>
      </c>
      <c r="M77" s="48">
        <v>0.1275347</v>
      </c>
      <c r="N77" s="45">
        <v>0.10097979999999999</v>
      </c>
      <c r="O77" s="70">
        <v>8.0274100000000001E-2</v>
      </c>
      <c r="P77" s="48">
        <v>0.1266446</v>
      </c>
      <c r="Q77" s="45">
        <v>9.5705999999999999E-2</v>
      </c>
      <c r="R77" s="70">
        <v>7.6581499999999997E-2</v>
      </c>
      <c r="S77" s="48">
        <v>0.1234002</v>
      </c>
    </row>
    <row r="78" spans="1:19" x14ac:dyDescent="0.3">
      <c r="A78" t="s">
        <v>250</v>
      </c>
      <c r="B78" s="45">
        <v>1.10893E-2</v>
      </c>
      <c r="C78" s="70">
        <v>6.6290999999999997E-3</v>
      </c>
      <c r="D78" s="48">
        <v>1.7523899999999999E-2</v>
      </c>
      <c r="E78" s="45">
        <v>1.1924799999999999E-2</v>
      </c>
      <c r="F78" s="70">
        <v>7.1034999999999996E-3</v>
      </c>
      <c r="G78" s="48">
        <v>1.85793E-2</v>
      </c>
      <c r="H78" s="45">
        <v>1.1187799999999999E-2</v>
      </c>
      <c r="I78" s="47">
        <v>6.4542999999999996E-3</v>
      </c>
      <c r="J78" s="48">
        <v>1.7460300000000002E-2</v>
      </c>
      <c r="K78" s="45">
        <v>1.0982E-2</v>
      </c>
      <c r="L78" s="70">
        <v>7.0670000000000004E-3</v>
      </c>
      <c r="M78" s="48">
        <v>1.68465E-2</v>
      </c>
      <c r="N78" s="45">
        <v>1.0543500000000001E-2</v>
      </c>
      <c r="O78" s="70">
        <v>6.8697999999999997E-3</v>
      </c>
      <c r="P78" s="48">
        <v>1.7490499999999999E-2</v>
      </c>
      <c r="Q78" s="45">
        <v>1.19326E-2</v>
      </c>
      <c r="R78" s="70">
        <v>6.2918999999999996E-3</v>
      </c>
      <c r="S78" s="48">
        <v>1.6374400000000001E-2</v>
      </c>
    </row>
    <row r="79" spans="1:19" x14ac:dyDescent="0.3">
      <c r="A79" t="s">
        <v>251</v>
      </c>
      <c r="B79" s="45">
        <v>5.0679000000000002E-3</v>
      </c>
      <c r="C79" s="70">
        <v>2.7588999999999999E-3</v>
      </c>
      <c r="D79" s="48">
        <v>7.7713000000000001E-3</v>
      </c>
      <c r="E79" s="45">
        <v>4.9322999999999997E-3</v>
      </c>
      <c r="F79" s="70">
        <v>2.8048000000000001E-3</v>
      </c>
      <c r="G79" s="48">
        <v>7.7229000000000004E-3</v>
      </c>
      <c r="H79" s="45">
        <v>4.9221000000000004E-3</v>
      </c>
      <c r="I79" s="47">
        <v>2.7602E-3</v>
      </c>
      <c r="J79" s="48">
        <v>7.2446000000000003E-3</v>
      </c>
      <c r="K79" s="45">
        <v>4.561E-3</v>
      </c>
      <c r="L79" s="70">
        <v>2.6733E-3</v>
      </c>
      <c r="M79" s="48">
        <v>6.9084000000000003E-3</v>
      </c>
      <c r="N79" s="45">
        <v>5.1738000000000001E-3</v>
      </c>
      <c r="O79" s="70">
        <v>2.8554000000000001E-3</v>
      </c>
      <c r="P79" s="48">
        <v>7.6391000000000002E-3</v>
      </c>
      <c r="Q79" s="45">
        <v>5.1599000000000003E-3</v>
      </c>
      <c r="R79" s="70">
        <v>1.9797E-3</v>
      </c>
      <c r="S79" s="48">
        <v>7.0401999999999999E-3</v>
      </c>
    </row>
    <row r="80" spans="1:19" x14ac:dyDescent="0.3">
      <c r="A80" t="s">
        <v>252</v>
      </c>
      <c r="B80" s="45">
        <v>2.1470800000000002E-2</v>
      </c>
      <c r="C80" s="70">
        <v>1.7789099999999999E-2</v>
      </c>
      <c r="D80" s="48">
        <v>2.6866600000000001E-2</v>
      </c>
      <c r="E80" s="45">
        <v>2.1575299999999999E-2</v>
      </c>
      <c r="F80" s="70">
        <v>1.7679899999999998E-2</v>
      </c>
      <c r="G80" s="48">
        <v>2.7039899999999999E-2</v>
      </c>
      <c r="H80" s="45">
        <v>2.12275E-2</v>
      </c>
      <c r="I80" s="47">
        <v>1.7567699999999999E-2</v>
      </c>
      <c r="J80" s="48">
        <v>2.7177799999999998E-2</v>
      </c>
      <c r="K80" s="45">
        <v>2.1374799999999999E-2</v>
      </c>
      <c r="L80" s="70">
        <v>1.6943799999999998E-2</v>
      </c>
      <c r="M80" s="48">
        <v>2.5987E-2</v>
      </c>
      <c r="N80" s="45">
        <v>2.0623599999999999E-2</v>
      </c>
      <c r="O80" s="70">
        <v>1.6492099999999999E-2</v>
      </c>
      <c r="P80" s="48">
        <v>2.71665E-2</v>
      </c>
      <c r="Q80" s="45">
        <v>1.9091500000000001E-2</v>
      </c>
      <c r="R80" s="70">
        <v>1.58178E-2</v>
      </c>
      <c r="S80" s="48">
        <v>2.5500599999999998E-2</v>
      </c>
    </row>
    <row r="81" spans="1:19" x14ac:dyDescent="0.3">
      <c r="A81" t="s">
        <v>253</v>
      </c>
      <c r="B81" s="46">
        <v>72.201059999999998</v>
      </c>
      <c r="C81" s="70">
        <v>64.913290000000003</v>
      </c>
      <c r="D81" s="48">
        <v>78.607389999999995</v>
      </c>
      <c r="E81" s="46">
        <v>68.206670000000003</v>
      </c>
      <c r="F81" s="70">
        <v>62.367919999999998</v>
      </c>
      <c r="G81" s="48">
        <v>78.798029999999997</v>
      </c>
      <c r="H81" s="46">
        <v>71.270009999999999</v>
      </c>
      <c r="I81" s="47">
        <v>64.644030000000001</v>
      </c>
      <c r="J81" s="48">
        <v>82.099710000000002</v>
      </c>
      <c r="K81" s="46">
        <v>72.359189999999998</v>
      </c>
      <c r="L81" s="70">
        <v>62.890050000000002</v>
      </c>
      <c r="M81" s="48">
        <v>80.587789999999998</v>
      </c>
      <c r="N81" s="46">
        <v>70.810519999999997</v>
      </c>
      <c r="O81" s="70">
        <v>60.773240000000001</v>
      </c>
      <c r="P81" s="48">
        <v>77.193939999999998</v>
      </c>
      <c r="Q81" s="46">
        <v>64.446209999999994</v>
      </c>
      <c r="R81" s="70">
        <v>60.54533</v>
      </c>
      <c r="S81" s="48">
        <v>78.018029999999996</v>
      </c>
    </row>
    <row r="82" spans="1:19" x14ac:dyDescent="0.3">
      <c r="A82" t="s">
        <v>254</v>
      </c>
      <c r="B82" s="46">
        <v>43.673960000000001</v>
      </c>
      <c r="C82" s="70">
        <v>41.253210000000003</v>
      </c>
      <c r="D82" s="48">
        <v>46.135089999999998</v>
      </c>
      <c r="E82" s="46">
        <v>43.293039999999998</v>
      </c>
      <c r="F82" s="70">
        <v>40.965049999999998</v>
      </c>
      <c r="G82" s="48">
        <v>45.835369999999998</v>
      </c>
      <c r="H82" s="46">
        <v>43.427810000000001</v>
      </c>
      <c r="I82" s="47">
        <v>40.614400000000003</v>
      </c>
      <c r="J82" s="48">
        <v>45.840470000000003</v>
      </c>
      <c r="K82" s="46">
        <v>43.735390000000002</v>
      </c>
      <c r="L82" s="70">
        <v>41.22533</v>
      </c>
      <c r="M82" s="48">
        <v>46.130420000000001</v>
      </c>
      <c r="N82" s="46">
        <v>42.56418</v>
      </c>
      <c r="O82" s="70">
        <v>40.717329999999997</v>
      </c>
      <c r="P82" s="48">
        <v>45.233870000000003</v>
      </c>
      <c r="Q82" s="46">
        <v>42.237540000000003</v>
      </c>
      <c r="R82" s="70">
        <v>40.484720000000003</v>
      </c>
      <c r="S82" s="48">
        <v>44.742910000000002</v>
      </c>
    </row>
    <row r="83" spans="1:19" x14ac:dyDescent="0.3">
      <c r="A83" t="s">
        <v>255</v>
      </c>
      <c r="B83" s="45">
        <v>0.85010260000000004</v>
      </c>
      <c r="C83" s="70">
        <v>0.77009930000000004</v>
      </c>
      <c r="D83" s="48">
        <v>0.94025749999999997</v>
      </c>
      <c r="E83" s="45">
        <v>0.85533090000000001</v>
      </c>
      <c r="F83" s="70">
        <v>0.78240069999999995</v>
      </c>
      <c r="G83" s="48">
        <v>0.94761439999999997</v>
      </c>
      <c r="H83" s="45">
        <v>0.87059430000000004</v>
      </c>
      <c r="I83" s="47">
        <v>0.78089889999999995</v>
      </c>
      <c r="J83" s="48">
        <v>0.95650869999999999</v>
      </c>
      <c r="K83" s="45">
        <v>0.88143110000000002</v>
      </c>
      <c r="L83" s="70">
        <v>0.80428440000000001</v>
      </c>
      <c r="M83" s="48">
        <v>0.98287860000000005</v>
      </c>
      <c r="N83" s="45">
        <v>0.86683759999999999</v>
      </c>
      <c r="O83" s="70">
        <v>0.77495670000000005</v>
      </c>
      <c r="P83" s="48">
        <v>0.96538670000000004</v>
      </c>
      <c r="Q83" s="45">
        <v>0.88439230000000002</v>
      </c>
      <c r="R83" s="70">
        <v>0.81477379999999999</v>
      </c>
      <c r="S83" s="48">
        <v>1.004712</v>
      </c>
    </row>
    <row r="84" spans="1:19" x14ac:dyDescent="0.3">
      <c r="A84" t="s">
        <v>256</v>
      </c>
      <c r="B84" s="45">
        <v>6.3099999999999997E-7</v>
      </c>
      <c r="C84" s="70">
        <v>1.61E-7</v>
      </c>
      <c r="D84" s="48">
        <v>1.44E-6</v>
      </c>
      <c r="E84" s="45">
        <v>7.7000000000000004E-7</v>
      </c>
      <c r="F84" s="70">
        <v>2.5600000000000002E-7</v>
      </c>
      <c r="G84" s="48">
        <v>1.6700000000000001E-6</v>
      </c>
      <c r="H84" s="45">
        <v>8.2999999999999999E-7</v>
      </c>
      <c r="I84" s="47">
        <v>3.0699999999999998E-7</v>
      </c>
      <c r="J84" s="48">
        <v>1.88E-6</v>
      </c>
      <c r="K84" s="45">
        <v>8.3600000000000002E-7</v>
      </c>
      <c r="L84" s="70">
        <v>3.2399999999999999E-7</v>
      </c>
      <c r="M84" s="48">
        <v>1.99E-6</v>
      </c>
      <c r="N84" s="45">
        <v>9.2200000000000002E-7</v>
      </c>
      <c r="O84" s="70">
        <v>2.4200000000000002E-7</v>
      </c>
      <c r="P84" s="48">
        <v>1.8500000000000001E-6</v>
      </c>
      <c r="Q84" s="45">
        <v>9.8100000000000001E-7</v>
      </c>
      <c r="R84" s="70">
        <v>6.1900000000000002E-7</v>
      </c>
      <c r="S84" s="48">
        <v>1.9999999999999999E-6</v>
      </c>
    </row>
    <row r="85" spans="1:19" x14ac:dyDescent="0.3">
      <c r="A85" t="s">
        <v>257</v>
      </c>
      <c r="B85" s="45">
        <v>8.7800799999999998E-2</v>
      </c>
      <c r="C85" s="70">
        <v>2.7924299999999999E-2</v>
      </c>
      <c r="D85" s="48">
        <v>0.19522500000000001</v>
      </c>
      <c r="E85" s="45">
        <v>0.1009921</v>
      </c>
      <c r="F85" s="70">
        <v>3.9879400000000002E-2</v>
      </c>
      <c r="G85" s="48">
        <v>0.2103698</v>
      </c>
      <c r="H85" s="45">
        <v>0.1137112</v>
      </c>
      <c r="I85" s="47">
        <v>4.7265000000000001E-2</v>
      </c>
      <c r="J85" s="48">
        <v>0.2475154</v>
      </c>
      <c r="K85" s="45">
        <v>0.1056033</v>
      </c>
      <c r="L85" s="70">
        <v>5.1338399999999999E-2</v>
      </c>
      <c r="M85" s="48">
        <v>0.25913989999999998</v>
      </c>
      <c r="N85" s="45">
        <v>0.12158679999999999</v>
      </c>
      <c r="O85" s="70">
        <v>3.6614899999999999E-2</v>
      </c>
      <c r="P85" s="48">
        <v>0.23603679999999999</v>
      </c>
      <c r="Q85" s="45">
        <v>0.14268140000000001</v>
      </c>
      <c r="R85" s="70">
        <v>7.5464400000000001E-2</v>
      </c>
      <c r="S85" s="48">
        <v>0.26942080000000002</v>
      </c>
    </row>
    <row r="86" spans="1:19" x14ac:dyDescent="0.3">
      <c r="A86" t="s">
        <v>258</v>
      </c>
      <c r="B86" s="45">
        <v>1.44143E-2</v>
      </c>
      <c r="C86" s="70">
        <v>3.2338000000000002E-3</v>
      </c>
      <c r="D86" s="48">
        <v>3.3059499999999999E-2</v>
      </c>
      <c r="E86" s="45">
        <v>1.7368600000000001E-2</v>
      </c>
      <c r="F86" s="70">
        <v>5.587E-3</v>
      </c>
      <c r="G86" s="48">
        <v>3.7136700000000002E-2</v>
      </c>
      <c r="H86" s="45">
        <v>1.89035E-2</v>
      </c>
      <c r="I86" s="47">
        <v>7.2252000000000002E-3</v>
      </c>
      <c r="J86" s="48">
        <v>4.0101199999999997E-2</v>
      </c>
      <c r="K86" s="45">
        <v>1.8121499999999999E-2</v>
      </c>
      <c r="L86" s="70">
        <v>6.7606000000000003E-3</v>
      </c>
      <c r="M86" s="48">
        <v>4.2259999999999999E-2</v>
      </c>
      <c r="N86" s="45">
        <v>2.00866E-2</v>
      </c>
      <c r="O86" s="70">
        <v>5.1489999999999999E-3</v>
      </c>
      <c r="P86" s="48">
        <v>3.9129499999999998E-2</v>
      </c>
      <c r="Q86" s="45">
        <v>2.1495E-2</v>
      </c>
      <c r="R86" s="70">
        <v>1.3296199999999999E-2</v>
      </c>
      <c r="S86" s="48">
        <v>4.0557599999999999E-2</v>
      </c>
    </row>
    <row r="87" spans="1:19" x14ac:dyDescent="0.3">
      <c r="A87" t="s">
        <v>259</v>
      </c>
      <c r="B87" s="45">
        <v>3.3424099999999998E-2</v>
      </c>
      <c r="C87" s="70">
        <v>1.47919E-2</v>
      </c>
      <c r="D87" s="48">
        <v>6.0762799999999999E-2</v>
      </c>
      <c r="E87" s="45">
        <v>3.8717599999999998E-2</v>
      </c>
      <c r="F87" s="70">
        <v>1.9104800000000002E-2</v>
      </c>
      <c r="G87" s="48">
        <v>6.6173999999999997E-2</v>
      </c>
      <c r="H87" s="45">
        <v>4.0614200000000003E-2</v>
      </c>
      <c r="I87" s="47">
        <v>2.2014100000000002E-2</v>
      </c>
      <c r="J87" s="48">
        <v>6.9967699999999994E-2</v>
      </c>
      <c r="K87" s="45">
        <v>4.3037100000000002E-2</v>
      </c>
      <c r="L87" s="70">
        <v>1.98645E-2</v>
      </c>
      <c r="M87" s="48">
        <v>7.8201000000000007E-2</v>
      </c>
      <c r="N87" s="45">
        <v>4.2290899999999999E-2</v>
      </c>
      <c r="O87" s="70">
        <v>1.7466599999999999E-2</v>
      </c>
      <c r="P87" s="48">
        <v>6.8406400000000006E-2</v>
      </c>
      <c r="Q87" s="45">
        <v>4.9622199999999998E-2</v>
      </c>
      <c r="R87" s="70">
        <v>3.1556399999999998E-2</v>
      </c>
      <c r="S87" s="48">
        <v>7.5774900000000006E-2</v>
      </c>
    </row>
    <row r="88" spans="1:19" x14ac:dyDescent="0.3">
      <c r="A88" t="s">
        <v>260</v>
      </c>
      <c r="B88" s="45">
        <v>2.09138E-2</v>
      </c>
      <c r="C88" s="70">
        <v>9.8899999999999995E-3</v>
      </c>
      <c r="D88" s="48">
        <v>3.7010899999999999E-2</v>
      </c>
      <c r="E88" s="45">
        <v>2.4101299999999999E-2</v>
      </c>
      <c r="F88" s="70">
        <v>1.2372899999999999E-2</v>
      </c>
      <c r="G88" s="48">
        <v>4.1052699999999998E-2</v>
      </c>
      <c r="H88" s="45">
        <v>2.5793300000000002E-2</v>
      </c>
      <c r="I88" s="47">
        <v>1.3916100000000001E-2</v>
      </c>
      <c r="J88" s="48">
        <v>4.2640200000000003E-2</v>
      </c>
      <c r="K88" s="45">
        <v>2.7415200000000001E-2</v>
      </c>
      <c r="L88" s="70">
        <v>1.21032E-2</v>
      </c>
      <c r="M88" s="48">
        <v>4.8613900000000002E-2</v>
      </c>
      <c r="N88" s="45">
        <v>2.6634600000000001E-2</v>
      </c>
      <c r="O88" s="70">
        <v>1.0552799999999999E-2</v>
      </c>
      <c r="P88" s="48">
        <v>4.4400799999999997E-2</v>
      </c>
      <c r="Q88" s="45">
        <v>2.98123E-2</v>
      </c>
      <c r="R88" s="70">
        <v>1.8508699999999999E-2</v>
      </c>
      <c r="S88" s="48">
        <v>4.6711700000000002E-2</v>
      </c>
    </row>
    <row r="89" spans="1:19" x14ac:dyDescent="0.3">
      <c r="A89" t="s">
        <v>261</v>
      </c>
      <c r="B89" s="45">
        <v>1.2546099999999999E-2</v>
      </c>
      <c r="C89" s="70">
        <v>5.1327999999999999E-3</v>
      </c>
      <c r="D89" s="48">
        <v>2.3678299999999999E-2</v>
      </c>
      <c r="E89" s="45">
        <v>1.43474E-2</v>
      </c>
      <c r="F89" s="70">
        <v>6.7958000000000003E-3</v>
      </c>
      <c r="G89" s="48">
        <v>2.58245E-2</v>
      </c>
      <c r="H89" s="45">
        <v>1.50867E-2</v>
      </c>
      <c r="I89" s="47">
        <v>7.8139000000000004E-3</v>
      </c>
      <c r="J89" s="48">
        <v>2.8101000000000001E-2</v>
      </c>
      <c r="K89" s="45">
        <v>1.44222E-2</v>
      </c>
      <c r="L89" s="70">
        <v>7.2661000000000002E-3</v>
      </c>
      <c r="M89" s="48">
        <v>3.0327099999999999E-2</v>
      </c>
      <c r="N89" s="45">
        <v>1.63289E-2</v>
      </c>
      <c r="O89" s="70">
        <v>5.8504000000000004E-3</v>
      </c>
      <c r="P89" s="48">
        <v>2.6568600000000001E-2</v>
      </c>
      <c r="Q89" s="45">
        <v>1.7355200000000001E-2</v>
      </c>
      <c r="R89" s="70">
        <v>1.2740400000000001E-2</v>
      </c>
      <c r="S89" s="48">
        <v>2.92959E-2</v>
      </c>
    </row>
    <row r="90" spans="1:19" x14ac:dyDescent="0.3">
      <c r="A90" t="s">
        <v>262</v>
      </c>
      <c r="B90" s="45">
        <v>3.9621299999999998E-2</v>
      </c>
      <c r="C90" s="70">
        <v>1.1259999999999999E-2</v>
      </c>
      <c r="D90" s="48">
        <v>0.102774</v>
      </c>
      <c r="E90" s="45">
        <v>4.7615200000000003E-2</v>
      </c>
      <c r="F90" s="70">
        <v>1.6673299999999999E-2</v>
      </c>
      <c r="G90" s="48">
        <v>0.1106066</v>
      </c>
      <c r="H90" s="45">
        <v>5.4122200000000002E-2</v>
      </c>
      <c r="I90" s="47">
        <v>1.7887799999999999E-2</v>
      </c>
      <c r="J90" s="48">
        <v>0.13616610000000001</v>
      </c>
      <c r="K90" s="45">
        <v>4.5358099999999998E-2</v>
      </c>
      <c r="L90" s="70">
        <v>2.0908800000000002E-2</v>
      </c>
      <c r="M90" s="48">
        <v>0.14099829999999999</v>
      </c>
      <c r="N90" s="45">
        <v>5.9843199999999999E-2</v>
      </c>
      <c r="O90" s="70">
        <v>1.9443800000000001E-2</v>
      </c>
      <c r="P90" s="48">
        <v>0.13097510000000001</v>
      </c>
      <c r="Q90" s="45">
        <v>6.0278499999999999E-2</v>
      </c>
      <c r="R90" s="70">
        <v>2.2720899999999999E-2</v>
      </c>
      <c r="S90" s="48">
        <v>0.14405680000000001</v>
      </c>
    </row>
    <row r="91" spans="1:19" x14ac:dyDescent="0.3">
      <c r="A91" t="s">
        <v>263</v>
      </c>
      <c r="B91" s="45">
        <v>2.1900000000000002E-6</v>
      </c>
      <c r="C91" s="70">
        <v>1.0499999999999999E-6</v>
      </c>
      <c r="D91" s="48">
        <v>3.5300000000000001E-6</v>
      </c>
      <c r="E91" s="45">
        <v>2.2299999999999998E-6</v>
      </c>
      <c r="F91" s="70">
        <v>1.2300000000000001E-6</v>
      </c>
      <c r="G91" s="48">
        <v>3.9999999999999998E-6</v>
      </c>
      <c r="H91" s="45">
        <v>2.4600000000000002E-6</v>
      </c>
      <c r="I91" s="47">
        <v>1.3200000000000001E-6</v>
      </c>
      <c r="J91" s="48">
        <v>4.3599999999999998E-6</v>
      </c>
      <c r="K91" s="45">
        <v>2.4899999999999999E-6</v>
      </c>
      <c r="L91" s="70">
        <v>1.37E-6</v>
      </c>
      <c r="M91" s="48">
        <v>4.7899999999999999E-6</v>
      </c>
      <c r="N91" s="45">
        <v>2.5900000000000002E-6</v>
      </c>
      <c r="O91" s="70">
        <v>1.28E-6</v>
      </c>
      <c r="P91" s="48">
        <v>4.4599999999999996E-6</v>
      </c>
      <c r="Q91" s="45">
        <v>3.01E-6</v>
      </c>
      <c r="R91" s="70">
        <v>2.1799999999999999E-6</v>
      </c>
      <c r="S91" s="48">
        <v>4.7099999999999998E-6</v>
      </c>
    </row>
    <row r="92" spans="1:19" x14ac:dyDescent="0.3">
      <c r="A92" t="s">
        <v>264</v>
      </c>
      <c r="B92" s="45">
        <v>0.1265116</v>
      </c>
      <c r="C92" s="70">
        <v>5.9413399999999998E-2</v>
      </c>
      <c r="D92" s="48">
        <v>0.2029735</v>
      </c>
      <c r="E92" s="45">
        <v>0.1295683</v>
      </c>
      <c r="F92" s="70">
        <v>7.1395700000000006E-2</v>
      </c>
      <c r="G92" s="48">
        <v>0.22913549999999999</v>
      </c>
      <c r="H92" s="45">
        <v>0.14109820000000001</v>
      </c>
      <c r="I92" s="47">
        <v>7.5483999999999996E-2</v>
      </c>
      <c r="J92" s="48">
        <v>0.24712400000000001</v>
      </c>
      <c r="K92" s="45">
        <v>0.13797139999999999</v>
      </c>
      <c r="L92" s="70">
        <v>8.3011799999999997E-2</v>
      </c>
      <c r="M92" s="48">
        <v>0.27592339999999999</v>
      </c>
      <c r="N92" s="45">
        <v>0.15022150000000001</v>
      </c>
      <c r="O92" s="70">
        <v>7.5437500000000005E-2</v>
      </c>
      <c r="P92" s="48">
        <v>0.26311220000000002</v>
      </c>
      <c r="Q92" s="45">
        <v>0.17148540000000001</v>
      </c>
      <c r="R92" s="70">
        <v>0.1210862</v>
      </c>
      <c r="S92" s="48">
        <v>0.26729459999999999</v>
      </c>
    </row>
    <row r="93" spans="1:19" x14ac:dyDescent="0.3">
      <c r="A93" t="s">
        <v>265</v>
      </c>
      <c r="B93" s="45">
        <v>2.3220399999999999E-2</v>
      </c>
      <c r="C93" s="70">
        <v>1.00927E-2</v>
      </c>
      <c r="D93" s="48">
        <v>3.8384799999999997E-2</v>
      </c>
      <c r="E93" s="45">
        <v>2.43751E-2</v>
      </c>
      <c r="F93" s="70">
        <v>1.22241E-2</v>
      </c>
      <c r="G93" s="48">
        <v>4.4173700000000003E-2</v>
      </c>
      <c r="H93" s="45">
        <v>2.6598699999999999E-2</v>
      </c>
      <c r="I93" s="47">
        <v>1.34041E-2</v>
      </c>
      <c r="J93" s="48">
        <v>4.8354399999999999E-2</v>
      </c>
      <c r="K93" s="45">
        <v>2.7205699999999999E-2</v>
      </c>
      <c r="L93" s="70">
        <v>1.4929400000000001E-2</v>
      </c>
      <c r="M93" s="48">
        <v>5.2186400000000001E-2</v>
      </c>
      <c r="N93" s="45">
        <v>2.7962399999999998E-2</v>
      </c>
      <c r="O93" s="70">
        <v>1.34822E-2</v>
      </c>
      <c r="P93" s="48">
        <v>5.0010899999999997E-2</v>
      </c>
      <c r="Q93" s="45">
        <v>3.23921E-2</v>
      </c>
      <c r="R93" s="70">
        <v>2.1566999999999999E-2</v>
      </c>
      <c r="S93" s="48">
        <v>5.5084000000000001E-2</v>
      </c>
    </row>
    <row r="94" spans="1:19" x14ac:dyDescent="0.3">
      <c r="A94" t="s">
        <v>266</v>
      </c>
      <c r="B94" s="45">
        <v>4.1924999999999997E-2</v>
      </c>
      <c r="C94" s="70">
        <v>2.39381E-2</v>
      </c>
      <c r="D94" s="48">
        <v>6.05213E-2</v>
      </c>
      <c r="E94" s="45">
        <v>4.3559800000000003E-2</v>
      </c>
      <c r="F94" s="70">
        <v>2.59794E-2</v>
      </c>
      <c r="G94" s="48">
        <v>6.7592100000000002E-2</v>
      </c>
      <c r="H94" s="45">
        <v>4.5631499999999998E-2</v>
      </c>
      <c r="I94" s="47">
        <v>2.7339499999999999E-2</v>
      </c>
      <c r="J94" s="48">
        <v>7.1119500000000002E-2</v>
      </c>
      <c r="K94" s="45">
        <v>4.7637699999999998E-2</v>
      </c>
      <c r="L94" s="70">
        <v>3.23407E-2</v>
      </c>
      <c r="M94" s="48">
        <v>7.4348800000000007E-2</v>
      </c>
      <c r="N94" s="45">
        <v>4.7260499999999997E-2</v>
      </c>
      <c r="O94" s="70">
        <v>2.6073200000000001E-2</v>
      </c>
      <c r="P94" s="48">
        <v>7.1328199999999994E-2</v>
      </c>
      <c r="Q94" s="45">
        <v>5.5161399999999999E-2</v>
      </c>
      <c r="R94" s="70">
        <v>3.7596900000000003E-2</v>
      </c>
      <c r="S94" s="48">
        <v>7.7339000000000005E-2</v>
      </c>
    </row>
    <row r="95" spans="1:19" x14ac:dyDescent="0.3">
      <c r="A95" t="s">
        <v>267</v>
      </c>
      <c r="B95" s="45">
        <v>2.5738899999999999E-2</v>
      </c>
      <c r="C95" s="70">
        <v>1.5067199999999999E-2</v>
      </c>
      <c r="D95" s="48">
        <v>3.5657899999999999E-2</v>
      </c>
      <c r="E95" s="45">
        <v>2.66056E-2</v>
      </c>
      <c r="F95" s="70">
        <v>1.64926E-2</v>
      </c>
      <c r="G95" s="48">
        <v>3.9856599999999999E-2</v>
      </c>
      <c r="H95" s="45">
        <v>2.8295600000000001E-2</v>
      </c>
      <c r="I95" s="47">
        <v>1.7937999999999999E-2</v>
      </c>
      <c r="J95" s="48">
        <v>4.1829900000000003E-2</v>
      </c>
      <c r="K95" s="45">
        <v>2.86573E-2</v>
      </c>
      <c r="L95" s="70">
        <v>2.0395900000000002E-2</v>
      </c>
      <c r="M95" s="48">
        <v>4.3546300000000003E-2</v>
      </c>
      <c r="N95" s="45">
        <v>2.88443E-2</v>
      </c>
      <c r="O95" s="70">
        <v>1.6677500000000001E-2</v>
      </c>
      <c r="P95" s="48">
        <v>4.2543499999999998E-2</v>
      </c>
      <c r="Q95" s="45">
        <v>3.2874300000000002E-2</v>
      </c>
      <c r="R95" s="70">
        <v>2.2879199999999999E-2</v>
      </c>
      <c r="S95" s="48">
        <v>4.3145000000000003E-2</v>
      </c>
    </row>
    <row r="96" spans="1:19" x14ac:dyDescent="0.3">
      <c r="A96" t="s">
        <v>268</v>
      </c>
      <c r="B96" s="45">
        <v>1.57904E-2</v>
      </c>
      <c r="C96" s="70">
        <v>8.3078000000000006E-3</v>
      </c>
      <c r="D96" s="48">
        <v>2.4232699999999999E-2</v>
      </c>
      <c r="E96" s="45">
        <v>1.6216999999999999E-2</v>
      </c>
      <c r="F96" s="70">
        <v>9.2995999999999999E-3</v>
      </c>
      <c r="G96" s="48">
        <v>2.7398200000000001E-2</v>
      </c>
      <c r="H96" s="45">
        <v>1.74828E-2</v>
      </c>
      <c r="I96" s="47">
        <v>9.8437999999999998E-3</v>
      </c>
      <c r="J96" s="48">
        <v>2.9544600000000001E-2</v>
      </c>
      <c r="K96" s="45">
        <v>1.8054199999999999E-2</v>
      </c>
      <c r="L96" s="70">
        <v>1.1258300000000001E-2</v>
      </c>
      <c r="M96" s="48">
        <v>3.1544999999999997E-2</v>
      </c>
      <c r="N96" s="45">
        <v>1.8043E-2</v>
      </c>
      <c r="O96" s="70">
        <v>9.5256999999999998E-3</v>
      </c>
      <c r="P96" s="48">
        <v>3.0907400000000002E-2</v>
      </c>
      <c r="Q96" s="45">
        <v>2.0884799999999999E-2</v>
      </c>
      <c r="R96" s="70">
        <v>1.31387E-2</v>
      </c>
      <c r="S96" s="48">
        <v>3.3449E-2</v>
      </c>
    </row>
    <row r="97" spans="1:19" x14ac:dyDescent="0.3">
      <c r="A97" t="s">
        <v>269</v>
      </c>
      <c r="B97" s="45">
        <v>5.7456899999999998E-2</v>
      </c>
      <c r="C97" s="70">
        <v>2.6456E-2</v>
      </c>
      <c r="D97" s="48">
        <v>0.1029407</v>
      </c>
      <c r="E97" s="45">
        <v>6.2589000000000006E-2</v>
      </c>
      <c r="F97" s="70">
        <v>3.1776400000000003E-2</v>
      </c>
      <c r="G97" s="48">
        <v>0.1183558</v>
      </c>
      <c r="H97" s="45">
        <v>6.9346599999999994E-2</v>
      </c>
      <c r="I97" s="47">
        <v>3.3909799999999997E-2</v>
      </c>
      <c r="J97" s="48">
        <v>0.12762029999999999</v>
      </c>
      <c r="K97" s="45">
        <v>6.7487900000000003E-2</v>
      </c>
      <c r="L97" s="70">
        <v>3.7005700000000002E-2</v>
      </c>
      <c r="M97" s="48">
        <v>0.1406395</v>
      </c>
      <c r="N97" s="45">
        <v>7.4387400000000006E-2</v>
      </c>
      <c r="O97" s="70">
        <v>3.4064900000000002E-2</v>
      </c>
      <c r="P97" s="48">
        <v>0.128665</v>
      </c>
      <c r="Q97" s="45">
        <v>8.9800500000000005E-2</v>
      </c>
      <c r="R97" s="70">
        <v>5.4902600000000003E-2</v>
      </c>
      <c r="S97" s="48">
        <v>0.13592209999999999</v>
      </c>
    </row>
    <row r="98" spans="1:19" x14ac:dyDescent="0.3">
      <c r="A98" t="s">
        <v>270</v>
      </c>
      <c r="B98" s="45">
        <v>7.5399999999999998E-6</v>
      </c>
      <c r="C98" s="70">
        <v>4.3200000000000001E-6</v>
      </c>
      <c r="D98" s="48">
        <v>1.0699999999999999E-5</v>
      </c>
      <c r="E98" s="45">
        <v>7.6799999999999993E-6</v>
      </c>
      <c r="F98" s="70">
        <v>4.7600000000000002E-6</v>
      </c>
      <c r="G98" s="48">
        <v>1.2E-5</v>
      </c>
      <c r="H98" s="45">
        <v>7.96E-6</v>
      </c>
      <c r="I98" s="47">
        <v>5.0100000000000003E-6</v>
      </c>
      <c r="J98" s="48">
        <v>1.31E-5</v>
      </c>
      <c r="K98" s="45">
        <v>8.1899999999999995E-6</v>
      </c>
      <c r="L98" s="70">
        <v>5.5300000000000004E-6</v>
      </c>
      <c r="M98" s="48">
        <v>1.4E-5</v>
      </c>
      <c r="N98" s="45">
        <v>8.5199999999999997E-6</v>
      </c>
      <c r="O98" s="70">
        <v>5.0100000000000003E-6</v>
      </c>
      <c r="P98" s="48">
        <v>1.31E-5</v>
      </c>
      <c r="Q98" s="45">
        <v>9.5200000000000003E-6</v>
      </c>
      <c r="R98" s="70">
        <v>7.1899999999999998E-6</v>
      </c>
      <c r="S98" s="48">
        <v>1.42E-5</v>
      </c>
    </row>
    <row r="99" spans="1:19" x14ac:dyDescent="0.3">
      <c r="A99" t="s">
        <v>271</v>
      </c>
      <c r="B99" s="45">
        <v>0.246174</v>
      </c>
      <c r="C99" s="70">
        <v>0.14241190000000001</v>
      </c>
      <c r="D99" s="48">
        <v>0.34958280000000003</v>
      </c>
      <c r="E99" s="45">
        <v>0.24665690000000001</v>
      </c>
      <c r="F99" s="70">
        <v>0.15453249999999999</v>
      </c>
      <c r="G99" s="48">
        <v>0.38268010000000002</v>
      </c>
      <c r="H99" s="45">
        <v>0.2570173</v>
      </c>
      <c r="I99" s="47">
        <v>0.16332070000000001</v>
      </c>
      <c r="J99" s="48">
        <v>0.41594370000000003</v>
      </c>
      <c r="K99" s="45">
        <v>0.259017</v>
      </c>
      <c r="L99" s="70">
        <v>0.1859246</v>
      </c>
      <c r="M99" s="48">
        <v>0.42946230000000002</v>
      </c>
      <c r="N99" s="45">
        <v>0.28104420000000002</v>
      </c>
      <c r="O99" s="70">
        <v>0.15894330000000001</v>
      </c>
      <c r="P99" s="48">
        <v>0.41828710000000002</v>
      </c>
      <c r="Q99" s="45">
        <v>0.31505689999999997</v>
      </c>
      <c r="R99" s="70">
        <v>0.22688150000000001</v>
      </c>
      <c r="S99" s="48">
        <v>0.42335980000000001</v>
      </c>
    </row>
    <row r="100" spans="1:19" x14ac:dyDescent="0.3">
      <c r="A100" t="s">
        <v>272</v>
      </c>
      <c r="B100" s="45">
        <v>4.4652699999999997E-2</v>
      </c>
      <c r="C100" s="70">
        <v>2.1859199999999999E-2</v>
      </c>
      <c r="D100" s="48">
        <v>6.8390999999999993E-2</v>
      </c>
      <c r="E100" s="45">
        <v>4.7328299999999997E-2</v>
      </c>
      <c r="F100" s="70">
        <v>2.5303300000000001E-2</v>
      </c>
      <c r="G100" s="48">
        <v>7.8469999999999998E-2</v>
      </c>
      <c r="H100" s="45">
        <v>5.0540000000000002E-2</v>
      </c>
      <c r="I100" s="47">
        <v>2.76162E-2</v>
      </c>
      <c r="J100" s="48">
        <v>8.6557899999999993E-2</v>
      </c>
      <c r="K100" s="45">
        <v>5.0163800000000001E-2</v>
      </c>
      <c r="L100" s="70">
        <v>3.0858099999999999E-2</v>
      </c>
      <c r="M100" s="48">
        <v>9.4516100000000006E-2</v>
      </c>
      <c r="N100" s="45">
        <v>5.3434700000000002E-2</v>
      </c>
      <c r="O100" s="70">
        <v>2.7092000000000001E-2</v>
      </c>
      <c r="P100" s="48">
        <v>8.8471300000000003E-2</v>
      </c>
      <c r="Q100" s="45">
        <v>6.3620399999999994E-2</v>
      </c>
      <c r="R100" s="70">
        <v>4.3855400000000003E-2</v>
      </c>
      <c r="S100" s="48">
        <v>9.4585100000000005E-2</v>
      </c>
    </row>
    <row r="101" spans="1:19" x14ac:dyDescent="0.3">
      <c r="A101" t="s">
        <v>273</v>
      </c>
      <c r="B101" s="45">
        <v>7.8395500000000007E-2</v>
      </c>
      <c r="C101" s="70">
        <v>4.5923600000000002E-2</v>
      </c>
      <c r="D101" s="48">
        <v>0.10964699999999999</v>
      </c>
      <c r="E101" s="45">
        <v>7.9795500000000005E-2</v>
      </c>
      <c r="F101" s="70">
        <v>4.9133700000000002E-2</v>
      </c>
      <c r="G101" s="48">
        <v>0.12195839999999999</v>
      </c>
      <c r="H101" s="45">
        <v>8.42223E-2</v>
      </c>
      <c r="I101" s="47">
        <v>5.3133800000000002E-2</v>
      </c>
      <c r="J101" s="48">
        <v>0.12940090000000001</v>
      </c>
      <c r="K101" s="45">
        <v>8.8276099999999996E-2</v>
      </c>
      <c r="L101" s="70">
        <v>6.0981E-2</v>
      </c>
      <c r="M101" s="48">
        <v>0.13502610000000001</v>
      </c>
      <c r="N101" s="45">
        <v>8.8081699999999999E-2</v>
      </c>
      <c r="O101" s="70">
        <v>5.0604799999999998E-2</v>
      </c>
      <c r="P101" s="48">
        <v>0.13407289999999999</v>
      </c>
      <c r="Q101" s="45">
        <v>0.1067321</v>
      </c>
      <c r="R101" s="70">
        <v>7.1536699999999995E-2</v>
      </c>
      <c r="S101" s="48">
        <v>0.13463439999999999</v>
      </c>
    </row>
    <row r="102" spans="1:19" x14ac:dyDescent="0.3">
      <c r="A102" t="s">
        <v>274</v>
      </c>
      <c r="B102" s="45">
        <v>4.30607E-2</v>
      </c>
      <c r="C102" s="70">
        <v>2.61336E-2</v>
      </c>
      <c r="D102" s="48">
        <v>6.0289599999999999E-2</v>
      </c>
      <c r="E102" s="45">
        <v>4.3822399999999997E-2</v>
      </c>
      <c r="F102" s="70">
        <v>2.79311E-2</v>
      </c>
      <c r="G102" s="48">
        <v>6.48981E-2</v>
      </c>
      <c r="H102" s="45">
        <v>4.5915299999999999E-2</v>
      </c>
      <c r="I102" s="47">
        <v>2.9867899999999999E-2</v>
      </c>
      <c r="J102" s="48">
        <v>6.8702299999999994E-2</v>
      </c>
      <c r="K102" s="45">
        <v>4.8951000000000001E-2</v>
      </c>
      <c r="L102" s="70">
        <v>3.3050000000000003E-2</v>
      </c>
      <c r="M102" s="48">
        <v>7.0563500000000001E-2</v>
      </c>
      <c r="N102" s="45">
        <v>4.7885999999999998E-2</v>
      </c>
      <c r="O102" s="70">
        <v>2.8868700000000001E-2</v>
      </c>
      <c r="P102" s="48">
        <v>7.11344E-2</v>
      </c>
      <c r="Q102" s="45">
        <v>5.8964500000000003E-2</v>
      </c>
      <c r="R102" s="70">
        <v>3.9572400000000001E-2</v>
      </c>
      <c r="S102" s="48">
        <v>7.3453900000000003E-2</v>
      </c>
    </row>
    <row r="103" spans="1:19" x14ac:dyDescent="0.3">
      <c r="A103" t="s">
        <v>275</v>
      </c>
      <c r="B103" s="45">
        <v>3.40793E-2</v>
      </c>
      <c r="C103" s="70">
        <v>2.0132899999999999E-2</v>
      </c>
      <c r="D103" s="48">
        <v>5.0047300000000003E-2</v>
      </c>
      <c r="E103" s="45">
        <v>3.5785600000000001E-2</v>
      </c>
      <c r="F103" s="70">
        <v>2.1733200000000001E-2</v>
      </c>
      <c r="G103" s="48">
        <v>5.56421E-2</v>
      </c>
      <c r="H103" s="45">
        <v>3.7571500000000001E-2</v>
      </c>
      <c r="I103" s="47">
        <v>2.2776500000000002E-2</v>
      </c>
      <c r="J103" s="48">
        <v>6.0731399999999998E-2</v>
      </c>
      <c r="K103" s="45">
        <v>3.8148099999999997E-2</v>
      </c>
      <c r="L103" s="70">
        <v>2.5744E-2</v>
      </c>
      <c r="M103" s="48">
        <v>6.4193700000000006E-2</v>
      </c>
      <c r="N103" s="45">
        <v>3.8934900000000001E-2</v>
      </c>
      <c r="O103" s="70">
        <v>2.1965200000000001E-2</v>
      </c>
      <c r="P103" s="48">
        <v>6.0545099999999998E-2</v>
      </c>
      <c r="Q103" s="45">
        <v>4.7010000000000003E-2</v>
      </c>
      <c r="R103" s="70">
        <v>3.0323099999999999E-2</v>
      </c>
      <c r="S103" s="48">
        <v>6.4038899999999996E-2</v>
      </c>
    </row>
    <row r="104" spans="1:19" x14ac:dyDescent="0.3">
      <c r="A104" t="s">
        <v>276</v>
      </c>
      <c r="B104" s="45">
        <v>0.11127479999999999</v>
      </c>
      <c r="C104" s="70">
        <v>7.2033899999999998E-2</v>
      </c>
      <c r="D104" s="48">
        <v>0.1715226</v>
      </c>
      <c r="E104" s="45">
        <v>0.1183358</v>
      </c>
      <c r="F104" s="70">
        <v>7.7168899999999999E-2</v>
      </c>
      <c r="G104" s="48">
        <v>0.18491840000000001</v>
      </c>
      <c r="H104" s="45">
        <v>0.1220035</v>
      </c>
      <c r="I104" s="47">
        <v>7.9834500000000003E-2</v>
      </c>
      <c r="J104" s="48">
        <v>0.19848199999999999</v>
      </c>
      <c r="K104" s="45">
        <v>0.1248508</v>
      </c>
      <c r="L104" s="70">
        <v>8.7873400000000004E-2</v>
      </c>
      <c r="M104" s="48">
        <v>0.2151025</v>
      </c>
      <c r="N104" s="45">
        <v>0.13060930000000001</v>
      </c>
      <c r="O104" s="70">
        <v>8.4698099999999998E-2</v>
      </c>
      <c r="P104" s="48">
        <v>0.20670279999999999</v>
      </c>
      <c r="Q104" s="45">
        <v>0.14219879999999999</v>
      </c>
      <c r="R104" s="70">
        <v>0.1035877</v>
      </c>
      <c r="S104" s="48">
        <v>0.2037697</v>
      </c>
    </row>
    <row r="105" spans="1:19" x14ac:dyDescent="0.3">
      <c r="A105" t="s">
        <v>277</v>
      </c>
      <c r="B105" s="45">
        <v>3.5099999999999999E-5</v>
      </c>
      <c r="C105" s="70">
        <v>2.69E-5</v>
      </c>
      <c r="D105" s="48">
        <v>4.3699999999999998E-5</v>
      </c>
      <c r="E105" s="45">
        <v>3.5299999999999997E-5</v>
      </c>
      <c r="F105" s="70">
        <v>2.65E-5</v>
      </c>
      <c r="G105" s="48">
        <v>4.6199999999999998E-5</v>
      </c>
      <c r="H105" s="45">
        <v>3.6300000000000001E-5</v>
      </c>
      <c r="I105" s="47">
        <v>2.76E-5</v>
      </c>
      <c r="J105" s="48">
        <v>4.6799999999999999E-5</v>
      </c>
      <c r="K105" s="45">
        <v>3.8999999999999999E-5</v>
      </c>
      <c r="L105" s="70">
        <v>3.0499999999999999E-5</v>
      </c>
      <c r="M105" s="48">
        <v>4.8600000000000002E-5</v>
      </c>
      <c r="N105" s="45">
        <v>3.6300000000000001E-5</v>
      </c>
      <c r="O105" s="70">
        <v>2.7500000000000001E-5</v>
      </c>
      <c r="P105" s="48">
        <v>4.8099999999999997E-5</v>
      </c>
      <c r="Q105" s="45">
        <v>3.8500000000000001E-5</v>
      </c>
      <c r="R105" s="70">
        <v>3.3399999999999999E-5</v>
      </c>
      <c r="S105" s="48">
        <v>4.9400000000000001E-5</v>
      </c>
    </row>
    <row r="106" spans="1:19" x14ac:dyDescent="0.3">
      <c r="A106" t="s">
        <v>278</v>
      </c>
      <c r="B106" s="45">
        <v>0.55763379999999996</v>
      </c>
      <c r="C106" s="70">
        <v>0.43385230000000002</v>
      </c>
      <c r="D106" s="48">
        <v>0.70160440000000002</v>
      </c>
      <c r="E106" s="45">
        <v>0.56873479999999998</v>
      </c>
      <c r="F106" s="70">
        <v>0.41873729999999998</v>
      </c>
      <c r="G106" s="48">
        <v>0.7513341</v>
      </c>
      <c r="H106" s="45">
        <v>0.58664839999999996</v>
      </c>
      <c r="I106" s="47">
        <v>0.44884230000000003</v>
      </c>
      <c r="J106" s="48">
        <v>0.77527210000000002</v>
      </c>
      <c r="K106" s="45">
        <v>0.62093129999999996</v>
      </c>
      <c r="L106" s="70">
        <v>0.49770750000000002</v>
      </c>
      <c r="M106" s="48">
        <v>0.79162690000000002</v>
      </c>
      <c r="N106" s="45">
        <v>0.57699279999999997</v>
      </c>
      <c r="O106" s="70">
        <v>0.4353187</v>
      </c>
      <c r="P106" s="48">
        <v>0.78489980000000004</v>
      </c>
      <c r="Q106" s="45">
        <v>0.63992579999999999</v>
      </c>
      <c r="R106" s="70">
        <v>0.53741620000000001</v>
      </c>
      <c r="S106" s="48">
        <v>0.79600409999999999</v>
      </c>
    </row>
    <row r="107" spans="1:19" x14ac:dyDescent="0.3">
      <c r="A107" t="s">
        <v>279</v>
      </c>
      <c r="B107" s="45">
        <v>0.132549</v>
      </c>
      <c r="C107" s="70">
        <v>9.9754499999999996E-2</v>
      </c>
      <c r="D107" s="48">
        <v>0.1676057</v>
      </c>
      <c r="E107" s="45">
        <v>0.1331909</v>
      </c>
      <c r="F107" s="70">
        <v>9.8123100000000005E-2</v>
      </c>
      <c r="G107" s="48">
        <v>0.17496159999999999</v>
      </c>
      <c r="H107" s="45">
        <v>0.13774539999999999</v>
      </c>
      <c r="I107" s="47">
        <v>0.1026142</v>
      </c>
      <c r="J107" s="48">
        <v>0.17994959999999999</v>
      </c>
      <c r="K107" s="45">
        <v>0.14783250000000001</v>
      </c>
      <c r="L107" s="70">
        <v>0.114647</v>
      </c>
      <c r="M107" s="48">
        <v>0.18346989999999999</v>
      </c>
      <c r="N107" s="45">
        <v>0.13726640000000001</v>
      </c>
      <c r="O107" s="70">
        <v>0.1041195</v>
      </c>
      <c r="P107" s="48">
        <v>0.17782000000000001</v>
      </c>
      <c r="Q107" s="45">
        <v>0.1475901</v>
      </c>
      <c r="R107" s="70">
        <v>0.12599099999999999</v>
      </c>
      <c r="S107" s="48">
        <v>0.1860533</v>
      </c>
    </row>
    <row r="108" spans="1:19" x14ac:dyDescent="0.3">
      <c r="A108" t="s">
        <v>280</v>
      </c>
      <c r="B108" s="45">
        <v>0.1937643</v>
      </c>
      <c r="C108" s="70">
        <v>0.14907010000000001</v>
      </c>
      <c r="D108" s="48">
        <v>0.24418599999999999</v>
      </c>
      <c r="E108" s="45">
        <v>0.18976950000000001</v>
      </c>
      <c r="F108" s="70">
        <v>0.14376369999999999</v>
      </c>
      <c r="G108" s="48">
        <v>0.24168120000000001</v>
      </c>
      <c r="H108" s="45">
        <v>0.19544120000000001</v>
      </c>
      <c r="I108" s="47">
        <v>0.1473883</v>
      </c>
      <c r="J108" s="48">
        <v>0.25345529999999999</v>
      </c>
      <c r="K108" s="45">
        <v>0.2064793</v>
      </c>
      <c r="L108" s="70">
        <v>0.16047700000000001</v>
      </c>
      <c r="M108" s="48">
        <v>0.25927709999999998</v>
      </c>
      <c r="N108" s="45">
        <v>0.1949864</v>
      </c>
      <c r="O108" s="70">
        <v>0.1488266</v>
      </c>
      <c r="P108" s="48">
        <v>0.24108499999999999</v>
      </c>
      <c r="Q108" s="45">
        <v>0.21143600000000001</v>
      </c>
      <c r="R108" s="70">
        <v>0.1709484</v>
      </c>
      <c r="S108" s="48">
        <v>0.25394889999999998</v>
      </c>
    </row>
    <row r="109" spans="1:19" x14ac:dyDescent="0.3">
      <c r="A109" t="s">
        <v>281</v>
      </c>
      <c r="B109" s="45">
        <v>0.1092569</v>
      </c>
      <c r="C109" s="70">
        <v>8.3094000000000001E-2</v>
      </c>
      <c r="D109" s="48">
        <v>0.1380884</v>
      </c>
      <c r="E109" s="45">
        <v>0.10701670000000001</v>
      </c>
      <c r="F109" s="70">
        <v>7.9962500000000006E-2</v>
      </c>
      <c r="G109" s="48">
        <v>0.13663459999999999</v>
      </c>
      <c r="H109" s="45">
        <v>0.11035449999999999</v>
      </c>
      <c r="I109" s="47">
        <v>8.0435800000000002E-2</v>
      </c>
      <c r="J109" s="48">
        <v>0.14176939999999999</v>
      </c>
      <c r="K109" s="45">
        <v>0.11653529999999999</v>
      </c>
      <c r="L109" s="70">
        <v>8.7365799999999993E-2</v>
      </c>
      <c r="M109" s="48">
        <v>0.14924229999999999</v>
      </c>
      <c r="N109" s="45">
        <v>0.10940660000000001</v>
      </c>
      <c r="O109" s="70">
        <v>8.1173200000000001E-2</v>
      </c>
      <c r="P109" s="48">
        <v>0.13719970000000001</v>
      </c>
      <c r="Q109" s="45">
        <v>0.1140084</v>
      </c>
      <c r="R109" s="70">
        <v>9.6397399999999994E-2</v>
      </c>
      <c r="S109" s="48">
        <v>0.14635600000000001</v>
      </c>
    </row>
    <row r="110" spans="1:19" x14ac:dyDescent="0.3">
      <c r="A110" t="s">
        <v>282</v>
      </c>
      <c r="B110" s="45">
        <v>8.3572599999999997E-2</v>
      </c>
      <c r="C110" s="70">
        <v>6.3884099999999999E-2</v>
      </c>
      <c r="D110" s="48">
        <v>0.1045625</v>
      </c>
      <c r="E110" s="45">
        <v>8.3576200000000003E-2</v>
      </c>
      <c r="F110" s="70">
        <v>6.1959599999999997E-2</v>
      </c>
      <c r="G110" s="48">
        <v>0.1087452</v>
      </c>
      <c r="H110" s="45">
        <v>8.58733E-2</v>
      </c>
      <c r="I110" s="47">
        <v>6.3962400000000003E-2</v>
      </c>
      <c r="J110" s="48">
        <v>0.1122013</v>
      </c>
      <c r="K110" s="45">
        <v>9.3565400000000007E-2</v>
      </c>
      <c r="L110" s="70">
        <v>7.0858400000000002E-2</v>
      </c>
      <c r="M110" s="48">
        <v>0.1146472</v>
      </c>
      <c r="N110" s="45">
        <v>8.5567799999999999E-2</v>
      </c>
      <c r="O110" s="70">
        <v>6.5159099999999998E-2</v>
      </c>
      <c r="P110" s="48">
        <v>0.10932939999999999</v>
      </c>
      <c r="Q110" s="45">
        <v>9.0145699999999995E-2</v>
      </c>
      <c r="R110" s="70">
        <v>7.9522099999999998E-2</v>
      </c>
      <c r="S110" s="48">
        <v>0.1123642</v>
      </c>
    </row>
    <row r="111" spans="1:19" x14ac:dyDescent="0.3">
      <c r="A111" t="s">
        <v>283</v>
      </c>
      <c r="B111" s="45">
        <v>0.2304773</v>
      </c>
      <c r="C111" s="70">
        <v>0.16636020000000001</v>
      </c>
      <c r="D111" s="48">
        <v>0.29995169999999999</v>
      </c>
      <c r="E111" s="45">
        <v>0.23223189999999999</v>
      </c>
      <c r="F111" s="70">
        <v>0.1705151</v>
      </c>
      <c r="G111" s="48">
        <v>0.3297988</v>
      </c>
      <c r="H111" s="45">
        <v>0.243981</v>
      </c>
      <c r="I111" s="47">
        <v>0.17602590000000001</v>
      </c>
      <c r="J111" s="48">
        <v>0.34838209999999997</v>
      </c>
      <c r="K111" s="45">
        <v>0.2483744</v>
      </c>
      <c r="L111" s="70">
        <v>0.18820190000000001</v>
      </c>
      <c r="M111" s="48">
        <v>0.36679620000000002</v>
      </c>
      <c r="N111" s="45">
        <v>0.2510328</v>
      </c>
      <c r="O111" s="70">
        <v>0.17617550000000001</v>
      </c>
      <c r="P111" s="48">
        <v>0.35436010000000001</v>
      </c>
      <c r="Q111" s="45">
        <v>0.27565499999999998</v>
      </c>
      <c r="R111" s="70">
        <v>0.22171070000000001</v>
      </c>
      <c r="S111" s="48">
        <v>0.36815419999999999</v>
      </c>
    </row>
    <row r="112" spans="1:19" x14ac:dyDescent="0.3">
      <c r="A112" t="s">
        <v>284</v>
      </c>
      <c r="B112" s="45">
        <v>3.6600000000000002E-5</v>
      </c>
      <c r="C112" s="70">
        <v>2.8399999999999999E-5</v>
      </c>
      <c r="D112" s="48">
        <v>4.6600000000000001E-5</v>
      </c>
      <c r="E112" s="45">
        <v>3.6900000000000002E-5</v>
      </c>
      <c r="F112" s="70">
        <v>2.8E-5</v>
      </c>
      <c r="G112" s="48">
        <v>4.8300000000000002E-5</v>
      </c>
      <c r="H112" s="45">
        <v>3.8600000000000003E-5</v>
      </c>
      <c r="I112" s="47">
        <v>2.94E-5</v>
      </c>
      <c r="J112" s="48">
        <v>5.0699999999999999E-5</v>
      </c>
      <c r="K112" s="45">
        <v>3.9499999999999998E-5</v>
      </c>
      <c r="L112" s="70">
        <v>3.1999999999999999E-5</v>
      </c>
      <c r="M112" s="48">
        <v>5.1999999999999997E-5</v>
      </c>
      <c r="N112" s="45">
        <v>3.8000000000000002E-5</v>
      </c>
      <c r="O112" s="70">
        <v>2.9600000000000001E-5</v>
      </c>
      <c r="P112" s="48">
        <v>5.1600000000000001E-5</v>
      </c>
      <c r="Q112" s="45">
        <v>4.49E-5</v>
      </c>
      <c r="R112" s="70">
        <v>3.5500000000000002E-5</v>
      </c>
      <c r="S112" s="48">
        <v>5.1499999999999998E-5</v>
      </c>
    </row>
    <row r="113" spans="1:19" x14ac:dyDescent="0.3">
      <c r="A113" t="s">
        <v>285</v>
      </c>
      <c r="B113" s="45">
        <v>0.39228550000000001</v>
      </c>
      <c r="C113" s="70">
        <v>0.30566179999999998</v>
      </c>
      <c r="D113" s="48">
        <v>0.50038369999999999</v>
      </c>
      <c r="E113" s="45">
        <v>0.39859689999999998</v>
      </c>
      <c r="F113" s="70">
        <v>0.30255080000000001</v>
      </c>
      <c r="G113" s="48">
        <v>0.51183749999999995</v>
      </c>
      <c r="H113" s="45">
        <v>0.4150219</v>
      </c>
      <c r="I113" s="47">
        <v>0.31681870000000001</v>
      </c>
      <c r="J113" s="48">
        <v>0.54067180000000004</v>
      </c>
      <c r="K113" s="45">
        <v>0.43026740000000002</v>
      </c>
      <c r="L113" s="70">
        <v>0.3433563</v>
      </c>
      <c r="M113" s="48">
        <v>0.55243580000000003</v>
      </c>
      <c r="N113" s="45">
        <v>0.4086688</v>
      </c>
      <c r="O113" s="70">
        <v>0.31984420000000002</v>
      </c>
      <c r="P113" s="48">
        <v>0.53634930000000003</v>
      </c>
      <c r="Q113" s="45">
        <v>0.47669929999999999</v>
      </c>
      <c r="R113" s="70">
        <v>0.37870300000000001</v>
      </c>
      <c r="S113" s="48">
        <v>0.54555679999999995</v>
      </c>
    </row>
    <row r="114" spans="1:19" x14ac:dyDescent="0.3">
      <c r="A114" t="s">
        <v>286</v>
      </c>
      <c r="B114" s="45">
        <v>0.1006624</v>
      </c>
      <c r="C114" s="70">
        <v>7.8453800000000004E-2</v>
      </c>
      <c r="D114" s="48">
        <v>0.1240754</v>
      </c>
      <c r="E114" s="45">
        <v>0.10103470000000001</v>
      </c>
      <c r="F114" s="70">
        <v>7.7888499999999999E-2</v>
      </c>
      <c r="G114" s="48">
        <v>0.12877060000000001</v>
      </c>
      <c r="H114" s="45">
        <v>0.1046305</v>
      </c>
      <c r="I114" s="47">
        <v>8.2866499999999996E-2</v>
      </c>
      <c r="J114" s="48">
        <v>0.13264480000000001</v>
      </c>
      <c r="K114" s="45">
        <v>0.10933089999999999</v>
      </c>
      <c r="L114" s="70">
        <v>8.7508000000000002E-2</v>
      </c>
      <c r="M114" s="48">
        <v>0.13326950000000001</v>
      </c>
      <c r="N114" s="45">
        <v>0.10355350000000001</v>
      </c>
      <c r="O114" s="70">
        <v>8.0698800000000001E-2</v>
      </c>
      <c r="P114" s="48">
        <v>0.13166269999999999</v>
      </c>
      <c r="Q114" s="45">
        <v>0.1173313</v>
      </c>
      <c r="R114" s="70">
        <v>0.10060089999999999</v>
      </c>
      <c r="S114" s="48">
        <v>0.13600760000000001</v>
      </c>
    </row>
    <row r="115" spans="1:19" x14ac:dyDescent="0.3">
      <c r="A115" t="s">
        <v>287</v>
      </c>
      <c r="B115" s="45">
        <v>0.1618531</v>
      </c>
      <c r="C115" s="70">
        <v>0.1190508</v>
      </c>
      <c r="D115" s="48">
        <v>0.20178779999999999</v>
      </c>
      <c r="E115" s="45">
        <v>0.16178119999999999</v>
      </c>
      <c r="F115" s="70">
        <v>0.12176240000000001</v>
      </c>
      <c r="G115" s="48">
        <v>0.2090793</v>
      </c>
      <c r="H115" s="45">
        <v>0.16809760000000001</v>
      </c>
      <c r="I115" s="47">
        <v>0.12796199999999999</v>
      </c>
      <c r="J115" s="48">
        <v>0.21562770000000001</v>
      </c>
      <c r="K115" s="45">
        <v>0.17631289999999999</v>
      </c>
      <c r="L115" s="70">
        <v>0.13672519999999999</v>
      </c>
      <c r="M115" s="48">
        <v>0.21902540000000001</v>
      </c>
      <c r="N115" s="45">
        <v>0.16170709999999999</v>
      </c>
      <c r="O115" s="70">
        <v>0.12739329999999999</v>
      </c>
      <c r="P115" s="48">
        <v>0.2136159</v>
      </c>
      <c r="Q115" s="45">
        <v>0.1876147</v>
      </c>
      <c r="R115" s="70">
        <v>0.16445969999999999</v>
      </c>
      <c r="S115" s="48">
        <v>0.2158185</v>
      </c>
    </row>
    <row r="116" spans="1:19" x14ac:dyDescent="0.3">
      <c r="A116" t="s">
        <v>288</v>
      </c>
      <c r="B116" s="45">
        <v>9.6336699999999997E-2</v>
      </c>
      <c r="C116" s="70">
        <v>7.2018899999999997E-2</v>
      </c>
      <c r="D116" s="48">
        <v>0.12462380000000001</v>
      </c>
      <c r="E116" s="45">
        <v>9.7904099999999994E-2</v>
      </c>
      <c r="F116" s="70">
        <v>7.2855900000000001E-2</v>
      </c>
      <c r="G116" s="48">
        <v>0.1280087</v>
      </c>
      <c r="H116" s="45">
        <v>0.10148890000000001</v>
      </c>
      <c r="I116" s="47">
        <v>7.5764999999999999E-2</v>
      </c>
      <c r="J116" s="48">
        <v>0.1327238</v>
      </c>
      <c r="K116" s="45">
        <v>0.1051112</v>
      </c>
      <c r="L116" s="70">
        <v>7.9566999999999999E-2</v>
      </c>
      <c r="M116" s="48">
        <v>0.137409</v>
      </c>
      <c r="N116" s="45">
        <v>9.7366599999999998E-2</v>
      </c>
      <c r="O116" s="70">
        <v>7.5733900000000007E-2</v>
      </c>
      <c r="P116" s="48">
        <v>0.13348670000000001</v>
      </c>
      <c r="Q116" s="45">
        <v>0.1176664</v>
      </c>
      <c r="R116" s="70">
        <v>9.7980899999999996E-2</v>
      </c>
      <c r="S116" s="48">
        <v>0.13311229999999999</v>
      </c>
    </row>
    <row r="117" spans="1:19" x14ac:dyDescent="0.3">
      <c r="A117" t="s">
        <v>289</v>
      </c>
      <c r="B117" s="45">
        <v>6.2950699999999998E-2</v>
      </c>
      <c r="C117" s="70">
        <v>5.0914399999999999E-2</v>
      </c>
      <c r="D117" s="48">
        <v>7.7241599999999994E-2</v>
      </c>
      <c r="E117" s="45">
        <v>6.3531900000000002E-2</v>
      </c>
      <c r="F117" s="70">
        <v>4.91365E-2</v>
      </c>
      <c r="G117" s="48">
        <v>7.9367800000000002E-2</v>
      </c>
      <c r="H117" s="45">
        <v>6.4906400000000003E-2</v>
      </c>
      <c r="I117" s="47">
        <v>5.0366899999999999E-2</v>
      </c>
      <c r="J117" s="48">
        <v>8.3460999999999994E-2</v>
      </c>
      <c r="K117" s="45">
        <v>7.0340899999999998E-2</v>
      </c>
      <c r="L117" s="70">
        <v>5.4746299999999998E-2</v>
      </c>
      <c r="M117" s="48">
        <v>8.2562999999999998E-2</v>
      </c>
      <c r="N117" s="45">
        <v>6.5130300000000002E-2</v>
      </c>
      <c r="O117" s="70">
        <v>5.0485299999999997E-2</v>
      </c>
      <c r="P117" s="48">
        <v>8.1891199999999997E-2</v>
      </c>
      <c r="Q117" s="45">
        <v>6.9586499999999996E-2</v>
      </c>
      <c r="R117" s="70">
        <v>6.10529E-2</v>
      </c>
      <c r="S117" s="48">
        <v>8.1835199999999997E-2</v>
      </c>
    </row>
    <row r="118" spans="1:19" x14ac:dyDescent="0.3">
      <c r="A118" t="s">
        <v>290</v>
      </c>
      <c r="B118" s="45">
        <v>0.1307489</v>
      </c>
      <c r="C118" s="70">
        <v>9.4768699999999997E-2</v>
      </c>
      <c r="D118" s="48">
        <v>0.17377570000000001</v>
      </c>
      <c r="E118" s="45">
        <v>0.13110579999999999</v>
      </c>
      <c r="F118" s="70">
        <v>9.59512E-2</v>
      </c>
      <c r="G118" s="48">
        <v>0.18449189999999999</v>
      </c>
      <c r="H118" s="45">
        <v>0.1379956</v>
      </c>
      <c r="I118" s="47">
        <v>0.1004481</v>
      </c>
      <c r="J118" s="48">
        <v>0.19467809999999999</v>
      </c>
      <c r="K118" s="45">
        <v>0.14109150000000001</v>
      </c>
      <c r="L118" s="70">
        <v>9.9445400000000003E-2</v>
      </c>
      <c r="M118" s="48">
        <v>0.2000963</v>
      </c>
      <c r="N118" s="45">
        <v>0.1391539</v>
      </c>
      <c r="O118" s="70">
        <v>9.7522899999999996E-2</v>
      </c>
      <c r="P118" s="48">
        <v>0.19499549999999999</v>
      </c>
      <c r="Q118" s="45">
        <v>0.1614601</v>
      </c>
      <c r="R118" s="70">
        <v>0.1211701</v>
      </c>
      <c r="S118" s="48">
        <v>0.2005103</v>
      </c>
    </row>
    <row r="119" spans="1:19" x14ac:dyDescent="0.3">
      <c r="A119" t="s">
        <v>291</v>
      </c>
      <c r="B119" s="45">
        <v>5.8499999999999999E-5</v>
      </c>
      <c r="C119" s="70">
        <v>4.8999999999999998E-5</v>
      </c>
      <c r="D119" s="48">
        <v>7.1400000000000001E-5</v>
      </c>
      <c r="E119" s="45">
        <v>5.9200000000000002E-5</v>
      </c>
      <c r="F119" s="70">
        <v>4.8600000000000002E-5</v>
      </c>
      <c r="G119" s="48">
        <v>7.1699999999999995E-5</v>
      </c>
      <c r="H119" s="45">
        <v>5.9599999999999999E-5</v>
      </c>
      <c r="I119" s="47">
        <v>4.9799999999999998E-5</v>
      </c>
      <c r="J119" s="48">
        <v>7.4499999999999995E-5</v>
      </c>
      <c r="K119" s="45">
        <v>6.1400000000000002E-5</v>
      </c>
      <c r="L119" s="70">
        <v>5.2200000000000002E-5</v>
      </c>
      <c r="M119" s="48">
        <v>7.3100000000000001E-5</v>
      </c>
      <c r="N119" s="45">
        <v>5.94E-5</v>
      </c>
      <c r="O119" s="70">
        <v>4.8399999999999997E-5</v>
      </c>
      <c r="P119" s="48">
        <v>7.2100000000000004E-5</v>
      </c>
      <c r="Q119" s="45">
        <v>6.4300000000000004E-5</v>
      </c>
      <c r="R119" s="70">
        <v>5.5600000000000003E-5</v>
      </c>
      <c r="S119" s="48">
        <v>7.1400000000000001E-5</v>
      </c>
    </row>
    <row r="120" spans="1:19" x14ac:dyDescent="0.3">
      <c r="A120" t="s">
        <v>292</v>
      </c>
      <c r="B120" s="45">
        <v>0.37454019999999999</v>
      </c>
      <c r="C120" s="70">
        <v>0.3120406</v>
      </c>
      <c r="D120" s="48">
        <v>0.45489770000000002</v>
      </c>
      <c r="E120" s="45">
        <v>0.37836690000000001</v>
      </c>
      <c r="F120" s="70">
        <v>0.31105240000000001</v>
      </c>
      <c r="G120" s="48">
        <v>0.46195069999999999</v>
      </c>
      <c r="H120" s="45">
        <v>0.38743179999999999</v>
      </c>
      <c r="I120" s="47">
        <v>0.3185231</v>
      </c>
      <c r="J120" s="48">
        <v>0.48023399999999999</v>
      </c>
      <c r="K120" s="45">
        <v>0.39326179999999999</v>
      </c>
      <c r="L120" s="70">
        <v>0.33518510000000001</v>
      </c>
      <c r="M120" s="48">
        <v>0.47254020000000002</v>
      </c>
      <c r="N120" s="45">
        <v>0.38438909999999998</v>
      </c>
      <c r="O120" s="70">
        <v>0.31258540000000001</v>
      </c>
      <c r="P120" s="48">
        <v>0.46198699999999998</v>
      </c>
      <c r="Q120" s="45">
        <v>0.4101185</v>
      </c>
      <c r="R120" s="70">
        <v>0.3502866</v>
      </c>
      <c r="S120" s="48">
        <v>0.45737660000000002</v>
      </c>
    </row>
    <row r="121" spans="1:19" x14ac:dyDescent="0.3">
      <c r="A121" t="s">
        <v>293</v>
      </c>
      <c r="B121" s="45">
        <v>0.1068404</v>
      </c>
      <c r="C121" s="70">
        <v>8.7207199999999999E-2</v>
      </c>
      <c r="D121" s="48">
        <v>0.1301621</v>
      </c>
      <c r="E121" s="45">
        <v>0.1077188</v>
      </c>
      <c r="F121" s="70">
        <v>8.8195399999999993E-2</v>
      </c>
      <c r="G121" s="48">
        <v>0.13264139999999999</v>
      </c>
      <c r="H121" s="45">
        <v>0.1111061</v>
      </c>
      <c r="I121" s="47">
        <v>8.9901599999999998E-2</v>
      </c>
      <c r="J121" s="48">
        <v>0.13777909999999999</v>
      </c>
      <c r="K121" s="45">
        <v>0.1111907</v>
      </c>
      <c r="L121" s="70">
        <v>9.3708799999999995E-2</v>
      </c>
      <c r="M121" s="48">
        <v>0.1352429</v>
      </c>
      <c r="N121" s="45">
        <v>0.1096661</v>
      </c>
      <c r="O121" s="70">
        <v>8.7895699999999993E-2</v>
      </c>
      <c r="P121" s="48">
        <v>0.13382820000000001</v>
      </c>
      <c r="Q121" s="45">
        <v>0.1211199</v>
      </c>
      <c r="R121" s="70">
        <v>9.8710999999999993E-2</v>
      </c>
      <c r="S121" s="48">
        <v>0.13009039999999999</v>
      </c>
    </row>
    <row r="122" spans="1:19" x14ac:dyDescent="0.3">
      <c r="A122" t="s">
        <v>294</v>
      </c>
      <c r="B122" s="45">
        <v>0.20818410000000001</v>
      </c>
      <c r="C122" s="70">
        <v>0.16947090000000001</v>
      </c>
      <c r="D122" s="48">
        <v>0.2455358</v>
      </c>
      <c r="E122" s="45">
        <v>0.2047525</v>
      </c>
      <c r="F122" s="70">
        <v>0.167328</v>
      </c>
      <c r="G122" s="48">
        <v>0.24692140000000001</v>
      </c>
      <c r="H122" s="45">
        <v>0.206763</v>
      </c>
      <c r="I122" s="47">
        <v>0.1704772</v>
      </c>
      <c r="J122" s="48">
        <v>0.25412420000000002</v>
      </c>
      <c r="K122" s="45">
        <v>0.2122967</v>
      </c>
      <c r="L122" s="70">
        <v>0.1773497</v>
      </c>
      <c r="M122" s="48">
        <v>0.24803729999999999</v>
      </c>
      <c r="N122" s="45">
        <v>0.20743500000000001</v>
      </c>
      <c r="O122" s="70">
        <v>0.16823160000000001</v>
      </c>
      <c r="P122" s="48">
        <v>0.24434539999999999</v>
      </c>
      <c r="Q122" s="45">
        <v>0.22510040000000001</v>
      </c>
      <c r="R122" s="70">
        <v>0.17152149999999999</v>
      </c>
      <c r="S122" s="48">
        <v>0.25649309999999997</v>
      </c>
    </row>
    <row r="123" spans="1:19" x14ac:dyDescent="0.3">
      <c r="A123" t="s">
        <v>295</v>
      </c>
      <c r="B123" s="45">
        <v>0.14671719999999999</v>
      </c>
      <c r="C123" s="70">
        <v>0.119293</v>
      </c>
      <c r="D123" s="48">
        <v>0.17459040000000001</v>
      </c>
      <c r="E123" s="45">
        <v>0.14443980000000001</v>
      </c>
      <c r="F123" s="70">
        <v>0.11748359999999999</v>
      </c>
      <c r="G123" s="48">
        <v>0.17263419999999999</v>
      </c>
      <c r="H123" s="45">
        <v>0.14611260000000001</v>
      </c>
      <c r="I123" s="47">
        <v>0.1194727</v>
      </c>
      <c r="J123" s="48">
        <v>0.1773681</v>
      </c>
      <c r="K123" s="45">
        <v>0.1502049</v>
      </c>
      <c r="L123" s="70">
        <v>0.12411079999999999</v>
      </c>
      <c r="M123" s="48">
        <v>0.1741134</v>
      </c>
      <c r="N123" s="45">
        <v>0.1458353</v>
      </c>
      <c r="O123" s="70">
        <v>0.1157194</v>
      </c>
      <c r="P123" s="48">
        <v>0.17120079999999999</v>
      </c>
      <c r="Q123" s="45">
        <v>0.15460070000000001</v>
      </c>
      <c r="R123" s="70">
        <v>0.1206878</v>
      </c>
      <c r="S123" s="48">
        <v>0.18318100000000001</v>
      </c>
    </row>
    <row r="124" spans="1:19" x14ac:dyDescent="0.3">
      <c r="A124" t="s">
        <v>296</v>
      </c>
      <c r="B124" s="45">
        <v>5.9863899999999998E-2</v>
      </c>
      <c r="C124" s="70">
        <v>5.0052800000000001E-2</v>
      </c>
      <c r="D124" s="48">
        <v>7.3818499999999995E-2</v>
      </c>
      <c r="E124" s="45">
        <v>6.0574900000000001E-2</v>
      </c>
      <c r="F124" s="70">
        <v>4.9303300000000001E-2</v>
      </c>
      <c r="G124" s="48">
        <v>7.3817999999999995E-2</v>
      </c>
      <c r="H124" s="45">
        <v>6.1360699999999997E-2</v>
      </c>
      <c r="I124" s="47">
        <v>5.0459700000000003E-2</v>
      </c>
      <c r="J124" s="48">
        <v>7.7112700000000006E-2</v>
      </c>
      <c r="K124" s="45">
        <v>6.2926700000000002E-2</v>
      </c>
      <c r="L124" s="70">
        <v>5.3628299999999997E-2</v>
      </c>
      <c r="M124" s="48">
        <v>7.5082999999999997E-2</v>
      </c>
      <c r="N124" s="45">
        <v>6.1393799999999998E-2</v>
      </c>
      <c r="O124" s="70">
        <v>4.8896099999999998E-2</v>
      </c>
      <c r="P124" s="48">
        <v>7.3974300000000007E-2</v>
      </c>
      <c r="Q124" s="45">
        <v>6.7359699999999995E-2</v>
      </c>
      <c r="R124" s="70">
        <v>5.5889000000000001E-2</v>
      </c>
      <c r="S124" s="48">
        <v>7.4568899999999994E-2</v>
      </c>
    </row>
    <row r="125" spans="1:19" x14ac:dyDescent="0.3">
      <c r="A125" t="s">
        <v>297</v>
      </c>
      <c r="B125" s="45">
        <v>6.3302499999999998E-2</v>
      </c>
      <c r="C125" s="70">
        <v>5.0440199999999998E-2</v>
      </c>
      <c r="D125" s="48">
        <v>8.0471699999999993E-2</v>
      </c>
      <c r="E125" s="45">
        <v>6.4496800000000007E-2</v>
      </c>
      <c r="F125" s="70">
        <v>5.0174400000000001E-2</v>
      </c>
      <c r="G125" s="48">
        <v>8.4544400000000006E-2</v>
      </c>
      <c r="H125" s="45">
        <v>6.7182500000000006E-2</v>
      </c>
      <c r="I125" s="47">
        <v>5.2034299999999999E-2</v>
      </c>
      <c r="J125" s="48">
        <v>8.8450699999999993E-2</v>
      </c>
      <c r="K125" s="45">
        <v>6.7296499999999995E-2</v>
      </c>
      <c r="L125" s="70">
        <v>5.1555799999999999E-2</v>
      </c>
      <c r="M125" s="48">
        <v>8.4749599999999994E-2</v>
      </c>
      <c r="N125" s="45">
        <v>6.5548899999999993E-2</v>
      </c>
      <c r="O125" s="70">
        <v>5.1985099999999999E-2</v>
      </c>
      <c r="P125" s="48">
        <v>8.7257799999999996E-2</v>
      </c>
      <c r="Q125" s="45">
        <v>7.5766299999999995E-2</v>
      </c>
      <c r="R125" s="70">
        <v>5.9832900000000001E-2</v>
      </c>
      <c r="S125" s="48">
        <v>8.3180000000000004E-2</v>
      </c>
    </row>
    <row r="126" spans="1:19" x14ac:dyDescent="0.3">
      <c r="A126" t="s">
        <v>298</v>
      </c>
      <c r="B126" s="45">
        <v>3.546E-4</v>
      </c>
      <c r="C126" s="70">
        <v>2.9849999999999999E-4</v>
      </c>
      <c r="D126" s="48">
        <v>4.1350000000000002E-4</v>
      </c>
      <c r="E126" s="45">
        <v>3.502E-4</v>
      </c>
      <c r="F126" s="70">
        <v>2.943E-4</v>
      </c>
      <c r="G126" s="48">
        <v>4.0860000000000001E-4</v>
      </c>
      <c r="H126" s="45">
        <v>3.4870000000000002E-4</v>
      </c>
      <c r="I126" s="47">
        <v>2.9639999999999999E-4</v>
      </c>
      <c r="J126" s="48">
        <v>4.2210000000000001E-4</v>
      </c>
      <c r="K126" s="45">
        <v>3.7080000000000001E-4</v>
      </c>
      <c r="L126" s="70">
        <v>3.1060000000000001E-4</v>
      </c>
      <c r="M126" s="48">
        <v>4.1819999999999997E-4</v>
      </c>
      <c r="N126" s="45">
        <v>3.48E-4</v>
      </c>
      <c r="O126" s="70">
        <v>2.8870000000000002E-4</v>
      </c>
      <c r="P126" s="48">
        <v>4.1169999999999998E-4</v>
      </c>
      <c r="Q126" s="45">
        <v>3.77E-4</v>
      </c>
      <c r="R126" s="70">
        <v>2.966E-4</v>
      </c>
      <c r="S126" s="48">
        <v>4.194E-4</v>
      </c>
    </row>
    <row r="127" spans="1:19" x14ac:dyDescent="0.3">
      <c r="A127" t="s">
        <v>299</v>
      </c>
      <c r="B127" s="45">
        <v>1.5239370000000001</v>
      </c>
      <c r="C127" s="70">
        <v>1.3002880000000001</v>
      </c>
      <c r="D127" s="48">
        <v>1.7576419999999999</v>
      </c>
      <c r="E127" s="45">
        <v>1.4754750000000001</v>
      </c>
      <c r="F127" s="70">
        <v>1.265353</v>
      </c>
      <c r="G127" s="48">
        <v>1.7075499999999999</v>
      </c>
      <c r="H127" s="45">
        <v>1.472297</v>
      </c>
      <c r="I127" s="47">
        <v>1.259639</v>
      </c>
      <c r="J127" s="48">
        <v>1.7515000000000001</v>
      </c>
      <c r="K127" s="45">
        <v>1.5431429999999999</v>
      </c>
      <c r="L127" s="70">
        <v>1.3233440000000001</v>
      </c>
      <c r="M127" s="48">
        <v>1.7579659999999999</v>
      </c>
      <c r="N127" s="45">
        <v>1.4775799999999999</v>
      </c>
      <c r="O127" s="70">
        <v>1.246553</v>
      </c>
      <c r="P127" s="48">
        <v>1.675243</v>
      </c>
      <c r="Q127" s="45">
        <v>1.552756</v>
      </c>
      <c r="R127" s="70">
        <v>1.324101</v>
      </c>
      <c r="S127" s="48">
        <v>1.7637039999999999</v>
      </c>
    </row>
    <row r="128" spans="1:19" x14ac:dyDescent="0.3">
      <c r="A128" t="s">
        <v>300</v>
      </c>
      <c r="B128" s="45">
        <v>0.35391509999999998</v>
      </c>
      <c r="C128" s="70">
        <v>0.30025249999999998</v>
      </c>
      <c r="D128" s="48">
        <v>0.40570840000000002</v>
      </c>
      <c r="E128" s="45">
        <v>0.34373419999999999</v>
      </c>
      <c r="F128" s="70">
        <v>0.2937072</v>
      </c>
      <c r="G128" s="48">
        <v>0.39775270000000001</v>
      </c>
      <c r="H128" s="45">
        <v>0.3455666</v>
      </c>
      <c r="I128" s="47">
        <v>0.29752149999999999</v>
      </c>
      <c r="J128" s="48">
        <v>0.40968389999999999</v>
      </c>
      <c r="K128" s="45">
        <v>0.35880040000000002</v>
      </c>
      <c r="L128" s="70">
        <v>0.31053799999999998</v>
      </c>
      <c r="M128" s="48">
        <v>0.41327419999999998</v>
      </c>
      <c r="N128" s="45">
        <v>0.34744320000000001</v>
      </c>
      <c r="O128" s="70">
        <v>0.29366940000000002</v>
      </c>
      <c r="P128" s="48">
        <v>0.39200030000000002</v>
      </c>
      <c r="Q128" s="45">
        <v>0.36013400000000001</v>
      </c>
      <c r="R128" s="70">
        <v>0.30799090000000001</v>
      </c>
      <c r="S128" s="48">
        <v>0.40900829999999999</v>
      </c>
    </row>
    <row r="129" spans="1:19" x14ac:dyDescent="0.3">
      <c r="A129" t="s">
        <v>301</v>
      </c>
      <c r="B129" s="45">
        <v>1.0576319999999999</v>
      </c>
      <c r="C129" s="70">
        <v>0.90194940000000001</v>
      </c>
      <c r="D129" s="48">
        <v>1.224205</v>
      </c>
      <c r="E129" s="45">
        <v>1.0215639999999999</v>
      </c>
      <c r="F129" s="70">
        <v>0.87299090000000001</v>
      </c>
      <c r="G129" s="48">
        <v>1.1820900000000001</v>
      </c>
      <c r="H129" s="45">
        <v>1.0169760000000001</v>
      </c>
      <c r="I129" s="47">
        <v>0.86234630000000001</v>
      </c>
      <c r="J129" s="48">
        <v>1.208097</v>
      </c>
      <c r="K129" s="45">
        <v>1.0768930000000001</v>
      </c>
      <c r="L129" s="70">
        <v>0.90621200000000002</v>
      </c>
      <c r="M129" s="48">
        <v>1.240963</v>
      </c>
      <c r="N129" s="45">
        <v>1.0180309999999999</v>
      </c>
      <c r="O129" s="70">
        <v>0.87553429999999999</v>
      </c>
      <c r="P129" s="48">
        <v>1.1686160000000001</v>
      </c>
      <c r="Q129" s="45">
        <v>1.0553939999999999</v>
      </c>
      <c r="R129" s="70">
        <v>0.91958010000000001</v>
      </c>
      <c r="S129" s="48">
        <v>1.235589</v>
      </c>
    </row>
    <row r="130" spans="1:19" x14ac:dyDescent="0.3">
      <c r="A130" t="s">
        <v>302</v>
      </c>
      <c r="B130" s="45">
        <v>0.78501379999999998</v>
      </c>
      <c r="C130" s="70">
        <v>0.67044210000000004</v>
      </c>
      <c r="D130" s="48">
        <v>0.90036839999999996</v>
      </c>
      <c r="E130" s="45">
        <v>0.75873360000000001</v>
      </c>
      <c r="F130" s="70">
        <v>0.64699530000000005</v>
      </c>
      <c r="G130" s="48">
        <v>0.87787219999999999</v>
      </c>
      <c r="H130" s="45">
        <v>0.75433799999999995</v>
      </c>
      <c r="I130" s="47">
        <v>0.63770150000000003</v>
      </c>
      <c r="J130" s="48">
        <v>0.89389510000000005</v>
      </c>
      <c r="K130" s="45">
        <v>0.79418160000000004</v>
      </c>
      <c r="L130" s="70">
        <v>0.67360819999999999</v>
      </c>
      <c r="M130" s="48">
        <v>0.92980859999999999</v>
      </c>
      <c r="N130" s="45">
        <v>0.75698880000000002</v>
      </c>
      <c r="O130" s="70">
        <v>0.64864630000000001</v>
      </c>
      <c r="P130" s="48">
        <v>0.87155830000000001</v>
      </c>
      <c r="Q130" s="45">
        <v>0.77812049999999999</v>
      </c>
      <c r="R130" s="70">
        <v>0.68392940000000002</v>
      </c>
      <c r="S130" s="48">
        <v>0.90259789999999995</v>
      </c>
    </row>
    <row r="131" spans="1:19" x14ac:dyDescent="0.3">
      <c r="A131" t="s">
        <v>303</v>
      </c>
      <c r="B131" s="45">
        <v>0.26953300000000002</v>
      </c>
      <c r="C131" s="70">
        <v>0.23075470000000001</v>
      </c>
      <c r="D131" s="48">
        <v>0.32127159999999999</v>
      </c>
      <c r="E131" s="45">
        <v>0.26393349999999999</v>
      </c>
      <c r="F131" s="70">
        <v>0.22463939999999999</v>
      </c>
      <c r="G131" s="48">
        <v>0.3070753</v>
      </c>
      <c r="H131" s="45">
        <v>0.26526749999999999</v>
      </c>
      <c r="I131" s="47">
        <v>0.22549569999999999</v>
      </c>
      <c r="J131" s="48">
        <v>0.31303239999999999</v>
      </c>
      <c r="K131" s="45">
        <v>0.27794659999999999</v>
      </c>
      <c r="L131" s="70">
        <v>0.2318954</v>
      </c>
      <c r="M131" s="48">
        <v>0.31397190000000003</v>
      </c>
      <c r="N131" s="45">
        <v>0.2628548</v>
      </c>
      <c r="O131" s="70">
        <v>0.22291259999999999</v>
      </c>
      <c r="P131" s="48">
        <v>0.30160419999999999</v>
      </c>
      <c r="Q131" s="45">
        <v>0.27316360000000001</v>
      </c>
      <c r="R131" s="70">
        <v>0.2260124</v>
      </c>
      <c r="S131" s="48">
        <v>0.3229475</v>
      </c>
    </row>
    <row r="132" spans="1:19" x14ac:dyDescent="0.3">
      <c r="A132" t="s">
        <v>304</v>
      </c>
      <c r="B132" s="45">
        <v>0.1013062</v>
      </c>
      <c r="C132" s="70">
        <v>8.5082000000000005E-2</v>
      </c>
      <c r="D132" s="48">
        <v>0.12419479999999999</v>
      </c>
      <c r="E132" s="45">
        <v>0.103066</v>
      </c>
      <c r="F132" s="70">
        <v>8.4119100000000002E-2</v>
      </c>
      <c r="G132" s="48">
        <v>0.12685399999999999</v>
      </c>
      <c r="H132" s="45">
        <v>0.1037732</v>
      </c>
      <c r="I132" s="47">
        <v>8.5518399999999994E-2</v>
      </c>
      <c r="J132" s="48">
        <v>0.1343617</v>
      </c>
      <c r="K132" s="45">
        <v>0.106174</v>
      </c>
      <c r="L132" s="70">
        <v>8.9098999999999998E-2</v>
      </c>
      <c r="M132" s="48">
        <v>0.12663579999999999</v>
      </c>
      <c r="N132" s="45">
        <v>0.1018384</v>
      </c>
      <c r="O132" s="70">
        <v>8.3883299999999994E-2</v>
      </c>
      <c r="P132" s="48">
        <v>0.13186610000000001</v>
      </c>
      <c r="Q132" s="45">
        <v>0.1087283</v>
      </c>
      <c r="R132" s="70">
        <v>9.4940300000000005E-2</v>
      </c>
      <c r="S132" s="48">
        <v>0.12605279999999999</v>
      </c>
    </row>
    <row r="133" spans="1:19" x14ac:dyDescent="0.3">
      <c r="A133" t="s">
        <v>305</v>
      </c>
      <c r="B133" s="45">
        <v>8.2939999999999999E-4</v>
      </c>
      <c r="C133" s="70">
        <v>6.9919999999999997E-4</v>
      </c>
      <c r="D133" s="48">
        <v>9.7619999999999998E-4</v>
      </c>
      <c r="E133" s="45">
        <v>8.2180000000000003E-4</v>
      </c>
      <c r="F133" s="70">
        <v>6.8420000000000004E-4</v>
      </c>
      <c r="G133" s="48">
        <v>9.7429999999999999E-4</v>
      </c>
      <c r="H133" s="45">
        <v>8.4309999999999995E-4</v>
      </c>
      <c r="I133" s="47">
        <v>6.9669999999999997E-4</v>
      </c>
      <c r="J133" s="48">
        <v>1.0070000000000001E-3</v>
      </c>
      <c r="K133" s="45">
        <v>8.652E-4</v>
      </c>
      <c r="L133" s="70">
        <v>7.5980000000000004E-4</v>
      </c>
      <c r="M133" s="48">
        <v>1.0143999999999999E-3</v>
      </c>
      <c r="N133" s="45">
        <v>8.3250000000000002E-4</v>
      </c>
      <c r="O133" s="70">
        <v>7.0350000000000002E-4</v>
      </c>
      <c r="P133" s="48">
        <v>9.7039999999999995E-4</v>
      </c>
      <c r="Q133" s="45">
        <v>8.8449999999999998E-4</v>
      </c>
      <c r="R133" s="70">
        <v>7.7789999999999999E-4</v>
      </c>
      <c r="S133" s="48">
        <v>9.5180000000000004E-4</v>
      </c>
    </row>
    <row r="134" spans="1:19" x14ac:dyDescent="0.3">
      <c r="A134" t="s">
        <v>306</v>
      </c>
      <c r="B134" s="45">
        <v>1.931486</v>
      </c>
      <c r="C134" s="70">
        <v>1.6768909999999999</v>
      </c>
      <c r="D134" s="48">
        <v>2.2805789999999999</v>
      </c>
      <c r="E134" s="45">
        <v>1.9184950000000001</v>
      </c>
      <c r="F134" s="70">
        <v>1.6345970000000001</v>
      </c>
      <c r="G134" s="48">
        <v>2.228866</v>
      </c>
      <c r="H134" s="45">
        <v>1.9421330000000001</v>
      </c>
      <c r="I134" s="47">
        <v>1.6453949999999999</v>
      </c>
      <c r="J134" s="48">
        <v>2.2874050000000001</v>
      </c>
      <c r="K134" s="45">
        <v>2.0461839999999998</v>
      </c>
      <c r="L134" s="70">
        <v>1.756186</v>
      </c>
      <c r="M134" s="48">
        <v>2.3113359999999998</v>
      </c>
      <c r="N134" s="45">
        <v>1.937344</v>
      </c>
      <c r="O134" s="70">
        <v>1.621559</v>
      </c>
      <c r="P134" s="48">
        <v>2.2107260000000002</v>
      </c>
      <c r="Q134" s="45">
        <v>1.9980739999999999</v>
      </c>
      <c r="R134" s="70">
        <v>1.7322569999999999</v>
      </c>
      <c r="S134" s="48">
        <v>2.271436</v>
      </c>
    </row>
    <row r="135" spans="1:19" x14ac:dyDescent="0.3">
      <c r="A135" t="s">
        <v>307</v>
      </c>
      <c r="B135" s="45">
        <v>0.42595369999999999</v>
      </c>
      <c r="C135" s="70">
        <v>0.37003510000000001</v>
      </c>
      <c r="D135" s="48">
        <v>0.49612590000000001</v>
      </c>
      <c r="E135" s="45">
        <v>0.42403299999999999</v>
      </c>
      <c r="F135" s="70">
        <v>0.3607629</v>
      </c>
      <c r="G135" s="48">
        <v>0.48806670000000002</v>
      </c>
      <c r="H135" s="45">
        <v>0.42703239999999998</v>
      </c>
      <c r="I135" s="47">
        <v>0.36029729999999999</v>
      </c>
      <c r="J135" s="48">
        <v>0.50313790000000003</v>
      </c>
      <c r="K135" s="45">
        <v>0.45562849999999999</v>
      </c>
      <c r="L135" s="70">
        <v>0.3881444</v>
      </c>
      <c r="M135" s="48">
        <v>0.50819590000000003</v>
      </c>
      <c r="N135" s="45">
        <v>0.42505520000000002</v>
      </c>
      <c r="O135" s="70">
        <v>0.35873450000000001</v>
      </c>
      <c r="P135" s="48">
        <v>0.48792180000000002</v>
      </c>
      <c r="Q135" s="45">
        <v>0.44203569999999998</v>
      </c>
      <c r="R135" s="70">
        <v>0.38751659999999999</v>
      </c>
      <c r="S135" s="48">
        <v>0.48889320000000003</v>
      </c>
    </row>
    <row r="136" spans="1:19" x14ac:dyDescent="0.3">
      <c r="A136" t="s">
        <v>308</v>
      </c>
      <c r="B136" s="45">
        <v>1.405324</v>
      </c>
      <c r="C136" s="70">
        <v>1.204364</v>
      </c>
      <c r="D136" s="48">
        <v>1.647359</v>
      </c>
      <c r="E136" s="45">
        <v>1.3888860000000001</v>
      </c>
      <c r="F136" s="70">
        <v>1.1715899999999999</v>
      </c>
      <c r="G136" s="48">
        <v>1.6205259999999999</v>
      </c>
      <c r="H136" s="45">
        <v>1.4084730000000001</v>
      </c>
      <c r="I136" s="47">
        <v>1.18445</v>
      </c>
      <c r="J136" s="48">
        <v>1.6510689999999999</v>
      </c>
      <c r="K136" s="45">
        <v>1.5031369999999999</v>
      </c>
      <c r="L136" s="70">
        <v>1.2741169999999999</v>
      </c>
      <c r="M136" s="48">
        <v>1.6810099999999999</v>
      </c>
      <c r="N136" s="45">
        <v>1.3947179999999999</v>
      </c>
      <c r="O136" s="70">
        <v>1.1659170000000001</v>
      </c>
      <c r="P136" s="48">
        <v>1.6030089999999999</v>
      </c>
      <c r="Q136" s="45">
        <v>1.4674069999999999</v>
      </c>
      <c r="R136" s="70">
        <v>1.228683</v>
      </c>
      <c r="S136" s="48">
        <v>1.6162430000000001</v>
      </c>
    </row>
    <row r="137" spans="1:19" x14ac:dyDescent="0.3">
      <c r="A137" t="s">
        <v>309</v>
      </c>
      <c r="B137" s="45">
        <v>1.028737</v>
      </c>
      <c r="C137" s="70">
        <v>0.88627579999999995</v>
      </c>
      <c r="D137" s="48">
        <v>1.221913</v>
      </c>
      <c r="E137" s="45">
        <v>1.018232</v>
      </c>
      <c r="F137" s="70">
        <v>0.86213799999999996</v>
      </c>
      <c r="G137" s="48">
        <v>1.1960219999999999</v>
      </c>
      <c r="H137" s="45">
        <v>1.0310630000000001</v>
      </c>
      <c r="I137" s="47">
        <v>0.86574660000000003</v>
      </c>
      <c r="J137" s="48">
        <v>1.21387</v>
      </c>
      <c r="K137" s="45">
        <v>1.1011390000000001</v>
      </c>
      <c r="L137" s="70">
        <v>0.94375549999999997</v>
      </c>
      <c r="M137" s="48">
        <v>1.2318039999999999</v>
      </c>
      <c r="N137" s="45">
        <v>1.0307980000000001</v>
      </c>
      <c r="O137" s="70">
        <v>0.85473809999999995</v>
      </c>
      <c r="P137" s="48">
        <v>1.1821330000000001</v>
      </c>
      <c r="Q137" s="45">
        <v>1.070443</v>
      </c>
      <c r="R137" s="70">
        <v>0.91297320000000004</v>
      </c>
      <c r="S137" s="48">
        <v>1.1924239999999999</v>
      </c>
    </row>
    <row r="138" spans="1:19" x14ac:dyDescent="0.3">
      <c r="A138" t="s">
        <v>310</v>
      </c>
      <c r="B138" s="45">
        <v>0.37785740000000001</v>
      </c>
      <c r="C138" s="70">
        <v>0.32531870000000002</v>
      </c>
      <c r="D138" s="48">
        <v>0.44005689999999997</v>
      </c>
      <c r="E138" s="45">
        <v>0.3672705</v>
      </c>
      <c r="F138" s="70">
        <v>0.31424629999999998</v>
      </c>
      <c r="G138" s="48">
        <v>0.42654809999999999</v>
      </c>
      <c r="H138" s="45">
        <v>0.37462529999999999</v>
      </c>
      <c r="I138" s="47">
        <v>0.31241799999999997</v>
      </c>
      <c r="J138" s="48">
        <v>0.43913750000000001</v>
      </c>
      <c r="K138" s="45">
        <v>0.39830280000000001</v>
      </c>
      <c r="L138" s="70">
        <v>0.33689140000000001</v>
      </c>
      <c r="M138" s="48">
        <v>0.43813439999999998</v>
      </c>
      <c r="N138" s="45">
        <v>0.36974059999999997</v>
      </c>
      <c r="O138" s="70">
        <v>0.31052360000000001</v>
      </c>
      <c r="P138" s="48">
        <v>0.42879060000000002</v>
      </c>
      <c r="Q138" s="45">
        <v>0.37995329999999999</v>
      </c>
      <c r="R138" s="70">
        <v>0.32314189999999998</v>
      </c>
      <c r="S138" s="48">
        <v>0.42698029999999998</v>
      </c>
    </row>
    <row r="139" spans="1:19" x14ac:dyDescent="0.3">
      <c r="A139" t="s">
        <v>311</v>
      </c>
      <c r="B139" s="45">
        <v>0.1035832</v>
      </c>
      <c r="C139" s="70">
        <v>8.9608099999999996E-2</v>
      </c>
      <c r="D139" s="48">
        <v>0.12700359999999999</v>
      </c>
      <c r="E139" s="45">
        <v>0.1055715</v>
      </c>
      <c r="F139" s="70">
        <v>8.7355199999999994E-2</v>
      </c>
      <c r="G139" s="48">
        <v>0.1275974</v>
      </c>
      <c r="H139" s="45">
        <v>0.10612539999999999</v>
      </c>
      <c r="I139" s="47">
        <v>8.8436699999999993E-2</v>
      </c>
      <c r="J139" s="48">
        <v>0.1347545</v>
      </c>
      <c r="K139" s="45">
        <v>0.1102716</v>
      </c>
      <c r="L139" s="70">
        <v>9.1334799999999994E-2</v>
      </c>
      <c r="M139" s="48">
        <v>0.131191</v>
      </c>
      <c r="N139" s="45">
        <v>0.10363260000000001</v>
      </c>
      <c r="O139" s="70">
        <v>8.8353799999999996E-2</v>
      </c>
      <c r="P139" s="48">
        <v>0.12899189999999999</v>
      </c>
      <c r="Q139" s="45">
        <v>0.1100642</v>
      </c>
      <c r="R139" s="70">
        <v>9.6418599999999993E-2</v>
      </c>
      <c r="S139" s="48">
        <v>0.1242856</v>
      </c>
    </row>
    <row r="140" spans="1:19" x14ac:dyDescent="0.3">
      <c r="A140" t="s">
        <v>312</v>
      </c>
      <c r="B140" s="45">
        <v>3.1320000000000002E-4</v>
      </c>
      <c r="C140" s="70">
        <v>2.6820000000000001E-4</v>
      </c>
      <c r="D140" s="48">
        <v>3.7340000000000002E-4</v>
      </c>
      <c r="E140" s="45">
        <v>3.1799999999999998E-4</v>
      </c>
      <c r="F140" s="70">
        <v>2.6009999999999998E-4</v>
      </c>
      <c r="G140" s="48">
        <v>3.837E-4</v>
      </c>
      <c r="H140" s="45">
        <v>3.2430000000000002E-4</v>
      </c>
      <c r="I140" s="47">
        <v>2.6610000000000002E-4</v>
      </c>
      <c r="J140" s="48">
        <v>3.9090000000000001E-4</v>
      </c>
      <c r="K140" s="45">
        <v>3.4380000000000001E-4</v>
      </c>
      <c r="L140" s="70">
        <v>2.8800000000000001E-4</v>
      </c>
      <c r="M140" s="48">
        <v>3.9169999999999998E-4</v>
      </c>
      <c r="N140" s="45">
        <v>3.232E-4</v>
      </c>
      <c r="O140" s="70">
        <v>2.6439999999999998E-4</v>
      </c>
      <c r="P140" s="48">
        <v>3.8029999999999997E-4</v>
      </c>
      <c r="Q140" s="45">
        <v>3.2739999999999999E-4</v>
      </c>
      <c r="R140" s="70">
        <v>2.9520000000000002E-4</v>
      </c>
      <c r="S140" s="48">
        <v>3.678E-4</v>
      </c>
    </row>
    <row r="141" spans="1:19" x14ac:dyDescent="0.3">
      <c r="A141" t="s">
        <v>313</v>
      </c>
      <c r="B141" s="45">
        <v>0.70460480000000003</v>
      </c>
      <c r="C141" s="70">
        <v>0.59492900000000004</v>
      </c>
      <c r="D141" s="48">
        <v>0.85051299999999996</v>
      </c>
      <c r="E141" s="45">
        <v>0.70771070000000003</v>
      </c>
      <c r="F141" s="70">
        <v>0.58299310000000004</v>
      </c>
      <c r="G141" s="48">
        <v>0.85262349999999998</v>
      </c>
      <c r="H141" s="45">
        <v>0.72174229999999995</v>
      </c>
      <c r="I141" s="47">
        <v>0.58774210000000005</v>
      </c>
      <c r="J141" s="48">
        <v>0.86594249999999995</v>
      </c>
      <c r="K141" s="45">
        <v>0.7674917</v>
      </c>
      <c r="L141" s="70">
        <v>0.64898719999999999</v>
      </c>
      <c r="M141" s="48">
        <v>0.88236159999999997</v>
      </c>
      <c r="N141" s="45">
        <v>0.7296781</v>
      </c>
      <c r="O141" s="70">
        <v>0.59034580000000003</v>
      </c>
      <c r="P141" s="48">
        <v>0.85638970000000003</v>
      </c>
      <c r="Q141" s="45">
        <v>0.74435030000000002</v>
      </c>
      <c r="R141" s="70">
        <v>0.65316629999999998</v>
      </c>
      <c r="S141" s="48">
        <v>0.82896060000000005</v>
      </c>
    </row>
    <row r="142" spans="1:19" x14ac:dyDescent="0.3">
      <c r="A142" t="s">
        <v>314</v>
      </c>
      <c r="B142" s="45">
        <v>0.1867471</v>
      </c>
      <c r="C142" s="70">
        <v>0.15969710000000001</v>
      </c>
      <c r="D142" s="48">
        <v>0.2253394</v>
      </c>
      <c r="E142" s="45">
        <v>0.18748509999999999</v>
      </c>
      <c r="F142" s="70">
        <v>0.15483769999999999</v>
      </c>
      <c r="G142" s="48">
        <v>0.22390070000000001</v>
      </c>
      <c r="H142" s="45">
        <v>0.19212360000000001</v>
      </c>
      <c r="I142" s="47">
        <v>0.15587619999999999</v>
      </c>
      <c r="J142" s="48">
        <v>0.2278995</v>
      </c>
      <c r="K142" s="45">
        <v>0.20291619999999999</v>
      </c>
      <c r="L142" s="70">
        <v>0.17144470000000001</v>
      </c>
      <c r="M142" s="48">
        <v>0.23344599999999999</v>
      </c>
      <c r="N142" s="45">
        <v>0.19356209999999999</v>
      </c>
      <c r="O142" s="70">
        <v>0.15660089999999999</v>
      </c>
      <c r="P142" s="48">
        <v>0.22158630000000001</v>
      </c>
      <c r="Q142" s="45">
        <v>0.19860990000000001</v>
      </c>
      <c r="R142" s="70">
        <v>0.17061270000000001</v>
      </c>
      <c r="S142" s="48">
        <v>0.21979270000000001</v>
      </c>
    </row>
    <row r="143" spans="1:19" x14ac:dyDescent="0.3">
      <c r="A143" t="s">
        <v>315</v>
      </c>
      <c r="B143" s="45">
        <v>0.48155209999999998</v>
      </c>
      <c r="C143" s="70">
        <v>0.40441539999999998</v>
      </c>
      <c r="D143" s="48">
        <v>0.58223369999999997</v>
      </c>
      <c r="E143" s="45">
        <v>0.48434070000000001</v>
      </c>
      <c r="F143" s="70">
        <v>0.39873809999999998</v>
      </c>
      <c r="G143" s="48">
        <v>0.58450159999999995</v>
      </c>
      <c r="H143" s="45">
        <v>0.49464910000000001</v>
      </c>
      <c r="I143" s="47">
        <v>0.40002470000000001</v>
      </c>
      <c r="J143" s="48">
        <v>0.59689320000000001</v>
      </c>
      <c r="K143" s="45">
        <v>0.5253139</v>
      </c>
      <c r="L143" s="70">
        <v>0.44535439999999998</v>
      </c>
      <c r="M143" s="48">
        <v>0.60160000000000002</v>
      </c>
      <c r="N143" s="45">
        <v>0.49796109999999999</v>
      </c>
      <c r="O143" s="70">
        <v>0.40406789999999998</v>
      </c>
      <c r="P143" s="48">
        <v>0.58828579999999997</v>
      </c>
      <c r="Q143" s="45">
        <v>0.50313680000000005</v>
      </c>
      <c r="R143" s="70">
        <v>0.43674000000000002</v>
      </c>
      <c r="S143" s="48">
        <v>0.57324120000000001</v>
      </c>
    </row>
    <row r="144" spans="1:19" x14ac:dyDescent="0.3">
      <c r="A144" t="s">
        <v>316</v>
      </c>
      <c r="B144" s="45">
        <v>0.33483580000000002</v>
      </c>
      <c r="C144" s="70">
        <v>0.27999540000000001</v>
      </c>
      <c r="D144" s="48">
        <v>0.41246939999999999</v>
      </c>
      <c r="E144" s="45">
        <v>0.34016489999999999</v>
      </c>
      <c r="F144" s="70">
        <v>0.27415210000000001</v>
      </c>
      <c r="G144" s="48">
        <v>0.41591850000000002</v>
      </c>
      <c r="H144" s="45">
        <v>0.3484198</v>
      </c>
      <c r="I144" s="47">
        <v>0.27721479999999998</v>
      </c>
      <c r="J144" s="48">
        <v>0.42111700000000002</v>
      </c>
      <c r="K144" s="45">
        <v>0.36704959999999998</v>
      </c>
      <c r="L144" s="70">
        <v>0.30615120000000001</v>
      </c>
      <c r="M144" s="48">
        <v>0.43401980000000001</v>
      </c>
      <c r="N144" s="45">
        <v>0.34943350000000001</v>
      </c>
      <c r="O144" s="70">
        <v>0.28330509999999998</v>
      </c>
      <c r="P144" s="48">
        <v>0.42197170000000001</v>
      </c>
      <c r="Q144" s="45">
        <v>0.36388090000000001</v>
      </c>
      <c r="R144" s="70">
        <v>0.3072666</v>
      </c>
      <c r="S144" s="48">
        <v>0.40155859999999999</v>
      </c>
    </row>
    <row r="145" spans="1:19" x14ac:dyDescent="0.3">
      <c r="A145" t="s">
        <v>317</v>
      </c>
      <c r="B145" s="45">
        <v>0.14484069999999999</v>
      </c>
      <c r="C145" s="70">
        <v>0.1236927</v>
      </c>
      <c r="D145" s="48">
        <v>0.17560400000000001</v>
      </c>
      <c r="E145" s="45">
        <v>0.1440795</v>
      </c>
      <c r="F145" s="70">
        <v>0.1198871</v>
      </c>
      <c r="G145" s="48">
        <v>0.1708066</v>
      </c>
      <c r="H145" s="45">
        <v>0.1479587</v>
      </c>
      <c r="I145" s="47">
        <v>0.11914660000000001</v>
      </c>
      <c r="J145" s="48">
        <v>0.17495179999999999</v>
      </c>
      <c r="K145" s="45">
        <v>0.157414</v>
      </c>
      <c r="L145" s="70">
        <v>0.13015309999999999</v>
      </c>
      <c r="M145" s="48">
        <v>0.17598530000000001</v>
      </c>
      <c r="N145" s="45">
        <v>0.1461577</v>
      </c>
      <c r="O145" s="70">
        <v>0.1214503</v>
      </c>
      <c r="P145" s="48">
        <v>0.17076939999999999</v>
      </c>
      <c r="Q145" s="45">
        <v>0.15337790000000001</v>
      </c>
      <c r="R145" s="70">
        <v>0.1255762</v>
      </c>
      <c r="S145" s="48">
        <v>0.16941290000000001</v>
      </c>
    </row>
    <row r="146" spans="1:19" x14ac:dyDescent="0.3">
      <c r="A146" t="s">
        <v>318</v>
      </c>
      <c r="B146" s="45">
        <v>3.3562099999999997E-2</v>
      </c>
      <c r="C146" s="70">
        <v>2.8070700000000001E-2</v>
      </c>
      <c r="D146" s="48">
        <v>4.1116600000000003E-2</v>
      </c>
      <c r="E146" s="45">
        <v>3.4551699999999998E-2</v>
      </c>
      <c r="F146" s="70">
        <v>2.8246299999999998E-2</v>
      </c>
      <c r="G146" s="48">
        <v>4.3134800000000001E-2</v>
      </c>
      <c r="H146" s="45">
        <v>3.4926100000000002E-2</v>
      </c>
      <c r="I146" s="47">
        <v>2.87437E-2</v>
      </c>
      <c r="J146" s="48">
        <v>4.4648899999999998E-2</v>
      </c>
      <c r="K146" s="45">
        <v>3.6180400000000001E-2</v>
      </c>
      <c r="L146" s="70">
        <v>2.93782E-2</v>
      </c>
      <c r="M146" s="48">
        <v>4.5007400000000003E-2</v>
      </c>
      <c r="N146" s="45">
        <v>3.4591999999999998E-2</v>
      </c>
      <c r="O146" s="70">
        <v>2.7880200000000001E-2</v>
      </c>
      <c r="P146" s="48">
        <v>4.4637700000000002E-2</v>
      </c>
      <c r="Q146" s="45">
        <v>3.7075400000000001E-2</v>
      </c>
      <c r="R146" s="70">
        <v>3.2434699999999997E-2</v>
      </c>
      <c r="S146" s="48">
        <v>4.2629899999999998E-2</v>
      </c>
    </row>
    <row r="147" spans="1:19" x14ac:dyDescent="0.3">
      <c r="A147" t="s">
        <v>319</v>
      </c>
      <c r="B147" s="45">
        <v>1.897E-4</v>
      </c>
      <c r="C147" s="70">
        <v>1.6239999999999999E-4</v>
      </c>
      <c r="D147" s="48">
        <v>2.2139999999999999E-4</v>
      </c>
      <c r="E147" s="45">
        <v>1.917E-4</v>
      </c>
      <c r="F147" s="70">
        <v>1.6190000000000001E-4</v>
      </c>
      <c r="G147" s="48">
        <v>2.229E-4</v>
      </c>
      <c r="H147" s="45">
        <v>1.94E-4</v>
      </c>
      <c r="I147" s="47">
        <v>1.649E-4</v>
      </c>
      <c r="J147" s="48">
        <v>2.2770000000000001E-4</v>
      </c>
      <c r="K147" s="45">
        <v>2.041E-4</v>
      </c>
      <c r="L147" s="70">
        <v>1.772E-4</v>
      </c>
      <c r="M147" s="48">
        <v>2.3360000000000001E-4</v>
      </c>
      <c r="N147" s="45">
        <v>1.9469999999999999E-4</v>
      </c>
      <c r="O147" s="70">
        <v>1.6369999999999999E-4</v>
      </c>
      <c r="P147" s="48">
        <v>2.2699999999999999E-4</v>
      </c>
      <c r="Q147" s="45">
        <v>1.983E-4</v>
      </c>
      <c r="R147" s="70">
        <v>1.8120000000000001E-4</v>
      </c>
      <c r="S147" s="48">
        <v>2.1780000000000001E-4</v>
      </c>
    </row>
    <row r="148" spans="1:19" x14ac:dyDescent="0.3">
      <c r="A148" t="s">
        <v>320</v>
      </c>
      <c r="B148" s="45">
        <v>0.31698599999999999</v>
      </c>
      <c r="C148" s="70">
        <v>0.27099400000000001</v>
      </c>
      <c r="D148" s="48">
        <v>0.37145519999999999</v>
      </c>
      <c r="E148" s="45">
        <v>0.31763150000000001</v>
      </c>
      <c r="F148" s="70">
        <v>0.26942500000000003</v>
      </c>
      <c r="G148" s="48">
        <v>0.3725521</v>
      </c>
      <c r="H148" s="45">
        <v>0.32336169999999997</v>
      </c>
      <c r="I148" s="47">
        <v>0.27093109999999998</v>
      </c>
      <c r="J148" s="48">
        <v>0.38378950000000001</v>
      </c>
      <c r="K148" s="45">
        <v>0.34219050000000001</v>
      </c>
      <c r="L148" s="70">
        <v>0.29032150000000001</v>
      </c>
      <c r="M148" s="48">
        <v>0.38575189999999998</v>
      </c>
      <c r="N148" s="45">
        <v>0.32082260000000001</v>
      </c>
      <c r="O148" s="70">
        <v>0.27411560000000001</v>
      </c>
      <c r="P148" s="48">
        <v>0.37093749999999998</v>
      </c>
      <c r="Q148" s="45">
        <v>0.33163860000000001</v>
      </c>
      <c r="R148" s="70">
        <v>0.30641180000000001</v>
      </c>
      <c r="S148" s="48">
        <v>0.36504150000000002</v>
      </c>
    </row>
    <row r="149" spans="1:19" x14ac:dyDescent="0.3">
      <c r="A149" t="s">
        <v>321</v>
      </c>
      <c r="B149" s="45">
        <v>9.7900200000000007E-2</v>
      </c>
      <c r="C149" s="70">
        <v>8.3321800000000001E-2</v>
      </c>
      <c r="D149" s="48">
        <v>0.1128725</v>
      </c>
      <c r="E149" s="45">
        <v>9.6035599999999999E-2</v>
      </c>
      <c r="F149" s="70">
        <v>8.2415199999999994E-2</v>
      </c>
      <c r="G149" s="48">
        <v>0.11182839999999999</v>
      </c>
      <c r="H149" s="45">
        <v>9.7931799999999999E-2</v>
      </c>
      <c r="I149" s="47">
        <v>8.2496100000000003E-2</v>
      </c>
      <c r="J149" s="48">
        <v>0.1143261</v>
      </c>
      <c r="K149" s="45">
        <v>0.10223740000000001</v>
      </c>
      <c r="L149" s="70">
        <v>9.1059100000000004E-2</v>
      </c>
      <c r="M149" s="48">
        <v>0.1170272</v>
      </c>
      <c r="N149" s="45">
        <v>9.7821099999999994E-2</v>
      </c>
      <c r="O149" s="70">
        <v>8.3051200000000006E-2</v>
      </c>
      <c r="P149" s="48">
        <v>0.1127674</v>
      </c>
      <c r="Q149" s="45">
        <v>0.1020559</v>
      </c>
      <c r="R149" s="70">
        <v>8.7745100000000006E-2</v>
      </c>
      <c r="S149" s="48">
        <v>0.11070579999999999</v>
      </c>
    </row>
    <row r="150" spans="1:19" x14ac:dyDescent="0.3">
      <c r="A150" t="s">
        <v>322</v>
      </c>
      <c r="B150" s="45">
        <v>0.2034676</v>
      </c>
      <c r="C150" s="70">
        <v>0.1741336</v>
      </c>
      <c r="D150" s="48">
        <v>0.24227099999999999</v>
      </c>
      <c r="E150" s="45">
        <v>0.20541980000000001</v>
      </c>
      <c r="F150" s="70">
        <v>0.17298849999999999</v>
      </c>
      <c r="G150" s="48">
        <v>0.2429212</v>
      </c>
      <c r="H150" s="45">
        <v>0.20848949999999999</v>
      </c>
      <c r="I150" s="47">
        <v>0.1729522</v>
      </c>
      <c r="J150" s="48">
        <v>0.24846090000000001</v>
      </c>
      <c r="K150" s="45">
        <v>0.21946779999999999</v>
      </c>
      <c r="L150" s="70">
        <v>0.18557799999999999</v>
      </c>
      <c r="M150" s="48">
        <v>0.25077149999999998</v>
      </c>
      <c r="N150" s="45">
        <v>0.2071527</v>
      </c>
      <c r="O150" s="70">
        <v>0.1750718</v>
      </c>
      <c r="P150" s="48">
        <v>0.2414326</v>
      </c>
      <c r="Q150" s="45">
        <v>0.21279100000000001</v>
      </c>
      <c r="R150" s="70">
        <v>0.1942845</v>
      </c>
      <c r="S150" s="48">
        <v>0.2386926</v>
      </c>
    </row>
    <row r="151" spans="1:19" x14ac:dyDescent="0.3">
      <c r="A151" t="s">
        <v>323</v>
      </c>
      <c r="B151" s="45">
        <v>0.1473989</v>
      </c>
      <c r="C151" s="70">
        <v>0.12282469999999999</v>
      </c>
      <c r="D151" s="48">
        <v>0.17305719999999999</v>
      </c>
      <c r="E151" s="45">
        <v>0.14743229999999999</v>
      </c>
      <c r="F151" s="70">
        <v>0.12338349999999999</v>
      </c>
      <c r="G151" s="48">
        <v>0.17590420000000001</v>
      </c>
      <c r="H151" s="45">
        <v>0.15026419999999999</v>
      </c>
      <c r="I151" s="47">
        <v>0.12525539999999999</v>
      </c>
      <c r="J151" s="48">
        <v>0.18012230000000001</v>
      </c>
      <c r="K151" s="45">
        <v>0.15908710000000001</v>
      </c>
      <c r="L151" s="70">
        <v>0.1363414</v>
      </c>
      <c r="M151" s="48">
        <v>0.18159330000000001</v>
      </c>
      <c r="N151" s="45">
        <v>0.150198</v>
      </c>
      <c r="O151" s="70">
        <v>0.1263251</v>
      </c>
      <c r="P151" s="48">
        <v>0.17522989999999999</v>
      </c>
      <c r="Q151" s="45">
        <v>0.1529384</v>
      </c>
      <c r="R151" s="70">
        <v>0.1393345</v>
      </c>
      <c r="S151" s="48">
        <v>0.16861599999999999</v>
      </c>
    </row>
    <row r="152" spans="1:19" x14ac:dyDescent="0.3">
      <c r="A152" t="s">
        <v>324</v>
      </c>
      <c r="B152" s="45">
        <v>5.8419600000000002E-2</v>
      </c>
      <c r="C152" s="70">
        <v>4.92369E-2</v>
      </c>
      <c r="D152" s="48">
        <v>6.8826700000000005E-2</v>
      </c>
      <c r="E152" s="45">
        <v>5.75361E-2</v>
      </c>
      <c r="F152" s="70">
        <v>4.8173100000000003E-2</v>
      </c>
      <c r="G152" s="48">
        <v>6.7323499999999994E-2</v>
      </c>
      <c r="H152" s="45">
        <v>5.8742200000000001E-2</v>
      </c>
      <c r="I152" s="47">
        <v>4.7023700000000002E-2</v>
      </c>
      <c r="J152" s="48">
        <v>6.8869399999999997E-2</v>
      </c>
      <c r="K152" s="45">
        <v>6.2105800000000003E-2</v>
      </c>
      <c r="L152" s="70">
        <v>5.1320600000000001E-2</v>
      </c>
      <c r="M152" s="48">
        <v>7.0425399999999999E-2</v>
      </c>
      <c r="N152" s="45">
        <v>5.7839599999999998E-2</v>
      </c>
      <c r="O152" s="70">
        <v>4.9194099999999998E-2</v>
      </c>
      <c r="P152" s="48">
        <v>6.8176399999999998E-2</v>
      </c>
      <c r="Q152" s="45">
        <v>6.2506300000000001E-2</v>
      </c>
      <c r="R152" s="70">
        <v>4.8755199999999999E-2</v>
      </c>
      <c r="S152" s="48">
        <v>6.6653100000000007E-2</v>
      </c>
    </row>
    <row r="153" spans="1:19" x14ac:dyDescent="0.3">
      <c r="A153" t="s">
        <v>325</v>
      </c>
      <c r="B153" s="45">
        <v>1.4823100000000001E-2</v>
      </c>
      <c r="C153" s="70">
        <v>1.20079E-2</v>
      </c>
      <c r="D153" s="48">
        <v>1.78023E-2</v>
      </c>
      <c r="E153" s="45">
        <v>1.48965E-2</v>
      </c>
      <c r="F153" s="70">
        <v>1.20854E-2</v>
      </c>
      <c r="G153" s="48">
        <v>1.90291E-2</v>
      </c>
      <c r="H153" s="45">
        <v>1.52549E-2</v>
      </c>
      <c r="I153" s="47">
        <v>1.2487E-2</v>
      </c>
      <c r="J153" s="48">
        <v>2.0079400000000001E-2</v>
      </c>
      <c r="K153" s="45">
        <v>1.5925999999999999E-2</v>
      </c>
      <c r="L153" s="70">
        <v>1.2404200000000001E-2</v>
      </c>
      <c r="M153" s="48">
        <v>2.0920999999999999E-2</v>
      </c>
      <c r="N153" s="45">
        <v>1.5293599999999999E-2</v>
      </c>
      <c r="O153" s="70">
        <v>1.22168E-2</v>
      </c>
      <c r="P153" s="48">
        <v>1.9858000000000001E-2</v>
      </c>
      <c r="Q153" s="45">
        <v>1.6594600000000001E-2</v>
      </c>
      <c r="R153" s="70">
        <v>1.39662E-2</v>
      </c>
      <c r="S153" s="48">
        <v>1.9560000000000001E-2</v>
      </c>
    </row>
    <row r="154" spans="1:19" x14ac:dyDescent="0.3">
      <c r="A154" t="s">
        <v>326</v>
      </c>
      <c r="B154" s="45">
        <v>2.9109999999999997E-4</v>
      </c>
      <c r="C154" s="70">
        <v>2.2680000000000001E-4</v>
      </c>
      <c r="D154" s="48">
        <v>3.7399999999999998E-4</v>
      </c>
      <c r="E154" s="45">
        <v>2.7579999999999998E-4</v>
      </c>
      <c r="F154" s="70">
        <v>2.0829999999999999E-4</v>
      </c>
      <c r="G154" s="48">
        <v>3.5770000000000002E-4</v>
      </c>
      <c r="H154" s="45">
        <v>2.6429999999999997E-4</v>
      </c>
      <c r="I154" s="47">
        <v>2.12E-4</v>
      </c>
      <c r="J154" s="48">
        <v>3.5149999999999998E-4</v>
      </c>
      <c r="K154" s="45">
        <v>2.787E-4</v>
      </c>
      <c r="L154" s="70">
        <v>2.1029999999999999E-4</v>
      </c>
      <c r="M154" s="48">
        <v>3.6089999999999999E-4</v>
      </c>
      <c r="N154" s="45">
        <v>2.7080000000000002E-4</v>
      </c>
      <c r="O154" s="70">
        <v>2.107E-4</v>
      </c>
      <c r="P154" s="48">
        <v>3.545E-4</v>
      </c>
      <c r="Q154" s="45">
        <v>2.4489999999999999E-4</v>
      </c>
      <c r="R154" s="70">
        <v>2.064E-4</v>
      </c>
      <c r="S154" s="48">
        <v>3.2299999999999999E-4</v>
      </c>
    </row>
    <row r="155" spans="1:19" x14ac:dyDescent="0.3">
      <c r="A155" t="s">
        <v>327</v>
      </c>
      <c r="B155" s="45">
        <v>0.20844989999999999</v>
      </c>
      <c r="C155" s="70">
        <v>0.14672260000000001</v>
      </c>
      <c r="D155" s="48">
        <v>0.2765184</v>
      </c>
      <c r="E155" s="45">
        <v>0.19138720000000001</v>
      </c>
      <c r="F155" s="70">
        <v>0.1360053</v>
      </c>
      <c r="G155" s="48">
        <v>0.2592776</v>
      </c>
      <c r="H155" s="45">
        <v>0.1829161</v>
      </c>
      <c r="I155" s="47">
        <v>0.1349494</v>
      </c>
      <c r="J155" s="48">
        <v>0.25203969999999998</v>
      </c>
      <c r="K155" s="45">
        <v>0.18871979999999999</v>
      </c>
      <c r="L155" s="70">
        <v>0.1301976</v>
      </c>
      <c r="M155" s="48">
        <v>0.26338709999999999</v>
      </c>
      <c r="N155" s="45">
        <v>0.1859603</v>
      </c>
      <c r="O155" s="70">
        <v>0.13340859999999999</v>
      </c>
      <c r="P155" s="48">
        <v>0.26278000000000001</v>
      </c>
      <c r="Q155" s="45">
        <v>0.17430979999999999</v>
      </c>
      <c r="R155" s="70">
        <v>0.13576070000000001</v>
      </c>
      <c r="S155" s="48">
        <v>0.22977130000000001</v>
      </c>
    </row>
    <row r="156" spans="1:19" x14ac:dyDescent="0.3">
      <c r="A156" t="s">
        <v>328</v>
      </c>
      <c r="B156" s="45">
        <v>9.7054399999999999E-2</v>
      </c>
      <c r="C156" s="70">
        <v>6.3881800000000002E-2</v>
      </c>
      <c r="D156" s="48">
        <v>0.1381375</v>
      </c>
      <c r="E156" s="45">
        <v>8.7229000000000001E-2</v>
      </c>
      <c r="F156" s="70">
        <v>5.7189799999999999E-2</v>
      </c>
      <c r="G156" s="48">
        <v>0.12685949999999999</v>
      </c>
      <c r="H156" s="45">
        <v>8.4480399999999997E-2</v>
      </c>
      <c r="I156" s="47">
        <v>5.6328999999999997E-2</v>
      </c>
      <c r="J156" s="48">
        <v>0.1235454</v>
      </c>
      <c r="K156" s="45">
        <v>8.6391700000000002E-2</v>
      </c>
      <c r="L156" s="70">
        <v>5.3942299999999999E-2</v>
      </c>
      <c r="M156" s="48">
        <v>0.12604750000000001</v>
      </c>
      <c r="N156" s="45">
        <v>8.4528500000000006E-2</v>
      </c>
      <c r="O156" s="70">
        <v>5.5464600000000003E-2</v>
      </c>
      <c r="P156" s="48">
        <v>0.12794759999999999</v>
      </c>
      <c r="Q156" s="45">
        <v>7.66545E-2</v>
      </c>
      <c r="R156" s="70">
        <v>5.4218000000000002E-2</v>
      </c>
      <c r="S156" s="48">
        <v>0.107139</v>
      </c>
    </row>
    <row r="157" spans="1:19" x14ac:dyDescent="0.3">
      <c r="A157" t="s">
        <v>329</v>
      </c>
      <c r="B157" s="45">
        <v>0.10118190000000001</v>
      </c>
      <c r="C157" s="70">
        <v>7.6311100000000007E-2</v>
      </c>
      <c r="D157" s="48">
        <v>0.13133030000000001</v>
      </c>
      <c r="E157" s="45">
        <v>9.4747600000000001E-2</v>
      </c>
      <c r="F157" s="70">
        <v>7.0323499999999997E-2</v>
      </c>
      <c r="G157" s="48">
        <v>0.1240474</v>
      </c>
      <c r="H157" s="45">
        <v>9.1064400000000004E-2</v>
      </c>
      <c r="I157" s="47">
        <v>7.0507299999999995E-2</v>
      </c>
      <c r="J157" s="48">
        <v>0.12123159999999999</v>
      </c>
      <c r="K157" s="45">
        <v>9.3133199999999999E-2</v>
      </c>
      <c r="L157" s="70">
        <v>6.7165100000000005E-2</v>
      </c>
      <c r="M157" s="48">
        <v>0.12679779999999999</v>
      </c>
      <c r="N157" s="45">
        <v>9.2943999999999999E-2</v>
      </c>
      <c r="O157" s="70">
        <v>7.0001099999999997E-2</v>
      </c>
      <c r="P157" s="48">
        <v>0.12332509999999999</v>
      </c>
      <c r="Q157" s="45">
        <v>8.7190799999999999E-2</v>
      </c>
      <c r="R157" s="70">
        <v>6.9489700000000001E-2</v>
      </c>
      <c r="S157" s="48">
        <v>0.11446240000000001</v>
      </c>
    </row>
    <row r="158" spans="1:19" x14ac:dyDescent="0.3">
      <c r="A158" t="s">
        <v>330</v>
      </c>
      <c r="B158" s="45">
        <v>7.51637E-2</v>
      </c>
      <c r="C158" s="70">
        <v>5.4370300000000003E-2</v>
      </c>
      <c r="D158" s="48">
        <v>0.100845</v>
      </c>
      <c r="E158" s="45">
        <v>6.9476899999999994E-2</v>
      </c>
      <c r="F158" s="70">
        <v>4.9900800000000002E-2</v>
      </c>
      <c r="G158" s="48">
        <v>9.2741900000000002E-2</v>
      </c>
      <c r="H158" s="45">
        <v>6.6178299999999995E-2</v>
      </c>
      <c r="I158" s="47">
        <v>5.0218800000000001E-2</v>
      </c>
      <c r="J158" s="48">
        <v>9.0825199999999995E-2</v>
      </c>
      <c r="K158" s="45">
        <v>6.9182400000000005E-2</v>
      </c>
      <c r="L158" s="70">
        <v>4.96418E-2</v>
      </c>
      <c r="M158" s="48">
        <v>9.4976599999999994E-2</v>
      </c>
      <c r="N158" s="45">
        <v>6.7492999999999997E-2</v>
      </c>
      <c r="O158" s="70">
        <v>5.0168200000000003E-2</v>
      </c>
      <c r="P158" s="48">
        <v>9.4583200000000006E-2</v>
      </c>
      <c r="Q158" s="45">
        <v>6.2956499999999999E-2</v>
      </c>
      <c r="R158" s="70">
        <v>4.7724200000000001E-2</v>
      </c>
      <c r="S158" s="48">
        <v>8.13469E-2</v>
      </c>
    </row>
    <row r="159" spans="1:19" x14ac:dyDescent="0.3">
      <c r="A159" t="s">
        <v>331</v>
      </c>
      <c r="B159" s="45">
        <v>2.63146E-2</v>
      </c>
      <c r="C159" s="70">
        <v>2.0375600000000001E-2</v>
      </c>
      <c r="D159" s="48">
        <v>3.2818399999999998E-2</v>
      </c>
      <c r="E159" s="45">
        <v>2.5262699999999999E-2</v>
      </c>
      <c r="F159" s="70">
        <v>1.9969199999999999E-2</v>
      </c>
      <c r="G159" s="48">
        <v>3.1483499999999998E-2</v>
      </c>
      <c r="H159" s="45">
        <v>2.44745E-2</v>
      </c>
      <c r="I159" s="47">
        <v>2.0202700000000001E-2</v>
      </c>
      <c r="J159" s="48">
        <v>3.0678400000000002E-2</v>
      </c>
      <c r="K159" s="45">
        <v>2.5030199999999999E-2</v>
      </c>
      <c r="L159" s="70">
        <v>1.9997999999999998E-2</v>
      </c>
      <c r="M159" s="48">
        <v>3.2155599999999999E-2</v>
      </c>
      <c r="N159" s="45">
        <v>2.5451000000000001E-2</v>
      </c>
      <c r="O159" s="70">
        <v>1.9783100000000001E-2</v>
      </c>
      <c r="P159" s="48">
        <v>3.1237500000000001E-2</v>
      </c>
      <c r="Q159" s="45">
        <v>2.4443900000000001E-2</v>
      </c>
      <c r="R159" s="70">
        <v>1.9159200000000001E-2</v>
      </c>
      <c r="S159" s="48">
        <v>2.86521E-2</v>
      </c>
    </row>
    <row r="160" spans="1:19" x14ac:dyDescent="0.3">
      <c r="A160" t="s">
        <v>332</v>
      </c>
      <c r="B160" s="45">
        <v>7.9818000000000007E-3</v>
      </c>
      <c r="C160" s="70">
        <v>6.3574E-3</v>
      </c>
      <c r="D160" s="48">
        <v>1.0436600000000001E-2</v>
      </c>
      <c r="E160" s="45">
        <v>8.0026999999999997E-3</v>
      </c>
      <c r="F160" s="70">
        <v>6.1383999999999996E-3</v>
      </c>
      <c r="G160" s="48">
        <v>1.05109E-2</v>
      </c>
      <c r="H160" s="45">
        <v>8.1831999999999998E-3</v>
      </c>
      <c r="I160" s="47">
        <v>6.1412999999999997E-3</v>
      </c>
      <c r="J160" s="48">
        <v>1.0859199999999999E-2</v>
      </c>
      <c r="K160" s="45">
        <v>8.4104999999999996E-3</v>
      </c>
      <c r="L160" s="70">
        <v>6.3439000000000004E-3</v>
      </c>
      <c r="M160" s="48">
        <v>1.0411399999999999E-2</v>
      </c>
      <c r="N160" s="45">
        <v>7.8975E-3</v>
      </c>
      <c r="O160" s="70">
        <v>6.1551000000000002E-3</v>
      </c>
      <c r="P160" s="48">
        <v>1.06138E-2</v>
      </c>
      <c r="Q160" s="45">
        <v>8.3505000000000003E-3</v>
      </c>
      <c r="R160" s="70">
        <v>6.5760999999999997E-3</v>
      </c>
      <c r="S160" s="48">
        <v>1.01847E-2</v>
      </c>
    </row>
    <row r="161" spans="1:19" x14ac:dyDescent="0.3">
      <c r="A161" t="s">
        <v>333</v>
      </c>
      <c r="B161" s="45">
        <v>2.0103E-3</v>
      </c>
      <c r="C161" s="70">
        <v>1.4312000000000001E-3</v>
      </c>
      <c r="D161" s="48">
        <v>2.7100000000000002E-3</v>
      </c>
      <c r="E161" s="45">
        <v>1.8307E-3</v>
      </c>
      <c r="F161" s="70">
        <v>1.3010000000000001E-3</v>
      </c>
      <c r="G161" s="48">
        <v>2.5195999999999999E-3</v>
      </c>
      <c r="H161" s="45">
        <v>1.7826000000000001E-3</v>
      </c>
      <c r="I161" s="47">
        <v>1.274E-3</v>
      </c>
      <c r="J161" s="48">
        <v>2.4664999999999999E-3</v>
      </c>
      <c r="K161" s="45">
        <v>1.8326E-3</v>
      </c>
      <c r="L161" s="70">
        <v>1.3948999999999999E-3</v>
      </c>
      <c r="M161" s="48">
        <v>2.5596999999999998E-3</v>
      </c>
      <c r="N161" s="45">
        <v>1.7304E-3</v>
      </c>
      <c r="O161" s="70">
        <v>1.2569E-3</v>
      </c>
      <c r="P161" s="48">
        <v>2.4933999999999998E-3</v>
      </c>
      <c r="Q161" s="45">
        <v>1.5686000000000001E-3</v>
      </c>
      <c r="R161" s="70">
        <v>1.1719E-3</v>
      </c>
      <c r="S161" s="48">
        <v>2.0809000000000001E-3</v>
      </c>
    </row>
    <row r="162" spans="1:19" x14ac:dyDescent="0.3">
      <c r="A162" t="s">
        <v>334</v>
      </c>
      <c r="B162" s="45">
        <v>0.89843689999999998</v>
      </c>
      <c r="C162" s="70">
        <v>0.65917110000000001</v>
      </c>
      <c r="D162" s="48">
        <v>1.1931240000000001</v>
      </c>
      <c r="E162" s="45">
        <v>0.82761530000000005</v>
      </c>
      <c r="F162" s="70">
        <v>0.59611499999999995</v>
      </c>
      <c r="G162" s="48">
        <v>1.12202</v>
      </c>
      <c r="H162" s="45">
        <v>0.80140710000000004</v>
      </c>
      <c r="I162" s="47">
        <v>0.58360920000000005</v>
      </c>
      <c r="J162" s="48">
        <v>1.0924020000000001</v>
      </c>
      <c r="K162" s="45">
        <v>0.8376422</v>
      </c>
      <c r="L162" s="70">
        <v>0.63389870000000004</v>
      </c>
      <c r="M162" s="48">
        <v>1.1430629999999999</v>
      </c>
      <c r="N162" s="45">
        <v>0.77145889999999995</v>
      </c>
      <c r="O162" s="70">
        <v>0.56132570000000004</v>
      </c>
      <c r="P162" s="48">
        <v>1.092106</v>
      </c>
      <c r="Q162" s="45">
        <v>0.71244799999999997</v>
      </c>
      <c r="R162" s="70">
        <v>0.53199430000000003</v>
      </c>
      <c r="S162" s="48">
        <v>0.92617629999999995</v>
      </c>
    </row>
    <row r="163" spans="1:19" x14ac:dyDescent="0.3">
      <c r="A163" t="s">
        <v>335</v>
      </c>
      <c r="B163" s="45">
        <v>0.44302390000000003</v>
      </c>
      <c r="C163" s="70">
        <v>0.33469460000000001</v>
      </c>
      <c r="D163" s="48">
        <v>0.57637340000000004</v>
      </c>
      <c r="E163" s="45">
        <v>0.41052529999999998</v>
      </c>
      <c r="F163" s="70">
        <v>0.2954929</v>
      </c>
      <c r="G163" s="48">
        <v>0.54517789999999999</v>
      </c>
      <c r="H163" s="45">
        <v>0.39364769999999999</v>
      </c>
      <c r="I163" s="47">
        <v>0.28600439999999999</v>
      </c>
      <c r="J163" s="48">
        <v>0.53272929999999996</v>
      </c>
      <c r="K163" s="45">
        <v>0.40278029999999998</v>
      </c>
      <c r="L163" s="70">
        <v>0.31383230000000001</v>
      </c>
      <c r="M163" s="48">
        <v>0.55495570000000005</v>
      </c>
      <c r="N163" s="45">
        <v>0.3836502</v>
      </c>
      <c r="O163" s="70">
        <v>0.27704499999999999</v>
      </c>
      <c r="P163" s="48">
        <v>0.52833430000000003</v>
      </c>
      <c r="Q163" s="45">
        <v>0.34236870000000003</v>
      </c>
      <c r="R163" s="70">
        <v>0.26636710000000002</v>
      </c>
      <c r="S163" s="48">
        <v>0.45268009999999997</v>
      </c>
    </row>
    <row r="164" spans="1:19" x14ac:dyDescent="0.3">
      <c r="A164" t="s">
        <v>336</v>
      </c>
      <c r="B164" s="45">
        <v>0.42591760000000001</v>
      </c>
      <c r="C164" s="70">
        <v>0.29535020000000001</v>
      </c>
      <c r="D164" s="48">
        <v>0.57733920000000005</v>
      </c>
      <c r="E164" s="45">
        <v>0.38492179999999998</v>
      </c>
      <c r="F164" s="70">
        <v>0.25858710000000001</v>
      </c>
      <c r="G164" s="48">
        <v>0.53105910000000001</v>
      </c>
      <c r="H164" s="45">
        <v>0.36693789999999998</v>
      </c>
      <c r="I164" s="47">
        <v>0.25302400000000003</v>
      </c>
      <c r="J164" s="48">
        <v>0.51724020000000004</v>
      </c>
      <c r="K164" s="45">
        <v>0.38466600000000001</v>
      </c>
      <c r="L164" s="70">
        <v>0.27040130000000001</v>
      </c>
      <c r="M164" s="48">
        <v>0.54819010000000001</v>
      </c>
      <c r="N164" s="45">
        <v>0.35627690000000001</v>
      </c>
      <c r="O164" s="70">
        <v>0.25950970000000001</v>
      </c>
      <c r="P164" s="48">
        <v>0.53798159999999995</v>
      </c>
      <c r="Q164" s="45">
        <v>0.33154020000000001</v>
      </c>
      <c r="R164" s="70">
        <v>0.22564039999999999</v>
      </c>
      <c r="S164" s="48">
        <v>0.43597249999999999</v>
      </c>
    </row>
    <row r="165" spans="1:19" x14ac:dyDescent="0.3">
      <c r="A165" t="s">
        <v>337</v>
      </c>
      <c r="B165" s="45">
        <v>0.32986569999999998</v>
      </c>
      <c r="C165" s="70">
        <v>0.23029340000000001</v>
      </c>
      <c r="D165" s="48">
        <v>0.44722820000000002</v>
      </c>
      <c r="E165" s="45">
        <v>0.29781829999999998</v>
      </c>
      <c r="F165" s="70">
        <v>0.1979332</v>
      </c>
      <c r="G165" s="48">
        <v>0.4139178</v>
      </c>
      <c r="H165" s="45">
        <v>0.28465610000000002</v>
      </c>
      <c r="I165" s="47">
        <v>0.1940209</v>
      </c>
      <c r="J165" s="48">
        <v>0.40621190000000001</v>
      </c>
      <c r="K165" s="45">
        <v>0.29287609999999997</v>
      </c>
      <c r="L165" s="70">
        <v>0.20525979999999999</v>
      </c>
      <c r="M165" s="48">
        <v>0.42339769999999999</v>
      </c>
      <c r="N165" s="45">
        <v>0.2787287</v>
      </c>
      <c r="O165" s="70">
        <v>0.19876530000000001</v>
      </c>
      <c r="P165" s="48">
        <v>0.41611480000000001</v>
      </c>
      <c r="Q165" s="45">
        <v>0.25874609999999998</v>
      </c>
      <c r="R165" s="70">
        <v>0.1721396</v>
      </c>
      <c r="S165" s="48">
        <v>0.3385512</v>
      </c>
    </row>
    <row r="166" spans="1:19" x14ac:dyDescent="0.3">
      <c r="A166" t="s">
        <v>338</v>
      </c>
      <c r="B166" s="45">
        <v>9.5512200000000005E-2</v>
      </c>
      <c r="C166" s="70">
        <v>6.9327600000000003E-2</v>
      </c>
      <c r="D166" s="48">
        <v>0.1303752</v>
      </c>
      <c r="E166" s="45">
        <v>8.7111900000000006E-2</v>
      </c>
      <c r="F166" s="70">
        <v>6.0867900000000003E-2</v>
      </c>
      <c r="G166" s="48">
        <v>0.1197637</v>
      </c>
      <c r="H166" s="45">
        <v>8.4214700000000003E-2</v>
      </c>
      <c r="I166" s="47">
        <v>6.0334800000000001E-2</v>
      </c>
      <c r="J166" s="48">
        <v>0.11743919999999999</v>
      </c>
      <c r="K166" s="45">
        <v>8.85296E-2</v>
      </c>
      <c r="L166" s="70">
        <v>6.3703999999999997E-2</v>
      </c>
      <c r="M166" s="48">
        <v>0.122336</v>
      </c>
      <c r="N166" s="45">
        <v>8.1811499999999995E-2</v>
      </c>
      <c r="O166" s="70">
        <v>5.8372199999999999E-2</v>
      </c>
      <c r="P166" s="48">
        <v>0.11891019999999999</v>
      </c>
      <c r="Q166" s="45">
        <v>7.4157699999999993E-2</v>
      </c>
      <c r="R166" s="70">
        <v>5.3500899999999997E-2</v>
      </c>
      <c r="S166" s="48">
        <v>0.1021777</v>
      </c>
    </row>
    <row r="167" spans="1:19" x14ac:dyDescent="0.3">
      <c r="A167" t="s">
        <v>339</v>
      </c>
      <c r="B167" s="45">
        <v>3.6284799999999999E-2</v>
      </c>
      <c r="C167" s="70">
        <v>2.5890300000000002E-2</v>
      </c>
      <c r="D167" s="48">
        <v>4.7684799999999999E-2</v>
      </c>
      <c r="E167" s="45">
        <v>3.4889099999999999E-2</v>
      </c>
      <c r="F167" s="70">
        <v>2.6264300000000001E-2</v>
      </c>
      <c r="G167" s="48">
        <v>4.7261200000000003E-2</v>
      </c>
      <c r="H167" s="45">
        <v>3.5629300000000003E-2</v>
      </c>
      <c r="I167" s="47">
        <v>2.5808999999999999E-2</v>
      </c>
      <c r="J167" s="48">
        <v>4.85388E-2</v>
      </c>
      <c r="K167" s="45">
        <v>3.5967399999999997E-2</v>
      </c>
      <c r="L167" s="70">
        <v>2.5928799999999998E-2</v>
      </c>
      <c r="M167" s="48">
        <v>4.5695E-2</v>
      </c>
      <c r="N167" s="45">
        <v>3.4348700000000003E-2</v>
      </c>
      <c r="O167" s="70">
        <v>2.42326E-2</v>
      </c>
      <c r="P167" s="48">
        <v>4.7236899999999998E-2</v>
      </c>
      <c r="Q167" s="45">
        <v>3.4990899999999998E-2</v>
      </c>
      <c r="R167" s="70">
        <v>2.7433800000000001E-2</v>
      </c>
      <c r="S167" s="48">
        <v>4.4830299999999997E-2</v>
      </c>
    </row>
    <row r="168" spans="1:19" x14ac:dyDescent="0.3">
      <c r="A168" t="s">
        <v>340</v>
      </c>
      <c r="B168" s="45">
        <v>4.8082999999999997E-3</v>
      </c>
      <c r="C168" s="70">
        <v>4.0848999999999998E-3</v>
      </c>
      <c r="D168" s="48">
        <v>5.4086999999999998E-3</v>
      </c>
      <c r="E168" s="45">
        <v>4.6138999999999998E-3</v>
      </c>
      <c r="F168" s="70">
        <v>3.8831999999999998E-3</v>
      </c>
      <c r="G168" s="48">
        <v>5.3692000000000002E-3</v>
      </c>
      <c r="H168" s="45">
        <v>4.5050999999999997E-3</v>
      </c>
      <c r="I168" s="47">
        <v>3.7653999999999999E-3</v>
      </c>
      <c r="J168" s="48">
        <v>5.2712000000000002E-3</v>
      </c>
      <c r="K168" s="45">
        <v>4.4745999999999996E-3</v>
      </c>
      <c r="L168" s="70">
        <v>3.8476000000000001E-3</v>
      </c>
      <c r="M168" s="48">
        <v>5.2399999999999999E-3</v>
      </c>
      <c r="N168" s="45">
        <v>4.4502999999999999E-3</v>
      </c>
      <c r="O168" s="70">
        <v>3.7518E-3</v>
      </c>
      <c r="P168" s="48">
        <v>5.3045000000000002E-3</v>
      </c>
      <c r="Q168" s="45">
        <v>4.3051000000000001E-3</v>
      </c>
      <c r="R168" s="70">
        <v>3.4954999999999999E-3</v>
      </c>
      <c r="S168" s="48">
        <v>4.7923999999999996E-3</v>
      </c>
    </row>
    <row r="169" spans="1:19" x14ac:dyDescent="0.3">
      <c r="A169" t="s">
        <v>341</v>
      </c>
      <c r="B169" s="45">
        <v>1.247628</v>
      </c>
      <c r="C169" s="70">
        <v>1.087739</v>
      </c>
      <c r="D169" s="48">
        <v>1.4031469999999999</v>
      </c>
      <c r="E169" s="45">
        <v>1.2038869999999999</v>
      </c>
      <c r="F169" s="70">
        <v>1.026672</v>
      </c>
      <c r="G169" s="48">
        <v>1.3801330000000001</v>
      </c>
      <c r="H169" s="45">
        <v>1.178396</v>
      </c>
      <c r="I169" s="47">
        <v>1.0015799999999999</v>
      </c>
      <c r="J169" s="48">
        <v>1.360177</v>
      </c>
      <c r="K169" s="45">
        <v>1.180903</v>
      </c>
      <c r="L169" s="70">
        <v>1.0236050000000001</v>
      </c>
      <c r="M169" s="48">
        <v>1.3602050000000001</v>
      </c>
      <c r="N169" s="45">
        <v>1.1703710000000001</v>
      </c>
      <c r="O169" s="70">
        <v>1.000456</v>
      </c>
      <c r="P169" s="48">
        <v>1.3604039999999999</v>
      </c>
      <c r="Q169" s="45">
        <v>1.127181</v>
      </c>
      <c r="R169" s="70">
        <v>0.94462279999999998</v>
      </c>
      <c r="S169" s="48">
        <v>1.2486489999999999</v>
      </c>
    </row>
    <row r="170" spans="1:19" x14ac:dyDescent="0.3">
      <c r="A170" t="s">
        <v>342</v>
      </c>
      <c r="B170" s="45">
        <v>0.57123250000000003</v>
      </c>
      <c r="C170" s="70">
        <v>0.50705370000000005</v>
      </c>
      <c r="D170" s="48">
        <v>0.63977899999999999</v>
      </c>
      <c r="E170" s="45">
        <v>0.55515239999999999</v>
      </c>
      <c r="F170" s="70">
        <v>0.47816520000000001</v>
      </c>
      <c r="G170" s="48">
        <v>0.63794830000000002</v>
      </c>
      <c r="H170" s="45">
        <v>0.54313619999999996</v>
      </c>
      <c r="I170" s="47">
        <v>0.46751920000000002</v>
      </c>
      <c r="J170" s="48">
        <v>0.62655859999999997</v>
      </c>
      <c r="K170" s="45">
        <v>0.54713999999999996</v>
      </c>
      <c r="L170" s="70">
        <v>0.47790850000000001</v>
      </c>
      <c r="M170" s="48">
        <v>0.62276330000000002</v>
      </c>
      <c r="N170" s="45">
        <v>0.53538490000000005</v>
      </c>
      <c r="O170" s="70">
        <v>0.46793479999999998</v>
      </c>
      <c r="P170" s="48">
        <v>0.62178319999999998</v>
      </c>
      <c r="Q170" s="45">
        <v>0.51877859999999998</v>
      </c>
      <c r="R170" s="70">
        <v>0.44415979999999999</v>
      </c>
      <c r="S170" s="48">
        <v>0.57218749999999996</v>
      </c>
    </row>
    <row r="171" spans="1:19" x14ac:dyDescent="0.3">
      <c r="A171" t="s">
        <v>343</v>
      </c>
      <c r="B171" s="45">
        <v>0.62156860000000003</v>
      </c>
      <c r="C171" s="70">
        <v>0.52815579999999995</v>
      </c>
      <c r="D171" s="48">
        <v>0.70923550000000002</v>
      </c>
      <c r="E171" s="45">
        <v>0.59106840000000005</v>
      </c>
      <c r="F171" s="70">
        <v>0.49574200000000002</v>
      </c>
      <c r="G171" s="48">
        <v>0.69468890000000005</v>
      </c>
      <c r="H171" s="45">
        <v>0.57563779999999998</v>
      </c>
      <c r="I171" s="47">
        <v>0.4781801</v>
      </c>
      <c r="J171" s="48">
        <v>0.68109489999999995</v>
      </c>
      <c r="K171" s="45">
        <v>0.58087750000000005</v>
      </c>
      <c r="L171" s="70">
        <v>0.49210730000000003</v>
      </c>
      <c r="M171" s="48">
        <v>0.68037110000000001</v>
      </c>
      <c r="N171" s="45">
        <v>0.56845939999999995</v>
      </c>
      <c r="O171" s="70">
        <v>0.47863749999999999</v>
      </c>
      <c r="P171" s="48">
        <v>0.68388839999999995</v>
      </c>
      <c r="Q171" s="45">
        <v>0.54491509999999999</v>
      </c>
      <c r="R171" s="70">
        <v>0.45015070000000001</v>
      </c>
      <c r="S171" s="48">
        <v>0.6162166</v>
      </c>
    </row>
    <row r="172" spans="1:19" x14ac:dyDescent="0.3">
      <c r="A172" t="s">
        <v>344</v>
      </c>
      <c r="B172" s="45">
        <v>0.50611539999999999</v>
      </c>
      <c r="C172" s="70">
        <v>0.42643979999999998</v>
      </c>
      <c r="D172" s="48">
        <v>0.5777002</v>
      </c>
      <c r="E172" s="45">
        <v>0.48322700000000002</v>
      </c>
      <c r="F172" s="70">
        <v>0.4048832</v>
      </c>
      <c r="G172" s="48">
        <v>0.56853500000000001</v>
      </c>
      <c r="H172" s="45">
        <v>0.47104869999999999</v>
      </c>
      <c r="I172" s="47">
        <v>0.3916096</v>
      </c>
      <c r="J172" s="48">
        <v>0.55686599999999997</v>
      </c>
      <c r="K172" s="45">
        <v>0.47361229999999999</v>
      </c>
      <c r="L172" s="70">
        <v>0.40345700000000001</v>
      </c>
      <c r="M172" s="48">
        <v>0.55982869999999996</v>
      </c>
      <c r="N172" s="45">
        <v>0.463337</v>
      </c>
      <c r="O172" s="70">
        <v>0.38919330000000002</v>
      </c>
      <c r="P172" s="48">
        <v>0.5588495</v>
      </c>
      <c r="Q172" s="45">
        <v>0.4450884</v>
      </c>
      <c r="R172" s="70">
        <v>0.37165490000000001</v>
      </c>
      <c r="S172" s="48">
        <v>0.50238320000000003</v>
      </c>
    </row>
    <row r="173" spans="1:19" x14ac:dyDescent="0.3">
      <c r="A173" t="s">
        <v>345</v>
      </c>
      <c r="B173" s="45">
        <v>0.1132093</v>
      </c>
      <c r="C173" s="70">
        <v>9.6424899999999994E-2</v>
      </c>
      <c r="D173" s="48">
        <v>0.13053010000000001</v>
      </c>
      <c r="E173" s="45">
        <v>0.1086984</v>
      </c>
      <c r="F173" s="70">
        <v>8.9079000000000005E-2</v>
      </c>
      <c r="G173" s="48">
        <v>0.12820509999999999</v>
      </c>
      <c r="H173" s="45">
        <v>0.105132</v>
      </c>
      <c r="I173" s="47">
        <v>8.7565000000000004E-2</v>
      </c>
      <c r="J173" s="48">
        <v>0.12522459999999999</v>
      </c>
      <c r="K173" s="45">
        <v>0.1070851</v>
      </c>
      <c r="L173" s="70">
        <v>9.1652600000000001E-2</v>
      </c>
      <c r="M173" s="48">
        <v>0.1236281</v>
      </c>
      <c r="N173" s="45">
        <v>0.10366839999999999</v>
      </c>
      <c r="O173" s="70">
        <v>8.6799200000000007E-2</v>
      </c>
      <c r="P173" s="48">
        <v>0.127666</v>
      </c>
      <c r="Q173" s="45">
        <v>9.9826600000000001E-2</v>
      </c>
      <c r="R173" s="70">
        <v>8.28652E-2</v>
      </c>
      <c r="S173" s="48">
        <v>0.1178601</v>
      </c>
    </row>
    <row r="174" spans="1:19" x14ac:dyDescent="0.3">
      <c r="A174" t="s">
        <v>346</v>
      </c>
      <c r="B174" s="45">
        <v>5.2600500000000001E-2</v>
      </c>
      <c r="C174" s="70">
        <v>4.0105200000000001E-2</v>
      </c>
      <c r="D174" s="48">
        <v>7.0203799999999997E-2</v>
      </c>
      <c r="E174" s="45">
        <v>5.3684200000000001E-2</v>
      </c>
      <c r="F174" s="70">
        <v>4.0003799999999999E-2</v>
      </c>
      <c r="G174" s="48">
        <v>7.2284100000000004E-2</v>
      </c>
      <c r="H174" s="45">
        <v>5.5463699999999998E-2</v>
      </c>
      <c r="I174" s="47">
        <v>4.1224900000000002E-2</v>
      </c>
      <c r="J174" s="48">
        <v>7.3153099999999999E-2</v>
      </c>
      <c r="K174" s="45">
        <v>5.3387200000000003E-2</v>
      </c>
      <c r="L174" s="70">
        <v>3.9618E-2</v>
      </c>
      <c r="M174" s="48">
        <v>7.1446700000000002E-2</v>
      </c>
      <c r="N174" s="45">
        <v>5.3581999999999998E-2</v>
      </c>
      <c r="O174" s="70">
        <v>4.0375500000000002E-2</v>
      </c>
      <c r="P174" s="48">
        <v>7.0185700000000004E-2</v>
      </c>
      <c r="Q174" s="45">
        <v>5.77089E-2</v>
      </c>
      <c r="R174" s="70">
        <v>4.5522699999999999E-2</v>
      </c>
      <c r="S174" s="48">
        <v>6.9150000000000003E-2</v>
      </c>
    </row>
    <row r="175" spans="1:19" x14ac:dyDescent="0.3">
      <c r="A175" t="s">
        <v>347</v>
      </c>
      <c r="B175" s="45">
        <v>1.0605E-2</v>
      </c>
      <c r="C175" s="70">
        <v>9.5438999999999993E-3</v>
      </c>
      <c r="D175" s="48">
        <v>1.16807E-2</v>
      </c>
      <c r="E175" s="45">
        <v>1.0481600000000001E-2</v>
      </c>
      <c r="F175" s="70">
        <v>9.5545999999999999E-3</v>
      </c>
      <c r="G175" s="48">
        <v>1.15808E-2</v>
      </c>
      <c r="H175" s="45">
        <v>1.0475099999999999E-2</v>
      </c>
      <c r="I175" s="47">
        <v>9.4792999999999995E-3</v>
      </c>
      <c r="J175" s="48">
        <v>1.1529599999999999E-2</v>
      </c>
      <c r="K175" s="45">
        <v>1.07641E-2</v>
      </c>
      <c r="L175" s="70">
        <v>9.6626999999999998E-3</v>
      </c>
      <c r="M175" s="48">
        <v>1.16048E-2</v>
      </c>
      <c r="N175" s="45">
        <v>1.05846E-2</v>
      </c>
      <c r="O175" s="70">
        <v>9.5925000000000003E-3</v>
      </c>
      <c r="P175" s="48">
        <v>1.1569100000000001E-2</v>
      </c>
      <c r="Q175" s="45">
        <v>1.0382499999999999E-2</v>
      </c>
      <c r="R175" s="70">
        <v>9.6310000000000007E-3</v>
      </c>
      <c r="S175" s="48">
        <v>1.1222599999999999E-2</v>
      </c>
    </row>
    <row r="176" spans="1:19" x14ac:dyDescent="0.3">
      <c r="A176" t="s">
        <v>348</v>
      </c>
      <c r="B176" s="45">
        <v>1.252551</v>
      </c>
      <c r="C176" s="70">
        <v>1.122393</v>
      </c>
      <c r="D176" s="48">
        <v>1.353218</v>
      </c>
      <c r="E176" s="45">
        <v>1.2396659999999999</v>
      </c>
      <c r="F176" s="70">
        <v>1.124566</v>
      </c>
      <c r="G176" s="48">
        <v>1.366449</v>
      </c>
      <c r="H176" s="45">
        <v>1.234815</v>
      </c>
      <c r="I176" s="47">
        <v>1.118457</v>
      </c>
      <c r="J176" s="48">
        <v>1.3582110000000001</v>
      </c>
      <c r="K176" s="45">
        <v>1.2487699999999999</v>
      </c>
      <c r="L176" s="70">
        <v>1.145672</v>
      </c>
      <c r="M176" s="48">
        <v>1.3682270000000001</v>
      </c>
      <c r="N176" s="45">
        <v>1.2334700000000001</v>
      </c>
      <c r="O176" s="70">
        <v>1.1173649999999999</v>
      </c>
      <c r="P176" s="48">
        <v>1.35025</v>
      </c>
      <c r="Q176" s="45">
        <v>1.2140230000000001</v>
      </c>
      <c r="R176" s="70">
        <v>1.140943</v>
      </c>
      <c r="S176" s="48">
        <v>1.309693</v>
      </c>
    </row>
    <row r="177" spans="1:19" x14ac:dyDescent="0.3">
      <c r="A177" t="s">
        <v>349</v>
      </c>
      <c r="B177" s="45">
        <v>0.71059859999999997</v>
      </c>
      <c r="C177" s="70">
        <v>0.63470879999999996</v>
      </c>
      <c r="D177" s="48">
        <v>0.76823969999999997</v>
      </c>
      <c r="E177" s="45">
        <v>0.70162349999999996</v>
      </c>
      <c r="F177" s="70">
        <v>0.63262499999999999</v>
      </c>
      <c r="G177" s="48">
        <v>0.77268210000000004</v>
      </c>
      <c r="H177" s="45">
        <v>0.69411199999999995</v>
      </c>
      <c r="I177" s="47">
        <v>0.63067090000000003</v>
      </c>
      <c r="J177" s="48">
        <v>0.76657900000000001</v>
      </c>
      <c r="K177" s="45">
        <v>0.70335820000000004</v>
      </c>
      <c r="L177" s="70">
        <v>0.63306709999999999</v>
      </c>
      <c r="M177" s="48">
        <v>0.7709471</v>
      </c>
      <c r="N177" s="45">
        <v>0.69992799999999999</v>
      </c>
      <c r="O177" s="70">
        <v>0.63479370000000002</v>
      </c>
      <c r="P177" s="48">
        <v>0.76386810000000005</v>
      </c>
      <c r="Q177" s="45">
        <v>0.68588959999999999</v>
      </c>
      <c r="R177" s="70">
        <v>0.64332690000000003</v>
      </c>
      <c r="S177" s="48">
        <v>0.73345830000000001</v>
      </c>
    </row>
    <row r="178" spans="1:19" x14ac:dyDescent="0.3">
      <c r="A178" t="s">
        <v>350</v>
      </c>
      <c r="B178" s="45">
        <v>0.49244169999999998</v>
      </c>
      <c r="C178" s="70">
        <v>0.44410290000000002</v>
      </c>
      <c r="D178" s="48">
        <v>0.54244119999999996</v>
      </c>
      <c r="E178" s="45">
        <v>0.48726910000000001</v>
      </c>
      <c r="F178" s="70">
        <v>0.44370949999999998</v>
      </c>
      <c r="G178" s="48">
        <v>0.53744890000000001</v>
      </c>
      <c r="H178" s="45">
        <v>0.48483969999999998</v>
      </c>
      <c r="I178" s="47">
        <v>0.4390367</v>
      </c>
      <c r="J178" s="48">
        <v>0.53599649999999999</v>
      </c>
      <c r="K178" s="45">
        <v>0.49925190000000003</v>
      </c>
      <c r="L178" s="70">
        <v>0.44613960000000003</v>
      </c>
      <c r="M178" s="48">
        <v>0.53560779999999997</v>
      </c>
      <c r="N178" s="45">
        <v>0.49029260000000002</v>
      </c>
      <c r="O178" s="70">
        <v>0.4455075</v>
      </c>
      <c r="P178" s="48">
        <v>0.53476429999999997</v>
      </c>
      <c r="Q178" s="45">
        <v>0.48076469999999999</v>
      </c>
      <c r="R178" s="70">
        <v>0.44957619999999998</v>
      </c>
      <c r="S178" s="48">
        <v>0.51461270000000003</v>
      </c>
    </row>
    <row r="179" spans="1:19" x14ac:dyDescent="0.3">
      <c r="A179" t="s">
        <v>351</v>
      </c>
      <c r="B179" s="45">
        <v>0.36054360000000002</v>
      </c>
      <c r="C179" s="70">
        <v>0.32346629999999998</v>
      </c>
      <c r="D179" s="48">
        <v>0.40425290000000003</v>
      </c>
      <c r="E179" s="45">
        <v>0.35812490000000002</v>
      </c>
      <c r="F179" s="70">
        <v>0.3224902</v>
      </c>
      <c r="G179" s="48">
        <v>0.39744200000000002</v>
      </c>
      <c r="H179" s="45">
        <v>0.35619869999999998</v>
      </c>
      <c r="I179" s="47">
        <v>0.31995849999999998</v>
      </c>
      <c r="J179" s="48">
        <v>0.39543400000000001</v>
      </c>
      <c r="K179" s="45">
        <v>0.36407060000000002</v>
      </c>
      <c r="L179" s="70">
        <v>0.32657839999999999</v>
      </c>
      <c r="M179" s="48">
        <v>0.39766620000000003</v>
      </c>
      <c r="N179" s="45">
        <v>0.36040359999999999</v>
      </c>
      <c r="O179" s="70">
        <v>0.32474560000000002</v>
      </c>
      <c r="P179" s="48">
        <v>0.39716190000000001</v>
      </c>
      <c r="Q179" s="45">
        <v>0.3602533</v>
      </c>
      <c r="R179" s="70">
        <v>0.33023089999999999</v>
      </c>
      <c r="S179" s="48">
        <v>0.3839207</v>
      </c>
    </row>
    <row r="180" spans="1:19" x14ac:dyDescent="0.3">
      <c r="A180" t="s">
        <v>352</v>
      </c>
      <c r="B180" s="45">
        <v>0.13207820000000001</v>
      </c>
      <c r="C180" s="70">
        <v>0.11922770000000001</v>
      </c>
      <c r="D180" s="48">
        <v>0.14235339999999999</v>
      </c>
      <c r="E180" s="45">
        <v>0.12937460000000001</v>
      </c>
      <c r="F180" s="70">
        <v>0.1174606</v>
      </c>
      <c r="G180" s="48">
        <v>0.1428722</v>
      </c>
      <c r="H180" s="45">
        <v>0.1292903</v>
      </c>
      <c r="I180" s="47">
        <v>0.1165528</v>
      </c>
      <c r="J180" s="48">
        <v>0.14220289999999999</v>
      </c>
      <c r="K180" s="45">
        <v>0.13035269999999999</v>
      </c>
      <c r="L180" s="70">
        <v>0.1200397</v>
      </c>
      <c r="M180" s="48">
        <v>0.1438468</v>
      </c>
      <c r="N180" s="45">
        <v>0.13013050000000001</v>
      </c>
      <c r="O180" s="70">
        <v>0.1165392</v>
      </c>
      <c r="P180" s="48">
        <v>0.14105300000000001</v>
      </c>
      <c r="Q180" s="45">
        <v>0.1257798</v>
      </c>
      <c r="R180" s="70">
        <v>0.1205396</v>
      </c>
      <c r="S180" s="48">
        <v>0.14070769999999999</v>
      </c>
    </row>
    <row r="181" spans="1:19" x14ac:dyDescent="0.3">
      <c r="A181" t="s">
        <v>353</v>
      </c>
      <c r="B181" s="45">
        <v>4.5906000000000002E-2</v>
      </c>
      <c r="C181" s="70">
        <v>3.6780199999999999E-2</v>
      </c>
      <c r="D181" s="48">
        <v>6.1221499999999998E-2</v>
      </c>
      <c r="E181" s="45">
        <v>4.8311899999999998E-2</v>
      </c>
      <c r="F181" s="70">
        <v>3.6145499999999997E-2</v>
      </c>
      <c r="G181" s="48">
        <v>6.3437599999999997E-2</v>
      </c>
      <c r="H181" s="45">
        <v>5.0496800000000001E-2</v>
      </c>
      <c r="I181" s="47">
        <v>3.7758199999999999E-2</v>
      </c>
      <c r="J181" s="48">
        <v>6.6219399999999998E-2</v>
      </c>
      <c r="K181" s="45">
        <v>4.9292999999999997E-2</v>
      </c>
      <c r="L181" s="70">
        <v>3.5580599999999997E-2</v>
      </c>
      <c r="M181" s="48">
        <v>6.7907899999999993E-2</v>
      </c>
      <c r="N181" s="45">
        <v>5.1155100000000002E-2</v>
      </c>
      <c r="O181" s="70">
        <v>3.5669800000000002E-2</v>
      </c>
      <c r="P181" s="48">
        <v>6.5193500000000001E-2</v>
      </c>
      <c r="Q181" s="45">
        <v>5.71534E-2</v>
      </c>
      <c r="R181" s="70">
        <v>4.3423999999999997E-2</v>
      </c>
      <c r="S181" s="48">
        <v>6.3432699999999995E-2</v>
      </c>
    </row>
    <row r="182" spans="1:19" x14ac:dyDescent="0.3">
      <c r="A182" t="s">
        <v>354</v>
      </c>
      <c r="B182" s="46">
        <v>15.877190000000001</v>
      </c>
      <c r="C182" s="70">
        <v>13.29219</v>
      </c>
      <c r="D182" s="48">
        <v>17.647539999999999</v>
      </c>
      <c r="E182" s="46">
        <v>15.856310000000001</v>
      </c>
      <c r="F182" s="70">
        <v>13.40239</v>
      </c>
      <c r="G182" s="48">
        <v>17.75459</v>
      </c>
      <c r="H182" s="46">
        <v>15.9442</v>
      </c>
      <c r="I182" s="47">
        <v>13.928100000000001</v>
      </c>
      <c r="J182" s="48">
        <v>17.585519999999999</v>
      </c>
      <c r="K182" s="46">
        <v>15.79941</v>
      </c>
      <c r="L182" s="70">
        <v>13.378729999999999</v>
      </c>
      <c r="M182" s="48">
        <v>17.386559999999999</v>
      </c>
      <c r="N182" s="46">
        <v>15.79588</v>
      </c>
      <c r="O182" s="70">
        <v>12.593450000000001</v>
      </c>
      <c r="P182" s="48">
        <v>17.33615</v>
      </c>
      <c r="Q182" s="46">
        <v>16.231940000000002</v>
      </c>
      <c r="R182" s="70">
        <v>14.426679999999999</v>
      </c>
      <c r="S182" s="48">
        <v>18.217210000000001</v>
      </c>
    </row>
    <row r="183" spans="1:19" x14ac:dyDescent="0.3">
      <c r="A183" t="s">
        <v>355</v>
      </c>
      <c r="B183" s="46">
        <v>32.73659</v>
      </c>
      <c r="C183" s="70">
        <v>27.094460000000002</v>
      </c>
      <c r="D183" s="48">
        <v>46.369390000000003</v>
      </c>
      <c r="E183" s="46">
        <v>33.922370000000001</v>
      </c>
      <c r="F183" s="70">
        <v>26.90917</v>
      </c>
      <c r="G183" s="48">
        <v>44.166370000000001</v>
      </c>
      <c r="H183" s="46">
        <v>32.194740000000003</v>
      </c>
      <c r="I183" s="47">
        <v>26.666229999999999</v>
      </c>
      <c r="J183" s="48">
        <v>44.672690000000003</v>
      </c>
      <c r="K183" s="46">
        <v>32.966650000000001</v>
      </c>
      <c r="L183" s="70">
        <v>26.386600000000001</v>
      </c>
      <c r="M183" s="48">
        <v>42.976860000000002</v>
      </c>
      <c r="N183" s="46">
        <v>31.170339999999999</v>
      </c>
      <c r="O183" s="70">
        <v>25.975999999999999</v>
      </c>
      <c r="P183" s="48">
        <v>40.063130000000001</v>
      </c>
      <c r="Q183" s="46">
        <v>31.758289999999999</v>
      </c>
      <c r="R183" s="70">
        <v>25.29542</v>
      </c>
      <c r="S183" s="48">
        <v>43.24194</v>
      </c>
    </row>
    <row r="184" spans="1:19" x14ac:dyDescent="0.3">
      <c r="A184" t="s">
        <v>356</v>
      </c>
      <c r="B184" s="46">
        <v>20.087820000000001</v>
      </c>
      <c r="C184" s="70">
        <v>15.382770000000001</v>
      </c>
      <c r="D184" s="48">
        <v>30.3352</v>
      </c>
      <c r="E184" s="46">
        <v>20.569140000000001</v>
      </c>
      <c r="F184" s="70">
        <v>15.46712</v>
      </c>
      <c r="G184" s="48">
        <v>28.640499999999999</v>
      </c>
      <c r="H184" s="46">
        <v>19.704609999999999</v>
      </c>
      <c r="I184" s="47">
        <v>15.41427</v>
      </c>
      <c r="J184" s="48">
        <v>28.663499999999999</v>
      </c>
      <c r="K184" s="46">
        <v>19.98357</v>
      </c>
      <c r="L184" s="70">
        <v>15.359400000000001</v>
      </c>
      <c r="M184" s="48">
        <v>28.024740000000001</v>
      </c>
      <c r="N184" s="46">
        <v>19.328710000000001</v>
      </c>
      <c r="O184" s="70">
        <v>14.7201</v>
      </c>
      <c r="P184" s="48">
        <v>25.348700000000001</v>
      </c>
      <c r="Q184" s="46">
        <v>18.39873</v>
      </c>
      <c r="R184" s="70">
        <v>14.229699999999999</v>
      </c>
      <c r="S184" s="48">
        <v>30.13081</v>
      </c>
    </row>
    <row r="185" spans="1:19" x14ac:dyDescent="0.3">
      <c r="A185" t="s">
        <v>357</v>
      </c>
      <c r="B185" s="46">
        <v>12.80747</v>
      </c>
      <c r="C185" s="70">
        <v>11.214729999999999</v>
      </c>
      <c r="D185" s="48">
        <v>16.113340000000001</v>
      </c>
      <c r="E185" s="46">
        <v>12.63907</v>
      </c>
      <c r="F185" s="70">
        <v>10.8696</v>
      </c>
      <c r="G185" s="48">
        <v>15.485849999999999</v>
      </c>
      <c r="H185" s="46">
        <v>12.47146</v>
      </c>
      <c r="I185" s="47">
        <v>10.763070000000001</v>
      </c>
      <c r="J185" s="48">
        <v>15.327590000000001</v>
      </c>
      <c r="K185" s="46">
        <v>12.626720000000001</v>
      </c>
      <c r="L185" s="70">
        <v>10.85223</v>
      </c>
      <c r="M185" s="48">
        <v>15.29406</v>
      </c>
      <c r="N185" s="46">
        <v>12.21651</v>
      </c>
      <c r="O185" s="70">
        <v>10.80885</v>
      </c>
      <c r="P185" s="48">
        <v>14.39457</v>
      </c>
      <c r="Q185" s="46">
        <v>12.35167</v>
      </c>
      <c r="R185" s="70">
        <v>10.29763</v>
      </c>
      <c r="S185" s="48">
        <v>13.97963</v>
      </c>
    </row>
    <row r="186" spans="1:19" x14ac:dyDescent="0.3">
      <c r="A186" t="s">
        <v>358</v>
      </c>
      <c r="B186" s="46">
        <v>50.669960000000003</v>
      </c>
      <c r="C186" s="70">
        <v>36.384300000000003</v>
      </c>
      <c r="D186" s="48">
        <v>57.552079999999997</v>
      </c>
      <c r="E186" s="46">
        <v>50.49709</v>
      </c>
      <c r="F186" s="70">
        <v>40.010629999999999</v>
      </c>
      <c r="G186" s="48">
        <v>58.491149999999998</v>
      </c>
      <c r="H186" s="46">
        <v>51.740229999999997</v>
      </c>
      <c r="I186" s="47">
        <v>39.454099999999997</v>
      </c>
      <c r="J186" s="48">
        <v>58.720489999999998</v>
      </c>
      <c r="K186" s="46">
        <v>52.017650000000003</v>
      </c>
      <c r="L186" s="70">
        <v>39.730960000000003</v>
      </c>
      <c r="M186" s="48">
        <v>59.268569999999997</v>
      </c>
      <c r="N186" s="46">
        <v>52.848579999999998</v>
      </c>
      <c r="O186" s="70">
        <v>44.233600000000003</v>
      </c>
      <c r="P186" s="48">
        <v>59.330939999999998</v>
      </c>
      <c r="Q186" s="46">
        <v>50.740960000000001</v>
      </c>
      <c r="R186" s="70">
        <v>43.878709999999998</v>
      </c>
      <c r="S186" s="48">
        <v>60.01511</v>
      </c>
    </row>
    <row r="187" spans="1:19" x14ac:dyDescent="0.3">
      <c r="A187" t="s">
        <v>359</v>
      </c>
      <c r="B187" s="46">
        <v>18.263590000000001</v>
      </c>
      <c r="C187" s="70">
        <v>16.726379999999999</v>
      </c>
      <c r="D187" s="48">
        <v>19.33427</v>
      </c>
      <c r="E187" s="46">
        <v>18.38334</v>
      </c>
      <c r="F187" s="70">
        <v>16.867100000000001</v>
      </c>
      <c r="G187" s="48">
        <v>19.418949999999999</v>
      </c>
      <c r="H187" s="46">
        <v>18.583300000000001</v>
      </c>
      <c r="I187" s="47">
        <v>17.013300000000001</v>
      </c>
      <c r="J187" s="48">
        <v>19.578410000000002</v>
      </c>
      <c r="K187" s="46">
        <v>18.488330000000001</v>
      </c>
      <c r="L187" s="70">
        <v>16.876740000000002</v>
      </c>
      <c r="M187" s="48">
        <v>19.467040000000001</v>
      </c>
      <c r="N187" s="46">
        <v>18.327670000000001</v>
      </c>
      <c r="O187" s="70">
        <v>16.93974</v>
      </c>
      <c r="P187" s="48">
        <v>19.51511</v>
      </c>
      <c r="Q187" s="46">
        <v>18.93038</v>
      </c>
      <c r="R187" s="70">
        <v>17.909849999999999</v>
      </c>
      <c r="S187" s="48">
        <v>19.639779999999998</v>
      </c>
    </row>
    <row r="188" spans="1:19" x14ac:dyDescent="0.3">
      <c r="A188" t="s">
        <v>360</v>
      </c>
      <c r="B188" s="46">
        <v>32.950360000000003</v>
      </c>
      <c r="C188" s="70">
        <v>27.4864</v>
      </c>
      <c r="D188" s="48">
        <v>39.302219999999998</v>
      </c>
      <c r="E188" s="46">
        <v>32.070959999999999</v>
      </c>
      <c r="F188" s="70">
        <v>26.816379999999999</v>
      </c>
      <c r="G188" s="48">
        <v>38.24597</v>
      </c>
      <c r="H188" s="46">
        <v>31.514949999999999</v>
      </c>
      <c r="I188" s="47">
        <v>26.58596</v>
      </c>
      <c r="J188" s="48">
        <v>38.229410000000001</v>
      </c>
      <c r="K188" s="46">
        <v>31.443370000000002</v>
      </c>
      <c r="L188" s="70">
        <v>27.13862</v>
      </c>
      <c r="M188" s="48">
        <v>38.00797</v>
      </c>
      <c r="N188" s="46">
        <v>30.987359999999999</v>
      </c>
      <c r="O188" s="70">
        <v>26.475159999999999</v>
      </c>
      <c r="P188" s="48">
        <v>36.700069999999997</v>
      </c>
      <c r="Q188" s="46">
        <v>30.00507</v>
      </c>
      <c r="R188" s="70">
        <v>26.295359999999999</v>
      </c>
      <c r="S188" s="48">
        <v>36.771000000000001</v>
      </c>
    </row>
    <row r="189" spans="1:19" x14ac:dyDescent="0.3">
      <c r="A189" t="s">
        <v>361</v>
      </c>
      <c r="B189" s="46">
        <v>20.649740000000001</v>
      </c>
      <c r="C189" s="70">
        <v>16.47156</v>
      </c>
      <c r="D189" s="48">
        <v>25.72448</v>
      </c>
      <c r="E189" s="46">
        <v>19.869669999999999</v>
      </c>
      <c r="F189" s="70">
        <v>15.632709999999999</v>
      </c>
      <c r="G189" s="48">
        <v>24.872479999999999</v>
      </c>
      <c r="H189" s="46">
        <v>19.21</v>
      </c>
      <c r="I189" s="47">
        <v>15.25104</v>
      </c>
      <c r="J189" s="48">
        <v>24.807649999999999</v>
      </c>
      <c r="K189" s="46">
        <v>20.205100000000002</v>
      </c>
      <c r="L189" s="70">
        <v>15.887449999999999</v>
      </c>
      <c r="M189" s="48">
        <v>24.632269999999998</v>
      </c>
      <c r="N189" s="46">
        <v>18.92736</v>
      </c>
      <c r="O189" s="70">
        <v>15.061769999999999</v>
      </c>
      <c r="P189" s="48">
        <v>24.09684</v>
      </c>
      <c r="Q189" s="46">
        <v>17.791969999999999</v>
      </c>
      <c r="R189" s="70">
        <v>14.92266</v>
      </c>
      <c r="S189" s="48">
        <v>23.39424</v>
      </c>
    </row>
    <row r="190" spans="1:19" x14ac:dyDescent="0.3">
      <c r="A190" t="s">
        <v>362</v>
      </c>
      <c r="B190" s="46">
        <v>12.293139999999999</v>
      </c>
      <c r="C190" s="70">
        <v>11.18486</v>
      </c>
      <c r="D190" s="48">
        <v>13.48542</v>
      </c>
      <c r="E190" s="46">
        <v>12.14616</v>
      </c>
      <c r="F190" s="70">
        <v>11.06085</v>
      </c>
      <c r="G190" s="48">
        <v>13.487109999999999</v>
      </c>
      <c r="H190" s="46">
        <v>12.13673</v>
      </c>
      <c r="I190" s="47">
        <v>11.161300000000001</v>
      </c>
      <c r="J190" s="48">
        <v>13.407260000000001</v>
      </c>
      <c r="K190" s="46">
        <v>12.0899</v>
      </c>
      <c r="L190" s="70">
        <v>10.969900000000001</v>
      </c>
      <c r="M190" s="48">
        <v>13.26571</v>
      </c>
      <c r="N190" s="46">
        <v>11.940020000000001</v>
      </c>
      <c r="O190" s="70">
        <v>10.84079</v>
      </c>
      <c r="P190" s="48">
        <v>13.22396</v>
      </c>
      <c r="Q190" s="46">
        <v>12.017379999999999</v>
      </c>
      <c r="R190" s="70">
        <v>11.3727</v>
      </c>
      <c r="S190" s="48">
        <v>13.20317</v>
      </c>
    </row>
    <row r="191" spans="1:19" x14ac:dyDescent="0.3">
      <c r="A191" t="s">
        <v>363</v>
      </c>
      <c r="B191" s="46">
        <v>49.577129999999997</v>
      </c>
      <c r="C191" s="70">
        <v>43.284910000000004</v>
      </c>
      <c r="D191" s="48">
        <v>54.484200000000001</v>
      </c>
      <c r="E191" s="46">
        <v>49.949399999999997</v>
      </c>
      <c r="F191" s="70">
        <v>43.44</v>
      </c>
      <c r="G191" s="48">
        <v>55.604059999999997</v>
      </c>
      <c r="H191" s="46">
        <v>50.170729999999999</v>
      </c>
      <c r="I191" s="47">
        <v>43.470529999999997</v>
      </c>
      <c r="J191" s="48">
        <v>55.394570000000002</v>
      </c>
      <c r="K191" s="46">
        <v>50.144460000000002</v>
      </c>
      <c r="L191" s="70">
        <v>43.479460000000003</v>
      </c>
      <c r="M191" s="48">
        <v>55.424590000000002</v>
      </c>
      <c r="N191" s="46">
        <v>51.357410000000002</v>
      </c>
      <c r="O191" s="70">
        <v>45.435890000000001</v>
      </c>
      <c r="P191" s="48">
        <v>55.628819999999997</v>
      </c>
      <c r="Q191" s="46">
        <v>50.43777</v>
      </c>
      <c r="R191" s="70">
        <v>44.579990000000002</v>
      </c>
      <c r="S191" s="48">
        <v>54.861840000000001</v>
      </c>
    </row>
    <row r="192" spans="1:19" x14ac:dyDescent="0.3">
      <c r="A192" t="s">
        <v>364</v>
      </c>
      <c r="B192" s="46">
        <v>18.692160000000001</v>
      </c>
      <c r="C192" s="70">
        <v>15.38367</v>
      </c>
      <c r="D192" s="48">
        <v>20.31052</v>
      </c>
      <c r="E192" s="46">
        <v>19.007739999999998</v>
      </c>
      <c r="F192" s="70">
        <v>16.325189999999999</v>
      </c>
      <c r="G192" s="48">
        <v>20.486930000000001</v>
      </c>
      <c r="H192" s="46">
        <v>19.345330000000001</v>
      </c>
      <c r="I192" s="47">
        <v>16.689900000000002</v>
      </c>
      <c r="J192" s="48">
        <v>20.789079999999998</v>
      </c>
      <c r="K192" s="46">
        <v>19.345549999999999</v>
      </c>
      <c r="L192" s="70">
        <v>17.02581</v>
      </c>
      <c r="M192" s="48">
        <v>20.507339999999999</v>
      </c>
      <c r="N192" s="46">
        <v>19.305309999999999</v>
      </c>
      <c r="O192" s="70">
        <v>16.11741</v>
      </c>
      <c r="P192" s="48">
        <v>20.52392</v>
      </c>
      <c r="Q192" s="46">
        <v>19.915790000000001</v>
      </c>
      <c r="R192" s="70">
        <v>17.84872</v>
      </c>
      <c r="S192" s="48">
        <v>21.08831</v>
      </c>
    </row>
    <row r="193" spans="1:19" x14ac:dyDescent="0.3">
      <c r="A193" t="s">
        <v>365</v>
      </c>
      <c r="B193" s="46">
        <v>31.70966</v>
      </c>
      <c r="C193" s="70">
        <v>28.691849999999999</v>
      </c>
      <c r="D193" s="48">
        <v>34.72542</v>
      </c>
      <c r="E193" s="46">
        <v>31.466249999999999</v>
      </c>
      <c r="F193" s="70">
        <v>27.98826</v>
      </c>
      <c r="G193" s="48">
        <v>34.746960000000001</v>
      </c>
      <c r="H193" s="46">
        <v>31.655270000000002</v>
      </c>
      <c r="I193" s="47">
        <v>28.420259999999999</v>
      </c>
      <c r="J193" s="48">
        <v>34.574039999999997</v>
      </c>
      <c r="K193" s="46">
        <v>31.944009999999999</v>
      </c>
      <c r="L193" s="70">
        <v>27.888380000000002</v>
      </c>
      <c r="M193" s="48">
        <v>34.394309999999997</v>
      </c>
      <c r="N193" s="46">
        <v>30.804500000000001</v>
      </c>
      <c r="O193" s="70">
        <v>28.064299999999999</v>
      </c>
      <c r="P193" s="48">
        <v>33.464559999999999</v>
      </c>
      <c r="Q193" s="46">
        <v>31.27862</v>
      </c>
      <c r="R193" s="70">
        <v>29.490349999999999</v>
      </c>
      <c r="S193" s="48">
        <v>35.595930000000003</v>
      </c>
    </row>
    <row r="194" spans="1:19" x14ac:dyDescent="0.3">
      <c r="A194" t="s">
        <v>366</v>
      </c>
      <c r="B194" s="46">
        <v>17.599129999999999</v>
      </c>
      <c r="C194" s="70">
        <v>15.27323</v>
      </c>
      <c r="D194" s="48">
        <v>20.081109999999999</v>
      </c>
      <c r="E194" s="46">
        <v>17.271339999999999</v>
      </c>
      <c r="F194" s="70">
        <v>14.70959</v>
      </c>
      <c r="G194" s="48">
        <v>19.951049999999999</v>
      </c>
      <c r="H194" s="46">
        <v>17.359120000000001</v>
      </c>
      <c r="I194" s="47">
        <v>14.90263</v>
      </c>
      <c r="J194" s="48">
        <v>19.84104</v>
      </c>
      <c r="K194" s="46">
        <v>17.613669999999999</v>
      </c>
      <c r="L194" s="70">
        <v>14.561540000000001</v>
      </c>
      <c r="M194" s="48">
        <v>19.749320000000001</v>
      </c>
      <c r="N194" s="46">
        <v>16.878710000000002</v>
      </c>
      <c r="O194" s="70">
        <v>14.64899</v>
      </c>
      <c r="P194" s="48">
        <v>18.694590000000002</v>
      </c>
      <c r="Q194" s="46">
        <v>17.518550000000001</v>
      </c>
      <c r="R194" s="70">
        <v>15.500920000000001</v>
      </c>
      <c r="S194" s="48">
        <v>20.293320000000001</v>
      </c>
    </row>
    <row r="195" spans="1:19" x14ac:dyDescent="0.3">
      <c r="A195" t="s">
        <v>367</v>
      </c>
      <c r="B195" s="46">
        <v>14.046939999999999</v>
      </c>
      <c r="C195" s="70">
        <v>13.212619999999999</v>
      </c>
      <c r="D195" s="48">
        <v>14.90099</v>
      </c>
      <c r="E195" s="46">
        <v>14.187609999999999</v>
      </c>
      <c r="F195" s="70">
        <v>13.217409999999999</v>
      </c>
      <c r="G195" s="48">
        <v>15.13242</v>
      </c>
      <c r="H195" s="46">
        <v>14.221579999999999</v>
      </c>
      <c r="I195" s="47">
        <v>13.30467</v>
      </c>
      <c r="J195" s="48">
        <v>15.12809</v>
      </c>
      <c r="K195" s="46">
        <v>14.04163</v>
      </c>
      <c r="L195" s="70">
        <v>13.36275</v>
      </c>
      <c r="M195" s="48">
        <v>14.992039999999999</v>
      </c>
      <c r="N195" s="46">
        <v>14.020860000000001</v>
      </c>
      <c r="O195" s="70">
        <v>13.12649</v>
      </c>
      <c r="P195" s="48">
        <v>14.77286</v>
      </c>
      <c r="Q195" s="46">
        <v>14.33362</v>
      </c>
      <c r="R195" s="70">
        <v>13.66179</v>
      </c>
      <c r="S195" s="48">
        <v>15.3026</v>
      </c>
    </row>
    <row r="196" spans="1:19" x14ac:dyDescent="0.3">
      <c r="A196" t="s">
        <v>368</v>
      </c>
      <c r="B196" s="46">
        <v>50.557879999999997</v>
      </c>
      <c r="C196" s="70">
        <v>46.525069999999999</v>
      </c>
      <c r="D196" s="48">
        <v>54.237940000000002</v>
      </c>
      <c r="E196" s="46">
        <v>50.258719999999997</v>
      </c>
      <c r="F196" s="70">
        <v>46.415080000000003</v>
      </c>
      <c r="G196" s="48">
        <v>54.290779999999998</v>
      </c>
      <c r="H196" s="46">
        <v>49.710630000000002</v>
      </c>
      <c r="I196" s="47">
        <v>45.889490000000002</v>
      </c>
      <c r="J196" s="48">
        <v>53.958379999999998</v>
      </c>
      <c r="K196" s="46">
        <v>50.203859999999999</v>
      </c>
      <c r="L196" s="70">
        <v>46.512680000000003</v>
      </c>
      <c r="M196" s="48">
        <v>53.879829999999998</v>
      </c>
      <c r="N196" s="46">
        <v>50.943649999999998</v>
      </c>
      <c r="O196" s="70">
        <v>47.093339999999998</v>
      </c>
      <c r="P196" s="48">
        <v>53.976149999999997</v>
      </c>
      <c r="Q196" s="46">
        <v>48.689720000000001</v>
      </c>
      <c r="R196" s="70">
        <v>44.49624</v>
      </c>
      <c r="S196" s="48">
        <v>52.142499999999998</v>
      </c>
    </row>
    <row r="197" spans="1:19" x14ac:dyDescent="0.3">
      <c r="A197" t="s">
        <v>369</v>
      </c>
      <c r="B197" s="46">
        <v>23.441849999999999</v>
      </c>
      <c r="C197" s="70">
        <v>22.452839999999998</v>
      </c>
      <c r="D197" s="48">
        <v>24.4864</v>
      </c>
      <c r="E197" s="46">
        <v>23.356590000000001</v>
      </c>
      <c r="F197" s="70">
        <v>22.114239999999999</v>
      </c>
      <c r="G197" s="48">
        <v>24.411100000000001</v>
      </c>
      <c r="H197" s="46">
        <v>23.360299999999999</v>
      </c>
      <c r="I197" s="47">
        <v>22.14827</v>
      </c>
      <c r="J197" s="48">
        <v>24.434419999999999</v>
      </c>
      <c r="K197" s="46">
        <v>23.28266</v>
      </c>
      <c r="L197" s="70">
        <v>22.134170000000001</v>
      </c>
      <c r="M197" s="48">
        <v>24.474740000000001</v>
      </c>
      <c r="N197" s="46">
        <v>23.142779999999998</v>
      </c>
      <c r="O197" s="70">
        <v>21.987729999999999</v>
      </c>
      <c r="P197" s="48">
        <v>24.177869999999999</v>
      </c>
      <c r="Q197" s="46">
        <v>23.324380000000001</v>
      </c>
      <c r="R197" s="70">
        <v>22.3598</v>
      </c>
      <c r="S197" s="48">
        <v>24.619109999999999</v>
      </c>
    </row>
    <row r="198" spans="1:19" x14ac:dyDescent="0.3">
      <c r="A198" t="s">
        <v>370</v>
      </c>
      <c r="B198" s="46">
        <v>34.811039999999998</v>
      </c>
      <c r="C198" s="70">
        <v>30.45926</v>
      </c>
      <c r="D198" s="48">
        <v>39.097900000000003</v>
      </c>
      <c r="E198" s="46">
        <v>34.485610000000001</v>
      </c>
      <c r="F198" s="70">
        <v>29.508990000000001</v>
      </c>
      <c r="G198" s="48">
        <v>38.261090000000003</v>
      </c>
      <c r="H198" s="46">
        <v>33.978569999999998</v>
      </c>
      <c r="I198" s="47">
        <v>29.423999999999999</v>
      </c>
      <c r="J198" s="48">
        <v>38.344580000000001</v>
      </c>
      <c r="K198" s="46">
        <v>34.041179999999997</v>
      </c>
      <c r="L198" s="70">
        <v>29.38353</v>
      </c>
      <c r="M198" s="48">
        <v>38.407640000000001</v>
      </c>
      <c r="N198" s="46">
        <v>33.318579999999997</v>
      </c>
      <c r="O198" s="70">
        <v>29.074280000000002</v>
      </c>
      <c r="P198" s="48">
        <v>37.847720000000002</v>
      </c>
      <c r="Q198" s="46">
        <v>33.305819999999997</v>
      </c>
      <c r="R198" s="70">
        <v>29.018820000000002</v>
      </c>
      <c r="S198" s="48">
        <v>38.165680000000002</v>
      </c>
    </row>
    <row r="199" spans="1:19" x14ac:dyDescent="0.3">
      <c r="A199" t="s">
        <v>371</v>
      </c>
      <c r="B199" s="46">
        <v>20.155360000000002</v>
      </c>
      <c r="C199" s="70">
        <v>16.90465</v>
      </c>
      <c r="D199" s="48">
        <v>23.27045</v>
      </c>
      <c r="E199" s="46">
        <v>19.74192</v>
      </c>
      <c r="F199" s="70">
        <v>15.82948</v>
      </c>
      <c r="G199" s="48">
        <v>22.553719999999998</v>
      </c>
      <c r="H199" s="46">
        <v>19.31129</v>
      </c>
      <c r="I199" s="47">
        <v>15.94539</v>
      </c>
      <c r="J199" s="48">
        <v>22.620560000000001</v>
      </c>
      <c r="K199" s="46">
        <v>19.240290000000002</v>
      </c>
      <c r="L199" s="70">
        <v>16.117930000000001</v>
      </c>
      <c r="M199" s="48">
        <v>22.951170000000001</v>
      </c>
      <c r="N199" s="46">
        <v>19.040659999999999</v>
      </c>
      <c r="O199" s="70">
        <v>15.53486</v>
      </c>
      <c r="P199" s="48">
        <v>22.39696</v>
      </c>
      <c r="Q199" s="46">
        <v>18.87087</v>
      </c>
      <c r="R199" s="70">
        <v>14.665929999999999</v>
      </c>
      <c r="S199" s="48">
        <v>22.4391</v>
      </c>
    </row>
    <row r="200" spans="1:19" x14ac:dyDescent="0.3">
      <c r="A200" t="s">
        <v>372</v>
      </c>
      <c r="B200" s="46">
        <v>14.832660000000001</v>
      </c>
      <c r="C200" s="70">
        <v>13.83174</v>
      </c>
      <c r="D200" s="48">
        <v>15.87506</v>
      </c>
      <c r="E200" s="46">
        <v>14.693709999999999</v>
      </c>
      <c r="F200" s="70">
        <v>13.518190000000001</v>
      </c>
      <c r="G200" s="48">
        <v>15.750999999999999</v>
      </c>
      <c r="H200" s="46">
        <v>14.690950000000001</v>
      </c>
      <c r="I200" s="47">
        <v>13.584989999999999</v>
      </c>
      <c r="J200" s="48">
        <v>15.688800000000001</v>
      </c>
      <c r="K200" s="46">
        <v>14.545339999999999</v>
      </c>
      <c r="L200" s="70">
        <v>13.648809999999999</v>
      </c>
      <c r="M200" s="48">
        <v>15.70978</v>
      </c>
      <c r="N200" s="46">
        <v>14.40052</v>
      </c>
      <c r="O200" s="70">
        <v>13.3308</v>
      </c>
      <c r="P200" s="48">
        <v>15.48929</v>
      </c>
      <c r="Q200" s="46">
        <v>14.550409999999999</v>
      </c>
      <c r="R200" s="70">
        <v>13.736319999999999</v>
      </c>
      <c r="S200" s="48">
        <v>15.832520000000001</v>
      </c>
    </row>
    <row r="201" spans="1:19" x14ac:dyDescent="0.3">
      <c r="A201" t="s">
        <v>373</v>
      </c>
      <c r="B201" s="46">
        <v>41.583550000000002</v>
      </c>
      <c r="C201" s="70">
        <v>36.374670000000002</v>
      </c>
      <c r="D201" s="48">
        <v>46.619950000000003</v>
      </c>
      <c r="E201" s="46">
        <v>42.105310000000003</v>
      </c>
      <c r="F201" s="70">
        <v>37.532049999999998</v>
      </c>
      <c r="G201" s="48">
        <v>48.318930000000002</v>
      </c>
      <c r="H201" s="46">
        <v>42.597619999999999</v>
      </c>
      <c r="I201" s="47">
        <v>37.475700000000003</v>
      </c>
      <c r="J201" s="48">
        <v>48.375749999999996</v>
      </c>
      <c r="K201" s="46">
        <v>42.537590000000002</v>
      </c>
      <c r="L201" s="70">
        <v>37.288589999999999</v>
      </c>
      <c r="M201" s="48">
        <v>48.343110000000003</v>
      </c>
      <c r="N201" s="46">
        <v>43.914279999999998</v>
      </c>
      <c r="O201" s="70">
        <v>38.235419999999998</v>
      </c>
      <c r="P201" s="48">
        <v>48.790610000000001</v>
      </c>
      <c r="Q201" s="46">
        <v>43.332279999999997</v>
      </c>
      <c r="R201" s="70">
        <v>36.813720000000004</v>
      </c>
      <c r="S201" s="48">
        <v>48.103160000000003</v>
      </c>
    </row>
    <row r="202" spans="1:19" x14ac:dyDescent="0.3">
      <c r="A202" t="s">
        <v>374</v>
      </c>
      <c r="B202" s="46">
        <v>25.47777</v>
      </c>
      <c r="C202" s="70">
        <v>23.92858</v>
      </c>
      <c r="D202" s="48">
        <v>26.957940000000001</v>
      </c>
      <c r="E202" s="46">
        <v>25.289650000000002</v>
      </c>
      <c r="F202" s="70">
        <v>23.64988</v>
      </c>
      <c r="G202" s="48">
        <v>26.834859999999999</v>
      </c>
      <c r="H202" s="46">
        <v>25.22485</v>
      </c>
      <c r="I202" s="47">
        <v>23.594049999999999</v>
      </c>
      <c r="J202" s="48">
        <v>26.736139999999999</v>
      </c>
      <c r="K202" s="46">
        <v>25.191780000000001</v>
      </c>
      <c r="L202" s="70">
        <v>23.754100000000001</v>
      </c>
      <c r="M202" s="48">
        <v>27.22701</v>
      </c>
      <c r="N202" s="46">
        <v>25.027950000000001</v>
      </c>
      <c r="O202" s="70">
        <v>23.63823</v>
      </c>
      <c r="P202" s="48">
        <v>26.86289</v>
      </c>
      <c r="Q202" s="46">
        <v>24.690280000000001</v>
      </c>
      <c r="R202" s="70">
        <v>23.110849999999999</v>
      </c>
      <c r="S202" s="48">
        <v>26.56503</v>
      </c>
    </row>
    <row r="203" spans="1:19" x14ac:dyDescent="0.3">
      <c r="A203" t="s">
        <v>375</v>
      </c>
      <c r="B203" s="46">
        <v>40.65014</v>
      </c>
      <c r="C203" s="70">
        <v>37.443860000000001</v>
      </c>
      <c r="D203" s="48">
        <v>43.956099999999999</v>
      </c>
      <c r="E203" s="46">
        <v>40.688079999999999</v>
      </c>
      <c r="F203" s="70">
        <v>37.185899999999997</v>
      </c>
      <c r="G203" s="48">
        <v>43.408760000000001</v>
      </c>
      <c r="H203" s="46">
        <v>40.439059999999998</v>
      </c>
      <c r="I203" s="47">
        <v>37.092979999999997</v>
      </c>
      <c r="J203" s="48">
        <v>43.779919999999997</v>
      </c>
      <c r="K203" s="46">
        <v>40.692830000000001</v>
      </c>
      <c r="L203" s="70">
        <v>37.197600000000001</v>
      </c>
      <c r="M203" s="48">
        <v>43.923929999999999</v>
      </c>
      <c r="N203" s="46">
        <v>39.998849999999997</v>
      </c>
      <c r="O203" s="70">
        <v>36.937809999999999</v>
      </c>
      <c r="P203" s="48">
        <v>43.29909</v>
      </c>
      <c r="Q203" s="46">
        <v>40.734209999999997</v>
      </c>
      <c r="R203" s="70">
        <v>37.145339999999997</v>
      </c>
      <c r="S203" s="48">
        <v>43.564079999999997</v>
      </c>
    </row>
    <row r="204" spans="1:19" x14ac:dyDescent="0.3">
      <c r="A204" t="s">
        <v>376</v>
      </c>
      <c r="B204" s="46">
        <v>24.582999999999998</v>
      </c>
      <c r="C204" s="70">
        <v>22.78256</v>
      </c>
      <c r="D204" s="48">
        <v>26.256119999999999</v>
      </c>
      <c r="E204" s="46">
        <v>24.62472</v>
      </c>
      <c r="F204" s="70">
        <v>22.514790000000001</v>
      </c>
      <c r="G204" s="48">
        <v>26.341080000000002</v>
      </c>
      <c r="H204" s="46">
        <v>24.793420000000001</v>
      </c>
      <c r="I204" s="47">
        <v>22.79007</v>
      </c>
      <c r="J204" s="48">
        <v>26.492139999999999</v>
      </c>
      <c r="K204" s="46">
        <v>24.79466</v>
      </c>
      <c r="L204" s="70">
        <v>22.6829</v>
      </c>
      <c r="M204" s="48">
        <v>26.336490000000001</v>
      </c>
      <c r="N204" s="46">
        <v>24.41649</v>
      </c>
      <c r="O204" s="70">
        <v>22.44735</v>
      </c>
      <c r="P204" s="48">
        <v>25.853100000000001</v>
      </c>
      <c r="Q204" s="46">
        <v>24.82131</v>
      </c>
      <c r="R204" s="70">
        <v>23.31193</v>
      </c>
      <c r="S204" s="48">
        <v>26.622630000000001</v>
      </c>
    </row>
    <row r="205" spans="1:19" x14ac:dyDescent="0.3">
      <c r="A205" t="s">
        <v>377</v>
      </c>
      <c r="B205" s="46">
        <v>16.0581</v>
      </c>
      <c r="C205" s="70">
        <v>14.692880000000001</v>
      </c>
      <c r="D205" s="48">
        <v>17.673110000000001</v>
      </c>
      <c r="E205" s="46">
        <v>15.87571</v>
      </c>
      <c r="F205" s="70">
        <v>14.244870000000001</v>
      </c>
      <c r="G205" s="48">
        <v>17.434419999999999</v>
      </c>
      <c r="H205" s="46">
        <v>15.736739999999999</v>
      </c>
      <c r="I205" s="47">
        <v>14.16544</v>
      </c>
      <c r="J205" s="48">
        <v>17.325119999999998</v>
      </c>
      <c r="K205" s="46">
        <v>15.8504</v>
      </c>
      <c r="L205" s="70">
        <v>14.28572</v>
      </c>
      <c r="M205" s="48">
        <v>17.597740000000002</v>
      </c>
      <c r="N205" s="46">
        <v>15.67816</v>
      </c>
      <c r="O205" s="70">
        <v>14.229570000000001</v>
      </c>
      <c r="P205" s="48">
        <v>17.356590000000001</v>
      </c>
      <c r="Q205" s="46">
        <v>15.5891</v>
      </c>
      <c r="R205" s="70">
        <v>13.3527</v>
      </c>
      <c r="S205" s="48">
        <v>17.083269999999999</v>
      </c>
    </row>
    <row r="206" spans="1:19" x14ac:dyDescent="0.3">
      <c r="A206" t="s">
        <v>378</v>
      </c>
      <c r="B206" s="46">
        <v>33.999490000000002</v>
      </c>
      <c r="C206" s="70">
        <v>29.232890000000001</v>
      </c>
      <c r="D206" s="48">
        <v>38.516660000000002</v>
      </c>
      <c r="E206" s="46">
        <v>34.227870000000003</v>
      </c>
      <c r="F206" s="70">
        <v>29.821269999999998</v>
      </c>
      <c r="G206" s="48">
        <v>39.056069999999998</v>
      </c>
      <c r="H206" s="46">
        <v>34.335149999999999</v>
      </c>
      <c r="I206" s="47">
        <v>29.51896</v>
      </c>
      <c r="J206" s="48">
        <v>39.359450000000002</v>
      </c>
      <c r="K206" s="46">
        <v>34.220140000000001</v>
      </c>
      <c r="L206" s="70">
        <v>29.264710000000001</v>
      </c>
      <c r="M206" s="48">
        <v>38.410789999999999</v>
      </c>
      <c r="N206" s="46">
        <v>35.124949999999998</v>
      </c>
      <c r="O206" s="70">
        <v>29.931730000000002</v>
      </c>
      <c r="P206" s="48">
        <v>39.276679999999999</v>
      </c>
      <c r="Q206" s="46">
        <v>34.122349999999997</v>
      </c>
      <c r="R206" s="70">
        <v>29.985150000000001</v>
      </c>
      <c r="S206" s="48">
        <v>39.575339999999997</v>
      </c>
    </row>
    <row r="207" spans="1:19" x14ac:dyDescent="0.3">
      <c r="A207" t="s">
        <v>379</v>
      </c>
      <c r="B207" s="46">
        <v>28.362100000000002</v>
      </c>
      <c r="C207" s="70">
        <v>27.714410000000001</v>
      </c>
      <c r="D207" s="48">
        <v>28.94556</v>
      </c>
      <c r="E207" s="46">
        <v>28.524660000000001</v>
      </c>
      <c r="F207" s="70">
        <v>27.928239999999999</v>
      </c>
      <c r="G207" s="48">
        <v>29.054950000000002</v>
      </c>
      <c r="H207" s="46">
        <v>28.590409999999999</v>
      </c>
      <c r="I207" s="47">
        <v>27.93357</v>
      </c>
      <c r="J207" s="48">
        <v>29.150749999999999</v>
      </c>
      <c r="K207" s="46">
        <v>28.547190000000001</v>
      </c>
      <c r="L207" s="70">
        <v>27.999389999999998</v>
      </c>
      <c r="M207" s="48">
        <v>29.092410000000001</v>
      </c>
      <c r="N207" s="46">
        <v>28.527850000000001</v>
      </c>
      <c r="O207" s="70">
        <v>27.904810000000001</v>
      </c>
      <c r="P207" s="48">
        <v>29.145009999999999</v>
      </c>
      <c r="Q207" s="46">
        <v>28.658349999999999</v>
      </c>
      <c r="R207" s="70">
        <v>28.20918</v>
      </c>
      <c r="S207" s="48">
        <v>29.403220000000001</v>
      </c>
    </row>
    <row r="208" spans="1:19" x14ac:dyDescent="0.3">
      <c r="A208" t="s">
        <v>380</v>
      </c>
      <c r="B208" s="46">
        <v>54.704099999999997</v>
      </c>
      <c r="C208" s="70">
        <v>52.242649999999998</v>
      </c>
      <c r="D208" s="48">
        <v>57.012259999999998</v>
      </c>
      <c r="E208" s="46">
        <v>54.357529999999997</v>
      </c>
      <c r="F208" s="70">
        <v>51.341079999999998</v>
      </c>
      <c r="G208" s="48">
        <v>56.793880000000001</v>
      </c>
      <c r="H208" s="46">
        <v>54.158470000000001</v>
      </c>
      <c r="I208" s="47">
        <v>51.162480000000002</v>
      </c>
      <c r="J208" s="48">
        <v>56.504289999999997</v>
      </c>
      <c r="K208" s="46">
        <v>54.100389999999997</v>
      </c>
      <c r="L208" s="70">
        <v>51.334209999999999</v>
      </c>
      <c r="M208" s="48">
        <v>56.852260000000001</v>
      </c>
      <c r="N208" s="46">
        <v>54.48545</v>
      </c>
      <c r="O208" s="70">
        <v>51.498779999999996</v>
      </c>
      <c r="P208" s="48">
        <v>56.638939999999998</v>
      </c>
      <c r="Q208" s="46">
        <v>53.762419999999999</v>
      </c>
      <c r="R208" s="70">
        <v>50.308340000000001</v>
      </c>
      <c r="S208" s="48">
        <v>56.49145</v>
      </c>
    </row>
    <row r="209" spans="1:19" x14ac:dyDescent="0.3">
      <c r="A209" t="s">
        <v>381</v>
      </c>
      <c r="B209" s="46">
        <v>38.737720000000003</v>
      </c>
      <c r="C209" s="70">
        <v>36.536920000000002</v>
      </c>
      <c r="D209" s="48">
        <v>40.924550000000004</v>
      </c>
      <c r="E209" s="46">
        <v>38.353969999999997</v>
      </c>
      <c r="F209" s="70">
        <v>35.517240000000001</v>
      </c>
      <c r="G209" s="48">
        <v>40.595999999999997</v>
      </c>
      <c r="H209" s="46">
        <v>38.235329999999998</v>
      </c>
      <c r="I209" s="47">
        <v>35.297310000000003</v>
      </c>
      <c r="J209" s="48">
        <v>40.342829999999999</v>
      </c>
      <c r="K209" s="46">
        <v>38.058079999999997</v>
      </c>
      <c r="L209" s="70">
        <v>35.613399999999999</v>
      </c>
      <c r="M209" s="48">
        <v>40.829180000000001</v>
      </c>
      <c r="N209" s="46">
        <v>38.524009999999997</v>
      </c>
      <c r="O209" s="70">
        <v>35.578189999999999</v>
      </c>
      <c r="P209" s="48">
        <v>40.568759999999997</v>
      </c>
      <c r="Q209" s="46">
        <v>37.586919999999999</v>
      </c>
      <c r="R209" s="70">
        <v>34.094050000000003</v>
      </c>
      <c r="S209" s="48">
        <v>40.133369999999999</v>
      </c>
    </row>
    <row r="210" spans="1:19" x14ac:dyDescent="0.3">
      <c r="A210" t="s">
        <v>382</v>
      </c>
      <c r="B210" s="46">
        <v>16.003270000000001</v>
      </c>
      <c r="C210" s="70">
        <v>15.69411</v>
      </c>
      <c r="D210" s="48">
        <v>16.300229999999999</v>
      </c>
      <c r="E210" s="46">
        <v>16.03342</v>
      </c>
      <c r="F210" s="70">
        <v>15.669140000000001</v>
      </c>
      <c r="G210" s="48">
        <v>16.333259999999999</v>
      </c>
      <c r="H210" s="46">
        <v>16.013089999999998</v>
      </c>
      <c r="I210" s="47">
        <v>15.6668</v>
      </c>
      <c r="J210" s="48">
        <v>16.30519</v>
      </c>
      <c r="K210" s="46">
        <v>16.022359999999999</v>
      </c>
      <c r="L210" s="70">
        <v>15.70454</v>
      </c>
      <c r="M210" s="48">
        <v>16.278870000000001</v>
      </c>
      <c r="N210" s="46">
        <v>16.017379999999999</v>
      </c>
      <c r="O210" s="70">
        <v>15.683920000000001</v>
      </c>
      <c r="P210" s="48">
        <v>16.28342</v>
      </c>
      <c r="Q210" s="46">
        <v>16.09957</v>
      </c>
      <c r="R210" s="70">
        <v>15.79087</v>
      </c>
      <c r="S210" s="48">
        <v>16.34553</v>
      </c>
    </row>
    <row r="211" spans="1:19" x14ac:dyDescent="0.3">
      <c r="A211" t="s">
        <v>383</v>
      </c>
      <c r="B211" s="46">
        <v>16.917290000000001</v>
      </c>
      <c r="C211" s="70">
        <v>14.96968</v>
      </c>
      <c r="D211" s="48">
        <v>19.085560000000001</v>
      </c>
      <c r="E211" s="46">
        <v>17.192319999999999</v>
      </c>
      <c r="F211" s="70">
        <v>15.11595</v>
      </c>
      <c r="G211" s="48">
        <v>19.893339999999998</v>
      </c>
      <c r="H211" s="46">
        <v>17.327120000000001</v>
      </c>
      <c r="I211" s="47">
        <v>15.27778</v>
      </c>
      <c r="J211" s="48">
        <v>19.905480000000001</v>
      </c>
      <c r="K211" s="46">
        <v>17.49925</v>
      </c>
      <c r="L211" s="70">
        <v>14.87093</v>
      </c>
      <c r="M211" s="48">
        <v>19.866980000000002</v>
      </c>
      <c r="N211" s="46">
        <v>17.298940000000002</v>
      </c>
      <c r="O211" s="70">
        <v>15.294729999999999</v>
      </c>
      <c r="P211" s="48">
        <v>19.77486</v>
      </c>
      <c r="Q211" s="46">
        <v>18.028400000000001</v>
      </c>
      <c r="R211" s="70">
        <v>15.48535</v>
      </c>
      <c r="S211" s="48">
        <v>20.726759999999999</v>
      </c>
    </row>
    <row r="212" spans="1:19" x14ac:dyDescent="0.3">
      <c r="A212" t="s">
        <v>384</v>
      </c>
      <c r="B212" s="46">
        <v>23.381039999999999</v>
      </c>
      <c r="C212" s="70">
        <v>22.845379999999999</v>
      </c>
      <c r="D212" s="48">
        <v>23.934979999999999</v>
      </c>
      <c r="E212" s="46">
        <v>23.461020000000001</v>
      </c>
      <c r="F212" s="70">
        <v>22.901689999999999</v>
      </c>
      <c r="G212" s="48">
        <v>23.963059999999999</v>
      </c>
      <c r="H212" s="46">
        <v>23.533930000000002</v>
      </c>
      <c r="I212" s="47">
        <v>22.916250000000002</v>
      </c>
      <c r="J212" s="48">
        <v>24.050699999999999</v>
      </c>
      <c r="K212" s="46">
        <v>23.513739999999999</v>
      </c>
      <c r="L212" s="70">
        <v>22.907550000000001</v>
      </c>
      <c r="M212" s="48">
        <v>24.00836</v>
      </c>
      <c r="N212" s="46">
        <v>23.482320000000001</v>
      </c>
      <c r="O212" s="70">
        <v>22.946359999999999</v>
      </c>
      <c r="P212" s="48">
        <v>24.017510000000001</v>
      </c>
      <c r="Q212" s="46">
        <v>23.401890000000002</v>
      </c>
      <c r="R212" s="70">
        <v>22.879850000000001</v>
      </c>
      <c r="S212" s="48">
        <v>24.102830000000001</v>
      </c>
    </row>
    <row r="213" spans="1:19" x14ac:dyDescent="0.3">
      <c r="A213" t="s">
        <v>385</v>
      </c>
      <c r="B213" s="46">
        <v>69.910309999999996</v>
      </c>
      <c r="C213" s="70">
        <v>68.33869</v>
      </c>
      <c r="D213" s="48">
        <v>70.967600000000004</v>
      </c>
      <c r="E213" s="46">
        <v>69.663920000000005</v>
      </c>
      <c r="F213" s="70">
        <v>67.914640000000006</v>
      </c>
      <c r="G213" s="48">
        <v>70.895650000000003</v>
      </c>
      <c r="H213" s="46">
        <v>69.455110000000005</v>
      </c>
      <c r="I213" s="47">
        <v>67.603530000000006</v>
      </c>
      <c r="J213" s="48">
        <v>70.884159999999994</v>
      </c>
      <c r="K213" s="46">
        <v>69.710189999999997</v>
      </c>
      <c r="L213" s="70">
        <v>67.699809999999999</v>
      </c>
      <c r="M213" s="48">
        <v>71.005769999999998</v>
      </c>
      <c r="N213" s="46">
        <v>69.580730000000003</v>
      </c>
      <c r="O213" s="70">
        <v>67.781610000000001</v>
      </c>
      <c r="P213" s="48">
        <v>70.881119999999996</v>
      </c>
      <c r="Q213" s="46">
        <v>69.835999999999999</v>
      </c>
      <c r="R213" s="70">
        <v>66.858459999999994</v>
      </c>
      <c r="S213" s="48">
        <v>70.691469999999995</v>
      </c>
    </row>
    <row r="214" spans="1:19" x14ac:dyDescent="0.3">
      <c r="A214" t="s">
        <v>386</v>
      </c>
      <c r="B214" s="46">
        <v>51.924349999999997</v>
      </c>
      <c r="C214" s="70">
        <v>50.478270000000002</v>
      </c>
      <c r="D214" s="48">
        <v>52.798879999999997</v>
      </c>
      <c r="E214" s="46">
        <v>51.555280000000003</v>
      </c>
      <c r="F214" s="70">
        <v>50.052999999999997</v>
      </c>
      <c r="G214" s="48">
        <v>52.718049999999998</v>
      </c>
      <c r="H214" s="46">
        <v>51.379550000000002</v>
      </c>
      <c r="I214" s="47">
        <v>49.817419999999998</v>
      </c>
      <c r="J214" s="48">
        <v>52.62641</v>
      </c>
      <c r="K214" s="46">
        <v>51.706400000000002</v>
      </c>
      <c r="L214" s="70">
        <v>50.104480000000002</v>
      </c>
      <c r="M214" s="48">
        <v>52.881160000000001</v>
      </c>
      <c r="N214" s="46">
        <v>51.386989999999997</v>
      </c>
      <c r="O214" s="70">
        <v>50.155209999999997</v>
      </c>
      <c r="P214" s="48">
        <v>52.876750000000001</v>
      </c>
      <c r="Q214" s="46">
        <v>51.61544</v>
      </c>
      <c r="R214" s="70">
        <v>49.439950000000003</v>
      </c>
      <c r="S214" s="48">
        <v>52.650469999999999</v>
      </c>
    </row>
    <row r="215" spans="1:19" x14ac:dyDescent="0.3">
      <c r="A215" t="s">
        <v>387</v>
      </c>
      <c r="B215" s="46">
        <v>17.923249999999999</v>
      </c>
      <c r="C215" s="70">
        <v>17.392620000000001</v>
      </c>
      <c r="D215" s="48">
        <v>18.514990000000001</v>
      </c>
      <c r="E215" s="46">
        <v>17.930050000000001</v>
      </c>
      <c r="F215" s="70">
        <v>17.322199999999999</v>
      </c>
      <c r="G215" s="48">
        <v>18.573029999999999</v>
      </c>
      <c r="H215" s="46">
        <v>17.876159999999999</v>
      </c>
      <c r="I215" s="47">
        <v>17.263210000000001</v>
      </c>
      <c r="J215" s="48">
        <v>18.478059999999999</v>
      </c>
      <c r="K215" s="46">
        <v>17.880780000000001</v>
      </c>
      <c r="L215" s="70">
        <v>17.203340000000001</v>
      </c>
      <c r="M215" s="48">
        <v>18.387899999999998</v>
      </c>
      <c r="N215" s="46">
        <v>17.846820000000001</v>
      </c>
      <c r="O215" s="70">
        <v>17.290859999999999</v>
      </c>
      <c r="P215" s="48">
        <v>18.39068</v>
      </c>
      <c r="Q215" s="46">
        <v>17.922779999999999</v>
      </c>
      <c r="R215" s="70">
        <v>17.227180000000001</v>
      </c>
      <c r="S215" s="48">
        <v>18.490349999999999</v>
      </c>
    </row>
    <row r="216" spans="1:19" x14ac:dyDescent="0.3">
      <c r="A216" t="s">
        <v>388</v>
      </c>
      <c r="B216" s="46">
        <v>6.8240980000000002</v>
      </c>
      <c r="C216" s="70">
        <v>5.9970379999999999</v>
      </c>
      <c r="D216" s="48">
        <v>7.9076360000000001</v>
      </c>
      <c r="E216" s="46">
        <v>6.9630330000000002</v>
      </c>
      <c r="F216" s="70">
        <v>5.9771470000000004</v>
      </c>
      <c r="G216" s="48">
        <v>8.3818680000000008</v>
      </c>
      <c r="H216" s="46">
        <v>7.1076709999999999</v>
      </c>
      <c r="I216" s="47">
        <v>6.1175499999999996</v>
      </c>
      <c r="J216" s="48">
        <v>8.446275</v>
      </c>
      <c r="K216" s="46">
        <v>6.848452</v>
      </c>
      <c r="L216" s="70">
        <v>5.8537350000000004</v>
      </c>
      <c r="M216" s="48">
        <v>8.4591159999999999</v>
      </c>
      <c r="N216" s="46">
        <v>6.8770439999999997</v>
      </c>
      <c r="O216" s="70">
        <v>6.0123810000000004</v>
      </c>
      <c r="P216" s="48">
        <v>8.6951870000000007</v>
      </c>
      <c r="Q216" s="46">
        <v>7.140085</v>
      </c>
      <c r="R216" s="70">
        <v>5.9347339999999997</v>
      </c>
      <c r="S216" s="48">
        <v>9.4153839999999995</v>
      </c>
    </row>
    <row r="217" spans="1:19" x14ac:dyDescent="0.3">
      <c r="A217" t="s">
        <v>389</v>
      </c>
      <c r="B217" s="46">
        <v>21.957999999999998</v>
      </c>
      <c r="C217" s="70">
        <v>21.591529999999999</v>
      </c>
      <c r="D217" s="48">
        <v>22.365200000000002</v>
      </c>
      <c r="E217" s="46">
        <v>22.01801</v>
      </c>
      <c r="F217" s="70">
        <v>21.655550000000002</v>
      </c>
      <c r="G217" s="48">
        <v>22.403210000000001</v>
      </c>
      <c r="H217" s="46">
        <v>22.00712</v>
      </c>
      <c r="I217" s="47">
        <v>21.62435</v>
      </c>
      <c r="J217" s="48">
        <v>22.391220000000001</v>
      </c>
      <c r="K217" s="46">
        <v>21.920750000000002</v>
      </c>
      <c r="L217" s="70">
        <v>21.609470000000002</v>
      </c>
      <c r="M217" s="48">
        <v>22.270980000000002</v>
      </c>
      <c r="N217" s="46">
        <v>22.001359999999998</v>
      </c>
      <c r="O217" s="70">
        <v>21.623729999999998</v>
      </c>
      <c r="P217" s="48">
        <v>22.435970000000001</v>
      </c>
      <c r="Q217" s="46">
        <v>22.027719999999999</v>
      </c>
      <c r="R217" s="70">
        <v>21.75891</v>
      </c>
      <c r="S217" s="48">
        <v>22.370609999999999</v>
      </c>
    </row>
    <row r="218" spans="1:19" x14ac:dyDescent="0.3">
      <c r="A218" t="s">
        <v>390</v>
      </c>
      <c r="B218" s="46">
        <v>72.462729999999993</v>
      </c>
      <c r="C218" s="70">
        <v>71.652540000000002</v>
      </c>
      <c r="D218" s="48">
        <v>73.260509999999996</v>
      </c>
      <c r="E218" s="46">
        <v>72.328800000000001</v>
      </c>
      <c r="F218" s="70">
        <v>71.384</v>
      </c>
      <c r="G218" s="48">
        <v>73.125110000000006</v>
      </c>
      <c r="H218" s="46">
        <v>72.333020000000005</v>
      </c>
      <c r="I218" s="47">
        <v>71.405420000000007</v>
      </c>
      <c r="J218" s="48">
        <v>73.090890000000002</v>
      </c>
      <c r="K218" s="46">
        <v>72.483099999999993</v>
      </c>
      <c r="L218" s="70">
        <v>71.622010000000003</v>
      </c>
      <c r="M218" s="48">
        <v>73.267219999999995</v>
      </c>
      <c r="N218" s="46">
        <v>72.392020000000002</v>
      </c>
      <c r="O218" s="70">
        <v>71.439250000000001</v>
      </c>
      <c r="P218" s="48">
        <v>73.238690000000005</v>
      </c>
      <c r="Q218" s="46">
        <v>72.123480000000001</v>
      </c>
      <c r="R218" s="70">
        <v>71.127790000000005</v>
      </c>
      <c r="S218" s="48">
        <v>73.170330000000007</v>
      </c>
    </row>
    <row r="219" spans="1:19" x14ac:dyDescent="0.3">
      <c r="A219" t="s">
        <v>391</v>
      </c>
      <c r="B219" s="46">
        <v>53.082529999999998</v>
      </c>
      <c r="C219" s="70">
        <v>52.481999999999999</v>
      </c>
      <c r="D219" s="48">
        <v>53.838329999999999</v>
      </c>
      <c r="E219" s="46">
        <v>53.094029999999997</v>
      </c>
      <c r="F219" s="70">
        <v>52.30256</v>
      </c>
      <c r="G219" s="48">
        <v>53.783990000000003</v>
      </c>
      <c r="H219" s="46">
        <v>53.178600000000003</v>
      </c>
      <c r="I219" s="47">
        <v>52.433759999999999</v>
      </c>
      <c r="J219" s="48">
        <v>53.74241</v>
      </c>
      <c r="K219" s="46">
        <v>53.400970000000001</v>
      </c>
      <c r="L219" s="70">
        <v>52.701659999999997</v>
      </c>
      <c r="M219" s="48">
        <v>54.011389999999999</v>
      </c>
      <c r="N219" s="46">
        <v>53.198039999999999</v>
      </c>
      <c r="O219" s="70">
        <v>52.39387</v>
      </c>
      <c r="P219" s="48">
        <v>53.807940000000002</v>
      </c>
      <c r="Q219" s="46">
        <v>53.2742</v>
      </c>
      <c r="R219" s="70">
        <v>52.521259999999998</v>
      </c>
      <c r="S219" s="48">
        <v>53.828490000000002</v>
      </c>
    </row>
    <row r="220" spans="1:19" x14ac:dyDescent="0.3">
      <c r="A220" t="s">
        <v>392</v>
      </c>
      <c r="B220" s="46">
        <v>19.349489999999999</v>
      </c>
      <c r="C220" s="70">
        <v>18.81128</v>
      </c>
      <c r="D220" s="48">
        <v>19.97316</v>
      </c>
      <c r="E220" s="46">
        <v>19.336040000000001</v>
      </c>
      <c r="F220" s="70">
        <v>18.621680000000001</v>
      </c>
      <c r="G220" s="48">
        <v>19.88897</v>
      </c>
      <c r="H220" s="46">
        <v>19.257439999999999</v>
      </c>
      <c r="I220" s="47">
        <v>18.54007</v>
      </c>
      <c r="J220" s="48">
        <v>19.82987</v>
      </c>
      <c r="K220" s="46">
        <v>19.263490000000001</v>
      </c>
      <c r="L220" s="70">
        <v>18.439579999999999</v>
      </c>
      <c r="M220" s="48">
        <v>19.898479999999999</v>
      </c>
      <c r="N220" s="46">
        <v>19.3202</v>
      </c>
      <c r="O220" s="70">
        <v>18.579920000000001</v>
      </c>
      <c r="P220" s="48">
        <v>19.783270000000002</v>
      </c>
      <c r="Q220" s="46">
        <v>19.026730000000001</v>
      </c>
      <c r="R220" s="70">
        <v>18.450790000000001</v>
      </c>
      <c r="S220" s="48">
        <v>19.61514</v>
      </c>
    </row>
    <row r="221" spans="1:19" x14ac:dyDescent="0.3">
      <c r="A221" t="s">
        <v>393</v>
      </c>
      <c r="B221" s="46">
        <v>5.4193040000000003</v>
      </c>
      <c r="C221" s="70">
        <v>4.7758139999999996</v>
      </c>
      <c r="D221" s="48">
        <v>6.2540649999999998</v>
      </c>
      <c r="E221" s="46">
        <v>5.5414219999999998</v>
      </c>
      <c r="F221" s="70">
        <v>4.7791670000000002</v>
      </c>
      <c r="G221" s="48">
        <v>6.4902300000000004</v>
      </c>
      <c r="H221" s="46">
        <v>5.6058320000000004</v>
      </c>
      <c r="I221" s="47">
        <v>4.8457309999999998</v>
      </c>
      <c r="J221" s="48">
        <v>6.4479340000000001</v>
      </c>
      <c r="K221" s="46">
        <v>5.4206349999999999</v>
      </c>
      <c r="L221" s="70">
        <v>4.6683019999999997</v>
      </c>
      <c r="M221" s="48">
        <v>6.4504440000000001</v>
      </c>
      <c r="N221" s="46">
        <v>5.3495929999999996</v>
      </c>
      <c r="O221" s="70">
        <v>4.7421160000000002</v>
      </c>
      <c r="P221" s="48">
        <v>6.5924459999999998</v>
      </c>
      <c r="Q221" s="46">
        <v>5.4752609999999997</v>
      </c>
      <c r="R221" s="70">
        <v>4.8115040000000002</v>
      </c>
      <c r="S221" s="48">
        <v>6.7701099999999999</v>
      </c>
    </row>
    <row r="222" spans="1:19" x14ac:dyDescent="0.3">
      <c r="A222" t="s">
        <v>394</v>
      </c>
      <c r="B222" s="46">
        <v>26.610669999999999</v>
      </c>
      <c r="C222" s="70">
        <v>26.081489999999999</v>
      </c>
      <c r="D222" s="48">
        <v>27.09516</v>
      </c>
      <c r="E222" s="46">
        <v>26.58887</v>
      </c>
      <c r="F222" s="70">
        <v>25.993469999999999</v>
      </c>
      <c r="G222" s="48">
        <v>27.04102</v>
      </c>
      <c r="H222" s="46">
        <v>26.554729999999999</v>
      </c>
      <c r="I222" s="47">
        <v>25.971139999999998</v>
      </c>
      <c r="J222" s="48">
        <v>26.967970000000001</v>
      </c>
      <c r="K222" s="46">
        <v>26.51333</v>
      </c>
      <c r="L222" s="70">
        <v>26.048400000000001</v>
      </c>
      <c r="M222" s="48">
        <v>27.012160000000002</v>
      </c>
      <c r="N222" s="46">
        <v>26.53013</v>
      </c>
      <c r="O222" s="70">
        <v>26.061430000000001</v>
      </c>
      <c r="P222" s="48">
        <v>26.99972</v>
      </c>
      <c r="Q222" s="46">
        <v>26.567900000000002</v>
      </c>
      <c r="R222" s="70">
        <v>26.195160000000001</v>
      </c>
      <c r="S222" s="48">
        <v>26.87538</v>
      </c>
    </row>
    <row r="223" spans="1:19" x14ac:dyDescent="0.3">
      <c r="A223" t="s">
        <v>395</v>
      </c>
      <c r="B223" s="46">
        <v>68.546899999999994</v>
      </c>
      <c r="C223" s="70">
        <v>67.810810000000004</v>
      </c>
      <c r="D223" s="48">
        <v>69.30677</v>
      </c>
      <c r="E223" s="46">
        <v>68.569879999999998</v>
      </c>
      <c r="F223" s="70">
        <v>67.713089999999994</v>
      </c>
      <c r="G223" s="48">
        <v>69.171620000000004</v>
      </c>
      <c r="H223" s="46">
        <v>68.549239999999998</v>
      </c>
      <c r="I223" s="47">
        <v>67.645679999999999</v>
      </c>
      <c r="J223" s="48">
        <v>69.126850000000005</v>
      </c>
      <c r="K223" s="46">
        <v>68.709630000000004</v>
      </c>
      <c r="L223" s="70">
        <v>67.77467</v>
      </c>
      <c r="M223" s="48">
        <v>69.222570000000005</v>
      </c>
      <c r="N223" s="46">
        <v>68.660780000000003</v>
      </c>
      <c r="O223" s="70">
        <v>67.731210000000004</v>
      </c>
      <c r="P223" s="48">
        <v>69.238110000000006</v>
      </c>
      <c r="Q223" s="46">
        <v>68.475120000000004</v>
      </c>
      <c r="R223" s="70">
        <v>67.400760000000005</v>
      </c>
      <c r="S223" s="48">
        <v>69.140110000000007</v>
      </c>
    </row>
    <row r="224" spans="1:19" x14ac:dyDescent="0.3">
      <c r="A224" t="s">
        <v>396</v>
      </c>
      <c r="B224" s="46">
        <v>47.52234</v>
      </c>
      <c r="C224" s="70">
        <v>46.552869999999999</v>
      </c>
      <c r="D224" s="48">
        <v>48.837800000000001</v>
      </c>
      <c r="E224" s="46">
        <v>47.789549999999998</v>
      </c>
      <c r="F224" s="70">
        <v>46.69173</v>
      </c>
      <c r="G224" s="48">
        <v>49.0747</v>
      </c>
      <c r="H224" s="46">
        <v>47.898249999999997</v>
      </c>
      <c r="I224" s="47">
        <v>46.824829999999999</v>
      </c>
      <c r="J224" s="48">
        <v>49.146569999999997</v>
      </c>
      <c r="K224" s="46">
        <v>47.828000000000003</v>
      </c>
      <c r="L224" s="70">
        <v>46.869329999999998</v>
      </c>
      <c r="M224" s="48">
        <v>49.177419999999998</v>
      </c>
      <c r="N224" s="46">
        <v>48.120420000000003</v>
      </c>
      <c r="O224" s="70">
        <v>46.86242</v>
      </c>
      <c r="P224" s="48">
        <v>49.089790000000001</v>
      </c>
      <c r="Q224" s="46">
        <v>48.141800000000003</v>
      </c>
      <c r="R224" s="70">
        <v>47.355539999999998</v>
      </c>
      <c r="S224" s="48">
        <v>48.885710000000003</v>
      </c>
    </row>
    <row r="225" spans="1:19" x14ac:dyDescent="0.3">
      <c r="A225" t="s">
        <v>397</v>
      </c>
      <c r="B225" s="46">
        <v>20.856929999999998</v>
      </c>
      <c r="C225" s="70">
        <v>19.845420000000001</v>
      </c>
      <c r="D225" s="48">
        <v>21.805890000000002</v>
      </c>
      <c r="E225" s="46">
        <v>20.696400000000001</v>
      </c>
      <c r="F225" s="70">
        <v>19.55218</v>
      </c>
      <c r="G225" s="48">
        <v>21.649730000000002</v>
      </c>
      <c r="H225" s="46">
        <v>20.523309999999999</v>
      </c>
      <c r="I225" s="47">
        <v>19.476569999999999</v>
      </c>
      <c r="J225" s="48">
        <v>21.587530000000001</v>
      </c>
      <c r="K225" s="46">
        <v>20.4758</v>
      </c>
      <c r="L225" s="70">
        <v>19.22907</v>
      </c>
      <c r="M225" s="48">
        <v>21.693359999999998</v>
      </c>
      <c r="N225" s="46">
        <v>20.57602</v>
      </c>
      <c r="O225" s="70">
        <v>19.352499999999999</v>
      </c>
      <c r="P225" s="48">
        <v>21.58297</v>
      </c>
      <c r="Q225" s="46">
        <v>20.078489999999999</v>
      </c>
      <c r="R225" s="70">
        <v>18.939769999999999</v>
      </c>
      <c r="S225" s="48">
        <v>21.520250000000001</v>
      </c>
    </row>
    <row r="226" spans="1:19" x14ac:dyDescent="0.3">
      <c r="A226" t="s">
        <v>398</v>
      </c>
      <c r="B226" s="46">
        <v>4.8450949999999997</v>
      </c>
      <c r="C226" s="70">
        <v>4.2285120000000003</v>
      </c>
      <c r="D226" s="48">
        <v>5.6228559999999996</v>
      </c>
      <c r="E226" s="46">
        <v>4.926234</v>
      </c>
      <c r="F226" s="70">
        <v>4.2308320000000004</v>
      </c>
      <c r="G226" s="48">
        <v>5.7878769999999999</v>
      </c>
      <c r="H226" s="46">
        <v>4.9981070000000001</v>
      </c>
      <c r="I226" s="47">
        <v>4.2475069999999997</v>
      </c>
      <c r="J226" s="48">
        <v>5.8731270000000002</v>
      </c>
      <c r="K226" s="46">
        <v>4.8303839999999996</v>
      </c>
      <c r="L226" s="70">
        <v>4.1571920000000002</v>
      </c>
      <c r="M226" s="48">
        <v>5.8654520000000003</v>
      </c>
      <c r="N226" s="46">
        <v>4.7295740000000004</v>
      </c>
      <c r="O226" s="70">
        <v>4.2019260000000003</v>
      </c>
      <c r="P226" s="48">
        <v>5.8138579999999997</v>
      </c>
      <c r="Q226" s="46">
        <v>4.8260630000000004</v>
      </c>
      <c r="R226" s="70">
        <v>4.2059300000000004</v>
      </c>
      <c r="S226" s="48">
        <v>5.9454529999999997</v>
      </c>
    </row>
    <row r="227" spans="1:19" x14ac:dyDescent="0.3">
      <c r="A227" t="s">
        <v>399</v>
      </c>
      <c r="B227" s="46">
        <v>30.592939999999999</v>
      </c>
      <c r="C227" s="70">
        <v>29.444790000000001</v>
      </c>
      <c r="D227" s="48">
        <v>31.799099999999999</v>
      </c>
      <c r="E227" s="46">
        <v>30.50817</v>
      </c>
      <c r="F227" s="70">
        <v>29.357479999999999</v>
      </c>
      <c r="G227" s="48">
        <v>31.52516</v>
      </c>
      <c r="H227" s="46">
        <v>30.355930000000001</v>
      </c>
      <c r="I227" s="47">
        <v>29.381340000000002</v>
      </c>
      <c r="J227" s="48">
        <v>31.471920000000001</v>
      </c>
      <c r="K227" s="46">
        <v>30.478529999999999</v>
      </c>
      <c r="L227" s="70">
        <v>29.37116</v>
      </c>
      <c r="M227" s="48">
        <v>31.471969999999999</v>
      </c>
      <c r="N227" s="46">
        <v>30.488340000000001</v>
      </c>
      <c r="O227" s="70">
        <v>29.60596</v>
      </c>
      <c r="P227" s="48">
        <v>31.58353</v>
      </c>
      <c r="Q227" s="46">
        <v>30.6816</v>
      </c>
      <c r="R227" s="70">
        <v>29.552820000000001</v>
      </c>
      <c r="S227" s="48">
        <v>31.58541</v>
      </c>
    </row>
    <row r="228" spans="1:19" x14ac:dyDescent="0.3">
      <c r="A228" t="s">
        <v>400</v>
      </c>
      <c r="B228" s="46">
        <v>64.619919999999993</v>
      </c>
      <c r="C228" s="70">
        <v>63.592219999999998</v>
      </c>
      <c r="D228" s="48">
        <v>65.693550000000002</v>
      </c>
      <c r="E228" s="46">
        <v>64.573279999999997</v>
      </c>
      <c r="F228" s="70">
        <v>63.461100000000002</v>
      </c>
      <c r="G228" s="48">
        <v>65.544129999999996</v>
      </c>
      <c r="H228" s="46">
        <v>64.505189999999999</v>
      </c>
      <c r="I228" s="47">
        <v>63.37453</v>
      </c>
      <c r="J228" s="48">
        <v>65.576409999999996</v>
      </c>
      <c r="K228" s="46">
        <v>64.667230000000004</v>
      </c>
      <c r="L228" s="70">
        <v>63.431269999999998</v>
      </c>
      <c r="M228" s="48">
        <v>65.504589999999993</v>
      </c>
      <c r="N228" s="46">
        <v>64.495490000000004</v>
      </c>
      <c r="O228" s="70">
        <v>63.499839999999999</v>
      </c>
      <c r="P228" s="48">
        <v>65.469179999999994</v>
      </c>
      <c r="Q228" s="46">
        <v>64.403469999999999</v>
      </c>
      <c r="R228" s="70">
        <v>63.183340000000001</v>
      </c>
      <c r="S228" s="48">
        <v>65.387780000000006</v>
      </c>
    </row>
    <row r="229" spans="1:19" x14ac:dyDescent="0.3">
      <c r="A229" t="s">
        <v>401</v>
      </c>
      <c r="B229" s="46">
        <v>46.25376</v>
      </c>
      <c r="C229" s="70">
        <v>44.958289999999998</v>
      </c>
      <c r="D229" s="48">
        <v>47.477240000000002</v>
      </c>
      <c r="E229" s="46">
        <v>46.392690000000002</v>
      </c>
      <c r="F229" s="70">
        <v>45.147199999999998</v>
      </c>
      <c r="G229" s="48">
        <v>47.661749999999998</v>
      </c>
      <c r="H229" s="46">
        <v>46.499929999999999</v>
      </c>
      <c r="I229" s="47">
        <v>45.315620000000003</v>
      </c>
      <c r="J229" s="48">
        <v>47.630670000000002</v>
      </c>
      <c r="K229" s="46">
        <v>46.486669999999997</v>
      </c>
      <c r="L229" s="70">
        <v>45.25949</v>
      </c>
      <c r="M229" s="48">
        <v>47.687240000000003</v>
      </c>
      <c r="N229" s="46">
        <v>46.364150000000002</v>
      </c>
      <c r="O229" s="70">
        <v>45.187950000000001</v>
      </c>
      <c r="P229" s="48">
        <v>47.53246</v>
      </c>
      <c r="Q229" s="46">
        <v>46.163640000000001</v>
      </c>
      <c r="R229" s="70">
        <v>45.242249999999999</v>
      </c>
      <c r="S229" s="48">
        <v>47.545180000000002</v>
      </c>
    </row>
    <row r="230" spans="1:19" x14ac:dyDescent="0.3">
      <c r="A230" t="s">
        <v>402</v>
      </c>
      <c r="B230" s="46">
        <v>18.581209999999999</v>
      </c>
      <c r="C230" s="70">
        <v>17.597490000000001</v>
      </c>
      <c r="D230" s="48">
        <v>19.285789999999999</v>
      </c>
      <c r="E230" s="46">
        <v>18.434660000000001</v>
      </c>
      <c r="F230" s="70">
        <v>17.30489</v>
      </c>
      <c r="G230" s="48">
        <v>19.16301</v>
      </c>
      <c r="H230" s="46">
        <v>18.30275</v>
      </c>
      <c r="I230" s="47">
        <v>17.272040000000001</v>
      </c>
      <c r="J230" s="48">
        <v>19.030850000000001</v>
      </c>
      <c r="K230" s="46">
        <v>18.348369999999999</v>
      </c>
      <c r="L230" s="70">
        <v>17.13513</v>
      </c>
      <c r="M230" s="48">
        <v>19.175280000000001</v>
      </c>
      <c r="N230" s="46">
        <v>18.42446</v>
      </c>
      <c r="O230" s="70">
        <v>17.085609999999999</v>
      </c>
      <c r="P230" s="48">
        <v>19.19342</v>
      </c>
      <c r="Q230" s="46">
        <v>18.20091</v>
      </c>
      <c r="R230" s="70">
        <v>16.814209999999999</v>
      </c>
      <c r="S230" s="48">
        <v>19.04758</v>
      </c>
    </row>
    <row r="231" spans="1:19" x14ac:dyDescent="0.3">
      <c r="A231" t="s">
        <v>403</v>
      </c>
      <c r="B231" s="46">
        <v>4.656123</v>
      </c>
      <c r="C231" s="70">
        <v>3.983921</v>
      </c>
      <c r="D231" s="48">
        <v>5.5973730000000002</v>
      </c>
      <c r="E231" s="46">
        <v>4.7441089999999999</v>
      </c>
      <c r="F231" s="70">
        <v>4.0213450000000002</v>
      </c>
      <c r="G231" s="48">
        <v>5.8507629999999997</v>
      </c>
      <c r="H231" s="46">
        <v>4.8789049999999996</v>
      </c>
      <c r="I231" s="47">
        <v>4.074662</v>
      </c>
      <c r="J231" s="48">
        <v>5.8800559999999997</v>
      </c>
      <c r="K231" s="46">
        <v>4.6895040000000003</v>
      </c>
      <c r="L231" s="70">
        <v>3.9653740000000002</v>
      </c>
      <c r="M231" s="48">
        <v>5.9285300000000003</v>
      </c>
      <c r="N231" s="46">
        <v>4.7150759999999998</v>
      </c>
      <c r="O231" s="70">
        <v>3.9920429999999998</v>
      </c>
      <c r="P231" s="48">
        <v>5.9865940000000002</v>
      </c>
      <c r="Q231" s="46">
        <v>4.8389319999999998</v>
      </c>
      <c r="R231" s="70">
        <v>4.043596</v>
      </c>
      <c r="S231" s="48">
        <v>6.4596260000000001</v>
      </c>
    </row>
    <row r="232" spans="1:19" x14ac:dyDescent="0.3">
      <c r="A232" t="s">
        <v>404</v>
      </c>
      <c r="B232" s="46">
        <v>46.960380000000001</v>
      </c>
      <c r="C232" s="70">
        <v>42.520269999999996</v>
      </c>
      <c r="D232" s="48">
        <v>49.817230000000002</v>
      </c>
      <c r="E232" s="46">
        <v>46.201689999999999</v>
      </c>
      <c r="F232" s="70">
        <v>41.923499999999997</v>
      </c>
      <c r="G232" s="48">
        <v>49.509219999999999</v>
      </c>
      <c r="H232" s="46">
        <v>46.149279999999997</v>
      </c>
      <c r="I232" s="47">
        <v>41.422409999999999</v>
      </c>
      <c r="J232" s="48">
        <v>49.27458</v>
      </c>
      <c r="K232" s="46">
        <v>45.678060000000002</v>
      </c>
      <c r="L232" s="70">
        <v>40.890189999999997</v>
      </c>
      <c r="M232" s="48">
        <v>49.180900000000001</v>
      </c>
      <c r="N232" s="46">
        <v>46.021520000000002</v>
      </c>
      <c r="O232" s="70">
        <v>41.033799999999999</v>
      </c>
      <c r="P232" s="48">
        <v>49.279400000000003</v>
      </c>
      <c r="Q232" s="46">
        <v>44.625700000000002</v>
      </c>
      <c r="R232" s="70">
        <v>41.729939999999999</v>
      </c>
      <c r="S232" s="48">
        <v>47.279159999999997</v>
      </c>
    </row>
    <row r="233" spans="1:19" x14ac:dyDescent="0.3">
      <c r="A233" t="s">
        <v>405</v>
      </c>
      <c r="B233" s="46">
        <v>48.867350000000002</v>
      </c>
      <c r="C233" s="70">
        <v>46.564489999999999</v>
      </c>
      <c r="D233" s="48">
        <v>51.953020000000002</v>
      </c>
      <c r="E233" s="46">
        <v>49.151899999999998</v>
      </c>
      <c r="F233" s="70">
        <v>46.865569999999998</v>
      </c>
      <c r="G233" s="48">
        <v>52.096449999999997</v>
      </c>
      <c r="H233" s="46">
        <v>49.237540000000003</v>
      </c>
      <c r="I233" s="47">
        <v>46.887479999999996</v>
      </c>
      <c r="J233" s="48">
        <v>52.596530000000001</v>
      </c>
      <c r="K233" s="46">
        <v>49.398180000000004</v>
      </c>
      <c r="L233" s="70">
        <v>46.996319999999997</v>
      </c>
      <c r="M233" s="48">
        <v>52.306019999999997</v>
      </c>
      <c r="N233" s="46">
        <v>49.669739999999997</v>
      </c>
      <c r="O233" s="70">
        <v>46.935079999999999</v>
      </c>
      <c r="P233" s="48">
        <v>52.818730000000002</v>
      </c>
      <c r="Q233" s="46">
        <v>50.81268</v>
      </c>
      <c r="R233" s="70">
        <v>47.956740000000003</v>
      </c>
      <c r="S233" s="48">
        <v>52.404339999999998</v>
      </c>
    </row>
    <row r="234" spans="1:19" x14ac:dyDescent="0.3">
      <c r="A234" t="s">
        <v>406</v>
      </c>
      <c r="B234" s="46">
        <v>36.19811</v>
      </c>
      <c r="C234" s="70">
        <v>34.78819</v>
      </c>
      <c r="D234" s="48">
        <v>38.185569999999998</v>
      </c>
      <c r="E234" s="46">
        <v>36.22204</v>
      </c>
      <c r="F234" s="70">
        <v>34.71866</v>
      </c>
      <c r="G234" s="48">
        <v>38.047350000000002</v>
      </c>
      <c r="H234" s="46">
        <v>36.147060000000003</v>
      </c>
      <c r="I234" s="47">
        <v>34.543100000000003</v>
      </c>
      <c r="J234" s="48">
        <v>38.208150000000003</v>
      </c>
      <c r="K234" s="46">
        <v>36.407179999999997</v>
      </c>
      <c r="L234" s="70">
        <v>34.90016</v>
      </c>
      <c r="M234" s="48">
        <v>38.80254</v>
      </c>
      <c r="N234" s="46">
        <v>36.217089999999999</v>
      </c>
      <c r="O234" s="70">
        <v>34.781829999999999</v>
      </c>
      <c r="P234" s="48">
        <v>38.270139999999998</v>
      </c>
      <c r="Q234" s="46">
        <v>36.655839999999998</v>
      </c>
      <c r="R234" s="70">
        <v>35.099460000000001</v>
      </c>
      <c r="S234" s="48">
        <v>37.721440000000001</v>
      </c>
    </row>
    <row r="235" spans="1:19" x14ac:dyDescent="0.3">
      <c r="A235" t="s">
        <v>407</v>
      </c>
      <c r="B235" s="46">
        <v>12.61448</v>
      </c>
      <c r="C235" s="70">
        <v>11.326420000000001</v>
      </c>
      <c r="D235" s="48">
        <v>14.45804</v>
      </c>
      <c r="E235" s="46">
        <v>13.035220000000001</v>
      </c>
      <c r="F235" s="70">
        <v>11.49464</v>
      </c>
      <c r="G235" s="48">
        <v>15.218970000000001</v>
      </c>
      <c r="H235" s="46">
        <v>13.138640000000001</v>
      </c>
      <c r="I235" s="47">
        <v>11.542590000000001</v>
      </c>
      <c r="J235" s="48">
        <v>15.38172</v>
      </c>
      <c r="K235" s="46">
        <v>13.20767</v>
      </c>
      <c r="L235" s="70">
        <v>11.527659999999999</v>
      </c>
      <c r="M235" s="48">
        <v>15.120089999999999</v>
      </c>
      <c r="N235" s="46">
        <v>13.25947</v>
      </c>
      <c r="O235" s="70">
        <v>11.42475</v>
      </c>
      <c r="P235" s="48">
        <v>15.30908</v>
      </c>
      <c r="Q235" s="46">
        <v>14.02327</v>
      </c>
      <c r="R235" s="70">
        <v>12.20955</v>
      </c>
      <c r="S235" s="48">
        <v>15.159929999999999</v>
      </c>
    </row>
    <row r="236" spans="1:19" x14ac:dyDescent="0.3">
      <c r="A236" t="s">
        <v>408</v>
      </c>
      <c r="B236" s="46">
        <v>3.7781549999999999</v>
      </c>
      <c r="C236" s="70">
        <v>2.7236060000000002</v>
      </c>
      <c r="D236" s="48">
        <v>5.530017</v>
      </c>
      <c r="E236" s="46">
        <v>4.0334589999999997</v>
      </c>
      <c r="F236" s="70">
        <v>2.8047170000000001</v>
      </c>
      <c r="G236" s="48">
        <v>6.270651</v>
      </c>
      <c r="H236" s="46">
        <v>4.2113250000000004</v>
      </c>
      <c r="I236" s="47">
        <v>2.9136320000000002</v>
      </c>
      <c r="J236" s="48">
        <v>6.7318759999999997</v>
      </c>
      <c r="K236" s="46">
        <v>4.2446760000000001</v>
      </c>
      <c r="L236" s="70">
        <v>2.7984420000000001</v>
      </c>
      <c r="M236" s="48">
        <v>6.7844429999999996</v>
      </c>
      <c r="N236" s="46">
        <v>4.4413809999999998</v>
      </c>
      <c r="O236" s="70">
        <v>2.6963339999999998</v>
      </c>
      <c r="P236" s="48">
        <v>6.6364869999999998</v>
      </c>
      <c r="Q236" s="46">
        <v>4.9761350000000002</v>
      </c>
      <c r="R236" s="70">
        <v>3.4766360000000001</v>
      </c>
      <c r="S236" s="48">
        <v>6.5301179999999999</v>
      </c>
    </row>
    <row r="237" spans="1:19" x14ac:dyDescent="0.3">
      <c r="A237" t="s">
        <v>409</v>
      </c>
      <c r="B237" s="46">
        <v>48.893819999999998</v>
      </c>
      <c r="C237" s="70">
        <v>47.90446</v>
      </c>
      <c r="D237" s="48">
        <v>50.246980000000001</v>
      </c>
      <c r="E237" s="46">
        <v>48.874189999999999</v>
      </c>
      <c r="F237" s="70">
        <v>47.815959999999997</v>
      </c>
      <c r="G237" s="48">
        <v>50.462710000000001</v>
      </c>
      <c r="H237" s="46">
        <v>48.836649999999999</v>
      </c>
      <c r="I237" s="47">
        <v>47.887189999999997</v>
      </c>
      <c r="J237" s="48">
        <v>50.418939999999999</v>
      </c>
      <c r="K237" s="46">
        <v>48.756480000000003</v>
      </c>
      <c r="L237" s="70">
        <v>47.767400000000002</v>
      </c>
      <c r="M237" s="48">
        <v>50.387090000000001</v>
      </c>
      <c r="N237" s="46">
        <v>48.824379999999998</v>
      </c>
      <c r="O237" s="70">
        <v>47.897419999999997</v>
      </c>
      <c r="P237" s="48">
        <v>50.41901</v>
      </c>
      <c r="Q237" s="46">
        <v>49.42615</v>
      </c>
      <c r="R237" s="70">
        <v>48.00112</v>
      </c>
      <c r="S237" s="48">
        <v>50.205629999999999</v>
      </c>
    </row>
    <row r="238" spans="1:19" x14ac:dyDescent="0.3">
      <c r="A238" t="s">
        <v>410</v>
      </c>
      <c r="B238" s="46">
        <v>47.159460000000003</v>
      </c>
      <c r="C238" s="70">
        <v>44.63382</v>
      </c>
      <c r="D238" s="48">
        <v>48.870190000000001</v>
      </c>
      <c r="E238" s="46">
        <v>46.797559999999997</v>
      </c>
      <c r="F238" s="70">
        <v>43.679510000000001</v>
      </c>
      <c r="G238" s="48">
        <v>49.006230000000002</v>
      </c>
      <c r="H238" s="46">
        <v>46.641939999999998</v>
      </c>
      <c r="I238" s="47">
        <v>43.219149999999999</v>
      </c>
      <c r="J238" s="48">
        <v>48.71837</v>
      </c>
      <c r="K238" s="46">
        <v>46.71022</v>
      </c>
      <c r="L238" s="70">
        <v>43.054340000000003</v>
      </c>
      <c r="M238" s="48">
        <v>49.174329999999998</v>
      </c>
      <c r="N238" s="46">
        <v>46.612160000000003</v>
      </c>
      <c r="O238" s="70">
        <v>43.485480000000003</v>
      </c>
      <c r="P238" s="48">
        <v>49.071950000000001</v>
      </c>
      <c r="Q238" s="46">
        <v>46.029049999999998</v>
      </c>
      <c r="R238" s="70">
        <v>42.607990000000001</v>
      </c>
      <c r="S238" s="48">
        <v>48.294179999999997</v>
      </c>
    </row>
    <row r="239" spans="1:19" x14ac:dyDescent="0.3">
      <c r="A239" t="s">
        <v>411</v>
      </c>
      <c r="B239" s="46">
        <v>36.65202</v>
      </c>
      <c r="C239" s="70">
        <v>34.443219999999997</v>
      </c>
      <c r="D239" s="48">
        <v>37.992010000000001</v>
      </c>
      <c r="E239" s="46">
        <v>36.330599999999997</v>
      </c>
      <c r="F239" s="70">
        <v>33.386850000000003</v>
      </c>
      <c r="G239" s="48">
        <v>38.193820000000002</v>
      </c>
      <c r="H239" s="46">
        <v>36.122070000000001</v>
      </c>
      <c r="I239" s="47">
        <v>32.88073</v>
      </c>
      <c r="J239" s="48">
        <v>37.939500000000002</v>
      </c>
      <c r="K239" s="46">
        <v>36.466259999999998</v>
      </c>
      <c r="L239" s="70">
        <v>32.97974</v>
      </c>
      <c r="M239" s="48">
        <v>38.137839999999997</v>
      </c>
      <c r="N239" s="46">
        <v>35.98122</v>
      </c>
      <c r="O239" s="70">
        <v>33.40981</v>
      </c>
      <c r="P239" s="48">
        <v>38.204239999999999</v>
      </c>
      <c r="Q239" s="46">
        <v>35.481169999999999</v>
      </c>
      <c r="R239" s="70">
        <v>32.69482</v>
      </c>
      <c r="S239" s="48">
        <v>37.584670000000003</v>
      </c>
    </row>
    <row r="240" spans="1:19" x14ac:dyDescent="0.3">
      <c r="A240" t="s">
        <v>412</v>
      </c>
      <c r="B240" s="46">
        <v>10.65179</v>
      </c>
      <c r="C240" s="70">
        <v>10.147779999999999</v>
      </c>
      <c r="D240" s="48">
        <v>11.06733</v>
      </c>
      <c r="E240" s="46">
        <v>10.606680000000001</v>
      </c>
      <c r="F240" s="70">
        <v>10.058350000000001</v>
      </c>
      <c r="G240" s="48">
        <v>11.040139999999999</v>
      </c>
      <c r="H240" s="46">
        <v>10.57236</v>
      </c>
      <c r="I240" s="47">
        <v>10.063499999999999</v>
      </c>
      <c r="J240" s="48">
        <v>10.98992</v>
      </c>
      <c r="K240" s="46">
        <v>10.69943</v>
      </c>
      <c r="L240" s="70">
        <v>10.081759999999999</v>
      </c>
      <c r="M240" s="48">
        <v>11.036659999999999</v>
      </c>
      <c r="N240" s="46">
        <v>10.64997</v>
      </c>
      <c r="O240" s="70">
        <v>10.0299</v>
      </c>
      <c r="P240" s="48">
        <v>10.997249999999999</v>
      </c>
      <c r="Q240" s="46">
        <v>10.617190000000001</v>
      </c>
      <c r="R240" s="70">
        <v>9.9678459999999998</v>
      </c>
      <c r="S240" s="48">
        <v>11.009209999999999</v>
      </c>
    </row>
    <row r="241" spans="1:19" x14ac:dyDescent="0.3">
      <c r="A241" t="s">
        <v>413</v>
      </c>
      <c r="B241" s="46">
        <v>3.8642310000000002</v>
      </c>
      <c r="C241" s="70">
        <v>2.8996819999999999</v>
      </c>
      <c r="D241" s="48">
        <v>5.5729059999999997</v>
      </c>
      <c r="E241" s="46">
        <v>4.093445</v>
      </c>
      <c r="F241" s="70">
        <v>2.9104109999999999</v>
      </c>
      <c r="G241" s="48">
        <v>6.1614100000000001</v>
      </c>
      <c r="H241" s="46">
        <v>4.3589900000000004</v>
      </c>
      <c r="I241" s="47">
        <v>2.991212</v>
      </c>
      <c r="J241" s="48">
        <v>6.6312689999999996</v>
      </c>
      <c r="K241" s="46">
        <v>4.0948710000000004</v>
      </c>
      <c r="L241" s="70">
        <v>2.9605950000000001</v>
      </c>
      <c r="M241" s="48">
        <v>6.6174879999999998</v>
      </c>
      <c r="N241" s="46">
        <v>4.446326</v>
      </c>
      <c r="O241" s="70">
        <v>2.8103090000000002</v>
      </c>
      <c r="P241" s="48">
        <v>6.4979659999999999</v>
      </c>
      <c r="Q241" s="46">
        <v>4.8403619999999998</v>
      </c>
      <c r="R241" s="70">
        <v>3.3339759999999998</v>
      </c>
      <c r="S241" s="48">
        <v>7.8964049999999997</v>
      </c>
    </row>
    <row r="242" spans="1:19" x14ac:dyDescent="0.3">
      <c r="A242" t="s">
        <v>414</v>
      </c>
      <c r="B242" s="46">
        <v>45.892539999999997</v>
      </c>
      <c r="C242" s="70">
        <v>45.414729999999999</v>
      </c>
      <c r="D242" s="48">
        <v>46.553370000000001</v>
      </c>
      <c r="E242" s="46">
        <v>46.00949</v>
      </c>
      <c r="F242" s="70">
        <v>45.46163</v>
      </c>
      <c r="G242" s="48">
        <v>46.728279999999998</v>
      </c>
      <c r="H242" s="46">
        <v>46.089469999999999</v>
      </c>
      <c r="I242" s="47">
        <v>45.56082</v>
      </c>
      <c r="J242" s="48">
        <v>46.828969999999998</v>
      </c>
      <c r="K242" s="46">
        <v>45.949100000000001</v>
      </c>
      <c r="L242" s="70">
        <v>45.444240000000001</v>
      </c>
      <c r="M242" s="48">
        <v>46.796399999999998</v>
      </c>
      <c r="N242" s="46">
        <v>46.024819999999998</v>
      </c>
      <c r="O242" s="70">
        <v>45.522089999999999</v>
      </c>
      <c r="P242" s="48">
        <v>46.800469999999997</v>
      </c>
      <c r="Q242" s="46">
        <v>46.384390000000003</v>
      </c>
      <c r="R242" s="70">
        <v>45.703560000000003</v>
      </c>
      <c r="S242" s="48">
        <v>47.093800000000002</v>
      </c>
    </row>
    <row r="243" spans="1:19" x14ac:dyDescent="0.3">
      <c r="A243" t="s">
        <v>415</v>
      </c>
      <c r="B243" s="46">
        <v>49.961660000000002</v>
      </c>
      <c r="C243" s="70">
        <v>47.726480000000002</v>
      </c>
      <c r="D243" s="48">
        <v>51.140369999999997</v>
      </c>
      <c r="E243" s="46">
        <v>49.522669999999998</v>
      </c>
      <c r="F243" s="70">
        <v>47.353700000000003</v>
      </c>
      <c r="G243" s="48">
        <v>51.161059999999999</v>
      </c>
      <c r="H243" s="46">
        <v>49.156219999999998</v>
      </c>
      <c r="I243" s="47">
        <v>46.877270000000003</v>
      </c>
      <c r="J243" s="48">
        <v>50.915520000000001</v>
      </c>
      <c r="K243" s="46">
        <v>49.587580000000003</v>
      </c>
      <c r="L243" s="70">
        <v>46.784269999999999</v>
      </c>
      <c r="M243" s="48">
        <v>51.300930000000001</v>
      </c>
      <c r="N243" s="46">
        <v>49.211289999999998</v>
      </c>
      <c r="O243" s="70">
        <v>47.20758</v>
      </c>
      <c r="P243" s="48">
        <v>51.044629999999998</v>
      </c>
      <c r="Q243" s="46">
        <v>48.481310000000001</v>
      </c>
      <c r="R243" s="70">
        <v>46.535310000000003</v>
      </c>
      <c r="S243" s="48">
        <v>50.238120000000002</v>
      </c>
    </row>
    <row r="244" spans="1:19" x14ac:dyDescent="0.3">
      <c r="A244" t="s">
        <v>416</v>
      </c>
      <c r="B244" s="46">
        <v>40.872750000000003</v>
      </c>
      <c r="C244" s="70">
        <v>38.944929999999999</v>
      </c>
      <c r="D244" s="48">
        <v>41.981029999999997</v>
      </c>
      <c r="E244" s="46">
        <v>40.522109999999998</v>
      </c>
      <c r="F244" s="70">
        <v>38.537210000000002</v>
      </c>
      <c r="G244" s="48">
        <v>41.972850000000001</v>
      </c>
      <c r="H244" s="46">
        <v>40.249879999999997</v>
      </c>
      <c r="I244" s="47">
        <v>38.222470000000001</v>
      </c>
      <c r="J244" s="48">
        <v>41.873220000000003</v>
      </c>
      <c r="K244" s="46">
        <v>40.588000000000001</v>
      </c>
      <c r="L244" s="70">
        <v>38.16187</v>
      </c>
      <c r="M244" s="48">
        <v>41.884120000000003</v>
      </c>
      <c r="N244" s="46">
        <v>40.213859999999997</v>
      </c>
      <c r="O244" s="70">
        <v>38.578949999999999</v>
      </c>
      <c r="P244" s="48">
        <v>42.004899999999999</v>
      </c>
      <c r="Q244" s="46">
        <v>40.094900000000003</v>
      </c>
      <c r="R244" s="70">
        <v>37.634360000000001</v>
      </c>
      <c r="S244" s="48">
        <v>41.241849999999999</v>
      </c>
    </row>
    <row r="245" spans="1:19" x14ac:dyDescent="0.3">
      <c r="A245" t="s">
        <v>417</v>
      </c>
      <c r="B245" s="46">
        <v>9.0910080000000004</v>
      </c>
      <c r="C245" s="70">
        <v>8.7570200000000007</v>
      </c>
      <c r="D245" s="48">
        <v>9.4845020000000009</v>
      </c>
      <c r="E245" s="46">
        <v>8.9650560000000006</v>
      </c>
      <c r="F245" s="70">
        <v>8.5965050000000005</v>
      </c>
      <c r="G245" s="48">
        <v>9.3470180000000003</v>
      </c>
      <c r="H245" s="46">
        <v>8.9544689999999996</v>
      </c>
      <c r="I245" s="47">
        <v>8.5685009999999995</v>
      </c>
      <c r="J245" s="48">
        <v>9.3135879999999993</v>
      </c>
      <c r="K245" s="46">
        <v>8.9850150000000006</v>
      </c>
      <c r="L245" s="70">
        <v>8.6742830000000009</v>
      </c>
      <c r="M245" s="48">
        <v>9.4166489999999996</v>
      </c>
      <c r="N245" s="46">
        <v>8.9055499999999999</v>
      </c>
      <c r="O245" s="70">
        <v>8.5642949999999995</v>
      </c>
      <c r="P245" s="48">
        <v>9.3307959999999994</v>
      </c>
      <c r="Q245" s="46">
        <v>8.8478139999999996</v>
      </c>
      <c r="R245" s="70">
        <v>8.4033119999999997</v>
      </c>
      <c r="S245" s="48">
        <v>9.1562149999999995</v>
      </c>
    </row>
    <row r="246" spans="1:19" x14ac:dyDescent="0.3">
      <c r="A246" t="s">
        <v>418</v>
      </c>
      <c r="B246" s="46">
        <v>4.2386600000000003</v>
      </c>
      <c r="C246" s="70">
        <v>3.2951190000000001</v>
      </c>
      <c r="D246" s="48">
        <v>5.8261219999999998</v>
      </c>
      <c r="E246" s="46">
        <v>4.4499129999999996</v>
      </c>
      <c r="F246" s="70">
        <v>3.3113839999999999</v>
      </c>
      <c r="G246" s="48">
        <v>6.006087</v>
      </c>
      <c r="H246" s="46">
        <v>4.7336010000000002</v>
      </c>
      <c r="I246" s="47">
        <v>3.4095300000000002</v>
      </c>
      <c r="J246" s="48">
        <v>6.2236099999999999</v>
      </c>
      <c r="K246" s="46">
        <v>4.4678800000000001</v>
      </c>
      <c r="L246" s="70">
        <v>3.4086729999999998</v>
      </c>
      <c r="M246" s="48">
        <v>6.4011680000000002</v>
      </c>
      <c r="N246" s="46">
        <v>4.6671430000000003</v>
      </c>
      <c r="O246" s="70">
        <v>3.2493210000000001</v>
      </c>
      <c r="P246" s="48">
        <v>6.3565339999999999</v>
      </c>
      <c r="Q246" s="46">
        <v>5.3345570000000002</v>
      </c>
      <c r="R246" s="70">
        <v>3.9658730000000002</v>
      </c>
      <c r="S246" s="48">
        <v>6.7924540000000002</v>
      </c>
    </row>
    <row r="247" spans="1:19" x14ac:dyDescent="0.3">
      <c r="A247" t="s">
        <v>419</v>
      </c>
      <c r="B247" s="46">
        <v>56.569180000000003</v>
      </c>
      <c r="C247" s="70">
        <v>55.843670000000003</v>
      </c>
      <c r="D247" s="48">
        <v>57.405839999999998</v>
      </c>
      <c r="E247" s="46">
        <v>56.492989999999999</v>
      </c>
      <c r="F247" s="70">
        <v>55.500489999999999</v>
      </c>
      <c r="G247" s="48">
        <v>57.464500000000001</v>
      </c>
      <c r="H247" s="46">
        <v>56.388379999999998</v>
      </c>
      <c r="I247" s="47">
        <v>55.303879999999999</v>
      </c>
      <c r="J247" s="48">
        <v>57.432589999999998</v>
      </c>
      <c r="K247" s="46">
        <v>56.232419999999998</v>
      </c>
      <c r="L247" s="70">
        <v>55.43985</v>
      </c>
      <c r="M247" s="48">
        <v>57.20843</v>
      </c>
      <c r="N247" s="46">
        <v>56.359009999999998</v>
      </c>
      <c r="O247" s="70">
        <v>55.334910000000001</v>
      </c>
      <c r="P247" s="48">
        <v>57.354089999999999</v>
      </c>
      <c r="Q247" s="46">
        <v>56.269460000000002</v>
      </c>
      <c r="R247" s="70">
        <v>55.424059999999997</v>
      </c>
      <c r="S247" s="48">
        <v>56.838909999999998</v>
      </c>
    </row>
    <row r="248" spans="1:19" x14ac:dyDescent="0.3">
      <c r="A248" t="s">
        <v>420</v>
      </c>
      <c r="B248" s="46">
        <v>39.647060000000003</v>
      </c>
      <c r="C248" s="70">
        <v>38.386710000000001</v>
      </c>
      <c r="D248" s="48">
        <v>40.809669999999997</v>
      </c>
      <c r="E248" s="46">
        <v>39.528309999999998</v>
      </c>
      <c r="F248" s="70">
        <v>38.22578</v>
      </c>
      <c r="G248" s="48">
        <v>40.757460000000002</v>
      </c>
      <c r="H248" s="46">
        <v>39.46904</v>
      </c>
      <c r="I248" s="47">
        <v>38.022030000000001</v>
      </c>
      <c r="J248" s="48">
        <v>40.706470000000003</v>
      </c>
      <c r="K248" s="46">
        <v>39.783569999999997</v>
      </c>
      <c r="L248" s="70">
        <v>38.264600000000002</v>
      </c>
      <c r="M248" s="48">
        <v>40.940170000000002</v>
      </c>
      <c r="N248" s="46">
        <v>39.63044</v>
      </c>
      <c r="O248" s="70">
        <v>38.114730000000002</v>
      </c>
      <c r="P248" s="48">
        <v>40.920639999999999</v>
      </c>
      <c r="Q248" s="46">
        <v>39.408819999999999</v>
      </c>
      <c r="R248" s="70">
        <v>38.368490000000001</v>
      </c>
      <c r="S248" s="48">
        <v>40.368020000000001</v>
      </c>
    </row>
    <row r="249" spans="1:19" x14ac:dyDescent="0.3">
      <c r="A249" t="s">
        <v>421</v>
      </c>
      <c r="B249" s="46">
        <v>29.1008</v>
      </c>
      <c r="C249" s="70">
        <v>27.85717</v>
      </c>
      <c r="D249" s="48">
        <v>30.39067</v>
      </c>
      <c r="E249" s="46">
        <v>29.15204</v>
      </c>
      <c r="F249" s="70">
        <v>27.602270000000001</v>
      </c>
      <c r="G249" s="48">
        <v>30.383679999999998</v>
      </c>
      <c r="H249" s="46">
        <v>29.013359999999999</v>
      </c>
      <c r="I249" s="47">
        <v>27.53979</v>
      </c>
      <c r="J249" s="48">
        <v>30.368500000000001</v>
      </c>
      <c r="K249" s="46">
        <v>29.21433</v>
      </c>
      <c r="L249" s="70">
        <v>27.735209999999999</v>
      </c>
      <c r="M249" s="48">
        <v>30.39472</v>
      </c>
      <c r="N249" s="46">
        <v>29.252579999999998</v>
      </c>
      <c r="O249" s="70">
        <v>27.681000000000001</v>
      </c>
      <c r="P249" s="48">
        <v>30.544450000000001</v>
      </c>
      <c r="Q249" s="46">
        <v>29.018149999999999</v>
      </c>
      <c r="R249" s="70">
        <v>27.88936</v>
      </c>
      <c r="S249" s="48">
        <v>30.093499999999999</v>
      </c>
    </row>
    <row r="250" spans="1:19" x14ac:dyDescent="0.3">
      <c r="A250" t="s">
        <v>422</v>
      </c>
      <c r="B250" s="46">
        <v>10.45463</v>
      </c>
      <c r="C250" s="70">
        <v>10.0907</v>
      </c>
      <c r="D250" s="48">
        <v>10.912800000000001</v>
      </c>
      <c r="E250" s="46">
        <v>10.41095</v>
      </c>
      <c r="F250" s="70">
        <v>10.04393</v>
      </c>
      <c r="G250" s="48">
        <v>10.84135</v>
      </c>
      <c r="H250" s="46">
        <v>10.39673</v>
      </c>
      <c r="I250" s="47">
        <v>10.03698</v>
      </c>
      <c r="J250" s="48">
        <v>10.832710000000001</v>
      </c>
      <c r="K250" s="46">
        <v>10.46026</v>
      </c>
      <c r="L250" s="70">
        <v>10.11037</v>
      </c>
      <c r="M250" s="48">
        <v>10.908530000000001</v>
      </c>
      <c r="N250" s="46">
        <v>10.37496</v>
      </c>
      <c r="O250" s="70">
        <v>10.05926</v>
      </c>
      <c r="P250" s="48">
        <v>10.82363</v>
      </c>
      <c r="Q250" s="46">
        <v>10.383319999999999</v>
      </c>
      <c r="R250" s="70">
        <v>10.09587</v>
      </c>
      <c r="S250" s="48">
        <v>10.803789999999999</v>
      </c>
    </row>
    <row r="251" spans="1:19" x14ac:dyDescent="0.3">
      <c r="A251" t="s">
        <v>423</v>
      </c>
      <c r="B251" s="46">
        <v>3.7379220000000002</v>
      </c>
      <c r="C251" s="70">
        <v>2.9618890000000002</v>
      </c>
      <c r="D251" s="48">
        <v>4.8326510000000003</v>
      </c>
      <c r="E251" s="46">
        <v>3.877224</v>
      </c>
      <c r="F251" s="70">
        <v>3.0094249999999998</v>
      </c>
      <c r="G251" s="48">
        <v>4.9715740000000004</v>
      </c>
      <c r="H251" s="46">
        <v>4.0209570000000001</v>
      </c>
      <c r="I251" s="47">
        <v>3.1559529999999998</v>
      </c>
      <c r="J251" s="48">
        <v>5.1495040000000003</v>
      </c>
      <c r="K251" s="46">
        <v>3.9263150000000002</v>
      </c>
      <c r="L251" s="70">
        <v>3.0677449999999999</v>
      </c>
      <c r="M251" s="48">
        <v>5.1786070000000004</v>
      </c>
      <c r="N251" s="46">
        <v>4.0064570000000002</v>
      </c>
      <c r="O251" s="70">
        <v>3.0536819999999998</v>
      </c>
      <c r="P251" s="48">
        <v>5.1777150000000001</v>
      </c>
      <c r="Q251" s="46">
        <v>4.5397040000000004</v>
      </c>
      <c r="R251" s="70">
        <v>3.544168</v>
      </c>
      <c r="S251" s="48">
        <v>5.3995119999999996</v>
      </c>
    </row>
    <row r="253" spans="1:19" x14ac:dyDescent="0.3">
      <c r="A253" t="s">
        <v>531</v>
      </c>
    </row>
  </sheetData>
  <sheetProtection sheet="1" objects="1" scenarios="1" selectLockedCells="1" selectUnlockedCells="1"/>
  <mergeCells count="12">
    <mergeCell ref="O2:P2"/>
    <mergeCell ref="R2:S2"/>
    <mergeCell ref="E1:G1"/>
    <mergeCell ref="H1:J1"/>
    <mergeCell ref="K1:M1"/>
    <mergeCell ref="N1:P1"/>
    <mergeCell ref="Q1:S1"/>
    <mergeCell ref="C2:D2"/>
    <mergeCell ref="F2:G2"/>
    <mergeCell ref="I2:J2"/>
    <mergeCell ref="L2:M2"/>
    <mergeCell ref="B1:D1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 Table 1 - groups</vt:lpstr>
      <vt:lpstr>S Table 2 - all enrolled</vt:lpstr>
      <vt:lpstr>S Table 3 - invited cohort</vt:lpstr>
      <vt:lpstr>S Table 4 - All Metabolites</vt:lpstr>
      <vt:lpstr>S Table 5- Clinically Validated</vt:lpstr>
      <vt:lpstr>S Table 6 - NC as ref</vt:lpstr>
      <vt:lpstr>S Table 7 - Raw Values by group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2022-08-07T13:44:11Z</dcterms:created>
  <dcterms:modified xsi:type="dcterms:W3CDTF">2022-08-07T13:52:44Z</dcterms:modified>
  <cp:category/>
  <cp:contentStatus/>
</cp:coreProperties>
</file>