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s5sanchezroige/Dropbox (Palmer Lab)/Palmer Lab/Sandra Sanchez/Manuscripts/2021/OUD-psycheMERGE/medRxiv/"/>
    </mc:Choice>
  </mc:AlternateContent>
  <xr:revisionPtr revIDLastSave="0" documentId="13_ncr:1_{2BAD87D1-D6A5-7148-A04C-7C07F4C12596}" xr6:coauthVersionLast="47" xr6:coauthVersionMax="47" xr10:uidLastSave="{00000000-0000-0000-0000-000000000000}"/>
  <bookViews>
    <workbookView xWindow="0" yWindow="500" windowWidth="28800" windowHeight="16020" xr2:uid="{00000000-000D-0000-FFFF-FFFF00000000}"/>
  </bookViews>
  <sheets>
    <sheet name="Index" sheetId="1" r:id="rId1"/>
    <sheet name="ST1.cancer-ICD" sheetId="5" r:id="rId2"/>
    <sheet name="ST2.meds" sheetId="4" r:id="rId3"/>
    <sheet name="ST3.OUD-ICD" sheetId="6" r:id="rId4"/>
    <sheet name="ST4.opioid-overdose-ICD" sheetId="7" r:id="rId5"/>
    <sheet name="ST5.AUD-ICD" sheetId="8" r:id="rId6"/>
    <sheet name="ST6.TUD-ICD" sheetId="9" r:id="rId7"/>
    <sheet name="ST7.CUD-ICD" sheetId="10" r:id="rId8"/>
    <sheet name="ST8.SUD-ICD" sheetId="11" r:id="rId9"/>
    <sheet name="ST9.anxiety-ICD" sheetId="12" r:id="rId10"/>
    <sheet name="ST10.depression-ICD" sheetId="13" r:id="rId11"/>
    <sheet name="ST11.suicide-ICD" sheetId="14" r:id="rId12"/>
    <sheet name="ST12.schizophrenia-ICD" sheetId="15" r:id="rId13"/>
    <sheet name="ST13.bipolar-ICD" sheetId="16" r:id="rId14"/>
    <sheet name="ST14.pain-ICD" sheetId="17" r:id="rId15"/>
    <sheet name="ST15.hepC-ICD" sheetId="18" r:id="rId16"/>
    <sheet name="ST16.HIV-ICD" sheetId="19" r:id="rId17"/>
    <sheet name="ST17.characteristics" sheetId="2" r:id="rId18"/>
    <sheet name="ST18.statistics" sheetId="3"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G40" i="3"/>
  <c r="G39" i="3"/>
  <c r="G35" i="3"/>
  <c r="G33" i="3"/>
  <c r="G32" i="3"/>
  <c r="G31" i="3"/>
  <c r="G30" i="3"/>
  <c r="G29" i="3"/>
  <c r="G27" i="3"/>
  <c r="G26" i="3"/>
  <c r="G25" i="3"/>
  <c r="G24" i="3"/>
  <c r="G18" i="3"/>
  <c r="G17" i="3"/>
  <c r="G16" i="3"/>
  <c r="G8" i="3"/>
  <c r="G7" i="3"/>
  <c r="G5" i="3"/>
  <c r="E40" i="3"/>
  <c r="E39" i="3"/>
  <c r="E35" i="3"/>
  <c r="E33" i="3"/>
  <c r="E32" i="3"/>
  <c r="E31" i="3"/>
  <c r="E30" i="3"/>
  <c r="E29" i="3"/>
  <c r="E27" i="3"/>
  <c r="E26" i="3"/>
  <c r="E25" i="3"/>
  <c r="E24" i="3"/>
  <c r="E18" i="3"/>
  <c r="E17" i="3"/>
  <c r="E16" i="3"/>
  <c r="E8" i="3"/>
  <c r="E7" i="3"/>
  <c r="E5" i="3"/>
  <c r="C40" i="3"/>
  <c r="C39" i="3"/>
  <c r="C35" i="3"/>
  <c r="C33" i="3"/>
  <c r="C32" i="3"/>
  <c r="C31" i="3"/>
  <c r="C30" i="3"/>
  <c r="C29" i="3"/>
  <c r="C26" i="3"/>
  <c r="C25" i="3"/>
  <c r="C24" i="3"/>
  <c r="C18" i="3"/>
  <c r="C17" i="3"/>
  <c r="C16" i="3"/>
  <c r="C8" i="3"/>
  <c r="C7" i="3"/>
  <c r="C5" i="3"/>
  <c r="J29" i="3"/>
  <c r="L29" i="3"/>
  <c r="N29" i="3"/>
  <c r="Q29" i="3"/>
  <c r="S29" i="3"/>
  <c r="U29" i="3"/>
  <c r="U40" i="3"/>
  <c r="S40" i="3"/>
  <c r="Q40" i="3"/>
  <c r="N40" i="3"/>
  <c r="L40" i="3"/>
  <c r="J40" i="3"/>
  <c r="U39" i="3"/>
  <c r="S39" i="3"/>
  <c r="Q39" i="3"/>
  <c r="N39" i="3"/>
  <c r="L39" i="3"/>
  <c r="J39" i="3"/>
  <c r="U35" i="3"/>
  <c r="S35" i="3"/>
  <c r="Q35" i="3"/>
  <c r="N35" i="3"/>
  <c r="L35" i="3"/>
  <c r="J35" i="3"/>
  <c r="U33" i="3"/>
  <c r="S33" i="3"/>
  <c r="Q33" i="3"/>
  <c r="N33" i="3"/>
  <c r="L33" i="3"/>
  <c r="J33" i="3"/>
  <c r="U32" i="3"/>
  <c r="S32" i="3"/>
  <c r="Q32" i="3"/>
  <c r="N32" i="3"/>
  <c r="L32" i="3"/>
  <c r="J32" i="3"/>
  <c r="U31" i="3"/>
  <c r="S31" i="3"/>
  <c r="Q31" i="3"/>
  <c r="N31" i="3"/>
  <c r="L31" i="3"/>
  <c r="J31" i="3"/>
  <c r="U30" i="3"/>
  <c r="S30" i="3"/>
  <c r="Q30" i="3"/>
  <c r="N30" i="3"/>
  <c r="L30" i="3"/>
  <c r="J30" i="3"/>
  <c r="U27" i="3"/>
  <c r="S27" i="3"/>
  <c r="Q27" i="3"/>
  <c r="N27" i="3"/>
  <c r="L27" i="3"/>
  <c r="J27" i="3"/>
  <c r="U26" i="3"/>
  <c r="S26" i="3"/>
  <c r="Q26" i="3"/>
  <c r="N26" i="3"/>
  <c r="L26" i="3"/>
  <c r="J26" i="3"/>
  <c r="U25" i="3"/>
  <c r="S25" i="3"/>
  <c r="Q25" i="3"/>
  <c r="N25" i="3"/>
  <c r="L25" i="3"/>
  <c r="J25" i="3"/>
  <c r="U24" i="3"/>
  <c r="S24" i="3"/>
  <c r="Q24" i="3"/>
  <c r="N24" i="3"/>
  <c r="L24" i="3"/>
  <c r="J24" i="3"/>
  <c r="U18" i="3"/>
  <c r="S18" i="3"/>
  <c r="Q18" i="3"/>
  <c r="N18" i="3"/>
  <c r="L18" i="3"/>
  <c r="J18" i="3"/>
  <c r="U17" i="3"/>
  <c r="S17" i="3"/>
  <c r="Q17" i="3"/>
  <c r="N17" i="3"/>
  <c r="L17" i="3"/>
  <c r="J17" i="3"/>
  <c r="U16" i="3"/>
  <c r="S16" i="3"/>
  <c r="Q16" i="3"/>
  <c r="N16" i="3"/>
  <c r="L16" i="3"/>
  <c r="J16" i="3"/>
  <c r="U12" i="3"/>
  <c r="S12" i="3"/>
  <c r="Q12" i="3"/>
  <c r="N12" i="3"/>
  <c r="L12" i="3"/>
  <c r="J12" i="3"/>
  <c r="U10" i="3"/>
  <c r="S10" i="3"/>
  <c r="Q10" i="3"/>
  <c r="N10" i="3"/>
  <c r="L10" i="3"/>
  <c r="J10" i="3"/>
  <c r="U9" i="3"/>
  <c r="S9" i="3"/>
  <c r="Q9" i="3"/>
  <c r="N9" i="3"/>
  <c r="L9" i="3"/>
  <c r="J9" i="3"/>
  <c r="U11" i="3"/>
  <c r="S11" i="3"/>
  <c r="Q11" i="3"/>
  <c r="N11" i="3"/>
  <c r="L11" i="3"/>
  <c r="J11" i="3"/>
  <c r="U8" i="3"/>
  <c r="S8" i="3"/>
  <c r="Q8" i="3"/>
  <c r="N8" i="3"/>
  <c r="L8" i="3"/>
  <c r="J8" i="3"/>
  <c r="U7" i="3"/>
  <c r="S7" i="3"/>
  <c r="Q7" i="3"/>
  <c r="N7" i="3"/>
  <c r="L7" i="3"/>
  <c r="J7" i="3"/>
  <c r="U5" i="3"/>
  <c r="S5" i="3"/>
  <c r="Q5" i="3"/>
  <c r="N5" i="3"/>
  <c r="L5" i="3"/>
  <c r="J5" i="3"/>
</calcChain>
</file>

<file path=xl/sharedStrings.xml><?xml version="1.0" encoding="utf-8"?>
<sst xmlns="http://schemas.openxmlformats.org/spreadsheetml/2006/main" count="8609" uniqueCount="7377">
  <si>
    <t>Table</t>
  </si>
  <si>
    <t>Contents</t>
  </si>
  <si>
    <t>Characteristics of patients across three registries by groups based on opioid prescription use and OUD diagnosis</t>
  </si>
  <si>
    <t>Characteristics of patients across three registries by groups based on opioid prescription use and OUD diagnosis (statistics)</t>
  </si>
  <si>
    <t>Generic drug names of prescription opioid drugs used for analysis</t>
  </si>
  <si>
    <t>Cancer ICD codes</t>
  </si>
  <si>
    <t>OUD ICD codes</t>
  </si>
  <si>
    <t>Opioid overdose ICD codes</t>
  </si>
  <si>
    <t>Alcohol ICD codes</t>
  </si>
  <si>
    <t>Tobacco ICD codes</t>
  </si>
  <si>
    <t>Cannabis ICD codes</t>
  </si>
  <si>
    <t>Substance Use Disorder ICD codes</t>
  </si>
  <si>
    <t>Anxiety ICD codes</t>
  </si>
  <si>
    <t>Depression ICD codes</t>
  </si>
  <si>
    <t>Suicide ICD codes</t>
  </si>
  <si>
    <t>Schizophrenia ICD codes</t>
  </si>
  <si>
    <t>Bipolar Disorder ICD codes</t>
  </si>
  <si>
    <t>Pain ICD codes</t>
  </si>
  <si>
    <t>Hepatitis C ICD codes</t>
  </si>
  <si>
    <t>HIV ICD codes</t>
  </si>
  <si>
    <t>VUMC</t>
  </si>
  <si>
    <t>MGB</t>
  </si>
  <si>
    <t>Geisinger</t>
  </si>
  <si>
    <t>Opioid prescription use</t>
  </si>
  <si>
    <t>OUD</t>
  </si>
  <si>
    <t>Sample size (N)</t>
  </si>
  <si>
    <t>Demographics</t>
  </si>
  <si>
    <t>Male % a,b,c; aa,cc; aa,bb,c</t>
  </si>
  <si>
    <t>51.15 (18.84)</t>
  </si>
  <si>
    <t>48.30 (19.51)</t>
  </si>
  <si>
    <t>52.13 (17.10)</t>
  </si>
  <si>
    <t>57.84 (15.75)</t>
  </si>
  <si>
    <t>45.10 (13.18)</t>
  </si>
  <si>
    <t>50.81 (20.23)</t>
  </si>
  <si>
    <t>47.99 (20.69)</t>
  </si>
  <si>
    <t>52.88 (18.97)</t>
  </si>
  <si>
    <t>57.82 (15.45)</t>
  </si>
  <si>
    <t>42.80 (13.47)</t>
  </si>
  <si>
    <t>Age &lt;35 (%) aa,bb,cc; aa,bb,cc; aa,bb,cc</t>
  </si>
  <si>
    <t>White % a,bb,c; a,bb,cc; a,b,c</t>
  </si>
  <si>
    <t>African American %</t>
  </si>
  <si>
    <t>Hispanic %</t>
  </si>
  <si>
    <t>Asian %</t>
  </si>
  <si>
    <t>Other %</t>
  </si>
  <si>
    <t>Average length of record (years) a,b,c; a,b,c; a,b;</t>
  </si>
  <si>
    <t>Average density of records a,b,c; a,b,c; a,b;</t>
  </si>
  <si>
    <t>Opioid Use</t>
  </si>
  <si>
    <t>OUD (1) a,bb,cc;a,bb,cc;a,bb,cc</t>
  </si>
  <si>
    <t>21489 (1.69%)</t>
  </si>
  <si>
    <t>3239 (0.56%)</t>
  </si>
  <si>
    <t>1886 (2.67%)</t>
  </si>
  <si>
    <t>3505 (24.39%)</t>
  </si>
  <si>
    <t>21489 (100.00%)</t>
  </si>
  <si>
    <t>8673 (1.18%)</t>
  </si>
  <si>
    <t>1053 (0.27%)</t>
  </si>
  <si>
    <t>961 (1.60%)</t>
  </si>
  <si>
    <t>2356 (10.77%)</t>
  </si>
  <si>
    <t>8673 (100.00%)</t>
  </si>
  <si>
    <t>OUD (2) a,bb,c;a,bb,cc;a,bb,cc</t>
  </si>
  <si>
    <t>13008 (1.02%)</t>
  </si>
  <si>
    <t>1259 (0.22%)</t>
  </si>
  <si>
    <t>1221 (1.73%)</t>
  </si>
  <si>
    <t>2629 (18.29%)</t>
  </si>
  <si>
    <t>13008 (60.53%)</t>
  </si>
  <si>
    <t>4724 (0.64%)</t>
  </si>
  <si>
    <t>488 (0.13%)</t>
  </si>
  <si>
    <t>481 (0.80%)</t>
  </si>
  <si>
    <t>1503 (6.87%)</t>
  </si>
  <si>
    <t>4724 (54.47%)</t>
  </si>
  <si>
    <t>Opioid Overdose a,b,c; a,b,c; a,b,c</t>
  </si>
  <si>
    <t>935 (0.07%)</t>
  </si>
  <si>
    <t>60 (0.01%)</t>
  </si>
  <si>
    <t>109 (0.15%)</t>
  </si>
  <si>
    <t>143 (0.99%)</t>
  </si>
  <si>
    <t>729 (3.39%)</t>
  </si>
  <si>
    <t>143 (0.02%)</t>
  </si>
  <si>
    <t>2 (0.00%)</t>
  </si>
  <si>
    <t>17 (0.03%)</t>
  </si>
  <si>
    <t>63 (0.29%)</t>
  </si>
  <si>
    <t>74 (0.85%)</t>
  </si>
  <si>
    <t xml:space="preserve">Length of bouts (days) na,na,c; na,na,c; na,na,c; </t>
  </si>
  <si>
    <t>Age at first prescription (years) na,na,c; na,na,c; na,na,c;</t>
  </si>
  <si>
    <t>Age at first OUD ICD diagnosis (years) a,b,c; a,b,c; a,b,c; a,b,c;</t>
  </si>
  <si>
    <t>Other substance use</t>
  </si>
  <si>
    <t>Alcohol Use Disorder a,b,c; a,bb,cc; a,bb,c</t>
  </si>
  <si>
    <t>35837 (2.82%)</t>
  </si>
  <si>
    <t>8591 (1.47%)</t>
  </si>
  <si>
    <t>2903 (4.12%)</t>
  </si>
  <si>
    <t>1894 (13.18%)</t>
  </si>
  <si>
    <t>6183 (28.77%)</t>
  </si>
  <si>
    <t>15601 (2.13%)</t>
  </si>
  <si>
    <t>3509 (0.91%)</t>
  </si>
  <si>
    <t>1968 (3.27%)</t>
  </si>
  <si>
    <t>1628 (7.44%)</t>
  </si>
  <si>
    <t>1315 (15.16%)</t>
  </si>
  <si>
    <t>Tobacco Use Disorder aa,bb,cc; aa,bb,cc; aa,bb,cc</t>
  </si>
  <si>
    <t>64305 (5.05%)</t>
  </si>
  <si>
    <t>14017 (2.41%)</t>
  </si>
  <si>
    <t>6055 (8.59%)</t>
  </si>
  <si>
    <t>4495 (31.27%)</t>
  </si>
  <si>
    <t>10166 (47.31%)</t>
  </si>
  <si>
    <t>112513 (15.34%)</t>
  </si>
  <si>
    <t>26316 (6.84%)</t>
  </si>
  <si>
    <t>16938 (28.12%)</t>
  </si>
  <si>
    <t>10761 (49.21%)</t>
  </si>
  <si>
    <t>5950 (68.60%)</t>
  </si>
  <si>
    <t>Cannabis Use Disoder a,b,c; a,b,c; a,b,c</t>
  </si>
  <si>
    <t>10297 (0.81%)</t>
  </si>
  <si>
    <t>3124 (0.54%)</t>
  </si>
  <si>
    <t>758 (1.08%)</t>
  </si>
  <si>
    <t>731 (5.09%)</t>
  </si>
  <si>
    <t>2447 (11.39%)</t>
  </si>
  <si>
    <t>3770 (0.51%)</t>
  </si>
  <si>
    <t>938 (0.24%)</t>
  </si>
  <si>
    <t>478 (0.79%)</t>
  </si>
  <si>
    <t>429 (1.96%)</t>
  </si>
  <si>
    <t>787 (9.07%)</t>
  </si>
  <si>
    <t>Substance Use Disorder a,bb,c; a,bb,cc; a,bb,cc</t>
  </si>
  <si>
    <t>27221 (2.14%)</t>
  </si>
  <si>
    <t>5658 (0.97%)</t>
  </si>
  <si>
    <t>2401 (3.41%)</t>
  </si>
  <si>
    <t>2851 (19.84%)</t>
  </si>
  <si>
    <t>11607 (54.01%)</t>
  </si>
  <si>
    <t>12071 (1.65%)</t>
  </si>
  <si>
    <t>2412 (0.63%)</t>
  </si>
  <si>
    <t>1534 (2.55%)</t>
  </si>
  <si>
    <t>2178 (9.96%)</t>
  </si>
  <si>
    <t>3949 (45.53%)</t>
  </si>
  <si>
    <t>Psychiatric</t>
  </si>
  <si>
    <t>Anxiety a,bb,cc; aa,bb,cc; aa,bb,cc</t>
  </si>
  <si>
    <t>115816 (9.10%)</t>
  </si>
  <si>
    <t>33939 (5.83%)</t>
  </si>
  <si>
    <t>10158 (14.41%)</t>
  </si>
  <si>
    <t>5025 (34.96%)</t>
  </si>
  <si>
    <t>6914 (32.17%)</t>
  </si>
  <si>
    <t>84587 (11.53%)</t>
  </si>
  <si>
    <t>27680 (7.20%)</t>
  </si>
  <si>
    <t>10393 (17.26%)</t>
  </si>
  <si>
    <t>8137 (37.21%)</t>
  </si>
  <si>
    <t>3171 (36.56%)</t>
  </si>
  <si>
    <t>144476 (11.35%)</t>
  </si>
  <si>
    <t>40328 (6.92%)</t>
  </si>
  <si>
    <t>13525 (19.18%)</t>
  </si>
  <si>
    <t>7246 (50.41%)</t>
  </si>
  <si>
    <t>10658 (49.60%)</t>
  </si>
  <si>
    <t>91853 (12.52%)</t>
  </si>
  <si>
    <t>25277 (6.57%)</t>
  </si>
  <si>
    <t>12052 (20.01%)</t>
  </si>
  <si>
    <t>10157 (46.44%)</t>
  </si>
  <si>
    <t>3808 (43.91%)</t>
  </si>
  <si>
    <t>Suicidal Behavior a,b,c; a,b,c; a,b,c</t>
  </si>
  <si>
    <t>5372 (0.42%)</t>
  </si>
  <si>
    <t>1064 (0.18%)</t>
  </si>
  <si>
    <t>525 (0.74%)</t>
  </si>
  <si>
    <t>442 (3.08%)</t>
  </si>
  <si>
    <t>1959 (9.12%)</t>
  </si>
  <si>
    <t>4385 (0.60%)</t>
  </si>
  <si>
    <t>933 (0.24%)</t>
  </si>
  <si>
    <t>636 (1.06%)</t>
  </si>
  <si>
    <t>561 (2.57%)</t>
  </si>
  <si>
    <t>694 (8.00%)</t>
  </si>
  <si>
    <t>5439 (0.43%)</t>
  </si>
  <si>
    <t>2544 (0.44%)</t>
  </si>
  <si>
    <t>271 (0.38%)</t>
  </si>
  <si>
    <t>185 (1.29%)</t>
  </si>
  <si>
    <t>514 (2.39%)</t>
  </si>
  <si>
    <t>2174 (0.30%)</t>
  </si>
  <si>
    <t>871 (0.23%)</t>
  </si>
  <si>
    <t>187 (0.31%)</t>
  </si>
  <si>
    <t>154 (0.70%)</t>
  </si>
  <si>
    <t>106 (1.22%)</t>
  </si>
  <si>
    <t>Bipolar Disorder a,b,c; a,bb,cc; a,bb,c</t>
  </si>
  <si>
    <t>20391 (1.60%)</t>
  </si>
  <si>
    <t>7175 (1.23%)</t>
  </si>
  <si>
    <t>1392 (1.97%)</t>
  </si>
  <si>
    <t>1144 (7.96%)</t>
  </si>
  <si>
    <t>3036 (14.13%)</t>
  </si>
  <si>
    <t>13583 (1.85%)</t>
  </si>
  <si>
    <t>3933 (1.02%)</t>
  </si>
  <si>
    <t>1546 (2.57%)</t>
  </si>
  <si>
    <t>1587 (7.26%)</t>
  </si>
  <si>
    <t>1134 (13.08%)</t>
  </si>
  <si>
    <t>Pain</t>
  </si>
  <si>
    <t>Pain aa,bb,cc; aa,bb,cc; aa,bb,cc</t>
  </si>
  <si>
    <t>625313 (49.13%)</t>
  </si>
  <si>
    <t>197544 (33.91%)</t>
  </si>
  <si>
    <t>50807 (72.06%)</t>
  </si>
  <si>
    <t>13635 (94.87%)</t>
  </si>
  <si>
    <t>14840 (69.06%)</t>
  </si>
  <si>
    <t>358241 (48.83%)</t>
  </si>
  <si>
    <t>118310 (30.76%)</t>
  </si>
  <si>
    <t>45772 (76.00%)</t>
  </si>
  <si>
    <t>21118 (96.57%)</t>
  </si>
  <si>
    <t>6222 (71.74%)</t>
  </si>
  <si>
    <t xml:space="preserve">Number of pain codes a,b,c; a,b,c; a,b,c; </t>
  </si>
  <si>
    <t>Number of different pain conditions a,b,c; a,b,c; a,b,c;</t>
  </si>
  <si>
    <t>Other medical conditions</t>
  </si>
  <si>
    <t>Hepatitis C a,b,c; a,bb,cc; a,b,c</t>
  </si>
  <si>
    <t>6487 (0.54%)</t>
  </si>
  <si>
    <t>713 (0.12%)</t>
  </si>
  <si>
    <t>720 (1.02%)</t>
  </si>
  <si>
    <t>964 (6.71%)</t>
  </si>
  <si>
    <t>3515 (16.36%)</t>
  </si>
  <si>
    <t>5050 (0.69%)</t>
  </si>
  <si>
    <t>912 (0.24%)</t>
  </si>
  <si>
    <t>692 (1.15%)</t>
  </si>
  <si>
    <t>910 (4.16%)</t>
  </si>
  <si>
    <t>1612 (18.59%)</t>
  </si>
  <si>
    <t>HIV a,b,c; a,b,c; a,b,c</t>
  </si>
  <si>
    <t>8460 (0.66%)</t>
  </si>
  <si>
    <t>2469 (0.42%)</t>
  </si>
  <si>
    <t>660 (0.94%)</t>
  </si>
  <si>
    <t>259 (1.80%)</t>
  </si>
  <si>
    <t>566 (2.63%)</t>
  </si>
  <si>
    <t>853 (0.12%)</t>
  </si>
  <si>
    <t>259 (0.07%)</t>
  </si>
  <si>
    <t>98 (0.16%)</t>
  </si>
  <si>
    <t>100 (0.46%)</t>
  </si>
  <si>
    <t>36 (0.42%)</t>
  </si>
  <si>
    <t>We defined a single prescription; the # of days covered by the prescription was not accounted for.</t>
  </si>
  <si>
    <t>We avoid referring to the patients in the “No Prescription” group as having “no exposure” because exposure status is defined with prescription data and not verified by patient self-report.</t>
  </si>
  <si>
    <t>NP v ME (% difference)</t>
  </si>
  <si>
    <t>ME v CE (% difference)</t>
  </si>
  <si>
    <t>Male %</t>
  </si>
  <si>
    <t>Age (SD)</t>
  </si>
  <si>
    <t>Age &lt;35 (%)</t>
  </si>
  <si>
    <t>White %</t>
  </si>
  <si>
    <t>Not applicable</t>
  </si>
  <si>
    <t>Average length of record (years)</t>
  </si>
  <si>
    <t>146.86</t>
  </si>
  <si>
    <t>Average density of records</t>
  </si>
  <si>
    <t>161.12</t>
  </si>
  <si>
    <t>89.71</t>
  </si>
  <si>
    <t>OUD (1)</t>
  </si>
  <si>
    <t>OUD (2)</t>
  </si>
  <si>
    <t>Opioid Overdose</t>
  </si>
  <si>
    <t>Number of bouts*</t>
  </si>
  <si>
    <t>Length of bouts (days)</t>
  </si>
  <si>
    <t>Age at first prescription (years)</t>
  </si>
  <si>
    <t>Age at first OUD ICD diagnosis (years)</t>
  </si>
  <si>
    <t>11.75</t>
  </si>
  <si>
    <t>17.04</t>
  </si>
  <si>
    <t>Alcohol Use Disorder</t>
  </si>
  <si>
    <t>Tobacco Use Disorder</t>
  </si>
  <si>
    <t>Cannabis Use Disoder</t>
  </si>
  <si>
    <t>Substance Use Disorder</t>
  </si>
  <si>
    <t>Anxiety</t>
  </si>
  <si>
    <t>Depression</t>
  </si>
  <si>
    <t>Schizophrenia</t>
  </si>
  <si>
    <t>Bipolar Disorder</t>
  </si>
  <si>
    <t>Number of pain codes</t>
  </si>
  <si>
    <t>112.37</t>
  </si>
  <si>
    <t>97.442</t>
  </si>
  <si>
    <t>Number of different pain conditions</t>
  </si>
  <si>
    <t>145.75</t>
  </si>
  <si>
    <t>125.37</t>
  </si>
  <si>
    <t>82.02</t>
  </si>
  <si>
    <t>Hepatitis C</t>
  </si>
  <si>
    <t>HIV</t>
  </si>
  <si>
    <t>abstral</t>
  </si>
  <si>
    <t>acetaminophen codeine</t>
  </si>
  <si>
    <t>actiq</t>
  </si>
  <si>
    <t>alfentanil</t>
  </si>
  <si>
    <t>buprenorphine</t>
  </si>
  <si>
    <t>buprenorphine/naloxone</t>
  </si>
  <si>
    <t>butorphanol</t>
  </si>
  <si>
    <t>codeine</t>
  </si>
  <si>
    <t>fentanyl</t>
  </si>
  <si>
    <t>hydrocodone</t>
  </si>
  <si>
    <t>hydrocodone acetaminophen</t>
  </si>
  <si>
    <t>hydrocodone bitartrate</t>
  </si>
  <si>
    <t>hydromorphone</t>
  </si>
  <si>
    <t>levorphanol</t>
  </si>
  <si>
    <t>meperidine</t>
  </si>
  <si>
    <t>methadone</t>
  </si>
  <si>
    <t>morphine</t>
  </si>
  <si>
    <t>morphine sulfate</t>
  </si>
  <si>
    <t>nalbuphine</t>
  </si>
  <si>
    <t>naloxone</t>
  </si>
  <si>
    <t>naltrexone</t>
  </si>
  <si>
    <t>onsolis</t>
  </si>
  <si>
    <t>oxycodone</t>
  </si>
  <si>
    <t>oxycodone acetaminophen</t>
  </si>
  <si>
    <t>oxymorphone</t>
  </si>
  <si>
    <t>pentazocine</t>
  </si>
  <si>
    <t>propoxyphene</t>
  </si>
  <si>
    <t>remifentanil</t>
  </si>
  <si>
    <t>sufentanil</t>
  </si>
  <si>
    <t>tapentadol</t>
  </si>
  <si>
    <t>tramadol</t>
  </si>
  <si>
    <t>tramadol acetaminophen</t>
  </si>
  <si>
    <t xml:space="preserve">Brand names of the drugs listed above were also used to extract all relevant prescription data used in the analysis. We excluded injectable opioids because these tend to be administered in hospital settings. </t>
  </si>
  <si>
    <t>ICD9</t>
  </si>
  <si>
    <t>140</t>
  </si>
  <si>
    <t>Malignant neoplasm of lip</t>
  </si>
  <si>
    <t>140.0</t>
  </si>
  <si>
    <t>Malignant neoplasm of upper lip, vermilion border</t>
  </si>
  <si>
    <t>140.1</t>
  </si>
  <si>
    <t>Malignant neoplasm of lower lip, vermilion border</t>
  </si>
  <si>
    <t>140.3</t>
  </si>
  <si>
    <t>Malignant neoplasm of upper lip, inner aspect</t>
  </si>
  <si>
    <t>140.4</t>
  </si>
  <si>
    <t>Malignant neoplasm of lower lip, inner aspect</t>
  </si>
  <si>
    <t>140.5</t>
  </si>
  <si>
    <t>Malignant neoplasm of lip, unspecified, inner aspect</t>
  </si>
  <si>
    <t>140.6</t>
  </si>
  <si>
    <t>Malignant neoplasm of commissure of lip</t>
  </si>
  <si>
    <t>140.8</t>
  </si>
  <si>
    <t>Malignant neoplasm of other sites of lip</t>
  </si>
  <si>
    <t>140.9</t>
  </si>
  <si>
    <t>Malignant neoplasm of lip, unspecified, vermilion border</t>
  </si>
  <si>
    <t>141</t>
  </si>
  <si>
    <t>Malignant neoplasm of tongue</t>
  </si>
  <si>
    <t>141.0</t>
  </si>
  <si>
    <t>Malignant neoplasm of base of tongue</t>
  </si>
  <si>
    <t>141.1</t>
  </si>
  <si>
    <t>Malignant neoplasm of dorsal surface of tongue</t>
  </si>
  <si>
    <t>141.2</t>
  </si>
  <si>
    <t>Malignant neoplasm of tip and lateral border of tongue</t>
  </si>
  <si>
    <t>141.3</t>
  </si>
  <si>
    <t>Malignant neoplasm of ventral surface of tongue</t>
  </si>
  <si>
    <t>141.4</t>
  </si>
  <si>
    <t>Malignant neoplasm of anterior two-thirds of tongue, part unspecified</t>
  </si>
  <si>
    <t>141.5</t>
  </si>
  <si>
    <t>Malignant neoplasm of junctional zone of tongue</t>
  </si>
  <si>
    <t>141.6</t>
  </si>
  <si>
    <t>Malignant neoplasm of lingual tonsil</t>
  </si>
  <si>
    <t>141.8</t>
  </si>
  <si>
    <t>Malignant neoplasm of other sites of tongue</t>
  </si>
  <si>
    <t>141.9</t>
  </si>
  <si>
    <t>Malignant neoplasm of tongue, unspecified</t>
  </si>
  <si>
    <t>142</t>
  </si>
  <si>
    <t>Malignant neoplasm of major salivary glands</t>
  </si>
  <si>
    <t>142.0</t>
  </si>
  <si>
    <t>Malignant neoplasm of parotid gland</t>
  </si>
  <si>
    <t>142.1</t>
  </si>
  <si>
    <t>Malignant neoplasm of submandibular gland</t>
  </si>
  <si>
    <t>142.2</t>
  </si>
  <si>
    <t>Malignant neoplasm of sublingual gland</t>
  </si>
  <si>
    <t>142.8</t>
  </si>
  <si>
    <t>Malignant neoplasm of other major salivary glands</t>
  </si>
  <si>
    <t>142.9</t>
  </si>
  <si>
    <t>Malignant neoplasm of salivary gland, unspecified</t>
  </si>
  <si>
    <t>143</t>
  </si>
  <si>
    <t>Malignant neoplasm of gum</t>
  </si>
  <si>
    <t>143.0</t>
  </si>
  <si>
    <t>Malignant neoplasm of upper gum</t>
  </si>
  <si>
    <t>143.1</t>
  </si>
  <si>
    <t>Malignant neoplasm of lower gum</t>
  </si>
  <si>
    <t>143.8</t>
  </si>
  <si>
    <t>Malignant neoplasm of other sites of gum</t>
  </si>
  <si>
    <t>143.9</t>
  </si>
  <si>
    <t>Malignant neoplasm of gum, unspecified</t>
  </si>
  <si>
    <t>144</t>
  </si>
  <si>
    <t>Malignant neoplasm of floor of mouth</t>
  </si>
  <si>
    <t>144.0</t>
  </si>
  <si>
    <t>Malignant neoplasm of anterior portion of floor of mouth</t>
  </si>
  <si>
    <t>144.1</t>
  </si>
  <si>
    <t>Malignant neoplasm of lateral portion of floor of mouth</t>
  </si>
  <si>
    <t>144.8</t>
  </si>
  <si>
    <t>Malignant neoplasm of other sites of floor of mouth</t>
  </si>
  <si>
    <t>144.9</t>
  </si>
  <si>
    <t>Malignant neoplasm of floor of mouth, part unspecified</t>
  </si>
  <si>
    <t>145</t>
  </si>
  <si>
    <t>Malignant neoplasm of other and unspecified parts of mouth</t>
  </si>
  <si>
    <t>145.0</t>
  </si>
  <si>
    <t>Malignant neoplasm of cheek mucosa</t>
  </si>
  <si>
    <t>145.1</t>
  </si>
  <si>
    <t>Malignant neoplasm of vestibule of mouth</t>
  </si>
  <si>
    <t>145.2</t>
  </si>
  <si>
    <t>Malignant neoplasm of hard palate</t>
  </si>
  <si>
    <t>145.3</t>
  </si>
  <si>
    <t>Malignant neoplasm of soft palate</t>
  </si>
  <si>
    <t>145.4</t>
  </si>
  <si>
    <t>Malignant neoplasm of uvula</t>
  </si>
  <si>
    <t>145.5</t>
  </si>
  <si>
    <t>Malignant neoplasm of palate, unspecified</t>
  </si>
  <si>
    <t>145.6</t>
  </si>
  <si>
    <t>Malignant neoplasm of retromolar area</t>
  </si>
  <si>
    <t>145.8</t>
  </si>
  <si>
    <t>Malignant neoplasm of other specified parts of mouth</t>
  </si>
  <si>
    <t>145.9</t>
  </si>
  <si>
    <t>Malignant neoplasm of mouth, unspecified</t>
  </si>
  <si>
    <t>146</t>
  </si>
  <si>
    <t>Malignant neoplasm of oropharynx</t>
  </si>
  <si>
    <t>146.0</t>
  </si>
  <si>
    <t>Malignant neoplasm of tonsil</t>
  </si>
  <si>
    <t>146.1</t>
  </si>
  <si>
    <t>Malignant neoplasm of tonsillar fossa</t>
  </si>
  <si>
    <t>146.2</t>
  </si>
  <si>
    <t>Malignant neoplasm of tonsillar pillars (anterior) (posterior)</t>
  </si>
  <si>
    <t>146.3</t>
  </si>
  <si>
    <t>Malignant neoplasm of vallecula epiglottica</t>
  </si>
  <si>
    <t>146.4</t>
  </si>
  <si>
    <t>Malignant neoplasm of anterior aspect of epiglottis</t>
  </si>
  <si>
    <t>146.5</t>
  </si>
  <si>
    <t>Malignant neoplasm of junctional region of oropharynx</t>
  </si>
  <si>
    <t>146.6</t>
  </si>
  <si>
    <t>Malignant neoplasm of lateral wall of oropharynx</t>
  </si>
  <si>
    <t>146.7</t>
  </si>
  <si>
    <t>Malignant neoplasm of posterior wall of oropharynx</t>
  </si>
  <si>
    <t>146.8</t>
  </si>
  <si>
    <t>Malignant neoplasm of other specified sites of oropharynx</t>
  </si>
  <si>
    <t>146.9</t>
  </si>
  <si>
    <t>Malignant neoplasm of oropharynx, unspecified site</t>
  </si>
  <si>
    <t>147</t>
  </si>
  <si>
    <t>Malignant neoplasm of nasopharynx</t>
  </si>
  <si>
    <t>147.0</t>
  </si>
  <si>
    <t>Malignant neoplasm of superior wall of nasopharynx</t>
  </si>
  <si>
    <t>147.1</t>
  </si>
  <si>
    <t>Malignant neoplasm of posterior wall of nasopharynx</t>
  </si>
  <si>
    <t>147.2</t>
  </si>
  <si>
    <t>Malignant neoplasm of lateral wall of nasopharynx</t>
  </si>
  <si>
    <t>147.3</t>
  </si>
  <si>
    <t>Malignant neoplasm of anterior wall of nasopharynx</t>
  </si>
  <si>
    <t>147.8</t>
  </si>
  <si>
    <t>Malignant neoplasm of other specified sites of nasopharynx</t>
  </si>
  <si>
    <t>147.9</t>
  </si>
  <si>
    <t>Malignant neoplasm of nasopharynx, unspecified site</t>
  </si>
  <si>
    <t>148</t>
  </si>
  <si>
    <t>Malignant neoplasm of hypopharynx</t>
  </si>
  <si>
    <t>148.0</t>
  </si>
  <si>
    <t>Malignant neoplasm of postcricoid region of hypopharynx</t>
  </si>
  <si>
    <t>148.1</t>
  </si>
  <si>
    <t>Malignant neoplasm of pyriform sinus</t>
  </si>
  <si>
    <t>148.2</t>
  </si>
  <si>
    <t>Malignant neoplasm of aryepiglottic fold, hypopharyngeal aspect</t>
  </si>
  <si>
    <t>148.3</t>
  </si>
  <si>
    <t>Malignant neoplasm of posterior hypopharyngeal wall</t>
  </si>
  <si>
    <t>148.8</t>
  </si>
  <si>
    <t>Malignant neoplasm of other specified sites of hypopharynx</t>
  </si>
  <si>
    <t>148.9</t>
  </si>
  <si>
    <t>Malignant neoplasm of hypopharynx, unspecified site</t>
  </si>
  <si>
    <t>149</t>
  </si>
  <si>
    <t>Malignant neoplasm of other and ill-defined sites within the lip, oral cavity, and pharynx</t>
  </si>
  <si>
    <t>149.0</t>
  </si>
  <si>
    <t>Malignant neoplasm of pharynx, unspecified</t>
  </si>
  <si>
    <t>149.1</t>
  </si>
  <si>
    <t>Malignant neoplasm of waldeyer's ring</t>
  </si>
  <si>
    <t>149.8</t>
  </si>
  <si>
    <t>Malignant neoplasm of other sites within the lip and oral cavity</t>
  </si>
  <si>
    <t>149.9</t>
  </si>
  <si>
    <t>Malignant neoplasm of ill-defined sites within the lip and oral cavity</t>
  </si>
  <si>
    <t>150</t>
  </si>
  <si>
    <t>Malignant neoplasm of esophagus</t>
  </si>
  <si>
    <t>150.0</t>
  </si>
  <si>
    <t>Malignant neoplasm of cervical esophagus</t>
  </si>
  <si>
    <t>150.1</t>
  </si>
  <si>
    <t>Malignant neoplasm of thoracic esophagus</t>
  </si>
  <si>
    <t>150.2</t>
  </si>
  <si>
    <t>Malignant neoplasm of abdominal esophagus</t>
  </si>
  <si>
    <t>150.3</t>
  </si>
  <si>
    <t>Malignant neoplasm of upper third of esophagus</t>
  </si>
  <si>
    <t>150.4</t>
  </si>
  <si>
    <t>Malignant neoplasm of middle third of esophagus</t>
  </si>
  <si>
    <t>150.5</t>
  </si>
  <si>
    <t>Malignant neoplasm of lower third of esophagus</t>
  </si>
  <si>
    <t>150.8</t>
  </si>
  <si>
    <t>Malignant neoplasm of other specified part of esophagus</t>
  </si>
  <si>
    <t>150.9</t>
  </si>
  <si>
    <t>Malignant neoplasm of esophagus, unspecified site</t>
  </si>
  <si>
    <t>151</t>
  </si>
  <si>
    <t>Malignant neoplasm of stomach</t>
  </si>
  <si>
    <t>151.0</t>
  </si>
  <si>
    <t>Malignant neoplasm of cardia</t>
  </si>
  <si>
    <t>151.1</t>
  </si>
  <si>
    <t>Malignant neoplasm of pylorus</t>
  </si>
  <si>
    <t>151.2</t>
  </si>
  <si>
    <t>Malignant neoplasm of pyloric antrum</t>
  </si>
  <si>
    <t>151.3</t>
  </si>
  <si>
    <t>Malignant neoplasm of fundus of stomach</t>
  </si>
  <si>
    <t>151.4</t>
  </si>
  <si>
    <t>Malignant neoplasm of body of stomach</t>
  </si>
  <si>
    <t>151.5</t>
  </si>
  <si>
    <t>Malignant neoplasm of lesser curvature of stomach, unspecified</t>
  </si>
  <si>
    <t>151.6</t>
  </si>
  <si>
    <t>Malignant neoplasm of greater curvature of stomach, unspecified</t>
  </si>
  <si>
    <t>151.8</t>
  </si>
  <si>
    <t>Malignant neoplasm of other specified sites of stomach</t>
  </si>
  <si>
    <t>151.9</t>
  </si>
  <si>
    <t>Malignant neoplasm of stomach, unspecified site</t>
  </si>
  <si>
    <t>152</t>
  </si>
  <si>
    <t>Malignant neoplasm of small intestine, including duodenum</t>
  </si>
  <si>
    <t>152.0</t>
  </si>
  <si>
    <t>Malignant neoplasm of duodenum</t>
  </si>
  <si>
    <t>152.1</t>
  </si>
  <si>
    <t>Malignant neoplasm of jejunum</t>
  </si>
  <si>
    <t>152.2</t>
  </si>
  <si>
    <t>Malignant neoplasm of ileum</t>
  </si>
  <si>
    <t>152.3</t>
  </si>
  <si>
    <t>Malignant neoplasm of Meckel's diverticulum</t>
  </si>
  <si>
    <t>152.8</t>
  </si>
  <si>
    <t>Malignant neoplasm of other specified sites of small intestine</t>
  </si>
  <si>
    <t>152.9</t>
  </si>
  <si>
    <t>Malignant neoplasm of small intestine, unspecified site</t>
  </si>
  <si>
    <t>153</t>
  </si>
  <si>
    <t>Malignant neoplasm of colon</t>
  </si>
  <si>
    <t>153.0</t>
  </si>
  <si>
    <t>Malignant neoplasm of hepatic flexure</t>
  </si>
  <si>
    <t>153.1</t>
  </si>
  <si>
    <t>Malignant neoplasm of transverse colon</t>
  </si>
  <si>
    <t>153.2</t>
  </si>
  <si>
    <t>Malignant neoplasm of descending colon</t>
  </si>
  <si>
    <t>153.3</t>
  </si>
  <si>
    <t>Malignant neoplasm of sigmoid colon</t>
  </si>
  <si>
    <t>153.4</t>
  </si>
  <si>
    <t>Malignant neoplasm of cecum</t>
  </si>
  <si>
    <t>153.5</t>
  </si>
  <si>
    <t>Malignant neoplasm of appendix vermiformis</t>
  </si>
  <si>
    <t>153.6</t>
  </si>
  <si>
    <t>Malignant neoplasm of ascending colon</t>
  </si>
  <si>
    <t>153.7</t>
  </si>
  <si>
    <t>Malignant neoplasm of splenic flexure</t>
  </si>
  <si>
    <t>153.8</t>
  </si>
  <si>
    <t>Malignant neoplasm of other specified sites of large intestine</t>
  </si>
  <si>
    <t>153.9</t>
  </si>
  <si>
    <t>Malignant neoplasm of colon, unspecified site</t>
  </si>
  <si>
    <t>154</t>
  </si>
  <si>
    <t>Malignant neoplasm of rectum, rectosigmoid junction, and anus</t>
  </si>
  <si>
    <t>154.0</t>
  </si>
  <si>
    <t>Malignant neoplasm of rectosigmoid junction</t>
  </si>
  <si>
    <t>154.1</t>
  </si>
  <si>
    <t>Malignant neoplasm of rectum</t>
  </si>
  <si>
    <t>154.2</t>
  </si>
  <si>
    <t>Malignant neoplasm of anal canal</t>
  </si>
  <si>
    <t>154.3</t>
  </si>
  <si>
    <t>Malignant neoplasm of anus, unspecified site</t>
  </si>
  <si>
    <t>154.8</t>
  </si>
  <si>
    <t>Malignant neoplasm of other sites of rectum, rectosigmoid junction, and anus</t>
  </si>
  <si>
    <t>155</t>
  </si>
  <si>
    <t>Malignant neoplasm of liver and intrahepatic bile ducts</t>
  </si>
  <si>
    <t>155.0</t>
  </si>
  <si>
    <t>Malignant neoplasm of liver, primary</t>
  </si>
  <si>
    <t>155.1</t>
  </si>
  <si>
    <t>Malignant neoplasm of intrahepatic bile ducts</t>
  </si>
  <si>
    <t>155.2</t>
  </si>
  <si>
    <t>Malignant neoplasm of liver, not specified as primary or secondary</t>
  </si>
  <si>
    <t>156</t>
  </si>
  <si>
    <t>Malignant neoplasm of gallbladder and extrahepatic bile ducts</t>
  </si>
  <si>
    <t>156.0</t>
  </si>
  <si>
    <t>Malignant neoplasm of gallbladder</t>
  </si>
  <si>
    <t>156.1</t>
  </si>
  <si>
    <t>Malignant neoplasm of extrahepatic bile ducts</t>
  </si>
  <si>
    <t>156.2</t>
  </si>
  <si>
    <t>Malignant neoplasm of ampulla of vater</t>
  </si>
  <si>
    <t>156.8</t>
  </si>
  <si>
    <t>Malignant neoplasm of other specified sites of gallbladder and extrahepatic bile ducts</t>
  </si>
  <si>
    <t>156.9</t>
  </si>
  <si>
    <t>Malignant neoplasm of biliary tract, part unspecified site</t>
  </si>
  <si>
    <t>157</t>
  </si>
  <si>
    <t>Malignant neoplasm of pancreas</t>
  </si>
  <si>
    <t>157.0</t>
  </si>
  <si>
    <t>Malignant neoplasm of head of pancreas</t>
  </si>
  <si>
    <t>157.1</t>
  </si>
  <si>
    <t>Malignant neoplasm of body of pancreas</t>
  </si>
  <si>
    <t>157.2</t>
  </si>
  <si>
    <t>Malignant neoplasm of tail of pancreas</t>
  </si>
  <si>
    <t>157.3</t>
  </si>
  <si>
    <t>Malignant neoplasm of pancreatic duct</t>
  </si>
  <si>
    <t>157.4</t>
  </si>
  <si>
    <t>Malignant neoplasm of islets of langerhans</t>
  </si>
  <si>
    <t>157.8</t>
  </si>
  <si>
    <t>Malignant neoplasm of other specified sites of pancreas</t>
  </si>
  <si>
    <t>157.9</t>
  </si>
  <si>
    <t>Malignant neoplasm of pancreas, part unspecified</t>
  </si>
  <si>
    <t>158</t>
  </si>
  <si>
    <t>Malignant neoplasm of retroperitoneum and peritoneum</t>
  </si>
  <si>
    <t>158.0</t>
  </si>
  <si>
    <t>Malignant neoplasm of retroperitoneum</t>
  </si>
  <si>
    <t>158.8</t>
  </si>
  <si>
    <t>Malignant neoplasm of specified parts of peritoneum</t>
  </si>
  <si>
    <t>158.9</t>
  </si>
  <si>
    <t>Malignant neoplasm of peritoneum, unspecified</t>
  </si>
  <si>
    <t>159</t>
  </si>
  <si>
    <t>Malignant neoplasm of other and ill-defined sites within the digestive organs and peritoneum</t>
  </si>
  <si>
    <t>159.0</t>
  </si>
  <si>
    <t>Malignant neoplasm of intestinal tract, part unspecified</t>
  </si>
  <si>
    <t>159.1</t>
  </si>
  <si>
    <t>Malignant neoplasm of spleen, not elsewhere classified</t>
  </si>
  <si>
    <t>159.8</t>
  </si>
  <si>
    <t>Malignant neoplasm of other sites of digestive system and intra-abdominal organs</t>
  </si>
  <si>
    <t>159.9</t>
  </si>
  <si>
    <t>Malignant neoplasm of ill-defined sites within the digestive organs and peritoneum</t>
  </si>
  <si>
    <t>160</t>
  </si>
  <si>
    <t>Malignant neoplasm of nasal cavities, middle ear, and accessory sinuses</t>
  </si>
  <si>
    <t>160.0</t>
  </si>
  <si>
    <t>Malignant neoplasm of nasal cavities</t>
  </si>
  <si>
    <t>160.1</t>
  </si>
  <si>
    <t>Malignant neoplasm of auditory tube, middle ear, and mastoid air cells</t>
  </si>
  <si>
    <t>160.2</t>
  </si>
  <si>
    <t>Malignant neoplasm of maxillary sinus</t>
  </si>
  <si>
    <t>160.3</t>
  </si>
  <si>
    <t>Malignant neoplasm of ethmoidal sinus</t>
  </si>
  <si>
    <t>160.4</t>
  </si>
  <si>
    <t>Malignant neoplasm of frontal sinus</t>
  </si>
  <si>
    <t>160.5</t>
  </si>
  <si>
    <t>Malignant neoplasm of sphenoidal sinus</t>
  </si>
  <si>
    <t>160.8</t>
  </si>
  <si>
    <t>Malignant neoplasm of other accessory sinuses</t>
  </si>
  <si>
    <t>160.9</t>
  </si>
  <si>
    <t>Malignant neoplasm of accessory sinus, unspecified</t>
  </si>
  <si>
    <t>161</t>
  </si>
  <si>
    <t>Malignant neoplasm of larynx</t>
  </si>
  <si>
    <t>161.0</t>
  </si>
  <si>
    <t>Malignant neoplasm of glottis</t>
  </si>
  <si>
    <t>161.1</t>
  </si>
  <si>
    <t>Malignant neoplasm of supraglottis</t>
  </si>
  <si>
    <t>161.2</t>
  </si>
  <si>
    <t>Malignant neoplasm of subglottis</t>
  </si>
  <si>
    <t>161.3</t>
  </si>
  <si>
    <t>Malignant neoplasm of laryngeal cartilages</t>
  </si>
  <si>
    <t>161.8</t>
  </si>
  <si>
    <t>Malignant neoplasm of other specified sites of larynx</t>
  </si>
  <si>
    <t>161.9</t>
  </si>
  <si>
    <t>Malignant neoplasm of larynx, unspecified</t>
  </si>
  <si>
    <t>162</t>
  </si>
  <si>
    <t>Malignant neoplasm of trachea, bronchus, and lung</t>
  </si>
  <si>
    <t>162.0</t>
  </si>
  <si>
    <t>Malignant neoplasm of trachea</t>
  </si>
  <si>
    <t>162.2</t>
  </si>
  <si>
    <t>Malignant neoplasm of main bronchus</t>
  </si>
  <si>
    <t>162.3</t>
  </si>
  <si>
    <t>Malignant neoplasm of upper lobe, bronchus or lung</t>
  </si>
  <si>
    <t>162.4</t>
  </si>
  <si>
    <t>Malignant neoplasm of middle lobe, bronchus or lung</t>
  </si>
  <si>
    <t>162.5</t>
  </si>
  <si>
    <t>Malignant neoplasm of lower lobe, bronchus or lung</t>
  </si>
  <si>
    <t>162.8</t>
  </si>
  <si>
    <t>Malignant neoplasm of other parts of bronchus or lung</t>
  </si>
  <si>
    <t>162.9</t>
  </si>
  <si>
    <t>Malignant neoplasm of bronchus and lung, unspecified</t>
  </si>
  <si>
    <t>163</t>
  </si>
  <si>
    <t>Malignant neoplasm of pleura</t>
  </si>
  <si>
    <t>163.0</t>
  </si>
  <si>
    <t>Malignant neoplasm of parietal pleura</t>
  </si>
  <si>
    <t>163.1</t>
  </si>
  <si>
    <t>Malignant neoplasm of visceral pleura</t>
  </si>
  <si>
    <t>163.8</t>
  </si>
  <si>
    <t>Malignant neoplasm of other specified sites of pleura</t>
  </si>
  <si>
    <t>163.9</t>
  </si>
  <si>
    <t>Malignant neoplasm of pleura, unspecified</t>
  </si>
  <si>
    <t>164</t>
  </si>
  <si>
    <t>Malignant neoplasm of thymus, heart, and mediastinum</t>
  </si>
  <si>
    <t>164.0</t>
  </si>
  <si>
    <t>Malignant neoplasm of thymus</t>
  </si>
  <si>
    <t>164.1</t>
  </si>
  <si>
    <t>Malignant neoplasm of heart</t>
  </si>
  <si>
    <t>164.2</t>
  </si>
  <si>
    <t>Malignant neoplasm of anterior mediastinum</t>
  </si>
  <si>
    <t>164.3</t>
  </si>
  <si>
    <t>Malignant neoplasm of posterior mediastinum</t>
  </si>
  <si>
    <t>164.8</t>
  </si>
  <si>
    <t>Malignant neoplasm of other parts of mediastinum</t>
  </si>
  <si>
    <t>164.9</t>
  </si>
  <si>
    <t>Malignant neoplasm of mediastinum, part unspecified</t>
  </si>
  <si>
    <t>165</t>
  </si>
  <si>
    <t>Malignant neoplasm of other and ill-defined sites within the respiratory system and intrathoracic organs</t>
  </si>
  <si>
    <t>165.0</t>
  </si>
  <si>
    <t>Malignant neoplasm of upper respiratory tract, part unspecified</t>
  </si>
  <si>
    <t>165.8</t>
  </si>
  <si>
    <t>Malignant neoplasm of other sites within the respiratory system and intrathoracic organs</t>
  </si>
  <si>
    <t>165.9</t>
  </si>
  <si>
    <t>Malignant neoplasm of ill-defined sites within the respiratory system</t>
  </si>
  <si>
    <t>170</t>
  </si>
  <si>
    <t>Malignant neoplasm of bone and articular cartilage</t>
  </si>
  <si>
    <t>170.0</t>
  </si>
  <si>
    <t>Malignant neoplasm of bones of skull and face, except mandible</t>
  </si>
  <si>
    <t>170.1</t>
  </si>
  <si>
    <t>Malignant neoplasm of mandible</t>
  </si>
  <si>
    <t>170.2</t>
  </si>
  <si>
    <t>Malignant neoplasm of vertebral column, excluding sacrum and coccyx</t>
  </si>
  <si>
    <t>170.3</t>
  </si>
  <si>
    <t>Malignant neoplasm of ribs, sternum, and clavicle</t>
  </si>
  <si>
    <t>170.4</t>
  </si>
  <si>
    <t>Malignant neoplasm of scapula and long bones of upper limb</t>
  </si>
  <si>
    <t>170.5</t>
  </si>
  <si>
    <t>Malignant neoplasm of short bones of upper limb</t>
  </si>
  <si>
    <t>170.6</t>
  </si>
  <si>
    <t>Malignant neoplasm of pelvic bones, sacrum, and coccyx</t>
  </si>
  <si>
    <t>170.7</t>
  </si>
  <si>
    <t>Malignant neoplasm of long bones of lower limb</t>
  </si>
  <si>
    <t>170.8</t>
  </si>
  <si>
    <t>Malignant neoplasm of short bones of lower limb</t>
  </si>
  <si>
    <t>170.9</t>
  </si>
  <si>
    <t>Malignant neoplasm of bone and articular cartilage, site unspecified</t>
  </si>
  <si>
    <t>171</t>
  </si>
  <si>
    <t>Malignant neoplasm of connective and other soft tissue</t>
  </si>
  <si>
    <t>171.0</t>
  </si>
  <si>
    <t>Malignant neoplasm of connective and other soft tissue of head, face, and neck</t>
  </si>
  <si>
    <t>171.2</t>
  </si>
  <si>
    <t>Malignant neoplasm of connective and other soft tissue of upper limb, including shoulder</t>
  </si>
  <si>
    <t>171.3</t>
  </si>
  <si>
    <t>Malignant neoplasm of connective and other soft tissue of lower limb, including hip</t>
  </si>
  <si>
    <t>171.4</t>
  </si>
  <si>
    <t>Malignant neoplasm of connective and other soft tissue of thorax</t>
  </si>
  <si>
    <t>171.5</t>
  </si>
  <si>
    <t>Malignant neoplasm of connective and other soft tissue of abdomen</t>
  </si>
  <si>
    <t>171.6</t>
  </si>
  <si>
    <t>Malignant neoplasm of connective and other soft tissue of pelvis</t>
  </si>
  <si>
    <t>171.7</t>
  </si>
  <si>
    <t>Malignant neoplasm of connective and other soft tissue of trunk, unspecified</t>
  </si>
  <si>
    <t>171.8</t>
  </si>
  <si>
    <t>Malignant neoplasm of other specified sites of connective and other soft tissue</t>
  </si>
  <si>
    <t>171.9</t>
  </si>
  <si>
    <t>Malignant neoplasm of connective and other soft tissue, site unspecified</t>
  </si>
  <si>
    <t>172</t>
  </si>
  <si>
    <t>Malignant melanoma of skin</t>
  </si>
  <si>
    <t>172.0</t>
  </si>
  <si>
    <t>Malignant melanoma of skin of lip</t>
  </si>
  <si>
    <t>172.1</t>
  </si>
  <si>
    <t>Malignant melanoma of skin of eyelid, including canthus</t>
  </si>
  <si>
    <t>172.2</t>
  </si>
  <si>
    <t>Malignant melanoma of skin of ear and external auditory canal</t>
  </si>
  <si>
    <t>172.3</t>
  </si>
  <si>
    <t>Malignant melanoma of skin of other and unspecified parts of face</t>
  </si>
  <si>
    <t>172.4</t>
  </si>
  <si>
    <t>Malignant melanoma of skin of scalp and neck</t>
  </si>
  <si>
    <t>172.5</t>
  </si>
  <si>
    <t>Malignant melanoma of skin of trunk, except scrotum</t>
  </si>
  <si>
    <t>172.6</t>
  </si>
  <si>
    <t>Malignant melanoma of skin of upper limb, including shoulder</t>
  </si>
  <si>
    <t>172.7</t>
  </si>
  <si>
    <t>Malignant melanoma of skin of lower limb, including hip</t>
  </si>
  <si>
    <t>172.8</t>
  </si>
  <si>
    <t>Malignant melanoma of other specified sites of skin</t>
  </si>
  <si>
    <t>172.9</t>
  </si>
  <si>
    <t>Melanoma of skin, site unspecified</t>
  </si>
  <si>
    <t>173</t>
  </si>
  <si>
    <t>Other and unspecified malignant neoplasm of skin</t>
  </si>
  <si>
    <t>173.0</t>
  </si>
  <si>
    <t>Other malignant neoplasm of skin of lip</t>
  </si>
  <si>
    <t>173.00</t>
  </si>
  <si>
    <t>Unspecified malignant neoplasm of skin of lip</t>
  </si>
  <si>
    <t>173.01</t>
  </si>
  <si>
    <t>Basal cell carcinoma of skin of lip</t>
  </si>
  <si>
    <t>173.02</t>
  </si>
  <si>
    <t>Squamous cell carcinoma of skin of lip</t>
  </si>
  <si>
    <t>173.09</t>
  </si>
  <si>
    <t>Other specified malignant neoplasm of skin of lip</t>
  </si>
  <si>
    <t>173.1</t>
  </si>
  <si>
    <t>Other and unspecified malignant neoplasm of skin of eyelid, including canthus</t>
  </si>
  <si>
    <t>173.10</t>
  </si>
  <si>
    <t>Unspecified malignant neoplasm of eyelid, including canthus</t>
  </si>
  <si>
    <t>173.11</t>
  </si>
  <si>
    <t>Basal cell carcinoma of eyelid, including canthus</t>
  </si>
  <si>
    <t>173.12</t>
  </si>
  <si>
    <t>Squamous cell carcinoma of eyelid, including canthus</t>
  </si>
  <si>
    <t>173.19</t>
  </si>
  <si>
    <t>Other specified malignant neoplasm of eyelid, including canthus</t>
  </si>
  <si>
    <t>173.2</t>
  </si>
  <si>
    <t>Other and unspecified malignant neoplasm of skin of ear and external auditory canal</t>
  </si>
  <si>
    <t>173.20</t>
  </si>
  <si>
    <t>Unspecified malignant neoplasm of skin of ear and external auditory canal</t>
  </si>
  <si>
    <t>173.21</t>
  </si>
  <si>
    <t>Basal cell carcinoma of skin of ear and external auditory canal</t>
  </si>
  <si>
    <t>173.22</t>
  </si>
  <si>
    <t>Squamous cell carcinoma of skin of ear and external auditory canal</t>
  </si>
  <si>
    <t>173.29</t>
  </si>
  <si>
    <t>Other specified malignant neoplasm of skin of ear and external auditory canal</t>
  </si>
  <si>
    <t>173.3</t>
  </si>
  <si>
    <t>Other and unspecified malignant neoplasm of skin of other and unspecified parts of face</t>
  </si>
  <si>
    <t>173.30</t>
  </si>
  <si>
    <t>Unspecified malignant neoplasm of skin of other and unspecified parts of face</t>
  </si>
  <si>
    <t>173.31</t>
  </si>
  <si>
    <t>Basal cell carcinoma of skin of other and unspecified parts of face</t>
  </si>
  <si>
    <t>173.32</t>
  </si>
  <si>
    <t>Squamous cell carcinoma of skin of other and unspecified parts of face</t>
  </si>
  <si>
    <t>173.39</t>
  </si>
  <si>
    <t>Other specified malignant neoplasm of skin of other and unspecified parts of face</t>
  </si>
  <si>
    <t>173.4</t>
  </si>
  <si>
    <t>Other and unspecified malignant neoplasm of scalp and skin of neck</t>
  </si>
  <si>
    <t>173.40</t>
  </si>
  <si>
    <t>Unspecified malignant neoplasm of scalp and skin of neck</t>
  </si>
  <si>
    <t>173.41</t>
  </si>
  <si>
    <t>Basal cell carcinoma of scalp and skin of neck</t>
  </si>
  <si>
    <t>173.42</t>
  </si>
  <si>
    <t>Squamous cell carcinoma of scalp and skin of neck</t>
  </si>
  <si>
    <t>173.49</t>
  </si>
  <si>
    <t>Other specified malignant neoplasm of scalp and skin of neck</t>
  </si>
  <si>
    <t>173.5</t>
  </si>
  <si>
    <t>Other and unspecified malignant neoplasm of skin of trunk, except scrotum</t>
  </si>
  <si>
    <t>173.50</t>
  </si>
  <si>
    <t>Unspecified malignant neoplasm of skin of trunk, except scrotum</t>
  </si>
  <si>
    <t>173.51</t>
  </si>
  <si>
    <t>Basal cell carcinoma of skin of trunk, except scrotum</t>
  </si>
  <si>
    <t>173.52</t>
  </si>
  <si>
    <t>Squamous cell carcinoma of skin of trunk, except scrotum</t>
  </si>
  <si>
    <t>173.59</t>
  </si>
  <si>
    <t>Other specified malignant neoplasm of skin of trunk, except scrotum</t>
  </si>
  <si>
    <t>173.6</t>
  </si>
  <si>
    <t>Other and unspecified malignant neoplasm of skin of upper limb, including shoulder</t>
  </si>
  <si>
    <t>173.60</t>
  </si>
  <si>
    <t>Unspecified malignant neoplasm of skin of upper limb, including shoulder</t>
  </si>
  <si>
    <t>173.61</t>
  </si>
  <si>
    <t>Basal cell carcinoma of skin of upper limb, including shoulder</t>
  </si>
  <si>
    <t>173.62</t>
  </si>
  <si>
    <t>Squamous cell carcinoma of skin of upper limb, including shoulder</t>
  </si>
  <si>
    <t>173.69</t>
  </si>
  <si>
    <t>Other specified malignant neoplasm of skin of upper limb, including shoulder</t>
  </si>
  <si>
    <t>173.7</t>
  </si>
  <si>
    <t>Other and unspecified malignant neoplasm of skin of lower limb, including hip</t>
  </si>
  <si>
    <t>173.70</t>
  </si>
  <si>
    <t>Unspecified malignant neoplasm of skin of lower limb, including hip</t>
  </si>
  <si>
    <t>173.71</t>
  </si>
  <si>
    <t>Basal cell carcinoma of skin of lower limb, including hip</t>
  </si>
  <si>
    <t>173.72</t>
  </si>
  <si>
    <t>Squamous cell carcinoma of skin of lower limb, including hip</t>
  </si>
  <si>
    <t>173.79</t>
  </si>
  <si>
    <t>Other specified malignant neoplasm of skin of lower limb, including hip</t>
  </si>
  <si>
    <t>173.8</t>
  </si>
  <si>
    <t>Other and unspecified malignant neoplasm of other specified sites of skin</t>
  </si>
  <si>
    <t>173.80</t>
  </si>
  <si>
    <t>Unspecified malignant neoplasm of other specified sites of skin</t>
  </si>
  <si>
    <t>173.81</t>
  </si>
  <si>
    <t>Basal cell carcinoma of other specified sites of skin</t>
  </si>
  <si>
    <t>173.82</t>
  </si>
  <si>
    <t>Squamous cell carcinoma of other specified sites of skin</t>
  </si>
  <si>
    <t>173.89</t>
  </si>
  <si>
    <t>Other specified malignant neoplasm of other specified sites of skin</t>
  </si>
  <si>
    <t>173.9</t>
  </si>
  <si>
    <t>Other and unspecified malignant neoplasm of skin, site unspecified</t>
  </si>
  <si>
    <t>173.90</t>
  </si>
  <si>
    <t>Unspecified malignant neoplasm of skin, site unspecified</t>
  </si>
  <si>
    <t>173.91</t>
  </si>
  <si>
    <t>Basal cell carcinoma of skin, site unspecified</t>
  </si>
  <si>
    <t>173.92</t>
  </si>
  <si>
    <t>Squamous cell carcinoma of skin, site unspecified</t>
  </si>
  <si>
    <t>173.99</t>
  </si>
  <si>
    <t>Other specified malignant neoplasm of skin, site unspecified</t>
  </si>
  <si>
    <t>174</t>
  </si>
  <si>
    <t>Malignant neoplasm of female breast</t>
  </si>
  <si>
    <t>174.0</t>
  </si>
  <si>
    <t>Malignant neoplasm of nipple and areola of female breast</t>
  </si>
  <si>
    <t>174.1</t>
  </si>
  <si>
    <t>Malignant neoplasm of central portion of female breast</t>
  </si>
  <si>
    <t>174.2</t>
  </si>
  <si>
    <t>Malignant neoplasm of upper-inner quadrant of female breast</t>
  </si>
  <si>
    <t>174.3</t>
  </si>
  <si>
    <t>Malignant neoplasm of lower-inner quadrant of female breast</t>
  </si>
  <si>
    <t>174.4</t>
  </si>
  <si>
    <t>Malignant neoplasm of upper-outer quadrant of female breast</t>
  </si>
  <si>
    <t>174.5</t>
  </si>
  <si>
    <t>Malignant neoplasm of lower-outer quadrant of female breast</t>
  </si>
  <si>
    <t>174.6</t>
  </si>
  <si>
    <t>Malignant neoplasm of axillary tail of female breast</t>
  </si>
  <si>
    <t>174.8</t>
  </si>
  <si>
    <t>Malignant neoplasm of other specified sites of female breast</t>
  </si>
  <si>
    <t>174.9</t>
  </si>
  <si>
    <t>Malignant neoplasm of breast (female), unspecified</t>
  </si>
  <si>
    <t>175</t>
  </si>
  <si>
    <t>Malignant neoplasm of male breast</t>
  </si>
  <si>
    <t>175.0</t>
  </si>
  <si>
    <t>Malignant neoplasm of nipple and areola of male breast</t>
  </si>
  <si>
    <t>175.9</t>
  </si>
  <si>
    <t>Malignant neoplasm of other and unspecified sites of male breast</t>
  </si>
  <si>
    <t>176</t>
  </si>
  <si>
    <t>Kaposi's sarcoma</t>
  </si>
  <si>
    <t>176.0</t>
  </si>
  <si>
    <t>Kaposi's sarcoma, skin</t>
  </si>
  <si>
    <t>176.1</t>
  </si>
  <si>
    <t>Kaposi's sarcoma, soft tissue</t>
  </si>
  <si>
    <t>176.2</t>
  </si>
  <si>
    <t>Kaposi's sarcoma, palate</t>
  </si>
  <si>
    <t>176.3</t>
  </si>
  <si>
    <t>Kaposi's sarcoma, gastrointestinal sites</t>
  </si>
  <si>
    <t>176.4</t>
  </si>
  <si>
    <t>Kaposi's sarcoma, lung</t>
  </si>
  <si>
    <t>176.5</t>
  </si>
  <si>
    <t>Kaposi's sarcoma, lymph nodes</t>
  </si>
  <si>
    <t>176.8</t>
  </si>
  <si>
    <t>Kaposi's sarcoma, other specified sites</t>
  </si>
  <si>
    <t>176.9</t>
  </si>
  <si>
    <t>Kaposi's sarcoma, unspecified site</t>
  </si>
  <si>
    <t>179</t>
  </si>
  <si>
    <t>Malignant neoplasm of uterus, part unspecified</t>
  </si>
  <si>
    <t>180</t>
  </si>
  <si>
    <t>Malignant neoplasm of cervix uteri</t>
  </si>
  <si>
    <t>180.0</t>
  </si>
  <si>
    <t>Malignant neoplasm of endocervix</t>
  </si>
  <si>
    <t>180.1</t>
  </si>
  <si>
    <t>Malignant neoplasm of exocervix</t>
  </si>
  <si>
    <t>180.8</t>
  </si>
  <si>
    <t>Malignant neoplasm of other specified sites of cervix</t>
  </si>
  <si>
    <t>180.9</t>
  </si>
  <si>
    <t>Malignant neoplasm of cervix uteri, unspecified site</t>
  </si>
  <si>
    <t>181</t>
  </si>
  <si>
    <t>Malignant neoplasm of placenta</t>
  </si>
  <si>
    <t>182</t>
  </si>
  <si>
    <t>Malignant neoplasm of body of uterus</t>
  </si>
  <si>
    <t>182.0</t>
  </si>
  <si>
    <t>Malignant neoplasm of corpus uteri, except isthmus</t>
  </si>
  <si>
    <t>182.1</t>
  </si>
  <si>
    <t>Malignant neoplasm of isthmus</t>
  </si>
  <si>
    <t>182.8</t>
  </si>
  <si>
    <t>Malignant neoplasm of other specified sites of body of uterus</t>
  </si>
  <si>
    <t>183</t>
  </si>
  <si>
    <t>Malignant neoplasm of ovary and other uterine adnexa</t>
  </si>
  <si>
    <t>183.0</t>
  </si>
  <si>
    <t>Malignant neoplasm of ovary</t>
  </si>
  <si>
    <t>183.2</t>
  </si>
  <si>
    <t>Malignant neoplasm of fallopian tube</t>
  </si>
  <si>
    <t>183.3</t>
  </si>
  <si>
    <t>Malignant neoplasm of broad ligament of uterus</t>
  </si>
  <si>
    <t>183.4</t>
  </si>
  <si>
    <t>Malignant neoplasm of parametrium</t>
  </si>
  <si>
    <t>183.5</t>
  </si>
  <si>
    <t>Malignant neoplasm of round ligament of uterus</t>
  </si>
  <si>
    <t>183.8</t>
  </si>
  <si>
    <t>Malignant neoplasm of other specified sites of uterine adnexa</t>
  </si>
  <si>
    <t>183.9</t>
  </si>
  <si>
    <t>Malignant neoplasm of uterine adnexa, unspecified site</t>
  </si>
  <si>
    <t>184</t>
  </si>
  <si>
    <t>Malignant neoplasm of other and unspecified female genital organs</t>
  </si>
  <si>
    <t>184.0</t>
  </si>
  <si>
    <t>Malignant neoplasm of vagina</t>
  </si>
  <si>
    <t>184.1</t>
  </si>
  <si>
    <t>Malignant neoplasm of labia majora</t>
  </si>
  <si>
    <t>184.2</t>
  </si>
  <si>
    <t>Malignant neoplasm of labia minora</t>
  </si>
  <si>
    <t>184.3</t>
  </si>
  <si>
    <t>Malignant neoplasm of clitoris</t>
  </si>
  <si>
    <t>184.4</t>
  </si>
  <si>
    <t>Malignant neoplasm of vulva, unspecified site</t>
  </si>
  <si>
    <t>184.8</t>
  </si>
  <si>
    <t>Malignant neoplasm of other specified sites of female genital organs</t>
  </si>
  <si>
    <t>184.9</t>
  </si>
  <si>
    <t>Malignant neoplasm of female genital organ, site unspecified</t>
  </si>
  <si>
    <t>185</t>
  </si>
  <si>
    <t>Malignant neoplasm of prostate</t>
  </si>
  <si>
    <t>186</t>
  </si>
  <si>
    <t>Malignant neoplasm of testis</t>
  </si>
  <si>
    <t>186.0</t>
  </si>
  <si>
    <t>Malignant neoplasm of undescended testis</t>
  </si>
  <si>
    <t>186.9</t>
  </si>
  <si>
    <t>Malignant neoplasm of other and unspecified testis</t>
  </si>
  <si>
    <t>187</t>
  </si>
  <si>
    <t>Malignant neoplasm of penis and other male genital organs</t>
  </si>
  <si>
    <t>187.1</t>
  </si>
  <si>
    <t>Malignant neoplasm of prepuce</t>
  </si>
  <si>
    <t>187.2</t>
  </si>
  <si>
    <t>Malignant neoplasm of glans penis</t>
  </si>
  <si>
    <t>187.3</t>
  </si>
  <si>
    <t>Malignant neoplasm of body of penis</t>
  </si>
  <si>
    <t>187.4</t>
  </si>
  <si>
    <t>Malignant neoplasm of penis, part unspecified</t>
  </si>
  <si>
    <t>187.5</t>
  </si>
  <si>
    <t>Malignant neoplasm of epididymis</t>
  </si>
  <si>
    <t>187.6</t>
  </si>
  <si>
    <t>Malignant neoplasm of spermatic cord</t>
  </si>
  <si>
    <t>187.7</t>
  </si>
  <si>
    <t>Malignant neoplasm of scrotum</t>
  </si>
  <si>
    <t>187.8</t>
  </si>
  <si>
    <t>Malignant neoplasm of other specified sites of male genital organs</t>
  </si>
  <si>
    <t>187.9</t>
  </si>
  <si>
    <t>Malignant neoplasm of male genital organ, site unspecified</t>
  </si>
  <si>
    <t>188</t>
  </si>
  <si>
    <t>Malignant neoplasm of bladder</t>
  </si>
  <si>
    <t>188.0</t>
  </si>
  <si>
    <t>Malignant neoplasm of trigone of urinary bladder</t>
  </si>
  <si>
    <t>188.1</t>
  </si>
  <si>
    <t>Malignant neoplasm of dome of urinary bladder</t>
  </si>
  <si>
    <t>188.2</t>
  </si>
  <si>
    <t>Malignant neoplasm of lateral wall of urinary bladder</t>
  </si>
  <si>
    <t>188.3</t>
  </si>
  <si>
    <t>Malignant neoplasm of anterior wall of urinary bladder</t>
  </si>
  <si>
    <t>188.4</t>
  </si>
  <si>
    <t>Malignant neoplasm of posterior wall of urinary bladder</t>
  </si>
  <si>
    <t>188.5</t>
  </si>
  <si>
    <t>Malignant neoplasm of bladder neck</t>
  </si>
  <si>
    <t>188.6</t>
  </si>
  <si>
    <t>Malignant neoplasm of ureteric orifice</t>
  </si>
  <si>
    <t>188.7</t>
  </si>
  <si>
    <t>Malignant neoplasm of urachus</t>
  </si>
  <si>
    <t>188.8</t>
  </si>
  <si>
    <t>Malignant neoplasm of other specified sites of bladder</t>
  </si>
  <si>
    <t>188.9</t>
  </si>
  <si>
    <t>Malignant neoplasm of bladder, part unspecified</t>
  </si>
  <si>
    <t>189</t>
  </si>
  <si>
    <t>Malignant neoplasm of kidney and other and unspecified urinary organs</t>
  </si>
  <si>
    <t>189.0</t>
  </si>
  <si>
    <t>Malignant neoplasm of kidney, except pelvis</t>
  </si>
  <si>
    <t>189.1</t>
  </si>
  <si>
    <t>Malignant neoplasm of renal pelvis</t>
  </si>
  <si>
    <t>189.2</t>
  </si>
  <si>
    <t>Malignant neoplasm of ureter</t>
  </si>
  <si>
    <t>189.3</t>
  </si>
  <si>
    <t>Malignant neoplasm of urethra</t>
  </si>
  <si>
    <t>189.4</t>
  </si>
  <si>
    <t>Malignant neoplasm of paraurethral glands</t>
  </si>
  <si>
    <t>189.8</t>
  </si>
  <si>
    <t>Malignant neoplasm of other specified sites of urinary organs</t>
  </si>
  <si>
    <t>189.9</t>
  </si>
  <si>
    <t>Malignant neoplasm of urinary organ, site unspecified</t>
  </si>
  <si>
    <t>190</t>
  </si>
  <si>
    <t>Malignant neoplasm of eye</t>
  </si>
  <si>
    <t>190.0</t>
  </si>
  <si>
    <t>Malignant neoplasm of eyeball, except conjunctiva, cornea, retina, and choroid</t>
  </si>
  <si>
    <t>190.1</t>
  </si>
  <si>
    <t>Malignant neoplasm of orbit</t>
  </si>
  <si>
    <t>190.2</t>
  </si>
  <si>
    <t>Malignant neoplasm of lacrimal gland</t>
  </si>
  <si>
    <t>190.3</t>
  </si>
  <si>
    <t>Malignant neoplasm of conjunctiva</t>
  </si>
  <si>
    <t>190.4</t>
  </si>
  <si>
    <t>Malignant neoplasm of cornea</t>
  </si>
  <si>
    <t>190.5</t>
  </si>
  <si>
    <t>Malignant neoplasm of retina</t>
  </si>
  <si>
    <t>190.6</t>
  </si>
  <si>
    <t>Malignant neoplasm of choroid</t>
  </si>
  <si>
    <t>190.7</t>
  </si>
  <si>
    <t>Malignant neoplasm of lacrimal duct</t>
  </si>
  <si>
    <t>190.8</t>
  </si>
  <si>
    <t>Malignant neoplasm of other specified sites of eye</t>
  </si>
  <si>
    <t>190.9</t>
  </si>
  <si>
    <t>Malignant neoplasm of eye, part unspecified</t>
  </si>
  <si>
    <t>191</t>
  </si>
  <si>
    <t>Malignant neoplasm of brain</t>
  </si>
  <si>
    <t>191.0</t>
  </si>
  <si>
    <t>Malignant neoplasm of cerebrum, except lobes and ventricles</t>
  </si>
  <si>
    <t>191.1</t>
  </si>
  <si>
    <t>Malignant neoplasm of frontal lobe</t>
  </si>
  <si>
    <t>191.2</t>
  </si>
  <si>
    <t>Malignant neoplasm of temporal lobe</t>
  </si>
  <si>
    <t>191.3</t>
  </si>
  <si>
    <t>Malignant neoplasm of parietal lobe</t>
  </si>
  <si>
    <t>191.4</t>
  </si>
  <si>
    <t>Malignant neoplasm of occipital lobe</t>
  </si>
  <si>
    <t>191.5</t>
  </si>
  <si>
    <t>Malignant neoplasm of ventricles</t>
  </si>
  <si>
    <t>191.6</t>
  </si>
  <si>
    <t>Malignant neoplasm of cerebellum nos</t>
  </si>
  <si>
    <t>191.7</t>
  </si>
  <si>
    <t>Malignant neoplasm of brain stem</t>
  </si>
  <si>
    <t>191.8</t>
  </si>
  <si>
    <t>Malignant neoplasm of other parts of brain</t>
  </si>
  <si>
    <t>191.9</t>
  </si>
  <si>
    <t>Malignant neoplasm of brain, unspecified</t>
  </si>
  <si>
    <t>192</t>
  </si>
  <si>
    <t>Malignant neoplasm of other and unspecified parts of nervous system</t>
  </si>
  <si>
    <t>192.0</t>
  </si>
  <si>
    <t>Malignant neoplasm of cranial nerves</t>
  </si>
  <si>
    <t>192.1</t>
  </si>
  <si>
    <t>Malignant neoplasm of cerebral meninges</t>
  </si>
  <si>
    <t>192.2</t>
  </si>
  <si>
    <t>Malignant neoplasm of spinal cord</t>
  </si>
  <si>
    <t>192.3</t>
  </si>
  <si>
    <t>Malignant neoplasm of spinal meninges</t>
  </si>
  <si>
    <t>192.8</t>
  </si>
  <si>
    <t>Malignant neoplasm of other specified sites of nervous system</t>
  </si>
  <si>
    <t>192.9</t>
  </si>
  <si>
    <t>Malignant neoplasm of nervous system, part unspecified</t>
  </si>
  <si>
    <t>193</t>
  </si>
  <si>
    <t>Malignant neoplasm of thyroid gland</t>
  </si>
  <si>
    <t>194</t>
  </si>
  <si>
    <t>Malignant neoplasm of other endocrine glands and related structures</t>
  </si>
  <si>
    <t>194.0</t>
  </si>
  <si>
    <t>Malignant neoplasm of adrenal gland</t>
  </si>
  <si>
    <t>194.1</t>
  </si>
  <si>
    <t>Malignant neoplasm of parathyroid gland</t>
  </si>
  <si>
    <t>194.3</t>
  </si>
  <si>
    <t>Malignant neoplasm of pituitary gland and craniopharyngeal duct</t>
  </si>
  <si>
    <t>194.4</t>
  </si>
  <si>
    <t>Malignant neoplasm of pineal gland</t>
  </si>
  <si>
    <t>194.5</t>
  </si>
  <si>
    <t>Malignant neoplasm of carotid body</t>
  </si>
  <si>
    <t>194.6</t>
  </si>
  <si>
    <t>Malignant neoplasm of aortic body and other paraganglia</t>
  </si>
  <si>
    <t>194.8</t>
  </si>
  <si>
    <t>194.9</t>
  </si>
  <si>
    <t>Malignant neoplasm of endocrine gland, site unspecified</t>
  </si>
  <si>
    <t>195</t>
  </si>
  <si>
    <t>Malignant neoplasm of other and ill-defined sites</t>
  </si>
  <si>
    <t>195.0</t>
  </si>
  <si>
    <t>Malignant neoplasm of head, face, and neck</t>
  </si>
  <si>
    <t>195.1</t>
  </si>
  <si>
    <t>Malignant neoplasm of thorax</t>
  </si>
  <si>
    <t>195.2</t>
  </si>
  <si>
    <t>Malignant neoplasm of abdomen</t>
  </si>
  <si>
    <t>195.3</t>
  </si>
  <si>
    <t>Malignant neoplasm of pelvis</t>
  </si>
  <si>
    <t>195.4</t>
  </si>
  <si>
    <t>Malignant neoplasm of upper limb</t>
  </si>
  <si>
    <t>195.5</t>
  </si>
  <si>
    <t>Malignant neoplasm of lower limb</t>
  </si>
  <si>
    <t>195.8</t>
  </si>
  <si>
    <t>Malignant neoplasm of other specified sites</t>
  </si>
  <si>
    <t>196</t>
  </si>
  <si>
    <t>Secondary and unspecified malignant neoplasm of lymph nodes</t>
  </si>
  <si>
    <t>196.0</t>
  </si>
  <si>
    <t>Secondary and unspecified malignant neoplasm of lymph nodes of head, face, and neck</t>
  </si>
  <si>
    <t>196.1</t>
  </si>
  <si>
    <t>Secondary and unspecified malignant neoplasm of intrathoracic lymph nodes</t>
  </si>
  <si>
    <t>196.2</t>
  </si>
  <si>
    <t>Secondary and unspecified malignant neoplasm of intra-abdominal lymph nodes</t>
  </si>
  <si>
    <t>196.3</t>
  </si>
  <si>
    <t>Secondary and unspecified malignant neoplasm of lymph nodes of axilla and upper limb</t>
  </si>
  <si>
    <t>196.5</t>
  </si>
  <si>
    <t>Secondary and unspecified malignant neoplasm of lymph nodes of inguinal region and lower limb</t>
  </si>
  <si>
    <t>196.6</t>
  </si>
  <si>
    <t>Secondary and unspecified malignant neoplasm of intrapelvic lymph nodes</t>
  </si>
  <si>
    <t>196.8</t>
  </si>
  <si>
    <t>Secondary and unspecified malignant neoplasm of lymph nodes of multiple sites</t>
  </si>
  <si>
    <t>196.9</t>
  </si>
  <si>
    <t>Secondary and unspecified malignant neoplasm of lymph nodes, site unspecified</t>
  </si>
  <si>
    <t>197</t>
  </si>
  <si>
    <t>Secondary malignant neoplasm of respiratory and digestive systems</t>
  </si>
  <si>
    <t>197.0</t>
  </si>
  <si>
    <t>Secondary malignant neoplasm of lung</t>
  </si>
  <si>
    <t>197.1</t>
  </si>
  <si>
    <t>Secondary malignant neoplasm of mediastinum</t>
  </si>
  <si>
    <t>197.2</t>
  </si>
  <si>
    <t>Secondary malignant neoplasm of pleura</t>
  </si>
  <si>
    <t>197.3</t>
  </si>
  <si>
    <t>Secondary malignant neoplasm of other respiratory organs</t>
  </si>
  <si>
    <t>197.4</t>
  </si>
  <si>
    <t>Secondary malignant neoplasm of small intestine including duodenum</t>
  </si>
  <si>
    <t>197.5</t>
  </si>
  <si>
    <t>Secondary malignant neoplasm of large intestine and rectum</t>
  </si>
  <si>
    <t>197.6</t>
  </si>
  <si>
    <t>Secondary malignant neoplasm of retroperitoneum and peritoneum</t>
  </si>
  <si>
    <t>197.7</t>
  </si>
  <si>
    <t>Malignant neoplasm of liver, secondary</t>
  </si>
  <si>
    <t>197.8</t>
  </si>
  <si>
    <t>Secondary malignant neoplasm of other digestive organs and spleen</t>
  </si>
  <si>
    <t>198</t>
  </si>
  <si>
    <t>Secondary malignant neoplasm of other specified sites</t>
  </si>
  <si>
    <t>198.0</t>
  </si>
  <si>
    <t>Secondary malignant neoplasm of kidney</t>
  </si>
  <si>
    <t>198.1</t>
  </si>
  <si>
    <t>Secondary malignant neoplasm of other urinary organs</t>
  </si>
  <si>
    <t>198.2</t>
  </si>
  <si>
    <t>Secondary malignant neoplasm of skin</t>
  </si>
  <si>
    <t>198.3</t>
  </si>
  <si>
    <t>Secondary malignant neoplasm of brain and spinal cord</t>
  </si>
  <si>
    <t>198.4</t>
  </si>
  <si>
    <t>Secondary malignant neoplasm of other parts of nervous system</t>
  </si>
  <si>
    <t>198.5</t>
  </si>
  <si>
    <t>Secondary malignant neoplasm of bone and bone marrow</t>
  </si>
  <si>
    <t>198.6</t>
  </si>
  <si>
    <t>Secondary malignant neoplasm of ovary</t>
  </si>
  <si>
    <t>198.7</t>
  </si>
  <si>
    <t>Secondary malignant neoplasm of adrenal gland</t>
  </si>
  <si>
    <t>198.8</t>
  </si>
  <si>
    <t>198.81</t>
  </si>
  <si>
    <t>Secondary malignant neoplasm of breast</t>
  </si>
  <si>
    <t>198.82</t>
  </si>
  <si>
    <t>Secondary malignant neoplasm of genital organs</t>
  </si>
  <si>
    <t>198.89</t>
  </si>
  <si>
    <t>199</t>
  </si>
  <si>
    <t>Malignant neoplasm without specification of site</t>
  </si>
  <si>
    <t>199.0</t>
  </si>
  <si>
    <t>Disseminated malignant neoplasm without specification of site</t>
  </si>
  <si>
    <t>199.1</t>
  </si>
  <si>
    <t>Other malignant neoplasm without specification of site</t>
  </si>
  <si>
    <t>199.2</t>
  </si>
  <si>
    <t>Malignant neoplasm associated with transplant organ</t>
  </si>
  <si>
    <t>200</t>
  </si>
  <si>
    <t>Lymphosarcoma and reticulosarcoma and other specified malignant tumors of lymphatic tissue</t>
  </si>
  <si>
    <t>200.0</t>
  </si>
  <si>
    <t>Reticulosarcoma</t>
  </si>
  <si>
    <t>200.00</t>
  </si>
  <si>
    <t>Reticulosarcoma, unspecified site, extranodal and solid organ sites</t>
  </si>
  <si>
    <t>200.01</t>
  </si>
  <si>
    <t>Reticulosarcoma, lymph nodes of head, face, and neck</t>
  </si>
  <si>
    <t>200.02</t>
  </si>
  <si>
    <t>Reticulosarcoma, intrathoracic lymph nodes</t>
  </si>
  <si>
    <t>200.03</t>
  </si>
  <si>
    <t>Reticulosarcoma, intra-abdominal lymph nodes</t>
  </si>
  <si>
    <t>200.04</t>
  </si>
  <si>
    <t>Reticulosarcoma, lymph nodes of axilla and upper limb</t>
  </si>
  <si>
    <t>200.05</t>
  </si>
  <si>
    <t>Reticulosarcoma, lymph nodes of inguinal region and lower limb</t>
  </si>
  <si>
    <t>200.06</t>
  </si>
  <si>
    <t>Reticulosarcoma, intrapelvic lymph nodes</t>
  </si>
  <si>
    <t>200.07</t>
  </si>
  <si>
    <t>Reticulosarcoma, spleen</t>
  </si>
  <si>
    <t>200.08</t>
  </si>
  <si>
    <t>Reticulosarcoma, lymph nodes of multiple sites</t>
  </si>
  <si>
    <t>200.1</t>
  </si>
  <si>
    <t>Lymphosarcoma</t>
  </si>
  <si>
    <t>200.10</t>
  </si>
  <si>
    <t>Lymphosarcoma, unspecified site, extranodal and solid organ sites</t>
  </si>
  <si>
    <t>200.11</t>
  </si>
  <si>
    <t>Lymphosarcoma, lymph nodes of head, face, and neck</t>
  </si>
  <si>
    <t>200.12</t>
  </si>
  <si>
    <t>Lymphosarcoma, intrathoracic lymph nodes</t>
  </si>
  <si>
    <t>200.13</t>
  </si>
  <si>
    <t>Lymphosarcoma, intra-abdominal lymph nodes</t>
  </si>
  <si>
    <t>200.14</t>
  </si>
  <si>
    <t>Lymphosarcoma, lymph nodes of axilla and upper limb</t>
  </si>
  <si>
    <t>200.15</t>
  </si>
  <si>
    <t>Lymphosarcoma, lymph nodes of inguinal region and lower limb</t>
  </si>
  <si>
    <t>200.16</t>
  </si>
  <si>
    <t>Lymphosarcoma, intrapelvic lymph nodes</t>
  </si>
  <si>
    <t>200.17</t>
  </si>
  <si>
    <t>Lymphosarcoma, spleen</t>
  </si>
  <si>
    <t>200.18</t>
  </si>
  <si>
    <t>Lymphosarcoma, lymph nodes of multiple sites</t>
  </si>
  <si>
    <t>200.2</t>
  </si>
  <si>
    <t>Burkitt's tumor or lymphoma</t>
  </si>
  <si>
    <t>200.20</t>
  </si>
  <si>
    <t>Burkitt's tumor or lymphoma, unspecified site, extranodal and solid organ sites</t>
  </si>
  <si>
    <t>200.21</t>
  </si>
  <si>
    <t>Burkitt's tumor or lymphoma, lymph nodes of head, face, and neck</t>
  </si>
  <si>
    <t>200.22</t>
  </si>
  <si>
    <t>Burkitt's tumor or lymphoma, intrathoracic lymph nodes</t>
  </si>
  <si>
    <t>200.23</t>
  </si>
  <si>
    <t>Burkitt's tumor or lymphoma, intra-abdominal lymph nodes</t>
  </si>
  <si>
    <t>200.24</t>
  </si>
  <si>
    <t>Burkitt's tumor or lymphoma, lymph nodes of axilla and upper limb</t>
  </si>
  <si>
    <t>200.25</t>
  </si>
  <si>
    <t>Burkitt's tumor or lymphoma, lymph nodes of inguinal region and lower limb</t>
  </si>
  <si>
    <t>200.26</t>
  </si>
  <si>
    <t>Burkitt's tumor or lymphoma, intrapelvic lymph nodes</t>
  </si>
  <si>
    <t>200.27</t>
  </si>
  <si>
    <t>Burkitt's tumor or lymphoma, spleen</t>
  </si>
  <si>
    <t>200.28</t>
  </si>
  <si>
    <t>Burkitt's tumor or lymphoma, lymph nodes of multiple sites</t>
  </si>
  <si>
    <t>200.3</t>
  </si>
  <si>
    <t>Marginal zone lymphoma</t>
  </si>
  <si>
    <t>200.30</t>
  </si>
  <si>
    <t>Marginal zone lymphoma, unspecified site, extranodal and solid organ sites</t>
  </si>
  <si>
    <t>200.31</t>
  </si>
  <si>
    <t>Marginal zone lymphoma, lymph nodes of head, face, and neck</t>
  </si>
  <si>
    <t>200.32</t>
  </si>
  <si>
    <t>Marginal zone lymphoma, intrathoracic lymph nodes</t>
  </si>
  <si>
    <t>200.33</t>
  </si>
  <si>
    <t>Marginal zone lymphoma, intraabdominal lymph nodes</t>
  </si>
  <si>
    <t>200.34</t>
  </si>
  <si>
    <t>Marginal zone lymphoma, lymph nodes of axilla and upper limb</t>
  </si>
  <si>
    <t>200.35</t>
  </si>
  <si>
    <t>Marginal zone lymphoma, lymph nodes of inguinal region and lower limb</t>
  </si>
  <si>
    <t>200.36</t>
  </si>
  <si>
    <t>Marginal zone lymphoma, intrapelvic lymph nodes</t>
  </si>
  <si>
    <t>200.37</t>
  </si>
  <si>
    <t>Marginal zone lymphoma, spleen</t>
  </si>
  <si>
    <t>200.38</t>
  </si>
  <si>
    <t>Marginal zone lymphoma, lymph nodes of multiple sites</t>
  </si>
  <si>
    <t>200.4</t>
  </si>
  <si>
    <t>Mantle cell lymphoma</t>
  </si>
  <si>
    <t>200.40</t>
  </si>
  <si>
    <t>Mantle cell lymphoma, unspecified site, extranodal and solid organ sites</t>
  </si>
  <si>
    <t>200.41</t>
  </si>
  <si>
    <t>Mantle cell lymphoma, lymph nodes of head, face, and neck</t>
  </si>
  <si>
    <t>200.42</t>
  </si>
  <si>
    <t>Mantle cell lymphoma, intrathoracic lymph nodes</t>
  </si>
  <si>
    <t>200.43</t>
  </si>
  <si>
    <t>Mantle cell lymphoma, intra-abdominal lymph nodes</t>
  </si>
  <si>
    <t>200.44</t>
  </si>
  <si>
    <t>Mantle cell lymphoma, lymph nodes of axilla and upper limb</t>
  </si>
  <si>
    <t>200.45</t>
  </si>
  <si>
    <t>Mantle cell lymphoma, lymph nodes of inguinal region and lower limb</t>
  </si>
  <si>
    <t>200.46</t>
  </si>
  <si>
    <t>Mantle cell lymphoma, intrapelvic lymph nodes</t>
  </si>
  <si>
    <t>200.47</t>
  </si>
  <si>
    <t>Mantle cell lymphoma, spleen</t>
  </si>
  <si>
    <t>200.48</t>
  </si>
  <si>
    <t>Mantle cell lymphoma, lymph nodes of multiple sites</t>
  </si>
  <si>
    <t>200.5</t>
  </si>
  <si>
    <t>Primary central nervous system lymphoma</t>
  </si>
  <si>
    <t>200.50</t>
  </si>
  <si>
    <t>Primary central nervous system lymphoma, unspecified site, extranodal and solid organ sites</t>
  </si>
  <si>
    <t>200.51</t>
  </si>
  <si>
    <t>Primary central nervous system lymphoma, lymph nodes of head, face, and neck</t>
  </si>
  <si>
    <t>200.52</t>
  </si>
  <si>
    <t>Primary central nervous system lymphoma, intrathoracic lymph nodes</t>
  </si>
  <si>
    <t>200.53</t>
  </si>
  <si>
    <t>Primary central nervous system lymphoma, intra-abdominal lymph nodes</t>
  </si>
  <si>
    <t>200.54</t>
  </si>
  <si>
    <t>Primary central nervous system lymphoma, lymph nodes of axilla and upper limb</t>
  </si>
  <si>
    <t>200.55</t>
  </si>
  <si>
    <t>Primary central nervous system lymphoma, lymph nodes of inguinal region and lower limb</t>
  </si>
  <si>
    <t>200.56</t>
  </si>
  <si>
    <t>Primary central nervous system lymphoma, intrapelvic lymph nodes</t>
  </si>
  <si>
    <t>200.57</t>
  </si>
  <si>
    <t>Primary central nervous system lymphoma, spleen</t>
  </si>
  <si>
    <t>200.58</t>
  </si>
  <si>
    <t>Primary central nervous system lymphoma, lymph nodes of multiple sites</t>
  </si>
  <si>
    <t>200.6</t>
  </si>
  <si>
    <t>Anaplastic large cell lymphoma</t>
  </si>
  <si>
    <t>200.60</t>
  </si>
  <si>
    <t>Anaplastic large cell lymphoma, unspecified site, extranodal and solid organ sites</t>
  </si>
  <si>
    <t>200.61</t>
  </si>
  <si>
    <t>Anaplastic large cell lymphoma, lymph nodes of head, face, and neck</t>
  </si>
  <si>
    <t>200.62</t>
  </si>
  <si>
    <t>Anaplastic large cell lymphoma, intrathoracic lymph nodes</t>
  </si>
  <si>
    <t>200.63</t>
  </si>
  <si>
    <t>Anaplastic large cell lymphoma, intra-abdominal lymph nodes</t>
  </si>
  <si>
    <t>200.64</t>
  </si>
  <si>
    <t>Anaplastic large cell lymphoma, lymph nodes of axilla and upper limb</t>
  </si>
  <si>
    <t>200.65</t>
  </si>
  <si>
    <t>Anaplastic large cell lymphoma, lymph nodes of inguinal region and lower limb</t>
  </si>
  <si>
    <t>200.66</t>
  </si>
  <si>
    <t>Anaplastic large cell lymphoma, intrapelvic lymph nodes</t>
  </si>
  <si>
    <t>200.67</t>
  </si>
  <si>
    <t>Anaplastic large cell lymphoma, spleen</t>
  </si>
  <si>
    <t>200.68</t>
  </si>
  <si>
    <t>Anaplastic large cell lymphoma, lymph nodes of multiple sites</t>
  </si>
  <si>
    <t>200.7</t>
  </si>
  <si>
    <t>Large cell lymphoma</t>
  </si>
  <si>
    <t>200.70</t>
  </si>
  <si>
    <t>Large cell lymphoma, unspecified site, extranodal and solid organ sites</t>
  </si>
  <si>
    <t>200.71</t>
  </si>
  <si>
    <t>Large cell lymphoma, lymph nodes of head, face, and neck</t>
  </si>
  <si>
    <t>200.72</t>
  </si>
  <si>
    <t>Large cell lymphoma, intrathoracic lymph nodes</t>
  </si>
  <si>
    <t>200.73</t>
  </si>
  <si>
    <t>Large cell lymphoma, intra-abdominal lymph nodes</t>
  </si>
  <si>
    <t>200.74</t>
  </si>
  <si>
    <t>Large cell lymphoma, lymph nodes of axilla and upper limb</t>
  </si>
  <si>
    <t>200.75</t>
  </si>
  <si>
    <t>Large cell lymphoma, lymph nodes of inguinal region and lower limb</t>
  </si>
  <si>
    <t>200.76</t>
  </si>
  <si>
    <t>Large cell lymphoma, intrapelvic lymph nodes</t>
  </si>
  <si>
    <t>200.77</t>
  </si>
  <si>
    <t>Large cell lymphoma, spleen</t>
  </si>
  <si>
    <t>200.78</t>
  </si>
  <si>
    <t>Large cell lymphoma, lymph nodes of multiple sites</t>
  </si>
  <si>
    <t>200.8</t>
  </si>
  <si>
    <t>Other named variants of lymphosarcoma and reticulosarcoma</t>
  </si>
  <si>
    <t>200.80</t>
  </si>
  <si>
    <t>Other named variants of lymphosarcoma and reticulosarcoma, unspecified site, extranodal and solid organ sites</t>
  </si>
  <si>
    <t>200.81</t>
  </si>
  <si>
    <t>Other named variants of lymphosarcoma and reticulosarcoma, lymph nodes of head, face, and neck</t>
  </si>
  <si>
    <t>200.82</t>
  </si>
  <si>
    <t>Other named variants of lymphosarcoma and reticulosarcoma,intrathoracic lymph nodes</t>
  </si>
  <si>
    <t>200.83</t>
  </si>
  <si>
    <t>Other named variants of lymphosarcoma and reticulosarcoma, intra-abdominal lymph nodes</t>
  </si>
  <si>
    <t>200.84</t>
  </si>
  <si>
    <t>Other named variants of lymphosarcoma and reticulosarcoma, lymph nodes of axilla and upper limb</t>
  </si>
  <si>
    <t>200.85</t>
  </si>
  <si>
    <t>Other named variants of lymphosarcoma and reticulosarcoma, lymph nodes of inguinal region and lower limb</t>
  </si>
  <si>
    <t>200.86</t>
  </si>
  <si>
    <t>Other named variants of lymphosarcoma and reticulosarcoma, intrapelvic lymph nodes</t>
  </si>
  <si>
    <t>200.87</t>
  </si>
  <si>
    <t>Other named variants of lymphosarcoma and reticulosarcoma, spleen</t>
  </si>
  <si>
    <t>200.88</t>
  </si>
  <si>
    <t>Other named variants of lymphosarcoma and reticulosarcoma, lymph nodes of multiple sites</t>
  </si>
  <si>
    <t>201</t>
  </si>
  <si>
    <t>Hodgkin's disease</t>
  </si>
  <si>
    <t>201.0</t>
  </si>
  <si>
    <t>Hodgkin's paragranuloma</t>
  </si>
  <si>
    <t>201.00</t>
  </si>
  <si>
    <t>Hodgkin's paragranuloma, unspecified site, extranodal and solid organ sites</t>
  </si>
  <si>
    <t>201.01</t>
  </si>
  <si>
    <t>Hodgkin's paragranuloma, lymph nodes of head, face, and neck</t>
  </si>
  <si>
    <t>201.02</t>
  </si>
  <si>
    <t>Hodgkin's paragranuloma, intrathoracic lymph nodes</t>
  </si>
  <si>
    <t>201.03</t>
  </si>
  <si>
    <t>Hodgkin's paragranuloma, intra-abdominal lymph nodes</t>
  </si>
  <si>
    <t>201.04</t>
  </si>
  <si>
    <t>Hodgkin's paragranuloma, lymph nodes of axilla and upper limb</t>
  </si>
  <si>
    <t>201.05</t>
  </si>
  <si>
    <t>Hodgkin's paragranuloma, lymph nodes of inguinal region and lower limb</t>
  </si>
  <si>
    <t>201.06</t>
  </si>
  <si>
    <t>Hodgkin's paragranuloma, intrapelvic lymph nodes</t>
  </si>
  <si>
    <t>201.07</t>
  </si>
  <si>
    <t>Hodgkin's paragranuloma, spleen</t>
  </si>
  <si>
    <t>201.08</t>
  </si>
  <si>
    <t>Hodgkin's paragranuloma, lymph nodes of multiple sites</t>
  </si>
  <si>
    <t>201.1</t>
  </si>
  <si>
    <t>Hodgkin's granuloma</t>
  </si>
  <si>
    <t>201.10</t>
  </si>
  <si>
    <t>Hodgkin's granuloma, unspecified site, extranodal and solid organ sites</t>
  </si>
  <si>
    <t>201.11</t>
  </si>
  <si>
    <t>Hodgkin's granuloma, lymph nodes of head, face, and neck</t>
  </si>
  <si>
    <t>201.12</t>
  </si>
  <si>
    <t>Hodgkin's granuloma, intrathoracic lymph nodes</t>
  </si>
  <si>
    <t>201.13</t>
  </si>
  <si>
    <t>Hodgkin's granuloma, intra-abdominal lymph nodes</t>
  </si>
  <si>
    <t>201.14</t>
  </si>
  <si>
    <t>Hodgkin's granuloma, lymph nodes of axilla and upper limb</t>
  </si>
  <si>
    <t>201.15</t>
  </si>
  <si>
    <t>Hodgkin's granuloma, lymph nodes of inguinal region and lower limb</t>
  </si>
  <si>
    <t>201.16</t>
  </si>
  <si>
    <t>Hodgkin's granuloma, intrapelvic lymph nodes</t>
  </si>
  <si>
    <t>201.17</t>
  </si>
  <si>
    <t>Hodgkin's granuloma, spleen</t>
  </si>
  <si>
    <t>201.18</t>
  </si>
  <si>
    <t>Hodgkin's granuloma, lymph nodes of multiple sites</t>
  </si>
  <si>
    <t>201.2</t>
  </si>
  <si>
    <t>Hodgkin's sarcoma</t>
  </si>
  <si>
    <t>201.20</t>
  </si>
  <si>
    <t>Hodgkin's sarcoma, unspecified site, extranodal and solid organ sites</t>
  </si>
  <si>
    <t>201.21</t>
  </si>
  <si>
    <t>Hodgkin's sarcoma, lymph nodes of head, face, and neck</t>
  </si>
  <si>
    <t>201.22</t>
  </si>
  <si>
    <t>Hodgkin's sarcoma, intrathoracic lymph nodes</t>
  </si>
  <si>
    <t>201.23</t>
  </si>
  <si>
    <t>Hodgkin's sarcoma, intra-abdominal lymph nodes</t>
  </si>
  <si>
    <t>201.24</t>
  </si>
  <si>
    <t>Hodgkin's sarcoma, lymph nodes of axilla and upper limb</t>
  </si>
  <si>
    <t>201.25</t>
  </si>
  <si>
    <t>Hodgkin's sarcoma, lymph nodes of inguinal region and lower limb</t>
  </si>
  <si>
    <t>201.26</t>
  </si>
  <si>
    <t>Hodgkin's sarcoma, intrapelvic lymph nodes</t>
  </si>
  <si>
    <t>201.27</t>
  </si>
  <si>
    <t>Hodgkin's sarcoma, spleen</t>
  </si>
  <si>
    <t>201.28</t>
  </si>
  <si>
    <t>Hodgkin's sarcoma, lymph nodes of multiple sites</t>
  </si>
  <si>
    <t>201.4</t>
  </si>
  <si>
    <t>Hodgkin's disease, lymphocytic-histiocytic predominance</t>
  </si>
  <si>
    <t>201.40</t>
  </si>
  <si>
    <t>Hodgkin's disease, lymphocytic-histiocytic predominance, unspecified site, extranodal and solid organ sites</t>
  </si>
  <si>
    <t>201.41</t>
  </si>
  <si>
    <t>Hodgkin's disease, lymphocytic-histiocytic predominance, lymph nodes of head, face, and neck</t>
  </si>
  <si>
    <t>201.42</t>
  </si>
  <si>
    <t>Hodgkin's disease, lymphocytic-histiocytic predominance, intrathoracic lymph nodes</t>
  </si>
  <si>
    <t>201.43</t>
  </si>
  <si>
    <t>Hodgkin's disease, lymphocytic-histiocytic predominance, intra-abdominal lymph nodes</t>
  </si>
  <si>
    <t>201.44</t>
  </si>
  <si>
    <t>Hodgkin's disease, lymphocytic-histiocytic predominance, lymph nodes of axilla and upper limb</t>
  </si>
  <si>
    <t>201.45</t>
  </si>
  <si>
    <t>Hodgkin's disease, lymphocytic-histiocytic predominance, lymph nodes of inguinal region and lower limb</t>
  </si>
  <si>
    <t>201.46</t>
  </si>
  <si>
    <t>Hodgkin's disease, lymphocytic-histiocytic predominance, intrapelvic lymph nodes</t>
  </si>
  <si>
    <t>201.47</t>
  </si>
  <si>
    <t>Hodgkin's disease, lymphocytic-histiocytic predominance, spleen</t>
  </si>
  <si>
    <t>201.48</t>
  </si>
  <si>
    <t>Hodgkin's disease, lymphocytic-histiocytic predominance, lymph nodes of multiple sites</t>
  </si>
  <si>
    <t>201.5</t>
  </si>
  <si>
    <t>Hodgkin's disease, nodular sclerosis</t>
  </si>
  <si>
    <t>201.50</t>
  </si>
  <si>
    <t>Hodgkin's disease, nodular sclerosis, unspecified site, extranodal and solid organ sites</t>
  </si>
  <si>
    <t>201.51</t>
  </si>
  <si>
    <t>Hodgkin's disease, nodular sclerosis, lymph nodes of head, face, and neck</t>
  </si>
  <si>
    <t>201.52</t>
  </si>
  <si>
    <t>Hodgkin's disease, nodular sclerosis, intrathoracic lymph nodes</t>
  </si>
  <si>
    <t>201.53</t>
  </si>
  <si>
    <t>Hodgkin's disease, nodular sclerosis, intra-abdominal lymph nodes</t>
  </si>
  <si>
    <t>201.54</t>
  </si>
  <si>
    <t>Hodgkin's disease, nodular sclerosis, lymph nodes of axilla and upper limb</t>
  </si>
  <si>
    <t>201.55</t>
  </si>
  <si>
    <t>Hodgkin's disease, nodular sclerosis, lymph nodes of inguinal region and lower limb</t>
  </si>
  <si>
    <t>201.56</t>
  </si>
  <si>
    <t>Hodgkin's disease, nodular sclerosis, intrapelvic lymph nodes</t>
  </si>
  <si>
    <t>201.57</t>
  </si>
  <si>
    <t>Hodgkin's disease, nodular sclerosis, spleen</t>
  </si>
  <si>
    <t>201.58</t>
  </si>
  <si>
    <t>Hodgkin's disease, nodular sclerosis, lymph nodes of multiple sites</t>
  </si>
  <si>
    <t>201.6</t>
  </si>
  <si>
    <t>Hodgkin's disease, mixed cellularity</t>
  </si>
  <si>
    <t>201.60</t>
  </si>
  <si>
    <t>Hodgkin's disease, mixed cellularity, unspecified site, extranodal and solid organ sites</t>
  </si>
  <si>
    <t>201.61</t>
  </si>
  <si>
    <t>Hodgkin's disease, mixed cellularity, lymph nodes of head, face, and neck</t>
  </si>
  <si>
    <t>201.62</t>
  </si>
  <si>
    <t>Hodgkin's disease, mixed cellularity, intrathoracic lymph nodes</t>
  </si>
  <si>
    <t>201.63</t>
  </si>
  <si>
    <t>Hodgkin's disease, mixed cellularity, intra-abdominal lymph nodes</t>
  </si>
  <si>
    <t>201.64</t>
  </si>
  <si>
    <t>Hodgkin's disease, mixed cellularity, lymph nodes of axilla and upper limb</t>
  </si>
  <si>
    <t>201.65</t>
  </si>
  <si>
    <t>Hodgkin's disease, mixed cellularity, lymph nodes of inguinal region and lower limb</t>
  </si>
  <si>
    <t>201.66</t>
  </si>
  <si>
    <t>Hodgkin's disease, mixed cellularity, intrapelvic lymph nodes</t>
  </si>
  <si>
    <t>201.67</t>
  </si>
  <si>
    <t>Hodgkin's disease, mixed cellularity, spleen</t>
  </si>
  <si>
    <t>201.68</t>
  </si>
  <si>
    <t>Hodgkin's disease, mixed cellularity, lymph nodes of multiple sites</t>
  </si>
  <si>
    <t>201.7</t>
  </si>
  <si>
    <t>Hodgkin's disease, lymphocytic depletion</t>
  </si>
  <si>
    <t>201.70</t>
  </si>
  <si>
    <t>Hodgkin's disease, lymphocytic depletion, unspecified site, extranodal and solid organ sites</t>
  </si>
  <si>
    <t>201.71</t>
  </si>
  <si>
    <t>Hodgkin's disease, lymphocytic depletion, lymph nodes of head, face, and neck</t>
  </si>
  <si>
    <t>201.72</t>
  </si>
  <si>
    <t>Hodgkin's disease, lymphocytic depletion, intrathoracic lymph nodes</t>
  </si>
  <si>
    <t>201.73</t>
  </si>
  <si>
    <t>Hodgkin's disease, lymphocytic depletion, intra-abdominal lymph nodes</t>
  </si>
  <si>
    <t>201.74</t>
  </si>
  <si>
    <t>Hodgkin's disease, lymphocytic depletion, lymph nodes of axilla and upper limb</t>
  </si>
  <si>
    <t>201.75</t>
  </si>
  <si>
    <t>Hodgkin's disease, lymphocytic depletion, lymph nodes of inguinal region and lower limb</t>
  </si>
  <si>
    <t>201.76</t>
  </si>
  <si>
    <t>Hodgkin's disease, lymphocytic depletion, intrapelvic lymph nodes</t>
  </si>
  <si>
    <t>201.77</t>
  </si>
  <si>
    <t>Hodgkin's disease, lymphocytic depletion, spleen</t>
  </si>
  <si>
    <t>201.78</t>
  </si>
  <si>
    <t>Hodgkin's disease, lymphocytic depletion, lymph nodes of multiple sites</t>
  </si>
  <si>
    <t>201.9</t>
  </si>
  <si>
    <t>Hodgkin's disease, unspecified type</t>
  </si>
  <si>
    <t>201.90</t>
  </si>
  <si>
    <t>Hodgkin's disease, unspecified type, unspecified site, extranodal and solid organ sites</t>
  </si>
  <si>
    <t>201.91</t>
  </si>
  <si>
    <t>Hodgkin's disease, unspecified type, lymph nodes of head, face, and neck</t>
  </si>
  <si>
    <t>201.92</t>
  </si>
  <si>
    <t>Hodgkin's disease, unspecified type, intrathoracic lymph nodes</t>
  </si>
  <si>
    <t>201.93</t>
  </si>
  <si>
    <t>Hodgkin's disease, unspecified type, intra-abdominal lymph nodes</t>
  </si>
  <si>
    <t>201.94</t>
  </si>
  <si>
    <t>Hodgkin's disease, unspecified type, lymph nodes of axilla and upper limb</t>
  </si>
  <si>
    <t>201.95</t>
  </si>
  <si>
    <t>Hodgkin's disease, unspecified type, lymph nodes of inguinal region and lower limb</t>
  </si>
  <si>
    <t>201.96</t>
  </si>
  <si>
    <t>Hodgkin's disease, unspecified type, intrapelvic lymph nodes</t>
  </si>
  <si>
    <t>201.97</t>
  </si>
  <si>
    <t>Hodgkin's disease, unspecified type, spleen</t>
  </si>
  <si>
    <t>201.98</t>
  </si>
  <si>
    <t>Hodgkin's disease, unspecified type, lymph nodes of multiple sites</t>
  </si>
  <si>
    <t>202</t>
  </si>
  <si>
    <t>Other malignant neoplasms of lymphoid and histiocytic tissue</t>
  </si>
  <si>
    <t>202.0</t>
  </si>
  <si>
    <t>Nodular lymphoma</t>
  </si>
  <si>
    <t>202.00</t>
  </si>
  <si>
    <t>Nodular lymphoma, unspecified site, extranodal and solid organ sites</t>
  </si>
  <si>
    <t>202.01</t>
  </si>
  <si>
    <t>Nodular lymphoma, lymph nodes of head, face, and neck</t>
  </si>
  <si>
    <t>202.02</t>
  </si>
  <si>
    <t>Nodular lymphoma, intrathoracic lymph nodes</t>
  </si>
  <si>
    <t>202.03</t>
  </si>
  <si>
    <t>Nodular lymphoma, intra-abdominal lymph nodes</t>
  </si>
  <si>
    <t>202.04</t>
  </si>
  <si>
    <t>Nodular lymphoma, lymph nodes of axilla and upper limb</t>
  </si>
  <si>
    <t>202.05</t>
  </si>
  <si>
    <t>Nodular lymphoma, lymph nodes of inguinal region and lower limb</t>
  </si>
  <si>
    <t>202.06</t>
  </si>
  <si>
    <t>Nodular lymphoma, intrapelvic lymph nodes</t>
  </si>
  <si>
    <t>202.07</t>
  </si>
  <si>
    <t>Nodular lymphoma, spleen</t>
  </si>
  <si>
    <t>202.08</t>
  </si>
  <si>
    <t>Nodular lymphoma, lymph nodes of multiple sites</t>
  </si>
  <si>
    <t>202.1</t>
  </si>
  <si>
    <t>Mycosis fungoides</t>
  </si>
  <si>
    <t>202.10</t>
  </si>
  <si>
    <t>Mycosis fungoides, unspecified site, extranodal and solid organ sites</t>
  </si>
  <si>
    <t>202.11</t>
  </si>
  <si>
    <t>Mycosis fungoides, lymph nodes of head, face, and neck</t>
  </si>
  <si>
    <t>202.12</t>
  </si>
  <si>
    <t>Mycosis fungoides, intrathoracic lymph nodes</t>
  </si>
  <si>
    <t>202.13</t>
  </si>
  <si>
    <t>Mycosis fungoides, intra-abdominal lymph nodes</t>
  </si>
  <si>
    <t>202.14</t>
  </si>
  <si>
    <t>Mycosis fungoides, lymph nodes of axilla and upper limb</t>
  </si>
  <si>
    <t>202.15</t>
  </si>
  <si>
    <t>Mycosis fungoides, lymph nodes of inguinal region and lower limb</t>
  </si>
  <si>
    <t>202.16</t>
  </si>
  <si>
    <t>Mycosis fungoides, intrapelvic lymph nodes</t>
  </si>
  <si>
    <t>202.17</t>
  </si>
  <si>
    <t>Mycosis fungoides, spleen</t>
  </si>
  <si>
    <t>202.18</t>
  </si>
  <si>
    <t>Mycosis fungoides, lymph nodes of multiple sites</t>
  </si>
  <si>
    <t>202.2</t>
  </si>
  <si>
    <t>Sezary's disease</t>
  </si>
  <si>
    <t>202.20</t>
  </si>
  <si>
    <t>Sezary's disease, unspecified site, extranodal and solid organ sites</t>
  </si>
  <si>
    <t>202.21</t>
  </si>
  <si>
    <t>Sezary's disease, lymph nodes of head, face, and neck</t>
  </si>
  <si>
    <t>202.22</t>
  </si>
  <si>
    <t>Sezary's disease, intrathoracic lymph nodes</t>
  </si>
  <si>
    <t>202.23</t>
  </si>
  <si>
    <t>Sezary's disease, intra-abdominal lymph nodes</t>
  </si>
  <si>
    <t>202.24</t>
  </si>
  <si>
    <t>Sezary's disease, lymph nodes of axilla and upper limb</t>
  </si>
  <si>
    <t>202.25</t>
  </si>
  <si>
    <t>Sezary's disease, lymph nodes of inguinal region and lower limb</t>
  </si>
  <si>
    <t>202.26</t>
  </si>
  <si>
    <t>Sezary's disease, intrapelvic lymph nodes</t>
  </si>
  <si>
    <t>202.27</t>
  </si>
  <si>
    <t>Sezary's disease, spleen</t>
  </si>
  <si>
    <t>202.28</t>
  </si>
  <si>
    <t>Sezary's disease, lymph nodes of multiple sites</t>
  </si>
  <si>
    <t>202.3</t>
  </si>
  <si>
    <t>Malignant histiocytosis</t>
  </si>
  <si>
    <t>202.30</t>
  </si>
  <si>
    <t>Malignant histiocytosis, unspecified site, extranodal and solid organ sites</t>
  </si>
  <si>
    <t>202.31</t>
  </si>
  <si>
    <t>Malignant histiocytosis, lymph nodes of head, face, and neck</t>
  </si>
  <si>
    <t>202.32</t>
  </si>
  <si>
    <t>Malignant histiocytosis, intrathoracic lymph nodes</t>
  </si>
  <si>
    <t>202.33</t>
  </si>
  <si>
    <t>Malignant histiocytosis, intra-abdominal lymph nodes</t>
  </si>
  <si>
    <t>202.34</t>
  </si>
  <si>
    <t>Malignant histiocytosis, lymph nodes of axilla and upper limb</t>
  </si>
  <si>
    <t>202.35</t>
  </si>
  <si>
    <t>Malignant histiocytosis, lymph nodes of inguinal region and lower limb</t>
  </si>
  <si>
    <t>202.36</t>
  </si>
  <si>
    <t>Malignant histiocytosis, intrapelvic lymph nodes</t>
  </si>
  <si>
    <t>202.37</t>
  </si>
  <si>
    <t>Malignant histiocytosis, spleen</t>
  </si>
  <si>
    <t>202.38</t>
  </si>
  <si>
    <t>Malignant histiocytosis, lymph nodes of multiple sites</t>
  </si>
  <si>
    <t>202.4</t>
  </si>
  <si>
    <t>Leukemic reticuloendotheliosis</t>
  </si>
  <si>
    <t>202.40</t>
  </si>
  <si>
    <t>Leukemic reticuloendotheliosis, unspecified site, extranodal and solid organ sites</t>
  </si>
  <si>
    <t>202.41</t>
  </si>
  <si>
    <t>Leukemic reticuloendotheliosis, lymph nodes of head, face, and neck</t>
  </si>
  <si>
    <t>202.42</t>
  </si>
  <si>
    <t>Leukemic reticuloendotheliosis, intrathoracic lymph nodes</t>
  </si>
  <si>
    <t>202.43</t>
  </si>
  <si>
    <t>Leukemic reticuloendotheliosis, intra-abdominal lymph nodes</t>
  </si>
  <si>
    <t>202.44</t>
  </si>
  <si>
    <t>Leukemic reticuloendotheliosis, lymph nodes of axilla and upper arm</t>
  </si>
  <si>
    <t>202.45</t>
  </si>
  <si>
    <t>Leukemic reticuloendotheliosis, lymph nodes of inguinal region and lower limb</t>
  </si>
  <si>
    <t>202.46</t>
  </si>
  <si>
    <t>Leukemic reticuloendotheliosis, intrapelvic lymph nodes</t>
  </si>
  <si>
    <t>202.47</t>
  </si>
  <si>
    <t>Leukemic reticuloendotheliosis, spleen</t>
  </si>
  <si>
    <t>202.48</t>
  </si>
  <si>
    <t>Leukemic reticuloendotheliosis, lymph nodes of multiple sites</t>
  </si>
  <si>
    <t>202.5</t>
  </si>
  <si>
    <t>Letterer-Siwe disease</t>
  </si>
  <si>
    <t>202.50</t>
  </si>
  <si>
    <t>Letterer-siwe disease, unspecified site, extranodal and solid organ sites</t>
  </si>
  <si>
    <t>202.51</t>
  </si>
  <si>
    <t>Letterer-siwe disease, lymph nodes of head, face, and neck</t>
  </si>
  <si>
    <t>202.52</t>
  </si>
  <si>
    <t>Letterer-siwe disease, intrathoracic lymph nodes</t>
  </si>
  <si>
    <t>202.53</t>
  </si>
  <si>
    <t>Letterer-siwe disease, intra-abdominal lymph nodes</t>
  </si>
  <si>
    <t>202.54</t>
  </si>
  <si>
    <t>Letterer-siwe disease, lymph nodes of axilla and upper limb</t>
  </si>
  <si>
    <t>202.55</t>
  </si>
  <si>
    <t>Letterer-siwe disease, lymph nodes of inguinal region and lower limb</t>
  </si>
  <si>
    <t>202.56</t>
  </si>
  <si>
    <t>Letterer-siwe disease, intrapelvic lymph nodes</t>
  </si>
  <si>
    <t>202.57</t>
  </si>
  <si>
    <t>Letterer-siwe disease, spleen</t>
  </si>
  <si>
    <t>202.58</t>
  </si>
  <si>
    <t>Letterer-siwe disease, lymph nodes of multiple sites</t>
  </si>
  <si>
    <t>202.6</t>
  </si>
  <si>
    <t>Malignant mast cell tumors</t>
  </si>
  <si>
    <t>202.60</t>
  </si>
  <si>
    <t>Malignant mast cell tumors, unspecified site, extranodal and solid organ sites</t>
  </si>
  <si>
    <t>202.61</t>
  </si>
  <si>
    <t>Malignant mast cell tumors, lymph nodes of head, face, and neck</t>
  </si>
  <si>
    <t>202.62</t>
  </si>
  <si>
    <t>Malignant mast cell tumors, intrathoracic lymph nodes</t>
  </si>
  <si>
    <t>202.63</t>
  </si>
  <si>
    <t>Malignant mast cell tumors, intra-abdominal lymph nodes</t>
  </si>
  <si>
    <t>202.64</t>
  </si>
  <si>
    <t>Malignant mast cell tumors, lymph nodes of axilla and upper limb</t>
  </si>
  <si>
    <t>202.65</t>
  </si>
  <si>
    <t>Malignant mast cell tumors, lymph nodes of inguinal region and lower limb</t>
  </si>
  <si>
    <t>202.66</t>
  </si>
  <si>
    <t>Malignant mast cell tumors, intrapelvic lymph nodes</t>
  </si>
  <si>
    <t>202.67</t>
  </si>
  <si>
    <t>Malignant mast cell tumors, spleen</t>
  </si>
  <si>
    <t>202.68</t>
  </si>
  <si>
    <t>Malignant mast cell tumors, lymph nodes of multiple sites</t>
  </si>
  <si>
    <t>202.7</t>
  </si>
  <si>
    <t>Peripheral T-cell lymphoma</t>
  </si>
  <si>
    <t>202.70</t>
  </si>
  <si>
    <t>Peripheral T cell lymphoma, unspecified site, extranodal and solid organ sites</t>
  </si>
  <si>
    <t>202.71</t>
  </si>
  <si>
    <t>Peripheral T cell lymphoma, lymph nodes of head, face, and neck</t>
  </si>
  <si>
    <t>202.72</t>
  </si>
  <si>
    <t>Peripheral T cell lymphoma, intrathoracic lymph nodes</t>
  </si>
  <si>
    <t>202.73</t>
  </si>
  <si>
    <t>Peripheral T cell lymphoma, intra-abdominal lymph nodes</t>
  </si>
  <si>
    <t>202.74</t>
  </si>
  <si>
    <t>Peripheral T cell lymphoma, lymph nodes of axilla and upper limb</t>
  </si>
  <si>
    <t>202.75</t>
  </si>
  <si>
    <t>Peripheral T cell lymphoma, lymph nodes of inguinal region and lower limb</t>
  </si>
  <si>
    <t>202.76</t>
  </si>
  <si>
    <t>Peripheral T cell lymphoma, intrapelvic lymph nodes</t>
  </si>
  <si>
    <t>202.77</t>
  </si>
  <si>
    <t>Peripheral T cell lymphoma, spleen</t>
  </si>
  <si>
    <t>202.78</t>
  </si>
  <si>
    <t>Peripheral T cell lymphoma, lymph nodes of multiple sites</t>
  </si>
  <si>
    <t>202.8</t>
  </si>
  <si>
    <t>Other malignant lymphomas</t>
  </si>
  <si>
    <t>202.80</t>
  </si>
  <si>
    <t>Other malignant lymphomas, unspecified site, extranodal and solid organ sites</t>
  </si>
  <si>
    <t>202.81</t>
  </si>
  <si>
    <t>Other malignant lymphomas, lymph nodes of head, face, and neck</t>
  </si>
  <si>
    <t>202.82</t>
  </si>
  <si>
    <t>Other malignant lymphomas, intrathoracic lymph nodes</t>
  </si>
  <si>
    <t>202.83</t>
  </si>
  <si>
    <t>Other malignant lymphomas, intra-abdominal lymph nodes</t>
  </si>
  <si>
    <t>202.84</t>
  </si>
  <si>
    <t>Other malignant lymphomas, lymph nodes of axilla and upper limb</t>
  </si>
  <si>
    <t>202.85</t>
  </si>
  <si>
    <t>Other malignant lymphomas, lymph nodes of inguinal region and lower limb</t>
  </si>
  <si>
    <t>202.86</t>
  </si>
  <si>
    <t>Other malignant lymphomas, intrapelvic lymph nodes</t>
  </si>
  <si>
    <t>202.87</t>
  </si>
  <si>
    <t>Other malignant lymphomas, spleen</t>
  </si>
  <si>
    <t>202.88</t>
  </si>
  <si>
    <t>Other malignant lymphomas, lymph nodes of multiple sites</t>
  </si>
  <si>
    <t>202.9</t>
  </si>
  <si>
    <t>Other and unspecified malignant neoplasms of lymphoid and histiocytic tissue</t>
  </si>
  <si>
    <t>202.90</t>
  </si>
  <si>
    <t>Other and unspecified malignant neoplasms of lymphoid and histiocytic tissue, unspecified site, extranodal and solid organ sites</t>
  </si>
  <si>
    <t>202.91</t>
  </si>
  <si>
    <t>Other and unspecified malignant neoplasms of lymphoid and histiocytic tissue, lymph nodes of head, face, and neck</t>
  </si>
  <si>
    <t>202.92</t>
  </si>
  <si>
    <t>Other and unspecified malignant neoplasms of lymphoid and histiocytic tissue, intrathoracic lymph nodes</t>
  </si>
  <si>
    <t>202.93</t>
  </si>
  <si>
    <t>Other and unspecified malignant neoplasms of lymphoid and histiocytic tissue, intra-abdominal lymph nodes</t>
  </si>
  <si>
    <t>202.94</t>
  </si>
  <si>
    <t>Other and unspecified malignant neoplasms of lymphoid and histiocytic tissue, lymph nodes of axilla and upper limb</t>
  </si>
  <si>
    <t>202.95</t>
  </si>
  <si>
    <t>Other and unspecified malignant neoplasms of lymphoid and histiocytic tissue, lymph nodes of inguinal region and lower limb</t>
  </si>
  <si>
    <t>202.96</t>
  </si>
  <si>
    <t>Other and unspecified malignant neoplasms of lymphoid and histiocytic tissue, intrapelvic lymph nodes</t>
  </si>
  <si>
    <t>202.97</t>
  </si>
  <si>
    <t>Other and unspecified malignant neoplasms of lymphoid and histiocytic tissue, spleen</t>
  </si>
  <si>
    <t>202.98</t>
  </si>
  <si>
    <t>Other and unspecified malignant neoplasms of lymphoid and histiocytic tissue, lymph nodes of multiple sites</t>
  </si>
  <si>
    <t>203</t>
  </si>
  <si>
    <t>Multiple myeloma and immunoproliferative neoplasms</t>
  </si>
  <si>
    <t>203.0</t>
  </si>
  <si>
    <t>Multiple myeloma</t>
  </si>
  <si>
    <t>203.00</t>
  </si>
  <si>
    <t>Multiple myeloma, without mention of having achieved remission</t>
  </si>
  <si>
    <t>203.01</t>
  </si>
  <si>
    <t>Multiple myeloma, in remission</t>
  </si>
  <si>
    <t>203.02</t>
  </si>
  <si>
    <t>Multiple myeloma, in relapse</t>
  </si>
  <si>
    <t>203.1</t>
  </si>
  <si>
    <t>Plasma cell leukemia</t>
  </si>
  <si>
    <t>203.10</t>
  </si>
  <si>
    <t>Plasma cell leukemia, without mention of having achieved remission</t>
  </si>
  <si>
    <t>203.11</t>
  </si>
  <si>
    <t>Plasma cell leukemia, in remission</t>
  </si>
  <si>
    <t>203.12</t>
  </si>
  <si>
    <t>Plasma cell leukemia, in relapse</t>
  </si>
  <si>
    <t>203.8</t>
  </si>
  <si>
    <t>Other immunoproliferative neoplasms</t>
  </si>
  <si>
    <t>203.80</t>
  </si>
  <si>
    <t>Other immunoproliferative neoplasms, without mention of having achieved remission</t>
  </si>
  <si>
    <t>203.81</t>
  </si>
  <si>
    <t>Other immunoproliferative neoplasms, in remission</t>
  </si>
  <si>
    <t>203.82</t>
  </si>
  <si>
    <t>Other immunoproliferative neoplasms, in relapse</t>
  </si>
  <si>
    <t>204</t>
  </si>
  <si>
    <t>Lymphoid leukemia</t>
  </si>
  <si>
    <t>204.0</t>
  </si>
  <si>
    <t>Lymphoid leukemia, acute</t>
  </si>
  <si>
    <t>204.00</t>
  </si>
  <si>
    <t>Acute lymphoid leukemia, without mention of having achieved remission</t>
  </si>
  <si>
    <t>204.01</t>
  </si>
  <si>
    <t>Acute lymphoid leukemia, in remission</t>
  </si>
  <si>
    <t>204.02</t>
  </si>
  <si>
    <t>Acute lymphoid leukemia, in relapse</t>
  </si>
  <si>
    <t>204.1</t>
  </si>
  <si>
    <t>Lymphoid leukemia, chronic</t>
  </si>
  <si>
    <t>204.10</t>
  </si>
  <si>
    <t>Chronic lymphoid leukemia, without mention of having achieved remission</t>
  </si>
  <si>
    <t>204.11</t>
  </si>
  <si>
    <t>Chronic lymphoid leukemia, in remission</t>
  </si>
  <si>
    <t>204.12</t>
  </si>
  <si>
    <t>Chronic lymphoid leukemia, in relapse</t>
  </si>
  <si>
    <t>204.2</t>
  </si>
  <si>
    <t>Lymphoid leukemia, subacute</t>
  </si>
  <si>
    <t>204.20</t>
  </si>
  <si>
    <t>Subacute lymphoid leukemia, without mention of having achieved remission</t>
  </si>
  <si>
    <t>204.21</t>
  </si>
  <si>
    <t>Subacute lymphoid leukemia, in remission</t>
  </si>
  <si>
    <t>204.22</t>
  </si>
  <si>
    <t>Subacute lymphoid leukemia, in relapse</t>
  </si>
  <si>
    <t>204.8</t>
  </si>
  <si>
    <t>Other lymphoid leukemia</t>
  </si>
  <si>
    <t>204.80</t>
  </si>
  <si>
    <t>Other lymphoid leukemia, without mention of having achieved remission</t>
  </si>
  <si>
    <t>204.81</t>
  </si>
  <si>
    <t>Other lymphoid leukemia, in remission</t>
  </si>
  <si>
    <t>204.82</t>
  </si>
  <si>
    <t>Other lymphoid leukemia, in relapse</t>
  </si>
  <si>
    <t>204.9</t>
  </si>
  <si>
    <t>Unspecified lymphoid leukemia</t>
  </si>
  <si>
    <t>204.90</t>
  </si>
  <si>
    <t>Unspecified lymphoid leukemia, without mention of having achieved remission</t>
  </si>
  <si>
    <t>204.91</t>
  </si>
  <si>
    <t>Unspecified lymphoid leukemia, in remission</t>
  </si>
  <si>
    <t>204.92</t>
  </si>
  <si>
    <t>Unspecified lymphoid leukemia, in relapse</t>
  </si>
  <si>
    <t>205</t>
  </si>
  <si>
    <t>Myeloid leukemia</t>
  </si>
  <si>
    <t>205.0</t>
  </si>
  <si>
    <t>Myeloid leukemia, acute</t>
  </si>
  <si>
    <t>205.00</t>
  </si>
  <si>
    <t>Acute myeloid leukemia, without mention of having achieved remission</t>
  </si>
  <si>
    <t>205.01</t>
  </si>
  <si>
    <t>Acute myeloid leukemia, in remission</t>
  </si>
  <si>
    <t>205.02</t>
  </si>
  <si>
    <t>Acute myeloid leukemia, in relapse</t>
  </si>
  <si>
    <t>205.1</t>
  </si>
  <si>
    <t>Myeloid leukemia, chronic</t>
  </si>
  <si>
    <t>205.10</t>
  </si>
  <si>
    <t>Chronic myeloid leukemia, without mention of having achieved remission</t>
  </si>
  <si>
    <t>205.11</t>
  </si>
  <si>
    <t>Chronic myeloid leukemia, in remission</t>
  </si>
  <si>
    <t>205.12</t>
  </si>
  <si>
    <t>Chronic myeloid leukemia, in relapse</t>
  </si>
  <si>
    <t>205.2</t>
  </si>
  <si>
    <t>Myeloid leukemia, subacute</t>
  </si>
  <si>
    <t>205.20</t>
  </si>
  <si>
    <t>Subacute myeloid leukemia, without mention of having achieved remission</t>
  </si>
  <si>
    <t>205.21</t>
  </si>
  <si>
    <t>Subacute myeloid leukemia,in remission</t>
  </si>
  <si>
    <t>205.22</t>
  </si>
  <si>
    <t>Subacute myeloid leukemia, in relapse</t>
  </si>
  <si>
    <t>205.3</t>
  </si>
  <si>
    <t>Myeloid sarcoma</t>
  </si>
  <si>
    <t>205.30</t>
  </si>
  <si>
    <t>Myeloid sarcoma, without mention of having achieved remission</t>
  </si>
  <si>
    <t>205.31</t>
  </si>
  <si>
    <t>Myeloid sarcoma, in remission</t>
  </si>
  <si>
    <t>205.32</t>
  </si>
  <si>
    <t>Myeloid sarcoma, in relapse</t>
  </si>
  <si>
    <t>205.8</t>
  </si>
  <si>
    <t>Other myeloid leukemia</t>
  </si>
  <si>
    <t>205.80</t>
  </si>
  <si>
    <t>Other myeloid leukemia, without mention of having achieved remission</t>
  </si>
  <si>
    <t>205.81</t>
  </si>
  <si>
    <t>Other myeloid leukemia, in remission</t>
  </si>
  <si>
    <t>205.82</t>
  </si>
  <si>
    <t>Other myeloid leukemia, in relapse</t>
  </si>
  <si>
    <t>205.9</t>
  </si>
  <si>
    <t>Unspecified myeloid leukemia</t>
  </si>
  <si>
    <t>205.90</t>
  </si>
  <si>
    <t>Unspecified myeloid leukemia, without mention of having achieved remission</t>
  </si>
  <si>
    <t>205.91</t>
  </si>
  <si>
    <t>Unspecified myeloid leukemia, in remission</t>
  </si>
  <si>
    <t>205.92</t>
  </si>
  <si>
    <t>Unspecified myeloid leukemia, in relapse</t>
  </si>
  <si>
    <t>206</t>
  </si>
  <si>
    <t>Monocytic leukemia</t>
  </si>
  <si>
    <t>206.0</t>
  </si>
  <si>
    <t>Monocytic leukemia, acute</t>
  </si>
  <si>
    <t>206.00</t>
  </si>
  <si>
    <t>Acute monocytic leukemia, without mention of having achieved remission</t>
  </si>
  <si>
    <t>206.01</t>
  </si>
  <si>
    <t>Acute monocytic leukemia,in remission</t>
  </si>
  <si>
    <t>206.02</t>
  </si>
  <si>
    <t>Acute monocytic leukemia, in relapse</t>
  </si>
  <si>
    <t>206.1</t>
  </si>
  <si>
    <t>Monocytic leukemia, chronic</t>
  </si>
  <si>
    <t>206.10</t>
  </si>
  <si>
    <t>Chronic monocytic leukemia, without mention of having achieved remission</t>
  </si>
  <si>
    <t>206.11</t>
  </si>
  <si>
    <t>Chronic monocytic leukemia, in remission</t>
  </si>
  <si>
    <t>206.12</t>
  </si>
  <si>
    <t>Chronic monocytic leukemia, in relapse</t>
  </si>
  <si>
    <t>206.2</t>
  </si>
  <si>
    <t>Monocytic leukemia, subacute</t>
  </si>
  <si>
    <t>206.20</t>
  </si>
  <si>
    <t>Subacute monocytic leukemia, without mention of having achieved remission</t>
  </si>
  <si>
    <t>206.21</t>
  </si>
  <si>
    <t>Subacute monocytic leukemia, in remission</t>
  </si>
  <si>
    <t>206.22</t>
  </si>
  <si>
    <t>Subacute monocytic leukemia, in relapse</t>
  </si>
  <si>
    <t>206.8</t>
  </si>
  <si>
    <t>Other monocytic leukemia</t>
  </si>
  <si>
    <t>206.80</t>
  </si>
  <si>
    <t>Other monocytic leukemia, without mention of having achieved remission</t>
  </si>
  <si>
    <t>206.81</t>
  </si>
  <si>
    <t>Other monocytic leukemia, in remission</t>
  </si>
  <si>
    <t>206.82</t>
  </si>
  <si>
    <t>Other monocytic leukemia, in relapse</t>
  </si>
  <si>
    <t>206.9</t>
  </si>
  <si>
    <t>Unspecified monocytic leukemia</t>
  </si>
  <si>
    <t>206.90</t>
  </si>
  <si>
    <t>Unspecified monocytic leukemia, without mention of having achieved remission</t>
  </si>
  <si>
    <t>206.91</t>
  </si>
  <si>
    <t>Unspecified monocytic leukemia, in remission</t>
  </si>
  <si>
    <t>206.92</t>
  </si>
  <si>
    <t>Unspecified monocytic leukemia, in relapse</t>
  </si>
  <si>
    <t>207</t>
  </si>
  <si>
    <t>Other specified leukemia</t>
  </si>
  <si>
    <t>207.0</t>
  </si>
  <si>
    <t>Acute erythremia and erythroleukemia</t>
  </si>
  <si>
    <t>207.00</t>
  </si>
  <si>
    <t>Acute erythremia and erythroleukemia, without mention of having achieved remission</t>
  </si>
  <si>
    <t>207.01</t>
  </si>
  <si>
    <t>Acute erythremia and erythroleukemia, in remission</t>
  </si>
  <si>
    <t>207.02</t>
  </si>
  <si>
    <t>Acute erythremia and erythroleukemia, in relapse</t>
  </si>
  <si>
    <t>207.1</t>
  </si>
  <si>
    <t>Chronic erythremia</t>
  </si>
  <si>
    <t>207.10</t>
  </si>
  <si>
    <t>Chronic erythremia, without mention of having achieved remission</t>
  </si>
  <si>
    <t>207.11</t>
  </si>
  <si>
    <t>Chronic erythremia, in remission</t>
  </si>
  <si>
    <t>207.12</t>
  </si>
  <si>
    <t>Chronic erythremia, in relapse</t>
  </si>
  <si>
    <t>207.2</t>
  </si>
  <si>
    <t>Megakaryocytic leukemia</t>
  </si>
  <si>
    <t>207.20</t>
  </si>
  <si>
    <t>Megakaryocytic leukemia, without mention of having achieved remission</t>
  </si>
  <si>
    <t>207.21</t>
  </si>
  <si>
    <t>Megakaryocytic leukemia, in remission</t>
  </si>
  <si>
    <t>207.22</t>
  </si>
  <si>
    <t>Megakaryocytic leukemia, in relapse</t>
  </si>
  <si>
    <t>207.8</t>
  </si>
  <si>
    <t>207.80</t>
  </si>
  <si>
    <t>Other specified leukemia, without mention of having achieved remission</t>
  </si>
  <si>
    <t>207.81</t>
  </si>
  <si>
    <t>Other specified leukemia, in remission</t>
  </si>
  <si>
    <t>207.82</t>
  </si>
  <si>
    <t>Other specified leukemia, in relapse</t>
  </si>
  <si>
    <t>208</t>
  </si>
  <si>
    <t>Leukemia of unspecified cell type</t>
  </si>
  <si>
    <t>208.0</t>
  </si>
  <si>
    <t>Leukemia of unspecified cell type, acute</t>
  </si>
  <si>
    <t>208.00</t>
  </si>
  <si>
    <t>Acute leukemia of unspecified cell type, without mention of having achieved remission</t>
  </si>
  <si>
    <t>208.01</t>
  </si>
  <si>
    <t>Acute leukemia of unspecified cell type, in remission</t>
  </si>
  <si>
    <t>208.02</t>
  </si>
  <si>
    <t>Acute leukemia of unspecified cell type, in relapse</t>
  </si>
  <si>
    <t>208.1</t>
  </si>
  <si>
    <t>Leukemia of unspecified cell type, chronic</t>
  </si>
  <si>
    <t>208.10</t>
  </si>
  <si>
    <t>Chronic leukemia of unspecified cell type, without mention of having achieved remission</t>
  </si>
  <si>
    <t>208.11</t>
  </si>
  <si>
    <t>Chronic leukemia of unspecified cell type, in remission</t>
  </si>
  <si>
    <t>208.12</t>
  </si>
  <si>
    <t>Chronic leukemia of unspecified cell type, in relapse</t>
  </si>
  <si>
    <t>208.2</t>
  </si>
  <si>
    <t>Leukemia of unspecified cell type, subacute</t>
  </si>
  <si>
    <t>208.20</t>
  </si>
  <si>
    <t>Subacute leukemia of unspecified cell type, without mention of having achieved remission</t>
  </si>
  <si>
    <t>208.21</t>
  </si>
  <si>
    <t>Subacute leukemia of unspecified cell type, in remission</t>
  </si>
  <si>
    <t>208.22</t>
  </si>
  <si>
    <t>Subacute leukemia of unspecified cell type, in relapse</t>
  </si>
  <si>
    <t>208.8</t>
  </si>
  <si>
    <t>Other leukemia of unspecified cell type</t>
  </si>
  <si>
    <t>208.80</t>
  </si>
  <si>
    <t>Other leukemia of unspecified cell type, without mention of having achieved remission</t>
  </si>
  <si>
    <t>208.81</t>
  </si>
  <si>
    <t>Other leukemia of unspecified cell type, in remission</t>
  </si>
  <si>
    <t>208.82</t>
  </si>
  <si>
    <t>Other leukemia of unspecified cell type, in relapse</t>
  </si>
  <si>
    <t>208.9</t>
  </si>
  <si>
    <t>Unspecified leukemia</t>
  </si>
  <si>
    <t>208.90</t>
  </si>
  <si>
    <t>Unspecified leukemia, without mention of having achieved remission</t>
  </si>
  <si>
    <t>208.91</t>
  </si>
  <si>
    <t>Unspecified leukemia, in remission</t>
  </si>
  <si>
    <t>208.92</t>
  </si>
  <si>
    <t>Unspecified leukemia, in relapse</t>
  </si>
  <si>
    <t>209.0</t>
  </si>
  <si>
    <t>Malignant carcinoid tumors of the small intestine</t>
  </si>
  <si>
    <t>209.00</t>
  </si>
  <si>
    <t>Malignant carcinoid tumor of the small intestine, unspecified portion</t>
  </si>
  <si>
    <t>209.01</t>
  </si>
  <si>
    <t>Malignant carcinoid tumor of the duodenum</t>
  </si>
  <si>
    <t>209.02</t>
  </si>
  <si>
    <t>Malignant carcinoid tumor of the jejunum</t>
  </si>
  <si>
    <t>209.03</t>
  </si>
  <si>
    <t>Malignant carcinoid tumor of the ileum</t>
  </si>
  <si>
    <t>209.1</t>
  </si>
  <si>
    <t>Malignant carcinoid tumors of the appendix, large intestine, and rectum</t>
  </si>
  <si>
    <t>209.10</t>
  </si>
  <si>
    <t>Malignant carcinoid tumor of the large intestine, unspecified portion</t>
  </si>
  <si>
    <t>209.11</t>
  </si>
  <si>
    <t>Malignant carcinoid tumor of the appendix</t>
  </si>
  <si>
    <t>209.12</t>
  </si>
  <si>
    <t>Malignant carcinoid tumor of the cecum</t>
  </si>
  <si>
    <t>209.13</t>
  </si>
  <si>
    <t>Malignant carcinoid tumor of the ascending colon</t>
  </si>
  <si>
    <t>209.14</t>
  </si>
  <si>
    <t>Malignant carcinoid tumor of the transverse colon</t>
  </si>
  <si>
    <t>209.15</t>
  </si>
  <si>
    <t>Malignant carcinoid tumor of the descending colon</t>
  </si>
  <si>
    <t>209.16</t>
  </si>
  <si>
    <t>Malignant carcinoid tumor of the sigmoid colon</t>
  </si>
  <si>
    <t>209.17</t>
  </si>
  <si>
    <t>Malignant carcinoid tumor of the rectum</t>
  </si>
  <si>
    <t>209.2</t>
  </si>
  <si>
    <t>Malignant carcinoid tumors of other and unspecified sites</t>
  </si>
  <si>
    <t>209.20</t>
  </si>
  <si>
    <t>Malignant carcinoid tumor of unknown primary site</t>
  </si>
  <si>
    <t>209.21</t>
  </si>
  <si>
    <t>Malignant carcinoid tumor of the bronchus and lung</t>
  </si>
  <si>
    <t>209.22</t>
  </si>
  <si>
    <t>Malignant carcinoid tumor of the thymus</t>
  </si>
  <si>
    <t>209.23</t>
  </si>
  <si>
    <t>Malignant carcinoid tumor of the stomach</t>
  </si>
  <si>
    <t>209.24</t>
  </si>
  <si>
    <t>Malignant carcinoid tumor of the kidney</t>
  </si>
  <si>
    <t>209.25</t>
  </si>
  <si>
    <t>Malignant carcinoid tumor of foregut, not otherwise specified</t>
  </si>
  <si>
    <t>209.26</t>
  </si>
  <si>
    <t>Malignant carcinoid tumor of midgut, not otherwise specified</t>
  </si>
  <si>
    <t>209.27</t>
  </si>
  <si>
    <t>Malignant carcinoid tumor of hindgut, not otherwise specified</t>
  </si>
  <si>
    <t>209.29</t>
  </si>
  <si>
    <t>Malignant carcinoid tumor of other sites</t>
  </si>
  <si>
    <t>209.3</t>
  </si>
  <si>
    <t>Malignant poorly differentiated neuroendocrine tumors</t>
  </si>
  <si>
    <t>209.30</t>
  </si>
  <si>
    <t>Malignant poorly differentiated neuroendocrine carcinoma, any site</t>
  </si>
  <si>
    <t>209.31</t>
  </si>
  <si>
    <t>Merkel cell carcinoma of the face</t>
  </si>
  <si>
    <t>209.32</t>
  </si>
  <si>
    <t>Merkel cell carcinoma of the scalp and neck</t>
  </si>
  <si>
    <t>209.33</t>
  </si>
  <si>
    <t>Merkel cell carcinoma of the upper limb</t>
  </si>
  <si>
    <t>209.34</t>
  </si>
  <si>
    <t>Merkel cell carcinoma of the lower limb</t>
  </si>
  <si>
    <t>209.35</t>
  </si>
  <si>
    <t>Merkel cell carcinoma of the trunk</t>
  </si>
  <si>
    <t>209.36</t>
  </si>
  <si>
    <t>Merkel cell carcinoma of other sites</t>
  </si>
  <si>
    <t>ICD10</t>
  </si>
  <si>
    <t>C00</t>
  </si>
  <si>
    <t>C00.0</t>
  </si>
  <si>
    <t>Malignant neoplasm of external upper lip</t>
  </si>
  <si>
    <t>C00.1</t>
  </si>
  <si>
    <t>Malignant neoplasm of external lower lip</t>
  </si>
  <si>
    <t>C00.2</t>
  </si>
  <si>
    <t>Malignant neoplasm of external lip, unspecified</t>
  </si>
  <si>
    <t>C00.3</t>
  </si>
  <si>
    <t>C00.4</t>
  </si>
  <si>
    <t>C00.5</t>
  </si>
  <si>
    <t>C00.6</t>
  </si>
  <si>
    <t>Malignant neoplasm of commissure of lip, unspecified</t>
  </si>
  <si>
    <t>C00.8</t>
  </si>
  <si>
    <t>Malignant neoplasm of overlapping sites of lip</t>
  </si>
  <si>
    <t>C00.9</t>
  </si>
  <si>
    <t>Malignant neoplasm of lip, unspecified</t>
  </si>
  <si>
    <t>C01</t>
  </si>
  <si>
    <t>C02</t>
  </si>
  <si>
    <t>Malignant neoplasm of other and unspecified parts of tongue</t>
  </si>
  <si>
    <t>C02.0</t>
  </si>
  <si>
    <t>C02.1</t>
  </si>
  <si>
    <t>Malignant neoplasm of border of tongue</t>
  </si>
  <si>
    <t>C02.2</t>
  </si>
  <si>
    <t>C02.3</t>
  </si>
  <si>
    <t>C02.4</t>
  </si>
  <si>
    <t>C02.8</t>
  </si>
  <si>
    <t>Malignant neoplasm of overlapping sites of tongue</t>
  </si>
  <si>
    <t>C02.9</t>
  </si>
  <si>
    <t>C03</t>
  </si>
  <si>
    <t>C03.0</t>
  </si>
  <si>
    <t>C03.1</t>
  </si>
  <si>
    <t>C03.9</t>
  </si>
  <si>
    <t>C04</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</si>
  <si>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</si>
  <si>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</si>
  <si>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</si>
  <si>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</si>
  <si>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</si>
  <si>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</si>
  <si>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</si>
  <si>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</si>
  <si>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t>
  </si>
  <si>
    <t>Malignant neoplasm of palate</t>
  </si>
  <si>
    <t>C05.0</t>
  </si>
  <si>
    <t>C05.1</t>
  </si>
  <si>
    <t>C05.2</t>
  </si>
  <si>
    <t>C05.8</t>
  </si>
  <si>
    <t>Malignant neoplasm of overlapping sites of palate</t>
  </si>
  <si>
    <t>C05.9</t>
  </si>
  <si>
    <t>C06</t>
  </si>
  <si>
    <t>C06.0</t>
  </si>
  <si>
    <t>C06.1</t>
  </si>
  <si>
    <t>C06.2</t>
  </si>
  <si>
    <t>C06.8</t>
  </si>
  <si>
    <t>Malignant neoplasm of overlapping sites of other and unspecified parts of mouth</t>
  </si>
  <si>
    <t>C06.80</t>
  </si>
  <si>
    <t>Malignant neoplasm of overlapping sites of unspecified parts of mouth</t>
  </si>
  <si>
    <t>C06.89</t>
  </si>
  <si>
    <t>Malignant neoplasm of overlapping sites of other parts of mouth</t>
  </si>
  <si>
    <t>C06.9</t>
  </si>
  <si>
    <t>C07</t>
  </si>
  <si>
    <t>C08</t>
  </si>
  <si>
    <t>Malignant neoplasm of other and unspecified major salivary glands</t>
  </si>
  <si>
    <t>C08.0</t>
  </si>
  <si>
    <t>C08.1</t>
  </si>
  <si>
    <t>C08.9</t>
  </si>
  <si>
    <t>Malignant neoplasm of major salivary gland, unspecified</t>
  </si>
  <si>
    <t>C09</t>
  </si>
  <si>
    <t>C09.0</t>
  </si>
  <si>
    <t>C09.1</t>
  </si>
  <si>
    <t>Malignant neoplasm of tonsillar pillar (anterior) (posterior)</t>
  </si>
  <si>
    <t>C09.8</t>
  </si>
  <si>
    <t>Malignant neoplasm of overlapping sites of tonsil</t>
  </si>
  <si>
    <t>C09.9</t>
  </si>
  <si>
    <t>Malignant neoplasm of tonsil, unspecified</t>
  </si>
  <si>
    <t>C10</t>
  </si>
  <si>
    <t>C10.0</t>
  </si>
  <si>
    <t>Malignant neoplasm of vallecula</t>
  </si>
  <si>
    <t>C10.1</t>
  </si>
  <si>
    <t>Malignant neoplasm of anterior surface of epiglottis</t>
  </si>
  <si>
    <t>C10.2</t>
  </si>
  <si>
    <t>C10.3</t>
  </si>
  <si>
    <t>C10.4</t>
  </si>
  <si>
    <t>Malignant neoplasm of branchial cleft</t>
  </si>
  <si>
    <t>C10.8</t>
  </si>
  <si>
    <t>Malignant neoplasm of overlapping sites of oropharynx</t>
  </si>
  <si>
    <t>C10.9</t>
  </si>
  <si>
    <t>Malignant neoplasm of oropharynx, unspecified</t>
  </si>
  <si>
    <t>C11</t>
  </si>
  <si>
    <t>C11.0</t>
  </si>
  <si>
    <t>C11.1</t>
  </si>
  <si>
    <t>C11.2</t>
  </si>
  <si>
    <t>C11.3</t>
  </si>
  <si>
    <t>C11.8</t>
  </si>
  <si>
    <t>Malignant neoplasm of overlapping sites of nasopharynx</t>
  </si>
  <si>
    <t>C11.9</t>
  </si>
  <si>
    <t>Malignant neoplasm of nasopharynx, unspecified</t>
  </si>
  <si>
    <t>C12</t>
  </si>
  <si>
    <t>C13</t>
  </si>
  <si>
    <t>C13.0</t>
  </si>
  <si>
    <t>Malignant neoplasm of postcricoid region</t>
  </si>
  <si>
    <t>C13.1</t>
  </si>
  <si>
    <t>C13.2</t>
  </si>
  <si>
    <t>Malignant neoplasm of posterior wall of hypopharynx</t>
  </si>
  <si>
    <t>C13.8</t>
  </si>
  <si>
    <t>Malignant neoplasm of overlapping sites of hypopharynx</t>
  </si>
  <si>
    <t>C13.9</t>
  </si>
  <si>
    <t>Malignant neoplasm of hypopharynx, unspecified</t>
  </si>
  <si>
    <t>C14</t>
  </si>
  <si>
    <t>Malignant neoplasm of other and ill-defined sites in the lip, oral cavity and pharynx</t>
  </si>
  <si>
    <t>C14.0</t>
  </si>
  <si>
    <t>C14.2</t>
  </si>
  <si>
    <t>Malignant neoplasm of Waldeyer's ring</t>
  </si>
  <si>
    <t>C14.8</t>
  </si>
  <si>
    <t>Malignant neoplasm of overlapping sites of lip, oral cavity and pharynx</t>
  </si>
  <si>
    <t>C15</t>
  </si>
  <si>
    <t>C15.3</t>
  </si>
  <si>
    <t>C15.4</t>
  </si>
  <si>
    <t>C15.5</t>
  </si>
  <si>
    <t>C15.8</t>
  </si>
  <si>
    <t>Malignant neoplasm of overlapping sites of esophagus</t>
  </si>
  <si>
    <t>C15.9</t>
  </si>
  <si>
    <t>Malignant neoplasm of esophagus, unspecified</t>
  </si>
  <si>
    <t>C16</t>
  </si>
  <si>
    <t>C16.0</t>
  </si>
  <si>
    <t>C16.1</t>
  </si>
  <si>
    <t>C16.2</t>
  </si>
  <si>
    <t>C16.3</t>
  </si>
  <si>
    <t>C16.4</t>
  </si>
  <si>
    <t>C16.5</t>
  </si>
  <si>
    <t>C16.6</t>
  </si>
  <si>
    <t>C16.8</t>
  </si>
  <si>
    <t>Malignant neoplasm of overlapping sites of stomach</t>
  </si>
  <si>
    <t>C16.9</t>
  </si>
  <si>
    <t>Malignant neoplasm of stomach, unspecified</t>
  </si>
  <si>
    <t>C17</t>
  </si>
  <si>
    <t>Malignant neoplasm of small intestine</t>
  </si>
  <si>
    <t>C17.0</t>
  </si>
  <si>
    <t>C17.1</t>
  </si>
  <si>
    <t>C17.2</t>
  </si>
  <si>
    <t>C17.3</t>
  </si>
  <si>
    <t>Meckel's diverticulum, malignant</t>
  </si>
  <si>
    <t>C17.8</t>
  </si>
  <si>
    <t>Malignant neoplasm of overlapping sites of small intestine</t>
  </si>
  <si>
    <t>C17.9</t>
  </si>
  <si>
    <t>Malignant neoplasm of small intestine, unspecified</t>
  </si>
  <si>
    <t>C18</t>
  </si>
  <si>
    <t>C18.0</t>
  </si>
  <si>
    <t>C18.1</t>
  </si>
  <si>
    <t>Malignant neoplasm of appendix</t>
  </si>
  <si>
    <t>C18.2</t>
  </si>
  <si>
    <t>C18.3</t>
  </si>
  <si>
    <t>C18.4</t>
  </si>
  <si>
    <t>C18.5</t>
  </si>
  <si>
    <t>C18.6</t>
  </si>
  <si>
    <t>C18.7</t>
  </si>
  <si>
    <t>C18.8</t>
  </si>
  <si>
    <t>Malignant neoplasm of overlapping sites of colon</t>
  </si>
  <si>
    <t>C18.9</t>
  </si>
  <si>
    <t>Malignant neoplasm of colon, unspecified</t>
  </si>
  <si>
    <t>C19</t>
  </si>
  <si>
    <t>C20</t>
  </si>
  <si>
    <t>C21</t>
  </si>
  <si>
    <t>Malignant neoplasm of anus and anal canal</t>
  </si>
  <si>
    <t>C21.0</t>
  </si>
  <si>
    <t>Malignant neoplasm of anus, unspecified</t>
  </si>
  <si>
    <t>C21.1</t>
  </si>
  <si>
    <t>C21.2</t>
  </si>
  <si>
    <t>Malignant neoplasm of cloacogenic zone</t>
  </si>
  <si>
    <t>C21.8</t>
  </si>
  <si>
    <t>Malignant neoplasm of overlapping sites of rectum, anus and anal canal</t>
  </si>
  <si>
    <t>C22</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</si>
  <si>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</si>
  <si>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</si>
  <si>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</si>
  <si>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</si>
  <si>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</si>
  <si>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</si>
  <si>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</si>
  <si>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</si>
  <si>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</si>
  <si>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</si>
  <si>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</si>
  <si>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</si>
  <si>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</si>
  <si>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</si>
  <si>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</si>
  <si>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C23</t>
  </si>
  <si>
    <t>C24</t>
  </si>
  <si>
    <t>Malignant neoplasm of other and unspecified parts of biliary tract</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</si>
  <si>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</si>
  <si>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</si>
  <si>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</si>
  <si>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</si>
  <si>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</si>
  <si>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</si>
  <si>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</si>
  <si>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</si>
  <si>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t>
  </si>
  <si>
    <t>C25.0</t>
  </si>
  <si>
    <t>C25.1</t>
  </si>
  <si>
    <t>C25.2</t>
  </si>
  <si>
    <t>C25.3</t>
  </si>
  <si>
    <t>C25.4</t>
  </si>
  <si>
    <t>Malignant neoplasm of endocrine pancreas</t>
  </si>
  <si>
    <t>C25.7</t>
  </si>
  <si>
    <t>Malignant neoplasm of other parts of pancreas</t>
  </si>
  <si>
    <t>C25.8</t>
  </si>
  <si>
    <t>Malignant neoplasm of overlapping sites of pancreas</t>
  </si>
  <si>
    <t>C25.9</t>
  </si>
  <si>
    <t>Malignant neoplasm of pancreas, unspecified</t>
  </si>
  <si>
    <t>C26</t>
  </si>
  <si>
    <t>Malignant neoplasm of other and ill-defined digestive organs</t>
  </si>
  <si>
    <t>C26.0</t>
  </si>
  <si>
    <t>C26.1</t>
  </si>
  <si>
    <t>Malignant neoplasm of spleen</t>
  </si>
  <si>
    <t>C26.9</t>
  </si>
  <si>
    <t>Malignant neoplasm of ill-defined sites within the digestive system</t>
  </si>
  <si>
    <t>C30</t>
  </si>
  <si>
    <t>Malignant neoplasm of nasal cavity and middle ear</t>
  </si>
  <si>
    <t>C30.0</t>
  </si>
  <si>
    <t>Malignant neoplasm of nasal cavity</t>
  </si>
  <si>
    <t>C30.1</t>
  </si>
  <si>
    <t>Malignant neoplasm of middle ear</t>
  </si>
  <si>
    <t>C31</t>
  </si>
  <si>
    <t>Malignant neoplasm of accessory sinuses</t>
  </si>
  <si>
    <t>C31.0</t>
  </si>
  <si>
    <t>C31.1</t>
  </si>
  <si>
    <t>C31.2</t>
  </si>
  <si>
    <t>C31.3</t>
  </si>
  <si>
    <t>Malignant neoplasm of sphenoid sinus</t>
  </si>
  <si>
    <t>C31.8</t>
  </si>
  <si>
    <t>Malignant neoplasm of overlapping sites of accessory sinuses</t>
  </si>
  <si>
    <t>C31.9</t>
  </si>
  <si>
    <t>C32</t>
  </si>
  <si>
    <t>C32.0</t>
  </si>
  <si>
    <t>C32.1</t>
  </si>
  <si>
    <t>C32.2</t>
  </si>
  <si>
    <t>C32.3</t>
  </si>
  <si>
    <t>Malignant neoplasm of laryngeal cartilage</t>
  </si>
  <si>
    <t>C32.8</t>
  </si>
  <si>
    <t>Malignant neoplasm of overlapping sites of larynx</t>
  </si>
  <si>
    <t>C32.9</t>
  </si>
  <si>
    <t>C33</t>
  </si>
  <si>
    <t>C34</t>
  </si>
  <si>
    <t>Malignant neoplasm of bronchus and lung</t>
  </si>
  <si>
    <t>C34.0</t>
  </si>
  <si>
    <t>C34.00</t>
  </si>
  <si>
    <t>Malignant neoplasm of unspecified main bronchus</t>
  </si>
  <si>
    <t>C34.01</t>
  </si>
  <si>
    <t>Malignant neoplasm of right main bronchus</t>
  </si>
  <si>
    <t>C34.02</t>
  </si>
  <si>
    <t>Malignant neoplasm of left main bronchus</t>
  </si>
  <si>
    <t>C34.1</t>
  </si>
  <si>
    <t>C34.10</t>
  </si>
  <si>
    <t>Malignant neoplasm of upper lobe, unspecified bronchus or lung</t>
  </si>
  <si>
    <t>C34.11</t>
  </si>
  <si>
    <t>Malignant neoplasm of upper lobe, right bronchus or lung</t>
  </si>
  <si>
    <t>C34.12</t>
  </si>
  <si>
    <t>Malignant neoplasm of upper lobe, left bronchus or lung</t>
  </si>
  <si>
    <t>C34.2</t>
  </si>
  <si>
    <t>C34.3</t>
  </si>
  <si>
    <t>C34.30</t>
  </si>
  <si>
    <t>Malignant neoplasm of lower lobe, unspecified bronchus or lung</t>
  </si>
  <si>
    <t>C34.31</t>
  </si>
  <si>
    <t>Malignant neoplasm of lower lobe, right bronchus or lung</t>
  </si>
  <si>
    <t>C34.32</t>
  </si>
  <si>
    <t>Malignant neoplasm of lower lobe, left bronchus or lung</t>
  </si>
  <si>
    <t>C34.8</t>
  </si>
  <si>
    <t>Malignant neoplasm of overlapping sites of bronchus and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</si>
  <si>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</si>
  <si>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</si>
  <si>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</si>
  <si>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</si>
  <si>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</si>
  <si>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</si>
  <si>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t>
  </si>
  <si>
    <t>Malignant neoplasm of unspecified part of bronchus or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</si>
  <si>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</si>
  <si>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</si>
  <si>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</si>
  <si>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</si>
  <si>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</si>
  <si>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</si>
  <si>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</si>
  <si>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C38</t>
  </si>
  <si>
    <t>Malignant neoplasm of heart, mediastinum and pleura</t>
  </si>
  <si>
    <t>C38.0</t>
  </si>
  <si>
    <t>C38.1</t>
  </si>
  <si>
    <t>C38.2</t>
  </si>
  <si>
    <t>C38.3</t>
  </si>
  <si>
    <t>C38.4</t>
  </si>
  <si>
    <t>C38.8</t>
  </si>
  <si>
    <t>Malignant neoplasm of overlapping sites of heart, mediastinum and pleura</t>
  </si>
  <si>
    <t>C39</t>
  </si>
  <si>
    <t>Malignant neoplasm of other and ill-defined sites in the respiratory system and intrathoracic organs</t>
  </si>
  <si>
    <t>C39.0</t>
  </si>
  <si>
    <t>C39.9</t>
  </si>
  <si>
    <t>Malignant neoplasm of lower respiratory tract, part unspecified</t>
  </si>
  <si>
    <t>C40</t>
  </si>
  <si>
    <t>Malignant neoplasm of bone and articular cartilage of limbs</t>
  </si>
  <si>
    <t>C40.0</t>
  </si>
  <si>
    <t>C40.00</t>
  </si>
  <si>
    <t>Malignant neoplasm of scapula and long bones of unspecified upper limb</t>
  </si>
  <si>
    <t>C40.01</t>
  </si>
  <si>
    <t>Malignant neoplasm of scapula and long bones of right upper limb</t>
  </si>
  <si>
    <t>C40.02</t>
  </si>
  <si>
    <t>Malignant neoplasm of scapula and long bones of left upper limb</t>
  </si>
  <si>
    <t>C40.1</t>
  </si>
  <si>
    <t>C40.10</t>
  </si>
  <si>
    <t>Malignant neoplasm of short bones of unspecified upper limb</t>
  </si>
  <si>
    <t>C40.11</t>
  </si>
  <si>
    <t>Malignant neoplasm of short bones of right upper limb</t>
  </si>
  <si>
    <t>C40.12</t>
  </si>
  <si>
    <t>Malignant neoplasm of short bones of left upper limb</t>
  </si>
  <si>
    <t>C40.2</t>
  </si>
  <si>
    <t>C40.20</t>
  </si>
  <si>
    <t>Malignant neoplasm of long bones of unspecified lower limb</t>
  </si>
  <si>
    <t>C40.21</t>
  </si>
  <si>
    <t>Malignant neoplasm of long bones of right lower limb</t>
  </si>
  <si>
    <t>C40.22</t>
  </si>
  <si>
    <t>Malignant neoplasm of long bones of left lower limb</t>
  </si>
  <si>
    <t>C40.3</t>
  </si>
  <si>
    <t>C40.30</t>
  </si>
  <si>
    <t>Malignant neoplasm of short bones of unspecified lower limb</t>
  </si>
  <si>
    <t>C40.31</t>
  </si>
  <si>
    <t>Malignant neoplasm of short bones of right lower limb</t>
  </si>
  <si>
    <t>C40.32</t>
  </si>
  <si>
    <t>Malignant neoplasm of short bones of left lower limb</t>
  </si>
  <si>
    <t>C40.8</t>
  </si>
  <si>
    <t>Malignant neoplasm of overlapping sites of bone and articular cartilage of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</si>
  <si>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</si>
  <si>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</si>
  <si>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</si>
  <si>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</si>
  <si>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</si>
  <si>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</si>
  <si>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t>
  </si>
  <si>
    <t>Malignant neoplasm of unspecified bones and articular cartilage of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</si>
  <si>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</si>
  <si>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</si>
  <si>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</si>
  <si>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</si>
  <si>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</si>
  <si>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</si>
  <si>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t>
  </si>
  <si>
    <t>Malignant neoplasm of bone and articular cartilage of other and unspecified sites</t>
  </si>
  <si>
    <t>C41.0</t>
  </si>
  <si>
    <t>Malignant neoplasm of bones of skull and face</t>
  </si>
  <si>
    <t>C41.1</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</si>
  <si>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</si>
  <si>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</si>
  <si>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</si>
  <si>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</si>
  <si>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</si>
  <si>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</si>
  <si>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</si>
  <si>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</si>
  <si>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t>
  </si>
  <si>
    <t>C43.0</t>
  </si>
  <si>
    <t>Malignant melanoma of lip</t>
  </si>
  <si>
    <t>C43.1</t>
  </si>
  <si>
    <t>Malignant melanoma of eyelid, including canthus</t>
  </si>
  <si>
    <t>C43.10</t>
  </si>
  <si>
    <t>Malignant melanoma of unspecified eyelid, including canthus</t>
  </si>
  <si>
    <t>C43.11</t>
  </si>
  <si>
    <t>Malignant melanoma of right eyelid, including canthus</t>
  </si>
  <si>
    <t>C43.111</t>
  </si>
  <si>
    <t>Malignant melanoma of right upper eyelid, including canthus</t>
  </si>
  <si>
    <t>C43.112</t>
  </si>
  <si>
    <t>Malignant melanoma of right lower eyelid, including canthus</t>
  </si>
  <si>
    <t>C43.12</t>
  </si>
  <si>
    <t>Malignant melanoma of left eyelid, including canthus</t>
  </si>
  <si>
    <t>C43.121</t>
  </si>
  <si>
    <t>Malignant melanoma of left upper eyelid, including canthus</t>
  </si>
  <si>
    <t>C43.122</t>
  </si>
  <si>
    <t>Malignant melanoma of left lower eyelid, including canthus</t>
  </si>
  <si>
    <t>C43.2</t>
  </si>
  <si>
    <t>Malignant melanoma of ear and external auricular canal</t>
  </si>
  <si>
    <t>C43.20</t>
  </si>
  <si>
    <t>Malignant melanoma of unspecified ear and external auricular canal</t>
  </si>
  <si>
    <t>C43.21</t>
  </si>
  <si>
    <t>Malignant melanoma of right ear and external auricular canal</t>
  </si>
  <si>
    <t>C43.22</t>
  </si>
  <si>
    <t>Malignant melanoma of left ear and external auricular canal</t>
  </si>
  <si>
    <t>C43.3</t>
  </si>
  <si>
    <t>Malignant melanoma of other and unspecified parts of face</t>
  </si>
  <si>
    <t>C43.30</t>
  </si>
  <si>
    <t>Malignant melanoma of unspecified part of face</t>
  </si>
  <si>
    <t>C43.31</t>
  </si>
  <si>
    <t>Malignant melanoma of nose</t>
  </si>
  <si>
    <t>C43.39</t>
  </si>
  <si>
    <t>Malignant melanoma of other parts of face</t>
  </si>
  <si>
    <t>C43.4</t>
  </si>
  <si>
    <t>Malignant melanoma of scalp and neck</t>
  </si>
  <si>
    <t>C43.5</t>
  </si>
  <si>
    <t>Malignant melanoma of trunk</t>
  </si>
  <si>
    <t>C43.51</t>
  </si>
  <si>
    <t>Malignant melanoma of anal skin</t>
  </si>
  <si>
    <t>C43.52</t>
  </si>
  <si>
    <t>Malignant melanoma of skin of breast</t>
  </si>
  <si>
    <t>C43.59</t>
  </si>
  <si>
    <t>Malignant melanoma of other part of trunk</t>
  </si>
  <si>
    <t>C43.6</t>
  </si>
  <si>
    <t>Malignant melanoma of upper limb, including shoulder</t>
  </si>
  <si>
    <t>C43.60</t>
  </si>
  <si>
    <t>Malignant melanoma of unspecified upper limb, including shoulder</t>
  </si>
  <si>
    <t>C43.61</t>
  </si>
  <si>
    <t>Malignant melanoma of right upper limb, including shoulder</t>
  </si>
  <si>
    <t>C43.62</t>
  </si>
  <si>
    <t>Malignant melanoma of left upper limb, including shoulder</t>
  </si>
  <si>
    <t>C43.7</t>
  </si>
  <si>
    <t>Malignant melanoma of lower limb, including hip</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</si>
  <si>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</si>
  <si>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</si>
  <si>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</si>
  <si>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</si>
  <si>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</si>
  <si>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</si>
  <si>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</si>
  <si>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</si>
  <si>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</si>
  <si>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</si>
  <si>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C44</t>
  </si>
  <si>
    <t>C44.0</t>
  </si>
  <si>
    <t>Other and unspecified malignant neoplasm of skin of lip</t>
  </si>
  <si>
    <t>C44.00</t>
  </si>
  <si>
    <t>C44.01</t>
  </si>
  <si>
    <t>C44.02</t>
  </si>
  <si>
    <t>C44.09</t>
  </si>
  <si>
    <t>C44.1</t>
  </si>
  <si>
    <t>C44.10</t>
  </si>
  <si>
    <t>Unspecified malignant neoplasm of skin of eyelid, including canthus</t>
  </si>
  <si>
    <t>C44.101</t>
  </si>
  <si>
    <t>Unspecified malignant neoplasm of skin of unspecified eyelid, including canthus</t>
  </si>
  <si>
    <t>C44.102</t>
  </si>
  <si>
    <t>Unspecified malignant neoplasm of skin of right eyelid, including canthus</t>
  </si>
  <si>
    <t>C44.1021</t>
  </si>
  <si>
    <t>Unspecified malignant neoplasm of skin of right upper eyelid, including canthus</t>
  </si>
  <si>
    <t>C44.1022</t>
  </si>
  <si>
    <t>Unspecified malignant neoplasm of skin of right lower eyelid, including canthus</t>
  </si>
  <si>
    <t>C44.109</t>
  </si>
  <si>
    <t>Unspecified malignant neoplasm of skin of left eyelid, including canthus</t>
  </si>
  <si>
    <t>C44.1091</t>
  </si>
  <si>
    <t>Unspecified malignant neoplasm of skin of left upper eyelid, including canthus</t>
  </si>
  <si>
    <t>C44.1092</t>
  </si>
  <si>
    <t>Unspecified malignant neoplasm of skin of left lower eyelid, including canthus</t>
  </si>
  <si>
    <t>C44.11</t>
  </si>
  <si>
    <t>Basal cell carcinoma of skin of eyelid, including canthus</t>
  </si>
  <si>
    <t>C44.111</t>
  </si>
  <si>
    <t>Basal cell carcinoma of skin of unspecified eyelid, including canthus</t>
  </si>
  <si>
    <t>C44.112</t>
  </si>
  <si>
    <t>Basal cell carcinoma of skin of right eyelid, including canthus</t>
  </si>
  <si>
    <t>C44.1121</t>
  </si>
  <si>
    <t>Basal cell carcinoma of skin of right upper eyelid, including canthus</t>
  </si>
  <si>
    <t>C44.1122</t>
  </si>
  <si>
    <t>Basal cell carcinoma of skin of right lower eyelid, including canthus</t>
  </si>
  <si>
    <t>C44.119</t>
  </si>
  <si>
    <t>Basal cell carcinoma of skin of left eyelid, including canthus</t>
  </si>
  <si>
    <t>C44.1191</t>
  </si>
  <si>
    <t>Basal cell carcinoma of skin of left upper eyelid, including canthus</t>
  </si>
  <si>
    <t>C44.1192</t>
  </si>
  <si>
    <t>Basal cell carcinoma of skin of left lower eyelid, including canthus</t>
  </si>
  <si>
    <t>C44.12</t>
  </si>
  <si>
    <t>Squamous cell carcinoma of skin of eyelid, including canthus</t>
  </si>
  <si>
    <t>C44.121</t>
  </si>
  <si>
    <t>Squamous cell carcinoma of skin of unspecified eyelid, including canthus</t>
  </si>
  <si>
    <t>C44.122</t>
  </si>
  <si>
    <t>Squamous cell carcinoma of skin of right eyelid, including canthus</t>
  </si>
  <si>
    <t>C44.1221</t>
  </si>
  <si>
    <t>Squamous cell carcinoma of skin of right upper eyelid, including canthus</t>
  </si>
  <si>
    <t>C44.1222</t>
  </si>
  <si>
    <t>Squamous cell carcinoma of skin of right lower eyelid, including canthus</t>
  </si>
  <si>
    <t>C44.129</t>
  </si>
  <si>
    <t>Squamous cell carcinoma of skin of left eyelid, including canthus</t>
  </si>
  <si>
    <t>C44.1291</t>
  </si>
  <si>
    <t>Squamous cell carcinoma of skin of left upper eyelid, including canthus</t>
  </si>
  <si>
    <t>C44.1292</t>
  </si>
  <si>
    <t>Squamous cell carcinoma of skin of left lower eyelid, including canthus</t>
  </si>
  <si>
    <t>C44.131</t>
  </si>
  <si>
    <t>Sebaceous cell carcinoma of skin of unspecified eyelid, including canthus</t>
  </si>
  <si>
    <t>C44.1321</t>
  </si>
  <si>
    <t>Sebaceous cell carcinoma of skin of right upper eyelid, including canthus</t>
  </si>
  <si>
    <t>C44.1322</t>
  </si>
  <si>
    <t>Sebaceous cell carcinoma of skin of right lower eyelid, including canthus</t>
  </si>
  <si>
    <t>C44.1391</t>
  </si>
  <si>
    <t>Sebaceous cell carcinoma of skin of left upper eyelid, including canthus</t>
  </si>
  <si>
    <t>C44.1392</t>
  </si>
  <si>
    <t>Sebaceous cell carcinoma of skin of left lower eyelid, including canthus</t>
  </si>
  <si>
    <t>C44.19</t>
  </si>
  <si>
    <t>Other specified malignant neoplasm of skin of eyelid, including canthus</t>
  </si>
  <si>
    <t>C44.191</t>
  </si>
  <si>
    <t>Other specified malignant neoplasm of skin of unspecified eyelid, including canthus</t>
  </si>
  <si>
    <t>C44.192</t>
  </si>
  <si>
    <t>Other specified malignant neoplasm of skin of right eyelid, including canthus</t>
  </si>
  <si>
    <t>C44.1921</t>
  </si>
  <si>
    <t>Other specified malignant neoplasm of skin of right upper eyelid, including canthus</t>
  </si>
  <si>
    <t>C44.1922</t>
  </si>
  <si>
    <t>Other specified malignant neoplasm of skin of right lower eyelid, including canthus</t>
  </si>
  <si>
    <t>C44.199</t>
  </si>
  <si>
    <t>Other specified malignant neoplasm of skin of left eyelid, including canthus</t>
  </si>
  <si>
    <t>C44.1991</t>
  </si>
  <si>
    <t>Other specified malignant neoplasm of skin of left upper eyelid, including canthus</t>
  </si>
  <si>
    <t>C44.1992</t>
  </si>
  <si>
    <t>Other specified malignant neoplasm of skin of left lower eyelid, including canthus</t>
  </si>
  <si>
    <t>C44.2</t>
  </si>
  <si>
    <t>Other and unspecified malignant neoplasm of skin of ear and external auricular canal</t>
  </si>
  <si>
    <t>C44.20</t>
  </si>
  <si>
    <t>Unspecified malignant neoplasm of skin of ear and external auricular canal</t>
  </si>
  <si>
    <t>C44.201</t>
  </si>
  <si>
    <t>Unspecified malignant neoplasm of skin of unspecified ear and external auricular canal</t>
  </si>
  <si>
    <t>C44.202</t>
  </si>
  <si>
    <t>Unspecified malignant neoplasm of skin of right ear and external auricular canal</t>
  </si>
  <si>
    <t>C44.209</t>
  </si>
  <si>
    <t>Unspecified malignant neoplasm of skin of left ear and external auricular canal</t>
  </si>
  <si>
    <t>C44.21</t>
  </si>
  <si>
    <t>Basal cell carcinoma of skin of ear and external auricular canal</t>
  </si>
  <si>
    <t>C44.211</t>
  </si>
  <si>
    <t>Basal cell carcinoma of skin of unspecified ear and external auricular canal</t>
  </si>
  <si>
    <t>C44.212</t>
  </si>
  <si>
    <t>Basal cell carcinoma of skin of right ear and external auricular canal</t>
  </si>
  <si>
    <t>C44.219</t>
  </si>
  <si>
    <t>Basal cell carcinoma of skin of left ear and external auricular canal</t>
  </si>
  <si>
    <t>C44.22</t>
  </si>
  <si>
    <t>Squamous cell carcinoma of skin of ear and external auricular canal</t>
  </si>
  <si>
    <t>C44.221</t>
  </si>
  <si>
    <t>Squamous cell carcinoma of skin of unspecified ear and external auricular canal</t>
  </si>
  <si>
    <t>C44.222</t>
  </si>
  <si>
    <t>Squamous cell carcinoma of skin of right ear and external auricular canal</t>
  </si>
  <si>
    <t>C44.229</t>
  </si>
  <si>
    <t>Squamous cell carcinoma of skin of left ear and external auricular canal</t>
  </si>
  <si>
    <t>C44.29</t>
  </si>
  <si>
    <t>Other specified malignant neoplasm of skin of ear and external auricular canal</t>
  </si>
  <si>
    <t>C44.291</t>
  </si>
  <si>
    <t>Other specified malignant neoplasm of skin of unspecified ear and external auricular canal</t>
  </si>
  <si>
    <t>C44.292</t>
  </si>
  <si>
    <t>Other specified malignant neoplasm of skin of right ear and external auricular canal</t>
  </si>
  <si>
    <t>C44.299</t>
  </si>
  <si>
    <t>Other specified malignant neoplasm of skin of left ear and external auricular canal</t>
  </si>
  <si>
    <t>C44.3</t>
  </si>
  <si>
    <t>C44.30</t>
  </si>
  <si>
    <t>C44.300</t>
  </si>
  <si>
    <t>Unspecified malignant neoplasm of skin of unspecified part of face</t>
  </si>
  <si>
    <t>C44.301</t>
  </si>
  <si>
    <t>Unspecified malignant neoplasm of skin of nose</t>
  </si>
  <si>
    <t>C44.309</t>
  </si>
  <si>
    <t>Unspecified malignant neoplasm of skin of other parts of face</t>
  </si>
  <si>
    <t>C44.31</t>
  </si>
  <si>
    <t>C44.310</t>
  </si>
  <si>
    <t>Basal cell carcinoma of skin of unspecified parts of face</t>
  </si>
  <si>
    <t>C44.311</t>
  </si>
  <si>
    <t>Basal cell carcinoma of skin of nose</t>
  </si>
  <si>
    <t>C44.319</t>
  </si>
  <si>
    <t>Basal cell carcinoma of skin of other parts of face</t>
  </si>
  <si>
    <t>C44.32</t>
  </si>
  <si>
    <t>C44.320</t>
  </si>
  <si>
    <t>Squamous cell carcinoma of skin of unspecified parts of face</t>
  </si>
  <si>
    <t>C44.321</t>
  </si>
  <si>
    <t>Squamous cell carcinoma of skin of nose</t>
  </si>
  <si>
    <t>C44.329</t>
  </si>
  <si>
    <t>Squamous cell carcinoma of skin of other parts of face</t>
  </si>
  <si>
    <t>C44.39</t>
  </si>
  <si>
    <t>C44.390</t>
  </si>
  <si>
    <t>Other specified malignant neoplasm of skin of unspecified parts of face</t>
  </si>
  <si>
    <t>C44.391</t>
  </si>
  <si>
    <t>Other specified malignant neoplasm of skin of nose</t>
  </si>
  <si>
    <t>C44.399</t>
  </si>
  <si>
    <t>Other specified malignant neoplasm of skin of other parts of face</t>
  </si>
  <si>
    <t>C44.4</t>
  </si>
  <si>
    <t>Other and unspecified malignant neoplasm of skin of scalp and neck</t>
  </si>
  <si>
    <t>C44.40</t>
  </si>
  <si>
    <t>Unspecified malignant neoplasm of skin of scalp and neck</t>
  </si>
  <si>
    <t>C44.41</t>
  </si>
  <si>
    <t>Basal cell carcinoma of skin of scalp and neck</t>
  </si>
  <si>
    <t>C44.42</t>
  </si>
  <si>
    <t>Squamous cell carcinoma of skin of scalp and neck</t>
  </si>
  <si>
    <t>C44.49</t>
  </si>
  <si>
    <t>Other specified malignant neoplasm of skin of scalp and neck</t>
  </si>
  <si>
    <t>C44.5</t>
  </si>
  <si>
    <t>Other and unspecified malignant neoplasm of skin of trunk</t>
  </si>
  <si>
    <t>C44.50</t>
  </si>
  <si>
    <t>Unspecified malignant neoplasm of skin of trunk</t>
  </si>
  <si>
    <t>C44.500</t>
  </si>
  <si>
    <t>Unspecified malignant neoplasm of anal skin</t>
  </si>
  <si>
    <t>C44.501</t>
  </si>
  <si>
    <t>Unspecified malignant neoplasm of skin of breast</t>
  </si>
  <si>
    <t>C44.509</t>
  </si>
  <si>
    <t>Unspecified malignant neoplasm of skin of other part of trunk</t>
  </si>
  <si>
    <t>C44.51</t>
  </si>
  <si>
    <t>Basal cell carcinoma of skin of trunk</t>
  </si>
  <si>
    <t>C44.510</t>
  </si>
  <si>
    <t>Basal cell carcinoma of anal skin</t>
  </si>
  <si>
    <t>C44.511</t>
  </si>
  <si>
    <t>Basal cell carcinoma of skin of breast</t>
  </si>
  <si>
    <t>C44.519</t>
  </si>
  <si>
    <t>Basal cell carcinoma of skin of other part of trunk</t>
  </si>
  <si>
    <t>C44.52</t>
  </si>
  <si>
    <t>Squamous cell carcinoma of skin of trunk</t>
  </si>
  <si>
    <t>C44.520</t>
  </si>
  <si>
    <t>Squamous cell carcinoma of anal skin</t>
  </si>
  <si>
    <t>C44.521</t>
  </si>
  <si>
    <t>Squamous cell carcinoma of skin of breast</t>
  </si>
  <si>
    <t>C44.529</t>
  </si>
  <si>
    <t>Squamous cell carcinoma of skin of other part of trunk</t>
  </si>
  <si>
    <t>C44.59</t>
  </si>
  <si>
    <t>Other specified malignant neoplasm of skin of trunk</t>
  </si>
  <si>
    <t>C44.590</t>
  </si>
  <si>
    <t>Other specified malignant neoplasm of anal skin</t>
  </si>
  <si>
    <t>C44.591</t>
  </si>
  <si>
    <t>Other specified malignant neoplasm of skin of breast</t>
  </si>
  <si>
    <t>C44.599</t>
  </si>
  <si>
    <t>Other specified malignant neoplasm of skin of other part of trunk</t>
  </si>
  <si>
    <t>C44.6</t>
  </si>
  <si>
    <t>C44.60</t>
  </si>
  <si>
    <t>C44.601</t>
  </si>
  <si>
    <t>Unspecified malignant neoplasm of skin of unspecified upper limb, including shoulder</t>
  </si>
  <si>
    <t>C44.602</t>
  </si>
  <si>
    <t>Unspecified malignant neoplasm of skin of right upper limb, including shoulder</t>
  </si>
  <si>
    <t>C44.609</t>
  </si>
  <si>
    <t>Unspecified malignant neoplasm of skin of left upper limb, including shoulder</t>
  </si>
  <si>
    <t>C44.61</t>
  </si>
  <si>
    <t>C44.611</t>
  </si>
  <si>
    <t>Basal cell carcinoma of skin of unspecified upper limb, including shoulder</t>
  </si>
  <si>
    <t>C44.612</t>
  </si>
  <si>
    <t>Basal cell carcinoma of skin of right upper limb, including shoulder</t>
  </si>
  <si>
    <t>C44.619</t>
  </si>
  <si>
    <t>Basal cell carcinoma of skin of left upper limb, including shoulder</t>
  </si>
  <si>
    <t>C44.62</t>
  </si>
  <si>
    <t>C44.621</t>
  </si>
  <si>
    <t>Squamous cell carcinoma of skin of unspecified upper limb, including shoulder</t>
  </si>
  <si>
    <t>C44.622</t>
  </si>
  <si>
    <t>Squamous cell carcinoma of skin of right upper limb, including shoulder</t>
  </si>
  <si>
    <t>C44.629</t>
  </si>
  <si>
    <t>Squamous cell carcinoma of skin of left upper limb, including shoulder</t>
  </si>
  <si>
    <t>C44.69</t>
  </si>
  <si>
    <t>C44.691</t>
  </si>
  <si>
    <t>Other specified malignant neoplasm of skin of unspecified upper limb, including shoulder</t>
  </si>
  <si>
    <t>C44.692</t>
  </si>
  <si>
    <t>Other specified malignant neoplasm of skin of right upper limb, including shoulder</t>
  </si>
  <si>
    <t>C44.699</t>
  </si>
  <si>
    <t>Other specified malignant neoplasm of skin of left upper limb, including shoulder</t>
  </si>
  <si>
    <t>C44.7</t>
  </si>
  <si>
    <t>C44.70</t>
  </si>
  <si>
    <t>C44.701</t>
  </si>
  <si>
    <t>Unspecified malignant neoplasm of skin of unspecified lower limb, including hip</t>
  </si>
  <si>
    <t>C44.702</t>
  </si>
  <si>
    <t>Unspecified malignant neoplasm of skin of right lower limb, including hip</t>
  </si>
  <si>
    <t>C44.709</t>
  </si>
  <si>
    <t>Unspecified malignant neoplasm of skin of left lower limb, including hip</t>
  </si>
  <si>
    <t>C44.71</t>
  </si>
  <si>
    <t>C44.711</t>
  </si>
  <si>
    <t>Basal cell carcinoma of skin of unspecified lower limb, including hip</t>
  </si>
  <si>
    <t>C44.712</t>
  </si>
  <si>
    <t>Basal cell carcinoma of skin of right lower limb, including hip</t>
  </si>
  <si>
    <t>C44.719</t>
  </si>
  <si>
    <t>Basal cell carcinoma of skin of left lower limb, including hip</t>
  </si>
  <si>
    <t>C44.72</t>
  </si>
  <si>
    <t>C44.721</t>
  </si>
  <si>
    <t>Squamous cell carcinoma of skin of unspecified lower limb, including hip</t>
  </si>
  <si>
    <t>C44.722</t>
  </si>
  <si>
    <t>Squamous cell carcinoma of skin of right lower limb, including hip</t>
  </si>
  <si>
    <t>C44.729</t>
  </si>
  <si>
    <t>Squamous cell carcinoma of skin of left lower limb, including hip</t>
  </si>
  <si>
    <t>C44.79</t>
  </si>
  <si>
    <t>C44.791</t>
  </si>
  <si>
    <t>Other specified malignant neoplasm of skin of unspecified lower limb, including hip</t>
  </si>
  <si>
    <t>C44.792</t>
  </si>
  <si>
    <t>Other specified malignant neoplasm of skin of right lower limb, including hip</t>
  </si>
  <si>
    <t>C44.799</t>
  </si>
  <si>
    <t>Other specified malignant neoplasm of skin of left lower limb, including hip</t>
  </si>
  <si>
    <t>C44.8</t>
  </si>
  <si>
    <t>Other and unspecified malignant neoplasm of overlapping sites of skin</t>
  </si>
  <si>
    <t>C44.80</t>
  </si>
  <si>
    <t>Unspecified malignant neoplasm of overlapping sites of skin</t>
  </si>
  <si>
    <t>C44.81</t>
  </si>
  <si>
    <t>Basal cell carcinoma of overlapping sites of skin</t>
  </si>
  <si>
    <t>C44.82</t>
  </si>
  <si>
    <t>Squamous cell carcinoma of overlapping sites of skin</t>
  </si>
  <si>
    <t>C44.89</t>
  </si>
  <si>
    <t>Other specified malignant neoplasm of overlapping sites of skin</t>
  </si>
  <si>
    <t>C44.9</t>
  </si>
  <si>
    <t>Other and unspecified malignant neoplasm of skin, unspecified</t>
  </si>
  <si>
    <t>C44.90</t>
  </si>
  <si>
    <t>Unspecified malignant neoplasm of skin, unspecified</t>
  </si>
  <si>
    <t>C44.91</t>
  </si>
  <si>
    <t>Basal cell carcinoma of skin, unspecified</t>
  </si>
  <si>
    <t>C44.92</t>
  </si>
  <si>
    <t>Squamous cell carcinoma of skin, unspecified</t>
  </si>
  <si>
    <t>C44.99</t>
  </si>
  <si>
    <t>Other specified malignant neoplasm of skin, unspecified</t>
  </si>
  <si>
    <t>C45</t>
  </si>
  <si>
    <t>Mesothelioma</t>
  </si>
  <si>
    <t>C45.0</t>
  </si>
  <si>
    <t>Mesothelioma of pleura</t>
  </si>
  <si>
    <t>C45.1</t>
  </si>
  <si>
    <t>Mesothelioma of peritoneum</t>
  </si>
  <si>
    <t>C45.2</t>
  </si>
  <si>
    <t>Mesothelioma of pericardium</t>
  </si>
  <si>
    <t>C45.7</t>
  </si>
  <si>
    <t>Mesothelioma of other sites</t>
  </si>
  <si>
    <t>C45.9</t>
  </si>
  <si>
    <t>Mesothelioma, unspecified</t>
  </si>
  <si>
    <t>C46</t>
  </si>
  <si>
    <t>C46.0</t>
  </si>
  <si>
    <t>Kaposi's sarcoma of skin</t>
  </si>
  <si>
    <t>C46.1</t>
  </si>
  <si>
    <t>Kaposi's sarcoma of soft tissue</t>
  </si>
  <si>
    <t>C46.2</t>
  </si>
  <si>
    <t>Kaposi's sarcoma of palate</t>
  </si>
  <si>
    <t>C46.3</t>
  </si>
  <si>
    <t>Kaposi's sarcoma of lymph nodes</t>
  </si>
  <si>
    <t>C46.4</t>
  </si>
  <si>
    <t>Kaposi's sarcoma of gastrointestinal sites</t>
  </si>
  <si>
    <t>C46.5</t>
  </si>
  <si>
    <t>Kaposi's sarcoma of lung</t>
  </si>
  <si>
    <t>C46.50</t>
  </si>
  <si>
    <t>Kaposi's sarcoma of unspecified lung</t>
  </si>
  <si>
    <t>C46.51</t>
  </si>
  <si>
    <t>Kaposi's sarcoma of right lung</t>
  </si>
  <si>
    <t>C46.52</t>
  </si>
  <si>
    <t>Kaposi's sarcoma of left lung</t>
  </si>
  <si>
    <t>C46.7</t>
  </si>
  <si>
    <t>Kaposi's sarcoma of other sites</t>
  </si>
  <si>
    <t>C46.9</t>
  </si>
  <si>
    <t>Kaposi's sarcoma, unspecified</t>
  </si>
  <si>
    <t>C47</t>
  </si>
  <si>
    <t>Malignant neoplasm of peripheral nerves and autonomic nervous system</t>
  </si>
  <si>
    <t>C47.0</t>
  </si>
  <si>
    <t>Malignant neoplasm of peripheral nerves of head, face and neck</t>
  </si>
  <si>
    <t>C47.1</t>
  </si>
  <si>
    <t>Malignant neoplasm of peripheral nerves of upper limb, including shoulder</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</si>
  <si>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</si>
  <si>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</si>
  <si>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</si>
  <si>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</si>
  <si>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</si>
  <si>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</si>
  <si>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t>
  </si>
  <si>
    <t>Malignant neoplasm of peripheral nerves of lower limb, including hip</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</si>
  <si>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</si>
  <si>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</si>
  <si>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</si>
  <si>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</si>
  <si>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</si>
  <si>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</si>
  <si>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</si>
  <si>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</si>
  <si>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</si>
  <si>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</si>
  <si>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</si>
  <si>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</si>
  <si>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</si>
  <si>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</si>
  <si>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</si>
  <si>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</si>
  <si>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</si>
  <si>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</si>
  <si>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t>
  </si>
  <si>
    <t>C48.0</t>
  </si>
  <si>
    <t>C48.1</t>
  </si>
  <si>
    <t>C48.2</t>
  </si>
  <si>
    <t>C48.8</t>
  </si>
  <si>
    <t>Malignant neoplasm of overlapping sites of retroperitoneum and peritoneum</t>
  </si>
  <si>
    <t>C49</t>
  </si>
  <si>
    <t>Malignant neoplasm of other connective and soft tissue</t>
  </si>
  <si>
    <t>C49.0</t>
  </si>
  <si>
    <t>Malignant neoplasm of connective and soft tissue of head, face and neck</t>
  </si>
  <si>
    <t>C49.1</t>
  </si>
  <si>
    <t>Malignant neoplasm of connective and soft tissue of upper limb, including shoulder</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</si>
  <si>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</si>
  <si>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</si>
  <si>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</si>
  <si>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</si>
  <si>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</si>
  <si>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</si>
  <si>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t>
  </si>
  <si>
    <t>Malignant neoplasm of connective and soft tissue of lower limb, including hip</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</si>
  <si>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</si>
  <si>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</si>
  <si>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</si>
  <si>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</si>
  <si>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</si>
  <si>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</si>
  <si>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</si>
  <si>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</si>
  <si>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</si>
  <si>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</si>
  <si>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</si>
  <si>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</si>
  <si>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</si>
  <si>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</si>
  <si>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</si>
  <si>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</si>
  <si>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</si>
  <si>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</si>
  <si>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t>
  </si>
  <si>
    <t>Gastrointestinal stromal tumor</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</si>
  <si>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</si>
  <si>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</si>
  <si>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</si>
  <si>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</si>
  <si>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</si>
  <si>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</si>
  <si>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</si>
  <si>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</si>
  <si>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</si>
  <si>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</si>
  <si>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</si>
  <si>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</si>
  <si>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</si>
  <si>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</si>
  <si>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t>
  </si>
  <si>
    <t>Merkel cell carcinoma</t>
  </si>
  <si>
    <t>C4A.0</t>
  </si>
  <si>
    <t>Merkel cell carcinoma of lip</t>
  </si>
  <si>
    <t>C4A.1</t>
  </si>
  <si>
    <t>Merkel cell carcinoma of eyelid, including canthus</t>
  </si>
  <si>
    <t>C4A.10</t>
  </si>
  <si>
    <t>Merkel cell carcinoma of unspecified eyelid, including canthus</t>
  </si>
  <si>
    <t>C4A.11</t>
  </si>
  <si>
    <t>Merkel cell carcinoma of right eyelid, including canthus</t>
  </si>
  <si>
    <t>C4A.111</t>
  </si>
  <si>
    <t>Merkel cell carcinoma of right upper eyelid, including canthus</t>
  </si>
  <si>
    <t>C4A.112</t>
  </si>
  <si>
    <t>Merkel cell carcinoma of right lower eyelid, including canthus</t>
  </si>
  <si>
    <t>C4A.12</t>
  </si>
  <si>
    <t>Merkel cell carcinoma of left eyelid, including canthus</t>
  </si>
  <si>
    <t>C4A.121</t>
  </si>
  <si>
    <t>Merkel cell carcinoma of left upper eyelid, including canthus</t>
  </si>
  <si>
    <t>C4A.122</t>
  </si>
  <si>
    <t>Merkel cell carcinoma of left lower eyelid, including canthus</t>
  </si>
  <si>
    <t>C4A.2</t>
  </si>
  <si>
    <t>Merkel cell carcinoma of ear and external auricular canal</t>
  </si>
  <si>
    <t>C4A.20</t>
  </si>
  <si>
    <t>Merkel cell carcinoma of unspecified ear and external auricular canal</t>
  </si>
  <si>
    <t>C4A.21</t>
  </si>
  <si>
    <t>Merkel cell carcinoma of right ear and external auricular canal</t>
  </si>
  <si>
    <t>C4A.22</t>
  </si>
  <si>
    <t>Merkel cell carcinoma of left ear and external auricular canal</t>
  </si>
  <si>
    <t>C4A.3</t>
  </si>
  <si>
    <t>Merkel cell carcinoma of other and unspecified parts of face</t>
  </si>
  <si>
    <t>C4A.30</t>
  </si>
  <si>
    <t>Merkel cell carcinoma of unspecified part of face</t>
  </si>
  <si>
    <t>C4A.31</t>
  </si>
  <si>
    <t>Merkel cell carcinoma of nose</t>
  </si>
  <si>
    <t>C4A.39</t>
  </si>
  <si>
    <t>Merkel cell carcinoma of other parts of face</t>
  </si>
  <si>
    <t>C4A.4</t>
  </si>
  <si>
    <t>Merkel cell carcinoma of scalp and neck</t>
  </si>
  <si>
    <t>C4A.5</t>
  </si>
  <si>
    <t>Merkel cell carcinoma of trunk</t>
  </si>
  <si>
    <t>C4A.51</t>
  </si>
  <si>
    <t>Merkel cell carcinoma of anal skin</t>
  </si>
  <si>
    <t>C4A.52</t>
  </si>
  <si>
    <t>Merkel cell carcinoma of skin of breast</t>
  </si>
  <si>
    <t>C4A.59</t>
  </si>
  <si>
    <t>Merkel cell carcinoma of other part of trunk</t>
  </si>
  <si>
    <t>C4A.6</t>
  </si>
  <si>
    <t>Merkel cell carcinoma of upper limb, including shoulder</t>
  </si>
  <si>
    <t>C4A.60</t>
  </si>
  <si>
    <t>Merkel cell carcinoma of unspecified upper limb, including shoulder</t>
  </si>
  <si>
    <t>C4A.61</t>
  </si>
  <si>
    <t>Merkel cell carcinoma of right upper limb, including shoulder</t>
  </si>
  <si>
    <t>C4A.62</t>
  </si>
  <si>
    <t>Merkel cell carcinoma of left upper limb, including shoulder</t>
  </si>
  <si>
    <t>C4A.7</t>
  </si>
  <si>
    <t>Merkel cell carcinoma of lower limb, including hip</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</si>
  <si>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</si>
  <si>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</si>
  <si>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</si>
  <si>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</si>
  <si>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</si>
  <si>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</si>
  <si>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</si>
  <si>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</si>
  <si>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</si>
  <si>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</si>
  <si>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t>
  </si>
  <si>
    <t>Malignant neoplasm of breast</t>
  </si>
  <si>
    <t>C50.0</t>
  </si>
  <si>
    <t>Malignant neoplasm of nipple and areola</t>
  </si>
  <si>
    <t>C50.01</t>
  </si>
  <si>
    <t>Malignant neoplasm of nipple and areola, female</t>
  </si>
  <si>
    <t>C50.011</t>
  </si>
  <si>
    <t>Malignant neoplasm of nipple and areola, right female breast</t>
  </si>
  <si>
    <t>C50.012</t>
  </si>
  <si>
    <t>Malignant neoplasm of nipple and areola, left female breast</t>
  </si>
  <si>
    <t>C50.019</t>
  </si>
  <si>
    <t>Malignant neoplasm of nipple and areola, unspecified female breast</t>
  </si>
  <si>
    <t>C50.02</t>
  </si>
  <si>
    <t>Malignant neoplasm of nipple and areola, male</t>
  </si>
  <si>
    <t>C50.021</t>
  </si>
  <si>
    <t>Malignant neoplasm of nipple and areola, right male breast</t>
  </si>
  <si>
    <t>C50.022</t>
  </si>
  <si>
    <t>Malignant neoplasm of nipple and areola, left male breast</t>
  </si>
  <si>
    <t>C50.029</t>
  </si>
  <si>
    <t>Malignant neoplasm of nipple and areola, unspecified male breast</t>
  </si>
  <si>
    <t>C50.1</t>
  </si>
  <si>
    <t>Malignant neoplasm of central portion of breast</t>
  </si>
  <si>
    <t>C50.11</t>
  </si>
  <si>
    <t>Malignant neoplasm of central portion of breast, female</t>
  </si>
  <si>
    <t>C50.111</t>
  </si>
  <si>
    <t>Malignant neoplasm of central portion of right female breast</t>
  </si>
  <si>
    <t>C50.112</t>
  </si>
  <si>
    <t>Malignant neoplasm of central portion of left female breast</t>
  </si>
  <si>
    <t>C50.119</t>
  </si>
  <si>
    <t>Malignant neoplasm of central portion of unspecified female breast</t>
  </si>
  <si>
    <t>C50.12</t>
  </si>
  <si>
    <t>Malignant neoplasm of central portion of breast, male</t>
  </si>
  <si>
    <t>C50.121</t>
  </si>
  <si>
    <t>Malignant neoplasm of central portion of right male breast</t>
  </si>
  <si>
    <t>C50.122</t>
  </si>
  <si>
    <t>Malignant neoplasm of central portion of left male breast</t>
  </si>
  <si>
    <t>C50.129</t>
  </si>
  <si>
    <t>Malignant neoplasm of central portion of unspecified male breast</t>
  </si>
  <si>
    <t>C50.2</t>
  </si>
  <si>
    <t>Malignant neoplasm of upper-inner quadrant of breast</t>
  </si>
  <si>
    <t>C50.21</t>
  </si>
  <si>
    <t>Malignant neoplasm of upper-inner quadrant of breast, female</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</si>
  <si>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</si>
  <si>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</si>
  <si>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</si>
  <si>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</si>
  <si>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</si>
  <si>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</si>
  <si>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t>
  </si>
  <si>
    <t>Malignant neoplasm of upper-inner quadrant of breast, male</t>
  </si>
  <si>
    <t>C50.221</t>
  </si>
  <si>
    <t>Malignant neoplasm of upper-inner quadrant of right male breast</t>
  </si>
  <si>
    <t>C50.222</t>
  </si>
  <si>
    <t>Malignant neoplasm of upper-inner quadrant of left male breast</t>
  </si>
  <si>
    <t>C50.229</t>
  </si>
  <si>
    <t>Malignant neoplasm of upper-inner quadrant of unspecified male breast</t>
  </si>
  <si>
    <t>C50.3</t>
  </si>
  <si>
    <t>Malignant neoplasm of lower-inner quadrant of breast</t>
  </si>
  <si>
    <t>C50.31</t>
  </si>
  <si>
    <t>Malignant neoplasm of lower-inner quadrant of breast, female</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</si>
  <si>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</si>
  <si>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</si>
  <si>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</si>
  <si>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</si>
  <si>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</si>
  <si>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</si>
  <si>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t>
  </si>
  <si>
    <t>Malignant neoplasm of lower-inner quadrant of breast, male</t>
  </si>
  <si>
    <t>C50.321</t>
  </si>
  <si>
    <t>Malignant neoplasm of lower-inner quadrant of right male breast</t>
  </si>
  <si>
    <t>C50.322</t>
  </si>
  <si>
    <t>Malignant neoplasm of lower-inner quadrant of left male breast</t>
  </si>
  <si>
    <t>C50.329</t>
  </si>
  <si>
    <t>Malignant neoplasm of lower-inner quadrant of unspecified male breast</t>
  </si>
  <si>
    <t>C50.4</t>
  </si>
  <si>
    <t>Malignant neoplasm of upper-outer quadrant of breast</t>
  </si>
  <si>
    <t>C50.41</t>
  </si>
  <si>
    <t>Malignant neoplasm of upper-outer quadrant of breast, female</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</si>
  <si>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</si>
  <si>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</si>
  <si>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</si>
  <si>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</si>
  <si>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</si>
  <si>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</si>
  <si>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t>
  </si>
  <si>
    <t>Malignant neoplasm of upper-outer quadrant of breast, male</t>
  </si>
  <si>
    <t>C50.421</t>
  </si>
  <si>
    <t>Malignant neoplasm of upper-outer quadrant of right male breast</t>
  </si>
  <si>
    <t>C50.422</t>
  </si>
  <si>
    <t>Malignant neoplasm of upper-outer quadrant of left male breast</t>
  </si>
  <si>
    <t>C50.429</t>
  </si>
  <si>
    <t>Malignant neoplasm of upper-outer quadrant of unspecified male breast</t>
  </si>
  <si>
    <t>C50.5</t>
  </si>
  <si>
    <t>Malignant neoplasm of lower-outer quadrant of breast</t>
  </si>
  <si>
    <t>C50.51</t>
  </si>
  <si>
    <t>Malignant neoplasm of lower-outer quadrant of breast, female</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</si>
  <si>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</si>
  <si>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</si>
  <si>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</si>
  <si>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</si>
  <si>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</si>
  <si>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</si>
  <si>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t>
  </si>
  <si>
    <t>Malignant neoplasm of lower-outer quadrant of breast, male</t>
  </si>
  <si>
    <t>C50.521</t>
  </si>
  <si>
    <t>Malignant neoplasm of lower-outer quadrant of right male breast</t>
  </si>
  <si>
    <t>C50.522</t>
  </si>
  <si>
    <t>Malignant neoplasm of lower-outer quadrant of left male breast</t>
  </si>
  <si>
    <t>C50.529</t>
  </si>
  <si>
    <t>Malignant neoplasm of lower-outer quadrant of unspecified male breast</t>
  </si>
  <si>
    <t>C50.6</t>
  </si>
  <si>
    <t>Malignant neoplasm of axillary tail of breast</t>
  </si>
  <si>
    <t>C50.61</t>
  </si>
  <si>
    <t>Malignant neoplasm of axillary tail of breast, female</t>
  </si>
  <si>
    <t>C50.611</t>
  </si>
  <si>
    <t>Malignant neoplasm of axillary tail of right female breast</t>
  </si>
  <si>
    <t>C50.612</t>
  </si>
  <si>
    <t>Malignant neoplasm of axillary tail of left female breast</t>
  </si>
  <si>
    <t>C50.619</t>
  </si>
  <si>
    <t>Malignant neoplasm of axillary tail of unspecified female breast</t>
  </si>
  <si>
    <t>C50.62</t>
  </si>
  <si>
    <t>Malignant neoplasm of axillary tail of breast, male</t>
  </si>
  <si>
    <t>C50.621</t>
  </si>
  <si>
    <t>Malignant neoplasm of axillary tail of right male breast</t>
  </si>
  <si>
    <t>C50.622</t>
  </si>
  <si>
    <t>Malignant neoplasm of axillary tail of left male breast</t>
  </si>
  <si>
    <t>C50.629</t>
  </si>
  <si>
    <t>Malignant neoplasm of axillary tail of unspecified male breast</t>
  </si>
  <si>
    <t>C50.8</t>
  </si>
  <si>
    <t>Malignant neoplasm of overlapping sites of breast</t>
  </si>
  <si>
    <t>C50.81</t>
  </si>
  <si>
    <t>Malignant neoplasm of overlapping sites of breast, female</t>
  </si>
  <si>
    <t>C50.811</t>
  </si>
  <si>
    <t>Malignant neoplasm of overlapping sites of right female breast</t>
  </si>
  <si>
    <t>C50.812</t>
  </si>
  <si>
    <t>Malignant neoplasm of overlapping sites of left female breast</t>
  </si>
  <si>
    <t>C50.819</t>
  </si>
  <si>
    <t>Malignant neoplasm of overlapping sites of unspecified female breast</t>
  </si>
  <si>
    <t>C50.82</t>
  </si>
  <si>
    <t>Malignant neoplasm of overlapping sites of breast, male</t>
  </si>
  <si>
    <t>C50.821</t>
  </si>
  <si>
    <t>Malignant neoplasm of overlapping sites of right male breast</t>
  </si>
  <si>
    <t>C50.822</t>
  </si>
  <si>
    <t>Malignant neoplasm of overlapping sites of left male breast</t>
  </si>
  <si>
    <t>C50.829</t>
  </si>
  <si>
    <t>Malignant neoplasm of overlapping sites of unspecified male breast</t>
  </si>
  <si>
    <t>C50.9</t>
  </si>
  <si>
    <t>Malignant neoplasm of breast of unspecified site</t>
  </si>
  <si>
    <t>C50.91</t>
  </si>
  <si>
    <t>Malignant neoplasm of breast of unspecified site, female</t>
  </si>
  <si>
    <t>C50.911</t>
  </si>
  <si>
    <t>Malignant neoplasm of unspecified site of right female breast</t>
  </si>
  <si>
    <t>C50.912</t>
  </si>
  <si>
    <t>Malignant neoplasm of unspecified site of left female breast</t>
  </si>
  <si>
    <t>C50.919</t>
  </si>
  <si>
    <t>Malignant neoplasm of unspecified site of unspecified female breast</t>
  </si>
  <si>
    <t>C50.92</t>
  </si>
  <si>
    <t>Malignant neoplasm of breast of unspecified site, male</t>
  </si>
  <si>
    <t>C50.921</t>
  </si>
  <si>
    <t>Malignant neoplasm of unspecified site of right male breast</t>
  </si>
  <si>
    <t>C50.922</t>
  </si>
  <si>
    <t>Malignant neoplasm of unspecified site of left male breast</t>
  </si>
  <si>
    <t>C50.929</t>
  </si>
  <si>
    <t>Malignant neoplasm of unspecified site of unspecified male breast</t>
  </si>
  <si>
    <t>C51</t>
  </si>
  <si>
    <t>Malignant neoplasm of vulva</t>
  </si>
  <si>
    <t>C51.0</t>
  </si>
  <si>
    <t>Malignant neoplasm of labium majus</t>
  </si>
  <si>
    <t>C51.1</t>
  </si>
  <si>
    <t>Malignant neoplasm of labium minus</t>
  </si>
  <si>
    <t>C51.2</t>
  </si>
  <si>
    <t>C51.8</t>
  </si>
  <si>
    <t>Malignant neoplasm of overlapping sites of vulva</t>
  </si>
  <si>
    <t>C51.9</t>
  </si>
  <si>
    <t>Malignant neoplasm of vulva, unspecified</t>
  </si>
  <si>
    <t>C52</t>
  </si>
  <si>
    <t>C53</t>
  </si>
  <si>
    <t>C53.0</t>
  </si>
  <si>
    <t>C53.1</t>
  </si>
  <si>
    <t>C53.8</t>
  </si>
  <si>
    <t>Malignant neoplasm of overlapping sites of cervix uteri</t>
  </si>
  <si>
    <t>C53.9</t>
  </si>
  <si>
    <t>Malignant neoplasm of cervix uteri, unspecified</t>
  </si>
  <si>
    <t>C54</t>
  </si>
  <si>
    <t>Malignant neoplasm of corpus uteri</t>
  </si>
  <si>
    <t>C54.0</t>
  </si>
  <si>
    <t>Malignant neoplasm of isthmus uteri</t>
  </si>
  <si>
    <t>C54.1</t>
  </si>
  <si>
    <t>Malignant neoplasm of endometrium</t>
  </si>
  <si>
    <t>C54.2</t>
  </si>
  <si>
    <t>Malignant neoplasm of myometrium</t>
  </si>
  <si>
    <t>C54.8</t>
  </si>
  <si>
    <t>Malignant neoplasm of overlapping sites of corpus uteri</t>
  </si>
  <si>
    <t>C54.9</t>
  </si>
  <si>
    <t>Malignant neoplasm of corpus uteri, unspecified</t>
  </si>
  <si>
    <t>C55</t>
  </si>
  <si>
    <t>C56</t>
  </si>
  <si>
    <t>C56.1</t>
  </si>
  <si>
    <t>Malignant neoplasm of right ovary</t>
  </si>
  <si>
    <t>C56.2</t>
  </si>
  <si>
    <t>Malignant neoplasm of left ovary</t>
  </si>
  <si>
    <t>C56.9</t>
  </si>
  <si>
    <t>Malignant neoplasm of unspecified ovary</t>
  </si>
  <si>
    <t>C57</t>
  </si>
  <si>
    <t>C57.0</t>
  </si>
  <si>
    <t>C57.00</t>
  </si>
  <si>
    <t>Malignant neoplasm of unspecified fallopian tube</t>
  </si>
  <si>
    <t>C57.01</t>
  </si>
  <si>
    <t>Malignant neoplasm of right fallopian tube</t>
  </si>
  <si>
    <t>C57.02</t>
  </si>
  <si>
    <t>Malignant neoplasm of left fallopian tube</t>
  </si>
  <si>
    <t>C57.1</t>
  </si>
  <si>
    <t>Malignant neoplasm of broad ligament</t>
  </si>
  <si>
    <t>C57.10</t>
  </si>
  <si>
    <t>Malignant neoplasm of unspecified broad ligament</t>
  </si>
  <si>
    <t>C57.11</t>
  </si>
  <si>
    <t>Malignant neoplasm of right broad ligament</t>
  </si>
  <si>
    <t>C57.12</t>
  </si>
  <si>
    <t>Malignant neoplasm of left broad ligament</t>
  </si>
  <si>
    <t>C57.2</t>
  </si>
  <si>
    <t>Malignant neoplasm of round ligament</t>
  </si>
  <si>
    <t>C57.20</t>
  </si>
  <si>
    <t>Malignant neoplasm of unspecified round ligament</t>
  </si>
  <si>
    <t>C57.21</t>
  </si>
  <si>
    <t>Malignant neoplasm of right round ligament</t>
  </si>
  <si>
    <t>C57.22</t>
  </si>
  <si>
    <t>Malignant neoplasm of left round ligament</t>
  </si>
  <si>
    <t>C57.3</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</si>
  <si>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</si>
  <si>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</si>
  <si>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</si>
  <si>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</si>
  <si>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</si>
  <si>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</si>
  <si>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</si>
  <si>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</si>
  <si>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</si>
  <si>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C60</t>
  </si>
  <si>
    <t>Malignant neoplasm of penis</t>
  </si>
  <si>
    <t>C60.0</t>
  </si>
  <si>
    <t>C60.1</t>
  </si>
  <si>
    <t>C60.2</t>
  </si>
  <si>
    <t>C60.8</t>
  </si>
  <si>
    <t>Malignant neoplasm of overlapping sites of penis</t>
  </si>
  <si>
    <t>C60.9</t>
  </si>
  <si>
    <t>Malignant neoplasm of penis, unspecified</t>
  </si>
  <si>
    <t>C61</t>
  </si>
  <si>
    <t>C62</t>
  </si>
  <si>
    <t>C62.0</t>
  </si>
  <si>
    <t>C62.00</t>
  </si>
  <si>
    <t>Malignant neoplasm of unspecified undescended testis</t>
  </si>
  <si>
    <t>C62.01</t>
  </si>
  <si>
    <t>Malignant neoplasm of undescended right testis</t>
  </si>
  <si>
    <t>C62.02</t>
  </si>
  <si>
    <t>Malignant neoplasm of undescended left testis</t>
  </si>
  <si>
    <t>C62.1</t>
  </si>
  <si>
    <t>Malignant neoplasm of descended testis</t>
  </si>
  <si>
    <t>C62.10</t>
  </si>
  <si>
    <t>Malignant neoplasm of unspecified descended testis</t>
  </si>
  <si>
    <t>C62.11</t>
  </si>
  <si>
    <t>Malignant neoplasm of descended right testis</t>
  </si>
  <si>
    <t>C62.12</t>
  </si>
  <si>
    <t>Malignant neoplasm of descended left testis</t>
  </si>
  <si>
    <t>C62.9</t>
  </si>
  <si>
    <t>Malignant neoplasm of testis, unspecified whether descended or undescended</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</si>
  <si>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</si>
  <si>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</si>
  <si>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</si>
  <si>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</si>
  <si>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</si>
  <si>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</si>
  <si>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t>
  </si>
  <si>
    <t>Malignant neoplasm of other and unspecified male genital organs</t>
  </si>
  <si>
    <t>C63.0</t>
  </si>
  <si>
    <t>C63.00</t>
  </si>
  <si>
    <t>Malignant neoplasm of unspecified epididymis</t>
  </si>
  <si>
    <t>C63.01</t>
  </si>
  <si>
    <t>Malignant neoplasm of right epididymis</t>
  </si>
  <si>
    <t>C63.02</t>
  </si>
  <si>
    <t>Malignant neoplasm of left epididymis</t>
  </si>
  <si>
    <t>C63.1</t>
  </si>
  <si>
    <t>C63.10</t>
  </si>
  <si>
    <t>Malignant neoplasm of unspecified spermatic cord</t>
  </si>
  <si>
    <t>C63.11</t>
  </si>
  <si>
    <t>Malignant neoplasm of right spermatic cord</t>
  </si>
  <si>
    <t>C63.12</t>
  </si>
  <si>
    <t>Malignant neoplasm of left spermatic cord</t>
  </si>
  <si>
    <t>C63.2</t>
  </si>
  <si>
    <t>C63.7</t>
  </si>
  <si>
    <t>Malignant neoplasm of other specified male genital organs</t>
  </si>
  <si>
    <t>C63.8</t>
  </si>
  <si>
    <t>Malignant neoplasm of overlapping sites of male genital organs</t>
  </si>
  <si>
    <t>C63.9</t>
  </si>
  <si>
    <t>Malignant neoplasm of male genital organ, unspecified</t>
  </si>
  <si>
    <t>C64</t>
  </si>
  <si>
    <t>Malignant neoplasm of kidney, except renal pelvis</t>
  </si>
  <si>
    <t>C64.1</t>
  </si>
  <si>
    <t>Malignant neoplasm of right kidney, except renal pelvis</t>
  </si>
  <si>
    <t>C64.2</t>
  </si>
  <si>
    <t>Malignant neoplasm of left kidney, except renal pelvis</t>
  </si>
  <si>
    <t>C64.9</t>
  </si>
  <si>
    <t>Malignant neoplasm of unspecified kidney, except renal pelvis</t>
  </si>
  <si>
    <t>C65</t>
  </si>
  <si>
    <t>C65.1</t>
  </si>
  <si>
    <t>Malignant neoplasm of right renal pelvis</t>
  </si>
  <si>
    <t>C65.2</t>
  </si>
  <si>
    <t>Malignant neoplasm of left renal pelvis</t>
  </si>
  <si>
    <t>C65.9</t>
  </si>
  <si>
    <t>Malignant neoplasm of unspecified renal pelvis</t>
  </si>
  <si>
    <t>C66</t>
  </si>
  <si>
    <t>C66.1</t>
  </si>
  <si>
    <t>Malignant neoplasm of right ureter</t>
  </si>
  <si>
    <t>C66.2</t>
  </si>
  <si>
    <t>Malignant neoplasm of left ureter</t>
  </si>
  <si>
    <t>C66.9</t>
  </si>
  <si>
    <t>Malignant neoplasm of unspecified ureter</t>
  </si>
  <si>
    <t>C67</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</si>
  <si>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</si>
  <si>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</si>
  <si>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</si>
  <si>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</si>
  <si>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</si>
  <si>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</si>
  <si>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</si>
  <si>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</si>
  <si>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</si>
  <si>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</si>
  <si>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</si>
  <si>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C67.6</t>
  </si>
  <si>
    <t>C67.7</t>
  </si>
  <si>
    <t>C67.8</t>
  </si>
  <si>
    <t>Malignant neoplasm of overlapping sites of bladder</t>
  </si>
  <si>
    <t>C67.9</t>
  </si>
  <si>
    <t>Malignant neoplasm of bladder, unspecified</t>
  </si>
  <si>
    <t>C68</t>
  </si>
  <si>
    <t>Malignant neoplasm of other and unspecified urinary organs</t>
  </si>
  <si>
    <t>C68.0</t>
  </si>
  <si>
    <t>C68.1</t>
  </si>
  <si>
    <t>C68.8</t>
  </si>
  <si>
    <t>Malignant neoplasm of overlapping sites of urinary organs</t>
  </si>
  <si>
    <t>C68.9</t>
  </si>
  <si>
    <t>Malignant neoplasm of urinary organ, unspecified</t>
  </si>
  <si>
    <t>C69</t>
  </si>
  <si>
    <t>Malignant neoplasm of eye and adnexa</t>
  </si>
  <si>
    <t>C69.0</t>
  </si>
  <si>
    <t>C69.00</t>
  </si>
  <si>
    <t>Malignant neoplasm of unspecified conjunctiva</t>
  </si>
  <si>
    <t>C69.01</t>
  </si>
  <si>
    <t>Malignant neoplasm of right conjunctiva</t>
  </si>
  <si>
    <t>C69.02</t>
  </si>
  <si>
    <t>Malignant neoplasm of left conjunctiva</t>
  </si>
  <si>
    <t>C69.1</t>
  </si>
  <si>
    <t>C69.10</t>
  </si>
  <si>
    <t>Malignant neoplasm of unspecified cornea</t>
  </si>
  <si>
    <t>C69.11</t>
  </si>
  <si>
    <t>Malignant neoplasm of right cornea</t>
  </si>
  <si>
    <t>C69.12</t>
  </si>
  <si>
    <t>Malignant neoplasm of left cornea</t>
  </si>
  <si>
    <t>C69.2</t>
  </si>
  <si>
    <t>C69.20</t>
  </si>
  <si>
    <t>Malignant neoplasm of unspecified retina</t>
  </si>
  <si>
    <t>C69.21</t>
  </si>
  <si>
    <t>Malignant neoplasm of right retina</t>
  </si>
  <si>
    <t>C69.22</t>
  </si>
  <si>
    <t>Malignant neoplasm of left retina</t>
  </si>
  <si>
    <t>C69.3</t>
  </si>
  <si>
    <t>C69.30</t>
  </si>
  <si>
    <t>Malignant neoplasm of unspecified choroid</t>
  </si>
  <si>
    <t>C69.31</t>
  </si>
  <si>
    <t>Malignant neoplasm of right choroid</t>
  </si>
  <si>
    <t>C69.32</t>
  </si>
  <si>
    <t>Malignant neoplasm of left choroid</t>
  </si>
  <si>
    <t>C69.4</t>
  </si>
  <si>
    <t>Malignant neoplasm of ciliary body</t>
  </si>
  <si>
    <t>C69.40</t>
  </si>
  <si>
    <t>Malignant neoplasm of unspecified ciliary body</t>
  </si>
  <si>
    <t>C69.41</t>
  </si>
  <si>
    <t>Malignant neoplasm of right ciliary body</t>
  </si>
  <si>
    <t>C69.42</t>
  </si>
  <si>
    <t>Malignant neoplasm of left ciliary body</t>
  </si>
  <si>
    <t>C69.5</t>
  </si>
  <si>
    <t>Malignant neoplasm of lacrimal gland and duct</t>
  </si>
  <si>
    <t>C69.50</t>
  </si>
  <si>
    <t>Malignant neoplasm of unspecified lacrimal gland and duct</t>
  </si>
  <si>
    <t>C69.51</t>
  </si>
  <si>
    <t>Malignant neoplasm of right lacrimal gland and duct</t>
  </si>
  <si>
    <t>C69.52</t>
  </si>
  <si>
    <t>Malignant neoplasm of left lacrimal gland and duct</t>
  </si>
  <si>
    <t>C69.6</t>
  </si>
  <si>
    <t>C69.60</t>
  </si>
  <si>
    <t>Malignant neoplasm of unspecified orbit</t>
  </si>
  <si>
    <t>C69.61</t>
  </si>
  <si>
    <t>Malignant neoplasm of right orbit</t>
  </si>
  <si>
    <t>C69.62</t>
  </si>
  <si>
    <t>Malignant neoplasm of left orbit</t>
  </si>
  <si>
    <t>C69.8</t>
  </si>
  <si>
    <t>Malignant neoplasm of overlapping sites of eye and adnexa</t>
  </si>
  <si>
    <t>C69.80</t>
  </si>
  <si>
    <t>Malignant neoplasm of overlapping sites of unspecified eye and adnexa</t>
  </si>
  <si>
    <t>C69.81</t>
  </si>
  <si>
    <t>Malignant neoplasm of overlapping sites of right eye and adnexa</t>
  </si>
  <si>
    <t>C69.82</t>
  </si>
  <si>
    <t>Malignant neoplasm of overlapping sites of left eye and adnexa</t>
  </si>
  <si>
    <t>C69.9</t>
  </si>
  <si>
    <t>Malignant neoplasm of unspecified site of eye</t>
  </si>
  <si>
    <t>C69.90</t>
  </si>
  <si>
    <t>Malignant neoplasm of unspecified site of unspecified eye</t>
  </si>
  <si>
    <t>C69.91</t>
  </si>
  <si>
    <t>Malignant neoplasm of unspecified site of right eye</t>
  </si>
  <si>
    <t>C69.92</t>
  </si>
  <si>
    <t>Malignant neoplasm of unspecified site of left eye</t>
  </si>
  <si>
    <t>C70</t>
  </si>
  <si>
    <t>Malignant neoplasm of meninges</t>
  </si>
  <si>
    <t>C70.0</t>
  </si>
  <si>
    <t>C70.1</t>
  </si>
  <si>
    <t>C70.9</t>
  </si>
  <si>
    <t>Malignant neoplasm of meninges, unspecified</t>
  </si>
  <si>
    <t>C71</t>
  </si>
  <si>
    <t>C71.0</t>
  </si>
  <si>
    <t>C71.1</t>
  </si>
  <si>
    <t>C71.2</t>
  </si>
  <si>
    <t>C71.3</t>
  </si>
  <si>
    <t>C71.4</t>
  </si>
  <si>
    <t>C71.5</t>
  </si>
  <si>
    <t>Malignant neoplasm of cerebral ventricle</t>
  </si>
  <si>
    <t>C71.6</t>
  </si>
  <si>
    <t>Malignant neoplasm of cerebellum</t>
  </si>
  <si>
    <t>C71.7</t>
  </si>
  <si>
    <t>C71.8</t>
  </si>
  <si>
    <t>Malignant neoplasm of overlapping sites of brain</t>
  </si>
  <si>
    <t>C71.9</t>
  </si>
  <si>
    <t>C72</t>
  </si>
  <si>
    <t>Malignant neoplasm of spinal cord, cranial nerves and other parts of central nervous system</t>
  </si>
  <si>
    <t>C72.0</t>
  </si>
  <si>
    <t>C72.1</t>
  </si>
  <si>
    <t>Malignant neoplasm of cauda equina</t>
  </si>
  <si>
    <t>C72.2</t>
  </si>
  <si>
    <t>Malignant neoplasm of olfactory nerve</t>
  </si>
  <si>
    <t>C72.20</t>
  </si>
  <si>
    <t>Malignant neoplasm of unspecified olfactory nerve</t>
  </si>
  <si>
    <t>C72.21</t>
  </si>
  <si>
    <t>Malignant neoplasm of right olfactory nerve</t>
  </si>
  <si>
    <t>C72.22</t>
  </si>
  <si>
    <t>Malignant neoplasm of left olfactory nerve</t>
  </si>
  <si>
    <t>C72.3</t>
  </si>
  <si>
    <t>Malignant neoplasm of optic nerve</t>
  </si>
  <si>
    <t>C72.30</t>
  </si>
  <si>
    <t>Malignant neoplasm of unspecified optic nerve</t>
  </si>
  <si>
    <t>C72.31</t>
  </si>
  <si>
    <t>Malignant neoplasm of right optic nerve</t>
  </si>
  <si>
    <t>C72.32</t>
  </si>
  <si>
    <t>Malignant neoplasm of left optic nerve</t>
  </si>
  <si>
    <t>C72.4</t>
  </si>
  <si>
    <t>Malignant neoplasm of acoustic nerve</t>
  </si>
  <si>
    <t>C72.40</t>
  </si>
  <si>
    <t>Malignant neoplasm of unspecified acoustic nerve</t>
  </si>
  <si>
    <t>C72.41</t>
  </si>
  <si>
    <t>Malignant neoplasm of right acoustic nerve</t>
  </si>
  <si>
    <t>C72.42</t>
  </si>
  <si>
    <t>Malignant neoplasm of left acoustic nerve</t>
  </si>
  <si>
    <t>C72.5</t>
  </si>
  <si>
    <t>Malignant neoplasm of other and unspecified cranial nerves</t>
  </si>
  <si>
    <t>C72.50</t>
  </si>
  <si>
    <t>Malignant neoplasm of unspecified cranial nerve</t>
  </si>
  <si>
    <t>C72.59</t>
  </si>
  <si>
    <t>Malignant neoplasm of other cranial nerves</t>
  </si>
  <si>
    <t>C72.9</t>
  </si>
  <si>
    <t>Malignant neoplasm of central nervous system, unspecified</t>
  </si>
  <si>
    <t>C73</t>
  </si>
  <si>
    <t>C74</t>
  </si>
  <si>
    <t>C74.0</t>
  </si>
  <si>
    <t>Malignant neoplasm of cortex of adrenal gland</t>
  </si>
  <si>
    <t>C74.00</t>
  </si>
  <si>
    <t>Malignant neoplasm of cortex of unspecified adrenal gland</t>
  </si>
  <si>
    <t>C74.01</t>
  </si>
  <si>
    <t>Malignant neoplasm of cortex of right adrenal gland</t>
  </si>
  <si>
    <t>C74.02</t>
  </si>
  <si>
    <t>Malignant neoplasm of cortex of left adrenal gland</t>
  </si>
  <si>
    <t>C74.1</t>
  </si>
  <si>
    <t>Malignant neoplasm of medulla of adrenal gland</t>
  </si>
  <si>
    <t>C74.10</t>
  </si>
  <si>
    <t>Malignant neoplasm of medulla of unspecified adrenal gland</t>
  </si>
  <si>
    <t>C74.11</t>
  </si>
  <si>
    <t>Malignant neoplasm of medulla of right adrenal gland</t>
  </si>
  <si>
    <t>C74.12</t>
  </si>
  <si>
    <t>Malignant neoplasm of medulla of left adrenal gland</t>
  </si>
  <si>
    <t>C74.9</t>
  </si>
  <si>
    <t>Malignant neoplasm of unspecified part of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</si>
  <si>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</si>
  <si>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</si>
  <si>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</si>
  <si>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</si>
  <si>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</si>
  <si>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</si>
  <si>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t>
  </si>
  <si>
    <t>C75.0</t>
  </si>
  <si>
    <t>C75.1</t>
  </si>
  <si>
    <t>Malignant neoplasm of pituitary gland</t>
  </si>
  <si>
    <t>C75.2</t>
  </si>
  <si>
    <t>Malignant neoplasm of craniopharyngeal duct</t>
  </si>
  <si>
    <t>C75.3</t>
  </si>
  <si>
    <t>C75.4</t>
  </si>
  <si>
    <t>C75.5</t>
  </si>
  <si>
    <t>C75.8</t>
  </si>
  <si>
    <t>Malignant neoplasm with pluriglandular involvement, unspecified</t>
  </si>
  <si>
    <t>C75.9</t>
  </si>
  <si>
    <t>Malignant neoplasm of endocrine gland, unspecified</t>
  </si>
  <si>
    <t>C76</t>
  </si>
  <si>
    <t>C76.0</t>
  </si>
  <si>
    <t>Malignant neoplasm of head, face and neck</t>
  </si>
  <si>
    <t>C76.1</t>
  </si>
  <si>
    <t>C76.2</t>
  </si>
  <si>
    <t>C76.3</t>
  </si>
  <si>
    <t>C76.4</t>
  </si>
  <si>
    <t>C76.40</t>
  </si>
  <si>
    <t>Malignant neoplasm of unspecified upper limb</t>
  </si>
  <si>
    <t>C76.41</t>
  </si>
  <si>
    <t>Malignant neoplasm of right upper limb</t>
  </si>
  <si>
    <t>C76.42</t>
  </si>
  <si>
    <t>Malignant neoplasm of left upper limb</t>
  </si>
  <si>
    <t>C76.5</t>
  </si>
  <si>
    <t>C76.50</t>
  </si>
  <si>
    <t>Malignant neoplasm of unspecified lower limb</t>
  </si>
  <si>
    <t>C76.51</t>
  </si>
  <si>
    <t>Malignant neoplasm of right lower limb</t>
  </si>
  <si>
    <t>C76.52</t>
  </si>
  <si>
    <t>Malignant neoplasm of left lower limb</t>
  </si>
  <si>
    <t>C76.8</t>
  </si>
  <si>
    <t>Malignant neoplasm of other specified ill-defined sites</t>
  </si>
  <si>
    <t>C77</t>
  </si>
  <si>
    <t>C77.0</t>
  </si>
  <si>
    <t>Secondary and unspecified malignant neoplasm of lymph nodes of head, face and neck</t>
  </si>
  <si>
    <t>C77.1</t>
  </si>
  <si>
    <t>C77.2</t>
  </si>
  <si>
    <t>C77.3</t>
  </si>
  <si>
    <t>Secondary and unspecified malignant neoplasm of axilla and upper limb lymph nodes</t>
  </si>
  <si>
    <t>C77.4</t>
  </si>
  <si>
    <t>Secondary and unspecified malignant neoplasm of inguinal and lower limb lymph nodes</t>
  </si>
  <si>
    <t>C77.5</t>
  </si>
  <si>
    <t>C77.8</t>
  </si>
  <si>
    <t>Secondary and unspecified malignant neoplasm of lymph nodes of multiple regions</t>
  </si>
  <si>
    <t>C77.9</t>
  </si>
  <si>
    <t>Secondary and unspecified malignant neoplasm of lymph node, unspecified</t>
  </si>
  <si>
    <t>C78</t>
  </si>
  <si>
    <t>Secondary malignant neoplasm of respiratory and digestive organs</t>
  </si>
  <si>
    <t>C78.0</t>
  </si>
  <si>
    <t>C78.00</t>
  </si>
  <si>
    <t>Secondary malignant neoplasm of unspecified lung</t>
  </si>
  <si>
    <t>C78.01</t>
  </si>
  <si>
    <t>Secondary malignant neoplasm of right lung</t>
  </si>
  <si>
    <t>C78.02</t>
  </si>
  <si>
    <t>Secondary malignant neoplasm of left lung</t>
  </si>
  <si>
    <t>C78.1</t>
  </si>
  <si>
    <t>C78.2</t>
  </si>
  <si>
    <t>C78.3</t>
  </si>
  <si>
    <t>Secondary malignant neoplasm of other and unspecified respiratory organs</t>
  </si>
  <si>
    <t>C78.30</t>
  </si>
  <si>
    <t>Secondary malignant neoplasm of unspecified respiratory organ</t>
  </si>
  <si>
    <t>C78.39</t>
  </si>
  <si>
    <t>C78.4</t>
  </si>
  <si>
    <t>Secondary malignant neoplasm of small intestine</t>
  </si>
  <si>
    <t>C78.5</t>
  </si>
  <si>
    <t>C78.6</t>
  </si>
  <si>
    <t>C78.7</t>
  </si>
  <si>
    <t>Secondary malignant neoplasm of liver and intrahepatic bile duct</t>
  </si>
  <si>
    <t>C78.8</t>
  </si>
  <si>
    <t>Secondary malignant neoplasm of other and unspecified digestive organs</t>
  </si>
  <si>
    <t>C78.80</t>
  </si>
  <si>
    <t>Secondary malignant neoplasm of unspecified digestive organ</t>
  </si>
  <si>
    <t>C78.89</t>
  </si>
  <si>
    <t>Secondary malignant neoplasm of other digestive organs</t>
  </si>
  <si>
    <t>C79</t>
  </si>
  <si>
    <t>Secondary malignant neoplasm of other and unspecified sites</t>
  </si>
  <si>
    <t>C79.0</t>
  </si>
  <si>
    <t>Secondary malignant neoplasm of kidney and renal pelvis</t>
  </si>
  <si>
    <t>C79.00</t>
  </si>
  <si>
    <t>Secondary malignant neoplasm of unspecified kidney and renal pelvis</t>
  </si>
  <si>
    <t>C79.01</t>
  </si>
  <si>
    <t>Secondary malignant neoplasm of right kidney and renal pelvis</t>
  </si>
  <si>
    <t>C79.02</t>
  </si>
  <si>
    <t>Secondary malignant neoplasm of left kidney and renal pelvis</t>
  </si>
  <si>
    <t>C79.1</t>
  </si>
  <si>
    <t>Secondary malignant neoplasm of bladder and other and unspecified urinary organs</t>
  </si>
  <si>
    <t>C79.10</t>
  </si>
  <si>
    <t>Secondary malignant neoplasm of unspecified urinary organs</t>
  </si>
  <si>
    <t>C79.11</t>
  </si>
  <si>
    <t>Secondary malignant neoplasm of bladder</t>
  </si>
  <si>
    <t>C79.19</t>
  </si>
  <si>
    <t>C79.2</t>
  </si>
  <si>
    <t>C79.3</t>
  </si>
  <si>
    <t>Secondary malignant neoplasm of brain and cerebral meninges</t>
  </si>
  <si>
    <t>C79.31</t>
  </si>
  <si>
    <t>Secondary malignant neoplasm of brain</t>
  </si>
  <si>
    <t>C79.32</t>
  </si>
  <si>
    <t>Secondary malignant neoplasm of cerebral meninges</t>
  </si>
  <si>
    <t>C79.4</t>
  </si>
  <si>
    <t>Secondary malignant neoplasm of other and unspecified parts of nervous system</t>
  </si>
  <si>
    <t>C79.40</t>
  </si>
  <si>
    <t>Secondary malignant neoplasm of unspecified part of nervous system</t>
  </si>
  <si>
    <t>C79.49</t>
  </si>
  <si>
    <t>C79.5</t>
  </si>
  <si>
    <t>C79.51</t>
  </si>
  <si>
    <t>Secondary malignant neoplasm of bone</t>
  </si>
  <si>
    <t>C79.52</t>
  </si>
  <si>
    <t>Secondary malignant neoplasm of bone marrow</t>
  </si>
  <si>
    <t>C79.6</t>
  </si>
  <si>
    <t>C79.60</t>
  </si>
  <si>
    <t>Secondary malignant neoplasm of unspecified ovary</t>
  </si>
  <si>
    <t>C79.61</t>
  </si>
  <si>
    <t>Secondary malignant neoplasm of right ovary</t>
  </si>
  <si>
    <t>C79.62</t>
  </si>
  <si>
    <t>Secondary malignant neoplasm of left ovary</t>
  </si>
  <si>
    <t>C79.7</t>
  </si>
  <si>
    <t>C79.70</t>
  </si>
  <si>
    <t>Secondary malignant neoplasm of unspecified adrenal gland</t>
  </si>
  <si>
    <t>C79.71</t>
  </si>
  <si>
    <t>Secondary malignant neoplasm of right adrenal gland</t>
  </si>
  <si>
    <t>C79.72</t>
  </si>
  <si>
    <t>Secondary malignant neoplasm of left adrenal gland</t>
  </si>
  <si>
    <t>C79.8</t>
  </si>
  <si>
    <t>C79.81</t>
  </si>
  <si>
    <t>C79.82</t>
  </si>
  <si>
    <t>C79.89</t>
  </si>
  <si>
    <t>C79.9</t>
  </si>
  <si>
    <t>Secondary malignant neoplasm of unspecified site</t>
  </si>
  <si>
    <t>C7A</t>
  </si>
  <si>
    <t>Malignant neuroendocrine tumors</t>
  </si>
  <si>
    <t>C7A.0</t>
  </si>
  <si>
    <t>Malignant carcinoid tumors</t>
  </si>
  <si>
    <t>C7A.00</t>
  </si>
  <si>
    <t>Malignant carcinoid tumor of unspecified site</t>
  </si>
  <si>
    <t>C7A.01</t>
  </si>
  <si>
    <t>C7A.010</t>
  </si>
  <si>
    <t>C7A.011</t>
  </si>
  <si>
    <t>C7A.012</t>
  </si>
  <si>
    <t>C7A.019</t>
  </si>
  <si>
    <t>C7A.02</t>
  </si>
  <si>
    <t>C7A.020</t>
  </si>
  <si>
    <t>C7A.021</t>
  </si>
  <si>
    <t>C7A.022</t>
  </si>
  <si>
    <t>C7A.023</t>
  </si>
  <si>
    <t>C7A.024</t>
  </si>
  <si>
    <t>C7A.025</t>
  </si>
  <si>
    <t>C7A.026</t>
  </si>
  <si>
    <t>C7A.029</t>
  </si>
  <si>
    <t>C7A.09</t>
  </si>
  <si>
    <t>Malignant carcinoid tumors of other sites</t>
  </si>
  <si>
    <t>C7A.090</t>
  </si>
  <si>
    <t>C7A.091</t>
  </si>
  <si>
    <t>C7A.092</t>
  </si>
  <si>
    <t>C7A.093</t>
  </si>
  <si>
    <t>C7A.094</t>
  </si>
  <si>
    <t>Malignant carcinoid tumor of the foregut, unspecified</t>
  </si>
  <si>
    <t>C7A.095</t>
  </si>
  <si>
    <t>Malignant carcinoid tumor of the midgut, unspecified</t>
  </si>
  <si>
    <t>C7A.096</t>
  </si>
  <si>
    <t>Malignant carcinoid tumor of the hindgut, unspecified</t>
  </si>
  <si>
    <t>C7A.098</t>
  </si>
  <si>
    <t>C7A.1</t>
  </si>
  <si>
    <t>C7A.8</t>
  </si>
  <si>
    <t>Other malignant neuroendocrine tumors</t>
  </si>
  <si>
    <t>C7B</t>
  </si>
  <si>
    <t>Secondary neuroendocrine tumors</t>
  </si>
  <si>
    <t>C7B.0</t>
  </si>
  <si>
    <t>Secondary carcinoid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</si>
  <si>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</si>
  <si>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</si>
  <si>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</si>
  <si>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</si>
  <si>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</si>
  <si>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</si>
  <si>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</si>
  <si>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</si>
  <si>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</si>
  <si>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</si>
  <si>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</si>
  <si>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</si>
  <si>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</si>
  <si>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</si>
  <si>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</si>
  <si>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</si>
  <si>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t>
  </si>
  <si>
    <t>C80.0</t>
  </si>
  <si>
    <t>Disseminated malignant neoplasm, unspecified</t>
  </si>
  <si>
    <t>C80.1</t>
  </si>
  <si>
    <t>Malignant (primary) neoplasm, unspecified</t>
  </si>
  <si>
    <t>C80.2</t>
  </si>
  <si>
    <t>Malignant neoplasm associated with transplanted organ</t>
  </si>
  <si>
    <t>C81</t>
  </si>
  <si>
    <t>Hodgkin lymphoma</t>
  </si>
  <si>
    <t>C81.0</t>
  </si>
  <si>
    <t>Nodular lymphocyte predominant Hodgkin lymphoma</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</si>
  <si>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</si>
  <si>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</si>
  <si>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</si>
  <si>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</si>
  <si>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</si>
  <si>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</si>
  <si>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</si>
  <si>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</si>
  <si>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</si>
  <si>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</si>
  <si>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</si>
  <si>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</si>
  <si>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</si>
  <si>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</si>
  <si>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</si>
  <si>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</si>
  <si>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</si>
  <si>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</si>
  <si>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</si>
  <si>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</si>
  <si>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t>
  </si>
  <si>
    <t>Nodular sclerosis Hodgkin lymphoma</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</si>
  <si>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</si>
  <si>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</si>
  <si>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</si>
  <si>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</si>
  <si>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</si>
  <si>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</si>
  <si>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</si>
  <si>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</si>
  <si>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</si>
  <si>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</si>
  <si>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</si>
  <si>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</si>
  <si>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</si>
  <si>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</si>
  <si>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</si>
  <si>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</si>
  <si>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</si>
  <si>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</si>
  <si>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</si>
  <si>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</si>
  <si>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t>
  </si>
  <si>
    <t>Mixed cellularity Hodgkin lymphoma</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</si>
  <si>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</si>
  <si>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</si>
  <si>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</si>
  <si>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</si>
  <si>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</si>
  <si>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</si>
  <si>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</si>
  <si>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</si>
  <si>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</si>
  <si>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</si>
  <si>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</si>
  <si>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</si>
  <si>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</si>
  <si>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</si>
  <si>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</si>
  <si>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</si>
  <si>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</si>
  <si>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</si>
  <si>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</si>
  <si>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</si>
  <si>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t>
  </si>
  <si>
    <t>Lymphocyte depleted Hodgkin lymphoma</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</si>
  <si>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</si>
  <si>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</si>
  <si>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</si>
  <si>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</si>
  <si>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</si>
  <si>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</si>
  <si>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</si>
  <si>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</si>
  <si>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</si>
  <si>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</si>
  <si>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</si>
  <si>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</si>
  <si>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</si>
  <si>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</si>
  <si>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</si>
  <si>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</si>
  <si>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</si>
  <si>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</si>
  <si>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</si>
  <si>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</si>
  <si>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t>
  </si>
  <si>
    <t>Lymphocyte-rich Hodgkin lymphoma</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</si>
  <si>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</si>
  <si>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</si>
  <si>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</si>
  <si>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</si>
  <si>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</si>
  <si>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</si>
  <si>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</si>
  <si>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</si>
  <si>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</si>
  <si>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</si>
  <si>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</si>
  <si>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</si>
  <si>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</si>
  <si>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</si>
  <si>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</si>
  <si>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</si>
  <si>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</si>
  <si>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</si>
  <si>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</si>
  <si>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</si>
  <si>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t>
  </si>
  <si>
    <t>Other Hodgkin lymphoma</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</si>
  <si>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</si>
  <si>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</si>
  <si>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</si>
  <si>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</si>
  <si>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</si>
  <si>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</si>
  <si>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</si>
  <si>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</si>
  <si>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</si>
  <si>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</si>
  <si>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</si>
  <si>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</si>
  <si>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</si>
  <si>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</si>
  <si>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</si>
  <si>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</si>
  <si>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</si>
  <si>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</si>
  <si>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</si>
  <si>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</si>
  <si>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t>
  </si>
  <si>
    <t>Hodgkin lymphoma, unspecified</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</si>
  <si>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</si>
  <si>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</si>
  <si>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</si>
  <si>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</si>
  <si>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</si>
  <si>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</si>
  <si>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</si>
  <si>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</si>
  <si>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</si>
  <si>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</si>
  <si>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</si>
  <si>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</si>
  <si>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</si>
  <si>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</si>
  <si>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</si>
  <si>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</si>
  <si>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</si>
  <si>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</si>
  <si>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</si>
  <si>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</si>
  <si>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t>
  </si>
  <si>
    <t>Follicular lymphoma</t>
  </si>
  <si>
    <t>C82.0</t>
  </si>
  <si>
    <t>Follicular lymphoma grade I</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</si>
  <si>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</si>
  <si>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</si>
  <si>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</si>
  <si>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</si>
  <si>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</si>
  <si>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</si>
  <si>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</si>
  <si>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</si>
  <si>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</si>
  <si>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</si>
  <si>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</si>
  <si>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</si>
  <si>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</si>
  <si>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</si>
  <si>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</si>
  <si>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</si>
  <si>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</si>
  <si>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</si>
  <si>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</si>
  <si>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</si>
  <si>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t>
  </si>
  <si>
    <t>Follicular lymphoma grade II</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</si>
  <si>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</si>
  <si>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</si>
  <si>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</si>
  <si>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</si>
  <si>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</si>
  <si>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</si>
  <si>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</si>
  <si>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</si>
  <si>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</si>
  <si>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</si>
  <si>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</si>
  <si>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</si>
  <si>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</si>
  <si>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</si>
  <si>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</si>
  <si>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</si>
  <si>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</si>
  <si>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</si>
  <si>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</si>
  <si>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</si>
  <si>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t>
  </si>
  <si>
    <t>Follicular lymphoma grade III, unspecified</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</si>
  <si>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</si>
  <si>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</si>
  <si>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</si>
  <si>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</si>
  <si>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</si>
  <si>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</si>
  <si>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</si>
  <si>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</si>
  <si>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</si>
  <si>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</si>
  <si>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</si>
  <si>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</si>
  <si>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</si>
  <si>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</si>
  <si>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</si>
  <si>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</si>
  <si>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</si>
  <si>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</si>
  <si>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</si>
  <si>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</si>
  <si>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t>
  </si>
  <si>
    <t>Follicular lymphoma grade IIIa</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</si>
  <si>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</si>
  <si>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</si>
  <si>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</si>
  <si>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</si>
  <si>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</si>
  <si>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</si>
  <si>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</si>
  <si>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</si>
  <si>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</si>
  <si>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</si>
  <si>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</si>
  <si>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</si>
  <si>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</si>
  <si>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</si>
  <si>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</si>
  <si>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</si>
  <si>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</si>
  <si>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</si>
  <si>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</si>
  <si>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</si>
  <si>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t>
  </si>
  <si>
    <t>Follicular lymphoma grade IIIb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</si>
  <si>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</si>
  <si>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</si>
  <si>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</si>
  <si>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</si>
  <si>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</si>
  <si>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</si>
  <si>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</si>
  <si>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</si>
  <si>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</si>
  <si>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</si>
  <si>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</si>
  <si>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</si>
  <si>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</si>
  <si>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</si>
  <si>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</si>
  <si>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</si>
  <si>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</si>
  <si>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</si>
  <si>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</si>
  <si>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</si>
  <si>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t>
  </si>
  <si>
    <t>Diffuse follicle center lymphoma</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</si>
  <si>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</si>
  <si>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</si>
  <si>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</si>
  <si>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</si>
  <si>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</si>
  <si>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</si>
  <si>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</si>
  <si>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</si>
  <si>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</si>
  <si>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</si>
  <si>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</si>
  <si>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</si>
  <si>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</si>
  <si>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</si>
  <si>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</si>
  <si>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</si>
  <si>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</si>
  <si>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</si>
  <si>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</si>
  <si>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</si>
  <si>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t>
  </si>
  <si>
    <t>Cutaneous follicle center lymphoma</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</si>
  <si>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</si>
  <si>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</si>
  <si>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</si>
  <si>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</si>
  <si>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</si>
  <si>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</si>
  <si>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</si>
  <si>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</si>
  <si>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</si>
  <si>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</si>
  <si>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</si>
  <si>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</si>
  <si>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</si>
  <si>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</si>
  <si>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</si>
  <si>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</si>
  <si>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</si>
  <si>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</si>
  <si>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</si>
  <si>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</si>
  <si>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t>
  </si>
  <si>
    <t>Other types of follicular lymphoma</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</si>
  <si>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</si>
  <si>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</si>
  <si>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</si>
  <si>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</si>
  <si>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</si>
  <si>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</si>
  <si>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</si>
  <si>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</si>
  <si>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</si>
  <si>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</si>
  <si>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</si>
  <si>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</si>
  <si>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</si>
  <si>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</si>
  <si>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</si>
  <si>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</si>
  <si>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</si>
  <si>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</si>
  <si>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</si>
  <si>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</si>
  <si>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t>
  </si>
  <si>
    <t>Follicular lymphoma, unspecified</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</si>
  <si>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</si>
  <si>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</si>
  <si>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</si>
  <si>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</si>
  <si>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</si>
  <si>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</si>
  <si>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</si>
  <si>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</si>
  <si>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</si>
  <si>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</si>
  <si>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</si>
  <si>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</si>
  <si>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</si>
  <si>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</si>
  <si>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</si>
  <si>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</si>
  <si>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</si>
  <si>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</si>
  <si>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</si>
  <si>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</si>
  <si>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t>
  </si>
  <si>
    <t>Non-follicular lymphoma</t>
  </si>
  <si>
    <t>C83.0</t>
  </si>
  <si>
    <t>Small cell B-cell lymphoma</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</si>
  <si>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</si>
  <si>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</si>
  <si>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</si>
  <si>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</si>
  <si>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</si>
  <si>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</si>
  <si>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</si>
  <si>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</si>
  <si>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</si>
  <si>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</si>
  <si>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</si>
  <si>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</si>
  <si>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</si>
  <si>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</si>
  <si>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</si>
  <si>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</si>
  <si>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</si>
  <si>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</si>
  <si>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</si>
  <si>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</si>
  <si>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t>
  </si>
  <si>
    <t>C83.10</t>
  </si>
  <si>
    <t>Mantle cell lymphoma, unspecified site</t>
  </si>
  <si>
    <t>C83.11</t>
  </si>
  <si>
    <t>C83.12</t>
  </si>
  <si>
    <t>C83.13</t>
  </si>
  <si>
    <t>C83.14</t>
  </si>
  <si>
    <t>C83.15</t>
  </si>
  <si>
    <t>C83.16</t>
  </si>
  <si>
    <t>C83.17</t>
  </si>
  <si>
    <t>C83.18</t>
  </si>
  <si>
    <t>C83.19</t>
  </si>
  <si>
    <t>Mantle cell lymphoma, extranodal and solid organ sites</t>
  </si>
  <si>
    <t>C83.3</t>
  </si>
  <si>
    <t>Diffuse large B-cell lymphoma</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</si>
  <si>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</si>
  <si>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</si>
  <si>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</si>
  <si>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</si>
  <si>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</si>
  <si>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</si>
  <si>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</si>
  <si>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</si>
  <si>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</si>
  <si>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</si>
  <si>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</si>
  <si>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</si>
  <si>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</si>
  <si>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</si>
  <si>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</si>
  <si>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</si>
  <si>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</si>
  <si>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</si>
  <si>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</si>
  <si>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</si>
  <si>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t>
  </si>
  <si>
    <t>Lymphoblastic (diffuse) lymphoma</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</si>
  <si>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</si>
  <si>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</si>
  <si>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</si>
  <si>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</si>
  <si>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</si>
  <si>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</si>
  <si>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</si>
  <si>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</si>
  <si>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</si>
  <si>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</si>
  <si>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</si>
  <si>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</si>
  <si>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</si>
  <si>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</si>
  <si>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</si>
  <si>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</si>
  <si>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</si>
  <si>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</si>
  <si>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</si>
  <si>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</si>
  <si>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t>
  </si>
  <si>
    <t>Burkitt lymphoma</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</si>
  <si>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</si>
  <si>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</si>
  <si>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</si>
  <si>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</si>
  <si>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</si>
  <si>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</si>
  <si>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</si>
  <si>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</si>
  <si>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</si>
  <si>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</si>
  <si>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</si>
  <si>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</si>
  <si>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</si>
  <si>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</si>
  <si>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</si>
  <si>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</si>
  <si>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</si>
  <si>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</si>
  <si>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</si>
  <si>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</si>
  <si>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t>
  </si>
  <si>
    <t>Other non-follicular lymphoma</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</si>
  <si>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</si>
  <si>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</si>
  <si>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</si>
  <si>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</si>
  <si>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</si>
  <si>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</si>
  <si>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</si>
  <si>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</si>
  <si>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</si>
  <si>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</si>
  <si>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</si>
  <si>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</si>
  <si>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</si>
  <si>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</si>
  <si>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</si>
  <si>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</si>
  <si>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</si>
  <si>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</si>
  <si>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</si>
  <si>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</si>
  <si>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t>
  </si>
  <si>
    <t>Non-follicular (diffuse) lymphoma, unspecified</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</si>
  <si>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</si>
  <si>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</si>
  <si>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</si>
  <si>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</si>
  <si>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</si>
  <si>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</si>
  <si>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</si>
  <si>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</si>
  <si>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</si>
  <si>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</si>
  <si>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</si>
  <si>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</si>
  <si>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</si>
  <si>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</si>
  <si>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</si>
  <si>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</si>
  <si>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</si>
  <si>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</si>
  <si>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</si>
  <si>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</si>
  <si>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t>
  </si>
  <si>
    <t>Mature T/NK-cell lymphomas</t>
  </si>
  <si>
    <t>C84.0</t>
  </si>
  <si>
    <t>C84.00</t>
  </si>
  <si>
    <t>Mycosis fungoides, unspecified site</t>
  </si>
  <si>
    <t>C84.01</t>
  </si>
  <si>
    <t>C84.02</t>
  </si>
  <si>
    <t>C84.03</t>
  </si>
  <si>
    <t>C84.04</t>
  </si>
  <si>
    <t>C84.05</t>
  </si>
  <si>
    <t>C84.06</t>
  </si>
  <si>
    <t>C84.07</t>
  </si>
  <si>
    <t>C84.08</t>
  </si>
  <si>
    <t>C84.09</t>
  </si>
  <si>
    <t>Mycosis fungoides, extranodal and solid organ sites</t>
  </si>
  <si>
    <t>C84.1</t>
  </si>
  <si>
    <t>Sézary disease</t>
  </si>
  <si>
    <t>C84.10</t>
  </si>
  <si>
    <t>Sézary disease, unspecified site</t>
  </si>
  <si>
    <t>C84.11</t>
  </si>
  <si>
    <t>Sézary disease, lymph nodes of head, face, and neck</t>
  </si>
  <si>
    <t>C84.12</t>
  </si>
  <si>
    <t>Sézary disease, intrathoracic lymph nodes</t>
  </si>
  <si>
    <t>C84.13</t>
  </si>
  <si>
    <t>Sézary disease, intra-abdominal lymph nodes</t>
  </si>
  <si>
    <t>C84.14</t>
  </si>
  <si>
    <t>Sézary disease, lymph nodes of axilla and upper limb</t>
  </si>
  <si>
    <t>C84.15</t>
  </si>
  <si>
    <t>Sézary disease, lymph nodes of inguinal region and lower limb</t>
  </si>
  <si>
    <t>C84.16</t>
  </si>
  <si>
    <t>Sézary disease, intrapelvic lymph nodes</t>
  </si>
  <si>
    <t>C84.17</t>
  </si>
  <si>
    <t>Sézary disease, spleen</t>
  </si>
  <si>
    <t>C84.18</t>
  </si>
  <si>
    <t>Sézary disease, lymph nodes of multiple sites</t>
  </si>
  <si>
    <t>C84.19</t>
  </si>
  <si>
    <t>Sézary disease, extranodal and solid organ sites</t>
  </si>
  <si>
    <t>C84.4</t>
  </si>
  <si>
    <t>Peripheral T-cell lymphoma, not classified</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</si>
  <si>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</si>
  <si>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</si>
  <si>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</si>
  <si>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</si>
  <si>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</si>
  <si>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</si>
  <si>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</si>
  <si>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</si>
  <si>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</si>
  <si>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</si>
  <si>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</si>
  <si>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</si>
  <si>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</si>
  <si>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</si>
  <si>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</si>
  <si>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</si>
  <si>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</si>
  <si>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</si>
  <si>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</si>
  <si>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</si>
  <si>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t>
  </si>
  <si>
    <t>Anaplastic large cell lymphoma, ALK-positive</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</si>
  <si>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</si>
  <si>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</si>
  <si>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</si>
  <si>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</si>
  <si>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</si>
  <si>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</si>
  <si>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</si>
  <si>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</si>
  <si>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</si>
  <si>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</si>
  <si>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</si>
  <si>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</si>
  <si>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</si>
  <si>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</si>
  <si>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</si>
  <si>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</si>
  <si>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</si>
  <si>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</si>
  <si>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</si>
  <si>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</si>
  <si>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t>
  </si>
  <si>
    <t>Anaplastic large cell lymphoma, ALK-negative</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</si>
  <si>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</si>
  <si>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</si>
  <si>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</si>
  <si>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</si>
  <si>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</si>
  <si>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</si>
  <si>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</si>
  <si>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</si>
  <si>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</si>
  <si>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</si>
  <si>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</si>
  <si>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</si>
  <si>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</si>
  <si>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</si>
  <si>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</si>
  <si>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</si>
  <si>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</si>
  <si>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</si>
  <si>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</si>
  <si>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</si>
  <si>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t>
  </si>
  <si>
    <t>Mature T/NK-cell lymphomas, unspecified</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</si>
  <si>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</si>
  <si>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</si>
  <si>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</si>
  <si>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</si>
  <si>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</si>
  <si>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</si>
  <si>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</si>
  <si>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</si>
  <si>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</si>
  <si>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</si>
  <si>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</si>
  <si>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</si>
  <si>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</si>
  <si>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</si>
  <si>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</si>
  <si>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</si>
  <si>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</si>
  <si>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</si>
  <si>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</si>
  <si>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</si>
  <si>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t>
  </si>
  <si>
    <t>Cutaneous T-cell lymphoma, unspecified</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</si>
  <si>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</si>
  <si>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</si>
  <si>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</si>
  <si>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</si>
  <si>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</si>
  <si>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</si>
  <si>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</si>
  <si>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</si>
  <si>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</si>
  <si>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</si>
  <si>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</si>
  <si>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</si>
  <si>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</si>
  <si>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</si>
  <si>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</si>
  <si>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</si>
  <si>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</si>
  <si>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</si>
  <si>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</si>
  <si>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</si>
  <si>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t>
  </si>
  <si>
    <t>Other mature T/NK-cell lymphomas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</si>
  <si>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</si>
  <si>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</si>
  <si>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</si>
  <si>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</si>
  <si>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</si>
  <si>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</si>
  <si>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</si>
  <si>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</si>
  <si>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</si>
  <si>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</si>
  <si>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</si>
  <si>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</si>
  <si>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</si>
  <si>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</si>
  <si>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</si>
  <si>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</si>
  <si>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</si>
  <si>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</si>
  <si>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</si>
  <si>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</si>
  <si>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t>
  </si>
  <si>
    <t>Other specified and unspecified types of non-Hodgkin lymphoma</t>
  </si>
  <si>
    <t>C85.1</t>
  </si>
  <si>
    <t>Unspecified B-cell lymphoma</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</si>
  <si>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</si>
  <si>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</si>
  <si>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</si>
  <si>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</si>
  <si>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</si>
  <si>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</si>
  <si>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</si>
  <si>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</si>
  <si>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</si>
  <si>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</si>
  <si>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</si>
  <si>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</si>
  <si>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</si>
  <si>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</si>
  <si>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</si>
  <si>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</si>
  <si>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</si>
  <si>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</si>
  <si>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</si>
  <si>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</si>
  <si>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t>
  </si>
  <si>
    <t>Mediastinal (thymic) large B-cell lymphoma</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</si>
  <si>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</si>
  <si>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</si>
  <si>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</si>
  <si>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</si>
  <si>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</si>
  <si>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</si>
  <si>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</si>
  <si>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</si>
  <si>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</si>
  <si>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</si>
  <si>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</si>
  <si>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</si>
  <si>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</si>
  <si>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</si>
  <si>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</si>
  <si>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</si>
  <si>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</si>
  <si>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</si>
  <si>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</si>
  <si>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</si>
  <si>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t>
  </si>
  <si>
    <t>Other specified types of non-Hodgkin lymphoma</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</si>
  <si>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</si>
  <si>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</si>
  <si>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</si>
  <si>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</si>
  <si>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</si>
  <si>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</si>
  <si>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</si>
  <si>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</si>
  <si>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</si>
  <si>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</si>
  <si>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</si>
  <si>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</si>
  <si>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</si>
  <si>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</si>
  <si>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</si>
  <si>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</si>
  <si>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</si>
  <si>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</si>
  <si>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</si>
  <si>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</si>
  <si>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t>
  </si>
  <si>
    <t>Non-Hodgkin lymphoma, unspecified</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</si>
  <si>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</si>
  <si>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</si>
  <si>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</si>
  <si>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</si>
  <si>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</si>
  <si>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</si>
  <si>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</si>
  <si>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</si>
  <si>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</si>
  <si>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</si>
  <si>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</si>
  <si>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</si>
  <si>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</si>
  <si>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</si>
  <si>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</si>
  <si>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</si>
  <si>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</si>
  <si>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</si>
  <si>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</si>
  <si>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</si>
  <si>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t>
  </si>
  <si>
    <t>Other specified types of T/NK-cell lymphoma</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</si>
  <si>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</si>
  <si>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</si>
  <si>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</si>
  <si>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</si>
  <si>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</si>
  <si>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</si>
  <si>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</si>
  <si>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</si>
  <si>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</si>
  <si>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</si>
  <si>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</si>
  <si>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</si>
  <si>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</si>
  <si>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</si>
  <si>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t>
  </si>
  <si>
    <t>Malignant immunoproliferative diseases and certain other B-cell lymphomas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</si>
  <si>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</si>
  <si>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</si>
  <si>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</si>
  <si>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</si>
  <si>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</si>
  <si>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</si>
  <si>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</si>
  <si>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</si>
  <si>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</si>
  <si>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</si>
  <si>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</si>
  <si>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</si>
  <si>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t>
  </si>
  <si>
    <t>Multiple myeloma and malignant plasma cell neoplasms</t>
  </si>
  <si>
    <t>C90.0</t>
  </si>
  <si>
    <t>C90.00</t>
  </si>
  <si>
    <t>Multiple myeloma not having achieved remission</t>
  </si>
  <si>
    <t>C90.01</t>
  </si>
  <si>
    <t>Multiple myeloma in remission</t>
  </si>
  <si>
    <t>C90.02</t>
  </si>
  <si>
    <t>Multiple myeloma in relapse</t>
  </si>
  <si>
    <t>C90.1</t>
  </si>
  <si>
    <t>C90.10</t>
  </si>
  <si>
    <t>Plasma cell leukemia not having achieved remission</t>
  </si>
  <si>
    <t>C90.11</t>
  </si>
  <si>
    <t>Plasma cell leukemia in remission</t>
  </si>
  <si>
    <t>C90.12</t>
  </si>
  <si>
    <t>Plasma cell leukemia in relapse</t>
  </si>
  <si>
    <t>C90.2</t>
  </si>
  <si>
    <t>Extramedullary plasmacytoma</t>
  </si>
  <si>
    <t>C90.20</t>
  </si>
  <si>
    <t>Extramedullary plasmacytoma not having achieved remission</t>
  </si>
  <si>
    <t>C90.21</t>
  </si>
  <si>
    <t>Extramedullary plasmacytoma in remission</t>
  </si>
  <si>
    <t>C90.22</t>
  </si>
  <si>
    <t>Extramedullary plasmacytoma in relapse</t>
  </si>
  <si>
    <t>C90.3</t>
  </si>
  <si>
    <t>Solitary plasmacytoma</t>
  </si>
  <si>
    <t>C90.30</t>
  </si>
  <si>
    <t>Solitary plasmacytoma not having achieved remission</t>
  </si>
  <si>
    <t>C90.31</t>
  </si>
  <si>
    <t>Solitary plasmacytoma in remission</t>
  </si>
  <si>
    <t>C90.32</t>
  </si>
  <si>
    <t>Solitary plasmacytoma in relapse</t>
  </si>
  <si>
    <t>C91</t>
  </si>
  <si>
    <t>C91.0</t>
  </si>
  <si>
    <t>Acute lymphoblastic leukemia [ALL]</t>
  </si>
  <si>
    <t>C91.00</t>
  </si>
  <si>
    <t>Acute lymphoblastic leukemia not having achieved remission</t>
  </si>
  <si>
    <t>C91.01</t>
  </si>
  <si>
    <t>Acute lymphoblastic leukemia, in remission</t>
  </si>
  <si>
    <t>C91.02</t>
  </si>
  <si>
    <t>Acute lymphoblastic leukemia, in relapse</t>
  </si>
  <si>
    <t>C91.1</t>
  </si>
  <si>
    <t>Chronic lymphocytic leukemia of B-cell type</t>
  </si>
  <si>
    <t>C91.10</t>
  </si>
  <si>
    <t>Chronic lymphocytic leukemia of B-cell type not having achieved remission</t>
  </si>
  <si>
    <t>C91.11</t>
  </si>
  <si>
    <t>Chronic lymphocytic leukemia of B-cell type in remission</t>
  </si>
  <si>
    <t>C91.12</t>
  </si>
  <si>
    <t>Chronic lymphocytic leukemia of B-cell type in relapse</t>
  </si>
  <si>
    <t>C91.3</t>
  </si>
  <si>
    <t>Prolymphocytic leukemia of B-cell type</t>
  </si>
  <si>
    <t>C91.30</t>
  </si>
  <si>
    <t>Prolymphocytic leukemia of B-cell type not having achieved remission</t>
  </si>
  <si>
    <t>C91.31</t>
  </si>
  <si>
    <t>Prolymphocytic leukemia of B-cell type, in remission</t>
  </si>
  <si>
    <t>C91.32</t>
  </si>
  <si>
    <t>Prolymphocytic leukemia of B-cell type, in relapse</t>
  </si>
  <si>
    <t>C91.4</t>
  </si>
  <si>
    <t>Hairy cell leukemia</t>
  </si>
  <si>
    <t>C91.40</t>
  </si>
  <si>
    <t>Hairy cell leukemia not having achieved remission</t>
  </si>
  <si>
    <t>C91.41</t>
  </si>
  <si>
    <t>Hairy cell leukemia, in remission</t>
  </si>
  <si>
    <t>C91.42</t>
  </si>
  <si>
    <t>Hairy cell leukemia, in relapse</t>
  </si>
  <si>
    <t>C91.5</t>
  </si>
  <si>
    <t>Adult T-cell lymphoma/leukemia (HTLV-1-associated)</t>
  </si>
  <si>
    <t>C91.50</t>
  </si>
  <si>
    <t>Adult T-cell lymphoma/leukemia (HTLV-1-associated) not having achieved remission</t>
  </si>
  <si>
    <t>C91.51</t>
  </si>
  <si>
    <t>Adult T-cell lymphoma/leukemia (HTLV-1-associated), in remission</t>
  </si>
  <si>
    <t>C91.52</t>
  </si>
  <si>
    <t>Adult T-cell lymphoma/leukemia (HTLV-1-associated), in relapse</t>
  </si>
  <si>
    <t>C91.6</t>
  </si>
  <si>
    <t>Prolymphocytic leukemia of T-cell type</t>
  </si>
  <si>
    <t>C91.60</t>
  </si>
  <si>
    <t>Prolymphocytic leukemia of T-cell type not having achieved remission</t>
  </si>
  <si>
    <t>C91.61</t>
  </si>
  <si>
    <t>Prolymphocytic leukemia of T-cell type, in remission</t>
  </si>
  <si>
    <t>C91.62</t>
  </si>
  <si>
    <t>Prolymphocytic leukemia of T-cell type, in relapse</t>
  </si>
  <si>
    <t>C91.9</t>
  </si>
  <si>
    <t>Lymphoid leukemia, unspecified</t>
  </si>
  <si>
    <t>C91.90</t>
  </si>
  <si>
    <t>Lymphoid leukemia, unspecified not having achieved remission</t>
  </si>
  <si>
    <t>C91.91</t>
  </si>
  <si>
    <t>Lymphoid leukemia, unspecified, in remission</t>
  </si>
  <si>
    <t>C91.92</t>
  </si>
  <si>
    <t>Lymphoid leukemia, unspecified, in relapse</t>
  </si>
  <si>
    <t>C91.A</t>
  </si>
  <si>
    <t>Mature B-cell leukemia Burkitt-type</t>
  </si>
  <si>
    <t>C91.A0</t>
  </si>
  <si>
    <t>Mature B-cell leukemia Burkitt-type not having achieved remission</t>
  </si>
  <si>
    <t>C91.A1</t>
  </si>
  <si>
    <t>Mature B-cell leukemia Burkitt-type, in remission</t>
  </si>
  <si>
    <t>C91.A2</t>
  </si>
  <si>
    <t>Mature B-cell leukemia Burkitt-type, in relapse</t>
  </si>
  <si>
    <t>C91.Z</t>
  </si>
  <si>
    <t>C91.Z0</t>
  </si>
  <si>
    <t>Other lymphoid leukemia not having achieved remission</t>
  </si>
  <si>
    <t>C91.Z1</t>
  </si>
  <si>
    <t>C91.Z2</t>
  </si>
  <si>
    <t>C92</t>
  </si>
  <si>
    <t>C92.0</t>
  </si>
  <si>
    <t>Acute myeloblastic leukemia</t>
  </si>
  <si>
    <t>C92.00</t>
  </si>
  <si>
    <t>Acute myeloblastic leukemia, not having achieved remission</t>
  </si>
  <si>
    <t>C92.01</t>
  </si>
  <si>
    <t>Acute myeloblastic leukemia, in remission</t>
  </si>
  <si>
    <t>C92.02</t>
  </si>
  <si>
    <t>Acute myeloblastic leukemia, in relapse</t>
  </si>
  <si>
    <t>C92.1</t>
  </si>
  <si>
    <t>Chronic myeloid leukemia, BCR/ABL-positive</t>
  </si>
  <si>
    <t>C92.10</t>
  </si>
  <si>
    <t>Chronic myeloid leukemia, BCR/ABL-positive, not having achieved remission</t>
  </si>
  <si>
    <t>C92.11</t>
  </si>
  <si>
    <t>Chronic myeloid leukemia, BCR/ABL-positive, in remission</t>
  </si>
  <si>
    <t>C92.12</t>
  </si>
  <si>
    <t>Chronic myeloid leukemia, BCR/ABL-positive, in relapse</t>
  </si>
  <si>
    <t>C92.2</t>
  </si>
  <si>
    <t>Atypical chronic myeloid leukemia, BCR/ABL-negative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</si>
  <si>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</si>
  <si>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</si>
  <si>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</si>
  <si>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</si>
  <si>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</si>
  <si>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</si>
  <si>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t>
  </si>
  <si>
    <t>C92.30</t>
  </si>
  <si>
    <t>Myeloid sarcoma, not having achieved remission</t>
  </si>
  <si>
    <t>C92.31</t>
  </si>
  <si>
    <t>C92.32</t>
  </si>
  <si>
    <t>C92.4</t>
  </si>
  <si>
    <t>Acute promyelocytic leukemia</t>
  </si>
  <si>
    <t>C92.40</t>
  </si>
  <si>
    <t>Acute promyelocytic leukemia, not having achieved remission</t>
  </si>
  <si>
    <t>C92.41</t>
  </si>
  <si>
    <t>Acute promyelocytic leukemia, in remission</t>
  </si>
  <si>
    <t>C92.42</t>
  </si>
  <si>
    <t>Acute promyelocytic leukemia, in relapse</t>
  </si>
  <si>
    <t>C92.5</t>
  </si>
  <si>
    <t>Acute myelomonocytic leukemia</t>
  </si>
  <si>
    <t>C92.50</t>
  </si>
  <si>
    <t>Acute myelomonocytic leukemia, not having achieved remission</t>
  </si>
  <si>
    <t>C92.51</t>
  </si>
  <si>
    <t>Acute myelomonocytic leukemia, in remission</t>
  </si>
  <si>
    <t>C92.52</t>
  </si>
  <si>
    <t>Acute myelomonocytic leukemia, in relapse</t>
  </si>
  <si>
    <t>C92.6</t>
  </si>
  <si>
    <t>Acute myeloid leukemia with 11q23-abnormality</t>
  </si>
  <si>
    <t>C92.60</t>
  </si>
  <si>
    <t>Acute myeloid leukemia with 11q23-abnormality not having achieved remission</t>
  </si>
  <si>
    <t>C92.61</t>
  </si>
  <si>
    <t>Acute myeloid leukemia with 11q23-abnormality in remission</t>
  </si>
  <si>
    <t>C92.62</t>
  </si>
  <si>
    <t>Acute myeloid leukemia with 11q23-abnormality in relapse</t>
  </si>
  <si>
    <t>C92.9</t>
  </si>
  <si>
    <t>Myeloid leukemia, unspecified</t>
  </si>
  <si>
    <t>C92.90</t>
  </si>
  <si>
    <t>Myeloid leukemia, unspecified, not having achieved remission</t>
  </si>
  <si>
    <t>C92.91</t>
  </si>
  <si>
    <t>Myeloid leukemia, unspecified in remission</t>
  </si>
  <si>
    <t>C92.92</t>
  </si>
  <si>
    <t>Myeloid leukemia, unspecified in relapse</t>
  </si>
  <si>
    <t>C92.A</t>
  </si>
  <si>
    <t>Acute myeloid leukemia with multilineage dysplasia</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</si>
  <si>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</si>
  <si>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</si>
  <si>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</si>
  <si>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</si>
  <si>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</si>
  <si>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</si>
  <si>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t>
  </si>
  <si>
    <t>C92.Z0</t>
  </si>
  <si>
    <t>Other myeloid leukemia not having achieved remission</t>
  </si>
  <si>
    <t>C92.Z1</t>
  </si>
  <si>
    <t>C92.Z2</t>
  </si>
  <si>
    <t>C93</t>
  </si>
  <si>
    <t>C93.0</t>
  </si>
  <si>
    <t>Acute monoblastic/monocytic leukemia</t>
  </si>
  <si>
    <t>C93.00</t>
  </si>
  <si>
    <t>Acute monoblastic/monocytic leukemia, not having achieved remission</t>
  </si>
  <si>
    <t>C93.01</t>
  </si>
  <si>
    <t>Acute monoblastic/monocytic leukemia, in remission</t>
  </si>
  <si>
    <t>C93.02</t>
  </si>
  <si>
    <t>Acute monoblastic/monocytic leukemia, in relapse</t>
  </si>
  <si>
    <t>C93.1</t>
  </si>
  <si>
    <t>Chronic myelomonocytic leukemia</t>
  </si>
  <si>
    <t>C93.10</t>
  </si>
  <si>
    <t>Chronic myelomonocytic leukemia not having achieved remission</t>
  </si>
  <si>
    <t>C93.11</t>
  </si>
  <si>
    <t>Chronic myelomonocytic leukemia, in remission</t>
  </si>
  <si>
    <t>C93.12</t>
  </si>
  <si>
    <t>Chronic myelomonocytic leukemia, in relapse</t>
  </si>
  <si>
    <t>C93.3</t>
  </si>
  <si>
    <t>Juvenile myelomonocytic leukemia</t>
  </si>
  <si>
    <t>C93.30</t>
  </si>
  <si>
    <t>Juvenile myelomonocytic leukemia, not having achieved remission</t>
  </si>
  <si>
    <t>C93.31</t>
  </si>
  <si>
    <t>Juvenile myelomonocytic leukemia, in remission</t>
  </si>
  <si>
    <t>C93.32</t>
  </si>
  <si>
    <t>Juvenile myelomonocytic leukemia, in relapse</t>
  </si>
  <si>
    <t>C93.9</t>
  </si>
  <si>
    <t>Monocytic leukemia, unspecified</t>
  </si>
  <si>
    <t>C93.90</t>
  </si>
  <si>
    <t>Monocytic leukemia, unspecified, not having achieved remission</t>
  </si>
  <si>
    <t>C93.91</t>
  </si>
  <si>
    <t>Monocytic leukemia, unspecified in remission</t>
  </si>
  <si>
    <t>C93.92</t>
  </si>
  <si>
    <t>Monocytic leukemia, unspecified in relapse</t>
  </si>
  <si>
    <t>C93.Z</t>
  </si>
  <si>
    <t>C93.Z0</t>
  </si>
  <si>
    <t>Other monocytic leukemia, not having achieved remission</t>
  </si>
  <si>
    <t>C93.Z1</t>
  </si>
  <si>
    <t>C93.Z2</t>
  </si>
  <si>
    <t>C94</t>
  </si>
  <si>
    <t>Other leukemias of specified cell type</t>
  </si>
  <si>
    <t>C94.0</t>
  </si>
  <si>
    <t>Acute erythroid leukemia</t>
  </si>
  <si>
    <t>C94.00</t>
  </si>
  <si>
    <t>Acute erythroid leukemia, not having achieved remission</t>
  </si>
  <si>
    <t>C94.01</t>
  </si>
  <si>
    <t>Acute erythroid leukemia, in remission</t>
  </si>
  <si>
    <t>C94.02</t>
  </si>
  <si>
    <t>Acute erythroid leukemia, in relapse</t>
  </si>
  <si>
    <t>C94.21</t>
  </si>
  <si>
    <t>Acute megakaryoblastic leukemia, in remission</t>
  </si>
  <si>
    <t>C94.22</t>
  </si>
  <si>
    <t>Acute megakaryoblastic leukemia, in relapse</t>
  </si>
  <si>
    <t>C94.3</t>
  </si>
  <si>
    <t>Mast cell leukemia</t>
  </si>
  <si>
    <t>C94.30</t>
  </si>
  <si>
    <t>Mast cell leukemia not having achieved remission</t>
  </si>
  <si>
    <t>C94.31</t>
  </si>
  <si>
    <t>Mast cell leukemia, in remission</t>
  </si>
  <si>
    <t>C94.32</t>
  </si>
  <si>
    <t>Mast cell leukemia, in relapse</t>
  </si>
  <si>
    <t>C94.4</t>
  </si>
  <si>
    <t>Acute panmyelosis with myelofibrosis</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</si>
  <si>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</si>
  <si>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</si>
  <si>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</si>
  <si>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</si>
  <si>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</si>
  <si>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</si>
  <si>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</si>
  <si>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</si>
  <si>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t>
  </si>
  <si>
    <t>Other specified leukemias</t>
  </si>
  <si>
    <t>C94.80</t>
  </si>
  <si>
    <t>Other specified leukemias not having achieved remission</t>
  </si>
  <si>
    <t>C94.81</t>
  </si>
  <si>
    <t>Other specified leukemias, in remission</t>
  </si>
  <si>
    <t>C94.82</t>
  </si>
  <si>
    <t>Other specified leukemias, in relapse</t>
  </si>
  <si>
    <t>C95</t>
  </si>
  <si>
    <t>C95.0</t>
  </si>
  <si>
    <t>Acute leukemia of unspecified cell type</t>
  </si>
  <si>
    <t>C95.00</t>
  </si>
  <si>
    <t>Acute leukemia of unspecified cell type not having achieved remission</t>
  </si>
  <si>
    <t>C95.01</t>
  </si>
  <si>
    <t>C95.02</t>
  </si>
  <si>
    <t>C95.1</t>
  </si>
  <si>
    <t>Chronic leukemia of unspecified cell type</t>
  </si>
  <si>
    <t>C95.10</t>
  </si>
  <si>
    <t>Chronic leukemia of unspecified cell type not having achieved remission</t>
  </si>
  <si>
    <t>C95.11</t>
  </si>
  <si>
    <t>C95.12</t>
  </si>
  <si>
    <t>C95.9</t>
  </si>
  <si>
    <t>Leukemia, unspecified</t>
  </si>
  <si>
    <t>C95.90</t>
  </si>
  <si>
    <t>Leukemia, unspecified not having achieved remission</t>
  </si>
  <si>
    <t>C95.91</t>
  </si>
  <si>
    <t>Leukemia, unspecified, in remission</t>
  </si>
  <si>
    <t>C95.92</t>
  </si>
  <si>
    <t>Leukemia, unspecified, in relapse</t>
  </si>
  <si>
    <t>C96</t>
  </si>
  <si>
    <t>Other and unspecified malignant neoplasms of lymphoid, hematopoietic and related tissue</t>
  </si>
  <si>
    <t>C96.0</t>
  </si>
  <si>
    <t>Multifocal and multisystemic (disseminated) Langerhans-cell histiocytosis</t>
  </si>
  <si>
    <t>C96.2</t>
  </si>
  <si>
    <t>Malignant mast cell neoplasm</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</si>
  <si>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</si>
  <si>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</si>
  <si>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</si>
  <si>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</si>
  <si>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</si>
  <si>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</si>
  <si>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</si>
  <si>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</si>
  <si>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</si>
  <si>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</si>
  <si>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</si>
  <si>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</si>
  <si>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</si>
  <si>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</si>
  <si>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</si>
  <si>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</si>
  <si>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</si>
  <si>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</si>
  <si>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</si>
  <si>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</si>
  <si>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304.0</t>
  </si>
  <si>
    <t>Opioid type dependence</t>
  </si>
  <si>
    <t>304.01</t>
  </si>
  <si>
    <t>Opioid type dependence, continuous</t>
  </si>
  <si>
    <t>304.02</t>
  </si>
  <si>
    <t>Opioid type dependence, episodic</t>
  </si>
  <si>
    <t>304.03</t>
  </si>
  <si>
    <t>Opioid type dependence, in remission</t>
  </si>
  <si>
    <t>304.7</t>
  </si>
  <si>
    <t>Combinations of opioid type drug with any other drug dependence</t>
  </si>
  <si>
    <t>304.70</t>
  </si>
  <si>
    <t>Combinations of opioid type drug with any other drug dependence, unspecified</t>
  </si>
  <si>
    <t>304.71</t>
  </si>
  <si>
    <t>Combinations of opioid type drug with any other drug dependence, continuous</t>
  </si>
  <si>
    <t>304.72</t>
  </si>
  <si>
    <t>Combinations of opioid type drug with any other drug dependence, episodic</t>
  </si>
  <si>
    <t>305.5</t>
  </si>
  <si>
    <t>Opioid abuse</t>
  </si>
  <si>
    <t>305.50</t>
  </si>
  <si>
    <t>Opioid abuse, unspecified</t>
  </si>
  <si>
    <t>305.51</t>
  </si>
  <si>
    <t>Opioid abuse, continuous</t>
  </si>
  <si>
    <t>305.52</t>
  </si>
  <si>
    <t>Opioid abuse, episodic</t>
  </si>
  <si>
    <t>305.53</t>
  </si>
  <si>
    <t>Opioid abuse, in remission</t>
  </si>
  <si>
    <t>F11.29</t>
  </si>
  <si>
    <t>Opioid dependence with unspecified opioid-induced disorder</t>
  </si>
  <si>
    <t>F11.10</t>
  </si>
  <si>
    <t>Opioid abuse, uncomplicated</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</si>
  <si>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</si>
  <si>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</si>
  <si>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</si>
  <si>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</si>
  <si>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</si>
  <si>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</si>
  <si>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</si>
  <si>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</si>
  <si>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F11.14</t>
  </si>
  <si>
    <t>Opioid abuse with opioid-induced mood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</si>
  <si>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</si>
  <si>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</si>
  <si>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</si>
  <si>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</si>
  <si>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</si>
  <si>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</si>
  <si>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</si>
  <si>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</si>
  <si>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</si>
  <si>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</si>
  <si>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</si>
  <si>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</si>
  <si>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</si>
  <si>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</si>
  <si>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F11.20</t>
  </si>
  <si>
    <t>Opioid dependence, uncomplicated</t>
  </si>
  <si>
    <t>F11.21</t>
  </si>
  <si>
    <t>Opioid dependence, in remission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</si>
  <si>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</si>
  <si>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</si>
  <si>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</si>
  <si>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</si>
  <si>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</si>
  <si>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</si>
  <si>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</si>
  <si>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</si>
  <si>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</si>
  <si>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</si>
  <si>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</si>
  <si>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</si>
  <si>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</si>
  <si>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</si>
  <si>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</si>
  <si>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</si>
  <si>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</si>
  <si>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</si>
  <si>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</si>
  <si>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 dependence with opioid-induced sexual dysfunction</t>
  </si>
  <si>
    <t>F11.282</t>
  </si>
  <si>
    <t>Opioid dependence with opioid-induced sleep disorder</t>
  </si>
  <si>
    <t>F11.288</t>
  </si>
  <si>
    <t>Opioid dependence with other opioid-induced disorder</t>
  </si>
  <si>
    <t>965.00</t>
  </si>
  <si>
    <t>Poisoning by opium (alkaloids), unspecified</t>
  </si>
  <si>
    <t>Poisoning by methadone</t>
  </si>
  <si>
    <t>Poisoning by other opiates and related narcotics</t>
  </si>
  <si>
    <t>T40.2X1A</t>
  </si>
  <si>
    <t>Poisoning by other opioids, accidental (unintentional), initial encounter</t>
  </si>
  <si>
    <t>T40.2X2A</t>
  </si>
  <si>
    <t>Poisoning by other opioids, intentional self-harm, initial encounter</t>
  </si>
  <si>
    <t>T40.2X3A</t>
  </si>
  <si>
    <t>Poisoning by other opioids, assault, initial encounter</t>
  </si>
  <si>
    <t>T40.2X4A</t>
  </si>
  <si>
    <t>Poisoning by other opioids, undetermined, initial encounter</t>
  </si>
  <si>
    <t>T40.4X1A</t>
  </si>
  <si>
    <t>Poisoning by other synthetic narcotics, accidental (unintentional), initial encounter</t>
  </si>
  <si>
    <t>T40.4X2A</t>
  </si>
  <si>
    <t>Poisoning by other synthetic narcotics, intentional self-harm, initial encounter</t>
  </si>
  <si>
    <t>T40.4X3A</t>
  </si>
  <si>
    <t>Poisoning by other synthetic narcotics, assault, initial encounter</t>
  </si>
  <si>
    <t>T40.4X4A</t>
  </si>
  <si>
    <t>Poisoning by other synthetic narcotics, undetermined, initial encounter</t>
  </si>
  <si>
    <t>T40.601A</t>
  </si>
  <si>
    <t>Poisoning by unspecified narcotics, accidental (unintentional), initial encounter</t>
  </si>
  <si>
    <t>T40.602A</t>
  </si>
  <si>
    <t>Poisoning by unspecified narcotics, intentional self-harm, initial encounter</t>
  </si>
  <si>
    <t>T40.603A</t>
  </si>
  <si>
    <t>Poisoning by unspecified narcotics, assault, initial encounter</t>
  </si>
  <si>
    <t>T40.604A</t>
  </si>
  <si>
    <t>Poisoning by unspecified narcotics, undetermined, initial encounter</t>
  </si>
  <si>
    <t>T40.691A</t>
  </si>
  <si>
    <t>Poisoning by other narcotics, accidental (unintentional), initial encounter</t>
  </si>
  <si>
    <t>T40.692A</t>
  </si>
  <si>
    <t>Poisoning by other narcotics, intentional self-harm, initial encounter</t>
  </si>
  <si>
    <t>T40.693A</t>
  </si>
  <si>
    <t>Poisoning by other narcotics, assault, initial encounter</t>
  </si>
  <si>
    <t>T40.694A</t>
  </si>
  <si>
    <t>Poisoning by other narcotics, undetermined, initial encounter</t>
  </si>
  <si>
    <t>T40.0X1A</t>
  </si>
  <si>
    <t>Poisoning by opium, accidental (unintentional), initial encounter</t>
  </si>
  <si>
    <t>T40.0X2A</t>
  </si>
  <si>
    <t>Poisoning by opium, intentional self-harm, initial encounter</t>
  </si>
  <si>
    <t>T40.0X3A</t>
  </si>
  <si>
    <t>Poisoning by opium, assault, initial encounter</t>
  </si>
  <si>
    <t>T40.0X4A</t>
  </si>
  <si>
    <t>Poisoning by opium, undetermined, initial encounter</t>
  </si>
  <si>
    <t>T40.3X1A</t>
  </si>
  <si>
    <t>Poisoning by methadone, accidental (unintentional), initial encounter</t>
  </si>
  <si>
    <t>T40.3X2A</t>
  </si>
  <si>
    <t>Poisoning by methadone, intentional self-harm, initial encounter</t>
  </si>
  <si>
    <t>T40.3X3A</t>
  </si>
  <si>
    <t>Poisoning by methadone, assault, initial encounter</t>
  </si>
  <si>
    <t>T40.3X4A</t>
  </si>
  <si>
    <t>Poisoning by methadone, undetermined, initial encounter</t>
  </si>
  <si>
    <t>Alcohol abuse with intoxication delirium</t>
  </si>
  <si>
    <t>Alcohol dependence with alcohol-induced psychotic disorder with hallucinations</t>
  </si>
  <si>
    <t>Alcohol use, unspecified with intoxication, unspecified</t>
  </si>
  <si>
    <t>Alcohol dependence with withdrawal, uncomplicated</t>
  </si>
  <si>
    <t>Alcohol abuse with alcohol-induced psychotic disorder, unspecified</t>
  </si>
  <si>
    <t>Alcohol abuse with unspecified alcohol-induced disorder</t>
  </si>
  <si>
    <t>303.00</t>
  </si>
  <si>
    <t>Acute alcoholic intoxication in alcoholism, unspecified</t>
  </si>
  <si>
    <t>303.0</t>
  </si>
  <si>
    <t>Alcohol dependence with intoxication, unspecified</t>
  </si>
  <si>
    <t>Acute alcoholic intoxication in alcoholism, continuous</t>
  </si>
  <si>
    <t>Alcohol dependence with intoxication, uncomplicated</t>
  </si>
  <si>
    <t>Other and unspecified alcohol dependence</t>
  </si>
  <si>
    <t>Other and unspecified alcohol dependence, continuous</t>
  </si>
  <si>
    <t>Other and unspecified alcohol dependence, episodic</t>
  </si>
  <si>
    <t>Other and unspecified alcohol dependence, in remission</t>
  </si>
  <si>
    <t>305.00</t>
  </si>
  <si>
    <t>Alcohol abuse, unspecified</t>
  </si>
  <si>
    <t>Alcohol abuse, continuous</t>
  </si>
  <si>
    <t>Alcohol abuse, episodic</t>
  </si>
  <si>
    <t>Alcohol abuse, in remission</t>
  </si>
  <si>
    <t xml:space="preserve"> 291.82</t>
  </si>
  <si>
    <t>Alcohol induced sleep disorders</t>
  </si>
  <si>
    <t xml:space="preserve"> 305.0</t>
  </si>
  <si>
    <t>Alcohol abuse</t>
  </si>
  <si>
    <t>291.0</t>
  </si>
  <si>
    <t>Alcohol withdrawal delirium</t>
  </si>
  <si>
    <t>291.1</t>
  </si>
  <si>
    <t>Alcohol-induced persisting amnestic disorder</t>
  </si>
  <si>
    <t>291.2</t>
  </si>
  <si>
    <t>Alcohol-induced persisting dementia</t>
  </si>
  <si>
    <t>291.5</t>
  </si>
  <si>
    <t>Alcohol-induced psychotic disorder with delusions</t>
  </si>
  <si>
    <t>291.8</t>
  </si>
  <si>
    <t>Other specified alcohol-induced mental disorders</t>
  </si>
  <si>
    <t>291.81</t>
  </si>
  <si>
    <t>Alcohol withdrawal</t>
  </si>
  <si>
    <t>Acute alcoholic intoxication</t>
  </si>
  <si>
    <t>303.02</t>
  </si>
  <si>
    <t>Acute alcoholic intoxication in alcoholism, episodic</t>
  </si>
  <si>
    <t>303.03</t>
  </si>
  <si>
    <t>Acute alcoholic intoxication in alcoholism, in remission</t>
  </si>
  <si>
    <t>303.90</t>
  </si>
  <si>
    <t>Other and unspecified alcohol dependence, unspecified</t>
  </si>
  <si>
    <t>Alcohol abuse with intoxication, unspecified</t>
  </si>
  <si>
    <t>357.5</t>
  </si>
  <si>
    <t>Alcoholic polyneuropathy</t>
  </si>
  <si>
    <t>425.5</t>
  </si>
  <si>
    <t>Alcoholic cardiomyopathy</t>
  </si>
  <si>
    <t>535.3</t>
  </si>
  <si>
    <t>Alcoholic gastritis</t>
  </si>
  <si>
    <t>535.30</t>
  </si>
  <si>
    <t>Alcoholic gastritis, without mention of hemorrhage</t>
  </si>
  <si>
    <t>535.31</t>
  </si>
  <si>
    <t>Alcoholic gastritis, with hemorrhage</t>
  </si>
  <si>
    <t>571.0</t>
  </si>
  <si>
    <t>Alcoholic fatty liver</t>
  </si>
  <si>
    <t>571.1</t>
  </si>
  <si>
    <t>Acute alcoholic hepatitis</t>
  </si>
  <si>
    <t>571.2</t>
  </si>
  <si>
    <t>Alcoholic cirrhosis of liver</t>
  </si>
  <si>
    <t>571.3</t>
  </si>
  <si>
    <t>Alcoholic liver damage, unspecified</t>
  </si>
  <si>
    <t>790.3</t>
  </si>
  <si>
    <t>Excessive blood level of alcohol</t>
  </si>
  <si>
    <t>94.46</t>
  </si>
  <si>
    <t>Alcoholism counseling</t>
  </si>
  <si>
    <t>94.53</t>
  </si>
  <si>
    <t>Referral for alcoholism rehabilitation</t>
  </si>
  <si>
    <t>94.6</t>
  </si>
  <si>
    <t>Alcohol and drug rehabilitation and detoxification</t>
  </si>
  <si>
    <t>94.61</t>
  </si>
  <si>
    <t>Alcohol rehabilitation</t>
  </si>
  <si>
    <t>94.62</t>
  </si>
  <si>
    <t>Alcohol detoxification</t>
  </si>
  <si>
    <t>94.63</t>
  </si>
  <si>
    <t>Alcohol rehabilitation and detoxification</t>
  </si>
  <si>
    <t>94.67</t>
  </si>
  <si>
    <t>Combined alcohol and drug rehabilitation</t>
  </si>
  <si>
    <t>94.68</t>
  </si>
  <si>
    <t>Combined alcohol and drug detoxification</t>
  </si>
  <si>
    <t>94.69</t>
  </si>
  <si>
    <t>Combined alcohol and drug rehabilitation and detoxification</t>
  </si>
  <si>
    <t>977.3</t>
  </si>
  <si>
    <t>Poisoning by alcohol deterrents</t>
  </si>
  <si>
    <t>980</t>
  </si>
  <si>
    <t>Toxic effect of alcohol</t>
  </si>
  <si>
    <t>980.0</t>
  </si>
  <si>
    <t>Toxic effect of ethyl alcohol</t>
  </si>
  <si>
    <t>980.1</t>
  </si>
  <si>
    <t>Toxic effect of methyl alcohol</t>
  </si>
  <si>
    <t>980.2</t>
  </si>
  <si>
    <t>Toxic effect of isopropyl alcohol</t>
  </si>
  <si>
    <t>980.8</t>
  </si>
  <si>
    <t>Toxic effect of other specified alcohols</t>
  </si>
  <si>
    <t>980.9</t>
  </si>
  <si>
    <t>Toxic effect of unspecified alcohol</t>
  </si>
  <si>
    <t>E947.3</t>
  </si>
  <si>
    <t>Alcohol deterrents causing adverse effects in therapeutic use</t>
  </si>
  <si>
    <t>V11.3</t>
  </si>
  <si>
    <t>Personal history of alcoholism</t>
  </si>
  <si>
    <t>F10.121</t>
  </si>
  <si>
    <t>F10.231</t>
  </si>
  <si>
    <t>Alcohol dependence with withdrawal delirium</t>
  </si>
  <si>
    <t>F10.251</t>
  </si>
  <si>
    <t>F10.929</t>
  </si>
  <si>
    <t>F10.230</t>
  </si>
  <si>
    <t>F10.239</t>
  </si>
  <si>
    <t>Alcohol dependence with withdrawal, unspecified</t>
  </si>
  <si>
    <t>F10.159</t>
  </si>
  <si>
    <t>F10.288</t>
  </si>
  <si>
    <t>Alcohol dependence with other alcohol-induced disorder</t>
  </si>
  <si>
    <t>F10.19</t>
  </si>
  <si>
    <t>F10.29</t>
  </si>
  <si>
    <t>Alcohol dependence with unspecified alcohol-induced disorder</t>
  </si>
  <si>
    <t>F10.99</t>
  </si>
  <si>
    <t>Alcohol use, unspecified with unspecified alcohol-induced disorder</t>
  </si>
  <si>
    <t>F10.229</t>
  </si>
  <si>
    <t>F10.20</t>
  </si>
  <si>
    <t>F10.21</t>
  </si>
  <si>
    <t>F10.10</t>
  </si>
  <si>
    <t>F10.11</t>
  </si>
  <si>
    <t>F10.220</t>
  </si>
  <si>
    <t>F10.120</t>
  </si>
  <si>
    <t>Alcohol abuse with intoxication, uncomplicated</t>
  </si>
  <si>
    <t>F10.129</t>
  </si>
  <si>
    <t>E24.4</t>
  </si>
  <si>
    <t>Alcohol-induced pseudo-Cushing's syndrome</t>
  </si>
  <si>
    <t>F10.14</t>
  </si>
  <si>
    <t>Alcohol abuse with alcohol-induced mood disorder</t>
  </si>
  <si>
    <t>F10.150</t>
  </si>
  <si>
    <t>Alcohol abuse with alcohol-induced psychotic disorder with delusions</t>
  </si>
  <si>
    <t>F10.151</t>
  </si>
  <si>
    <t>Alcohol abuse with alcohol-induced psychotic disorder with hallucinations</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</si>
  <si>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</si>
  <si>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</si>
  <si>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</si>
  <si>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</si>
  <si>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</si>
  <si>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</si>
  <si>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</si>
  <si>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</si>
  <si>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F10.221</t>
  </si>
  <si>
    <t>Alcohol dependence with intoxication delirium</t>
  </si>
  <si>
    <t>F10.232</t>
  </si>
  <si>
    <t>Alcohol dependence with withdrawal with perceptual disturbance</t>
  </si>
  <si>
    <t>F10.24</t>
  </si>
  <si>
    <t>Alcohol dependence with alcohol-induced mood disorder</t>
  </si>
  <si>
    <t>F10.250</t>
  </si>
  <si>
    <t>Alcohol dependence with alcohol-induced psychotic disorder with delusions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</si>
  <si>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</si>
  <si>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</si>
  <si>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</si>
  <si>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</si>
  <si>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</si>
  <si>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</si>
  <si>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F10.280</t>
  </si>
  <si>
    <t>Alcohol dependence with alcohol-induced anxiety disorder</t>
  </si>
  <si>
    <t>F10.281</t>
  </si>
  <si>
    <t>Alcohol dependence with alcohol-induced sexual dysfunction</t>
  </si>
  <si>
    <t>F10.282</t>
  </si>
  <si>
    <t>Alcohol dependence with alcohol-induced sleep disorder</t>
  </si>
  <si>
    <t>F10.920</t>
  </si>
  <si>
    <t>Alcohol use, unspecified with intoxication, uncomplicated</t>
  </si>
  <si>
    <t>F10.921</t>
  </si>
  <si>
    <t>Alcohol use, unspecified with intoxication delirium</t>
  </si>
  <si>
    <t>F10.94</t>
  </si>
  <si>
    <t>Alcohol use, unspecified with alcohol-induced mood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</si>
  <si>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</si>
  <si>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</si>
  <si>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</si>
  <si>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</si>
  <si>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</si>
  <si>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</si>
  <si>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</si>
  <si>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</si>
  <si>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</si>
  <si>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</si>
  <si>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</si>
  <si>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</si>
  <si>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</si>
  <si>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</si>
  <si>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</si>
  <si>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</si>
  <si>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</si>
  <si>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</si>
  <si>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G31.2</t>
  </si>
  <si>
    <t>Degeneration of nervous system due to alcohol</t>
  </si>
  <si>
    <t>G62.1</t>
  </si>
  <si>
    <t>G72.1</t>
  </si>
  <si>
    <t>Alcoholic myopathy</t>
  </si>
  <si>
    <t>I42.6</t>
  </si>
  <si>
    <t>K29.20</t>
  </si>
  <si>
    <t>Alcoholic gastritis without bleeding</t>
  </si>
  <si>
    <t>K29.21</t>
  </si>
  <si>
    <t>Alcoholic gastritis with bleeding</t>
  </si>
  <si>
    <t>K70.0</t>
  </si>
  <si>
    <t>K70.10</t>
  </si>
  <si>
    <t>Alcoholic hepatitis without ascites</t>
  </si>
  <si>
    <t>K70.11</t>
  </si>
  <si>
    <t>Alcoholic hepatitis with ascites</t>
  </si>
  <si>
    <t>K70.2</t>
  </si>
  <si>
    <t>Alcoholic fibrosis and sclerosis of liver</t>
  </si>
  <si>
    <t>K70.30</t>
  </si>
  <si>
    <t>Alcoholic cirrhosis of liver without ascites</t>
  </si>
  <si>
    <t>K70.31</t>
  </si>
  <si>
    <t>Alcoholic cirrhosis of liver with ascites</t>
  </si>
  <si>
    <t>K70.40</t>
  </si>
  <si>
    <t>Alcoholic hepatic failure without coma</t>
  </si>
  <si>
    <t>K70.41</t>
  </si>
  <si>
    <t>Alcoholic hepatic failure with coma</t>
  </si>
  <si>
    <t>K70.9</t>
  </si>
  <si>
    <t>Alcoholic liver disease, unspecified</t>
  </si>
  <si>
    <t>K85.20</t>
  </si>
  <si>
    <t>Alcohol induced acute pancreatitis without necrosis or infection</t>
  </si>
  <si>
    <t>K85.21</t>
  </si>
  <si>
    <t>Alcohol induced acute pancreatitis with uninfected necrosis</t>
  </si>
  <si>
    <t>K85.22</t>
  </si>
  <si>
    <t>Alcohol induced acute pancreatitis with infected necrosis</t>
  </si>
  <si>
    <t>K86.0</t>
  </si>
  <si>
    <t>Alcohol-induced chronic pancreatitis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</si>
  <si>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</si>
  <si>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</si>
  <si>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</si>
  <si>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</si>
  <si>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</si>
  <si>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</si>
  <si>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</si>
  <si>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</si>
  <si>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</si>
  <si>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</si>
  <si>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</si>
  <si>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</si>
  <si>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</si>
  <si>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</si>
  <si>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</si>
  <si>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</si>
  <si>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</si>
  <si>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</si>
  <si>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</si>
  <si>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</si>
  <si>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</si>
  <si>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</si>
  <si>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</si>
  <si>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</si>
  <si>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O99.315</t>
  </si>
  <si>
    <t>Alcohol use complicating the puerperium</t>
  </si>
  <si>
    <t>T51.8X2A</t>
  </si>
  <si>
    <t>Toxic effect of other alcohols, intentional self-harm, initial encounter</t>
  </si>
  <si>
    <t>T51.8X2D</t>
  </si>
  <si>
    <t>Toxic effect of other alcohols, intentional self-harm, subsequent encounter</t>
  </si>
  <si>
    <t>T51.8X2S</t>
  </si>
  <si>
    <t>Toxic effect of other alcohols, intentional self-harm, sequela</t>
  </si>
  <si>
    <t>T51.92XA</t>
  </si>
  <si>
    <t>Toxic effect of unspecified alcohol, intentional self-harm, initial encounter</t>
  </si>
  <si>
    <t>T51.92XD</t>
  </si>
  <si>
    <t>Toxic effect of unspecified alcohol, intentional self-harm, subsequent encounter</t>
  </si>
  <si>
    <t>T51.92XS</t>
  </si>
  <si>
    <t>Toxic effect of unspecified alcohol, intentional self-harm, sequela</t>
  </si>
  <si>
    <t>Y90.5</t>
  </si>
  <si>
    <t>Blood alcohol level of 100-119 mg/100 ml</t>
  </si>
  <si>
    <t xml:space="preserve"> Y90.6</t>
  </si>
  <si>
    <t>Blood alcohol level of 120-199 mg/100 ml</t>
  </si>
  <si>
    <t>Y90.7</t>
  </si>
  <si>
    <t>Blood alcohol level of 200-239 mg/100 ml</t>
  </si>
  <si>
    <t>Y90.8</t>
  </si>
  <si>
    <t>Blood alcohol level of 240 mg/100 ml or more</t>
  </si>
  <si>
    <t>Z71.41</t>
  </si>
  <si>
    <t>Alcohol abuse counseling and surveillance of alcoholic</t>
  </si>
  <si>
    <t>292.89</t>
  </si>
  <si>
    <t>Nicotine dependence, cigarettes, with other nicotine-induced disorders</t>
  </si>
  <si>
    <t>292.9</t>
  </si>
  <si>
    <t>Nicotine dependence, unspecified, with unspecified nicotine-induced disorders</t>
  </si>
  <si>
    <t>305.1</t>
  </si>
  <si>
    <t>Tobacco use disorder</t>
  </si>
  <si>
    <t>305.11</t>
  </si>
  <si>
    <t>Tobacco use disorder continuous</t>
  </si>
  <si>
    <t>305.12</t>
  </si>
  <si>
    <t>Tobacco use disorder episodic</t>
  </si>
  <si>
    <t>305.13</t>
  </si>
  <si>
    <t>Tobacco use disorder inremission</t>
  </si>
  <si>
    <t>649.0</t>
  </si>
  <si>
    <t>Tobacco use disorder complicating pregnancy, childbirth, or the puerperium, unspecified as to episode of care or not applicable</t>
  </si>
  <si>
    <t>649.01</t>
  </si>
  <si>
    <t>Tobacco use disorder complicating pregnancy, childbirth, or the puerperium, delivered, with or without mention of antepartum condition</t>
  </si>
  <si>
    <t>649.02</t>
  </si>
  <si>
    <t>Tobacco use disorder complicating pregnancy, childbirth, or the puerperium, delivered, with mention of postpartum complication</t>
  </si>
  <si>
    <t>649.03</t>
  </si>
  <si>
    <t>Tobacco use disorder complicating pregnancy, childbirth, or the puerperium, antepartum condition or complication</t>
  </si>
  <si>
    <t>649.04</t>
  </si>
  <si>
    <t>Tobacco use disorder complicating pregnancy, childbirth, or the puerperium, postpartum condition or complication</t>
  </si>
  <si>
    <t>989.84</t>
  </si>
  <si>
    <t>Toxic effect of tobacco</t>
  </si>
  <si>
    <t>F17.218</t>
  </si>
  <si>
    <t>F17.228</t>
  </si>
  <si>
    <t>Nicotine dependence, chewing tobacco, with other nicotine-induced disorders</t>
  </si>
  <si>
    <t>F17.209</t>
  </si>
  <si>
    <t>F17.219</t>
  </si>
  <si>
    <t>Nicotine dependence, cigarettes, with unspecified nicotine-induced disorders</t>
  </si>
  <si>
    <t>F17.229</t>
  </si>
  <si>
    <t>Nicotine dependence, chewing tobacco, with unspecified nicotine-induced disorders</t>
  </si>
  <si>
    <t>F17.200</t>
  </si>
  <si>
    <t>F17.201</t>
  </si>
  <si>
    <t>Nicotine dependence, unspecified, in remission</t>
  </si>
  <si>
    <t>F17.210</t>
  </si>
  <si>
    <t>Nicotine dependence, cigarettes, uncomplicated</t>
  </si>
  <si>
    <t>F17.220</t>
  </si>
  <si>
    <t>Nicotine dependence, chewing tobacco, uncomplicated</t>
  </si>
  <si>
    <t>F17.290</t>
  </si>
  <si>
    <t>Nicotine dependence, other tobacco product, uncomplicated</t>
  </si>
  <si>
    <t>F17.21</t>
  </si>
  <si>
    <t>Nicotine dependence, cigarettes</t>
  </si>
  <si>
    <t>V15.82</t>
  </si>
  <si>
    <t>Personal history of tobacco use</t>
  </si>
  <si>
    <t>F17.221</t>
  </si>
  <si>
    <t>Nicotine dependence, chewing tobacco, in remission</t>
  </si>
  <si>
    <t>F17.223</t>
  </si>
  <si>
    <t>Nicotine dependence, chewing tobacco, with withdrawal</t>
  </si>
  <si>
    <t>F17.291</t>
  </si>
  <si>
    <t>Nicotine dependence, other tobacco product, in remission</t>
  </si>
  <si>
    <t>F17.293</t>
  </si>
  <si>
    <t>Nicotine dependence, other tobacco product, with withdrawal</t>
  </si>
  <si>
    <t>F17.298</t>
  </si>
  <si>
    <t>Nicotine dependence, other tobacco product, with other nicotine-induced disorders</t>
  </si>
  <si>
    <t>F17.299</t>
  </si>
  <si>
    <t>Nicotine dependence, other tobacco product, with unspecified nicotine-induced disorders</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</si>
  <si>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</si>
  <si>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</si>
  <si>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</si>
  <si>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</si>
  <si>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</si>
  <si>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</si>
  <si>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</si>
  <si>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</si>
  <si>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</si>
  <si>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</si>
  <si>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O99.335</t>
  </si>
  <si>
    <t>Smoking (tobacco) complicating the puerperium</t>
  </si>
  <si>
    <t>Z71.6</t>
  </si>
  <si>
    <t>Tobacco abuse counseling</t>
  </si>
  <si>
    <t>304.3</t>
  </si>
  <si>
    <t>Cannabis dependence</t>
  </si>
  <si>
    <t>304.30</t>
  </si>
  <si>
    <t>Cannabis dependence, unspecified</t>
  </si>
  <si>
    <t>304.31</t>
  </si>
  <si>
    <t>Cannabis dependence, continuous</t>
  </si>
  <si>
    <t>304.32</t>
  </si>
  <si>
    <t>Cannabis dependence, episodic</t>
  </si>
  <si>
    <t>304.33</t>
  </si>
  <si>
    <t>Cannabis dependence, in remission</t>
  </si>
  <si>
    <t>305.2</t>
  </si>
  <si>
    <t>Nondependent cannabis abuse</t>
  </si>
  <si>
    <t>305.20</t>
  </si>
  <si>
    <t>Cannabis abuse, unspecified</t>
  </si>
  <si>
    <t>305.21</t>
  </si>
  <si>
    <t>Cannabis abuse, continuous</t>
  </si>
  <si>
    <t>305.22</t>
  </si>
  <si>
    <t>Cannabis abuse, episodic</t>
  </si>
  <si>
    <t>305.23</t>
  </si>
  <si>
    <t>Cannabis abuse, in remission</t>
  </si>
  <si>
    <t>F12</t>
  </si>
  <si>
    <t>Cannabis related disorders</t>
  </si>
  <si>
    <t>F12.1</t>
  </si>
  <si>
    <t>Cannabis abuse</t>
  </si>
  <si>
    <t>F12.10</t>
  </si>
  <si>
    <t>Cannabis abuse, uncomplicated</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</si>
  <si>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</si>
  <si>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</si>
  <si>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</si>
  <si>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</si>
  <si>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</si>
  <si>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</si>
  <si>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</si>
  <si>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</si>
  <si>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F12.150</t>
  </si>
  <si>
    <t>Cannabis abuse with psychotic disorder with delusions</t>
  </si>
  <si>
    <t>F12.151</t>
  </si>
  <si>
    <t>Cannabis abuse with psychotic disorder with hallucinations</t>
  </si>
  <si>
    <t>F12.159</t>
  </si>
  <si>
    <t>Cannabis abuse with psychotic disorder, unspecified</t>
  </si>
  <si>
    <t>F12.180</t>
  </si>
  <si>
    <t>Cannabis abuse with cannabis-induced anxiety disorder</t>
  </si>
  <si>
    <t>F12.188</t>
  </si>
  <si>
    <t>Cannabis abuse with other cannabis-induced disorder</t>
  </si>
  <si>
    <t>F12.19</t>
  </si>
  <si>
    <t>Cannabis abuse with unspecified cannabis-induced disorder</t>
  </si>
  <si>
    <t>F12.2</t>
  </si>
  <si>
    <t>F12.20</t>
  </si>
  <si>
    <t>Cannabis dependence, uncomplicated</t>
  </si>
  <si>
    <t>F12.21</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</si>
  <si>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</si>
  <si>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</si>
  <si>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</si>
  <si>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</si>
  <si>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</si>
  <si>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</si>
  <si>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</si>
  <si>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</si>
  <si>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F12.250</t>
  </si>
  <si>
    <t>Cannabis dependence with psychotic disorder with delusions</t>
  </si>
  <si>
    <t>F12.251</t>
  </si>
  <si>
    <t>Cannabis dependence with psychotic disorder with hallucinations</t>
  </si>
  <si>
    <t>F12.259</t>
  </si>
  <si>
    <t>Cannabis dependence with psychotic disorder, unspecified</t>
  </si>
  <si>
    <t>F12.280</t>
  </si>
  <si>
    <t>Cannabis dependence with cannabis-induced anxiety disorder</t>
  </si>
  <si>
    <t>F12.288</t>
  </si>
  <si>
    <t>Cannabis dependence with other cannabis-induced disorder</t>
  </si>
  <si>
    <t>F12.29</t>
  </si>
  <si>
    <t>Cannabis dependence with unspecified cannabis-induced disorder</t>
  </si>
  <si>
    <t>F12.90</t>
  </si>
  <si>
    <t>Cannabis use, unspecified, uncomplicated</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</si>
  <si>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</si>
  <si>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</si>
  <si>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</si>
  <si>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</si>
  <si>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</si>
  <si>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</si>
  <si>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</si>
  <si>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</si>
  <si>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F12.950</t>
  </si>
  <si>
    <t>Cannabis use, unspecified with psychotic disorder with delusions</t>
  </si>
  <si>
    <t>F12.951</t>
  </si>
  <si>
    <t>Cannabis use, unspecified with psychotic disorder with hallucinations</t>
  </si>
  <si>
    <t>F12.959</t>
  </si>
  <si>
    <t>Cannabis use, unspecified with psychotic disorder, unspecified</t>
  </si>
  <si>
    <t>F12.980</t>
  </si>
  <si>
    <t>Cannabis use, unspecified with anxiety disorder</t>
  </si>
  <si>
    <t>F12.988</t>
  </si>
  <si>
    <t>Cannabis use, unspecified with other cannabis-induced disorder</t>
  </si>
  <si>
    <t>F12.99</t>
  </si>
  <si>
    <t>Cannabis use, unspecified with unspecified cannabis-induced disorder</t>
  </si>
  <si>
    <t>292</t>
  </si>
  <si>
    <t>Other stimulant use, unspecified with withdrawal</t>
  </si>
  <si>
    <t>292.0</t>
  </si>
  <si>
    <t>Sedative, hypnotic or anxiolytic dependence with withdrawal, unspecified</t>
  </si>
  <si>
    <t>292.11</t>
  </si>
  <si>
    <t>Other psychoactive substance use, unspecified with psychoactive substance-induced psychotic disorder with delusions</t>
  </si>
  <si>
    <t>292.12</t>
  </si>
  <si>
    <t>Other psychoactive substance use, unspecified with psychoactive substance-induced psychotic disorder with hallucinations</t>
  </si>
  <si>
    <t>292.2</t>
  </si>
  <si>
    <t>292.84</t>
  </si>
  <si>
    <t>Other psychoactive substance use, unspecified with psychoactive substance-induced mood disorder</t>
  </si>
  <si>
    <t>292.85</t>
  </si>
  <si>
    <t>Other psychoactive substance use, unspecified with psychoactive substance-induced sleep disorder</t>
  </si>
  <si>
    <t>Other stimulant use, unspecified with stimulant-induced psychotic disorder, unspecified</t>
  </si>
  <si>
    <t>304.1</t>
  </si>
  <si>
    <t>Sedative, hypnotic or anxiolytic dependence, unspecified</t>
  </si>
  <si>
    <t>304.11</t>
  </si>
  <si>
    <t>Sedative, hypnotic or anxiolytic dependence, continuous</t>
  </si>
  <si>
    <t>304.13</t>
  </si>
  <si>
    <t>Sedative, hypnotic or anxiolytic dependence, in remission</t>
  </si>
  <si>
    <t>304.2</t>
  </si>
  <si>
    <t>Cocaine dependence, unspecified</t>
  </si>
  <si>
    <t>304.23</t>
  </si>
  <si>
    <t>Cocaine dependence, in remission</t>
  </si>
  <si>
    <t>304.4</t>
  </si>
  <si>
    <t>Amphetamine and other psychostimulant dependence, unspecified</t>
  </si>
  <si>
    <t>304.40</t>
  </si>
  <si>
    <t>304.41</t>
  </si>
  <si>
    <t>Amphetamine and other psychostimulant dependence, continuous</t>
  </si>
  <si>
    <t>304.42</t>
  </si>
  <si>
    <t>Amphetamine and other psychostimulant dependence, episodic</t>
  </si>
  <si>
    <t>304.43</t>
  </si>
  <si>
    <t>Amphetamine and other psychostimulant dependence, in remission</t>
  </si>
  <si>
    <t>304.5</t>
  </si>
  <si>
    <t>Hallucinogen dependence</t>
  </si>
  <si>
    <t>304.6</t>
  </si>
  <si>
    <t>Other specified drug dependence, unspecified</t>
  </si>
  <si>
    <t>304.61</t>
  </si>
  <si>
    <t>Other psychoactive substance dependence, uncomplicated</t>
  </si>
  <si>
    <t>304.63</t>
  </si>
  <si>
    <t>Other specified drug dependence, in remission</t>
  </si>
  <si>
    <t>Hallucinogen dependence, continuous</t>
  </si>
  <si>
    <t>304.8</t>
  </si>
  <si>
    <t>Hallucinogen dependence, episodic</t>
  </si>
  <si>
    <t>304.9</t>
  </si>
  <si>
    <t>Unspecified drug dependence, unspecified</t>
  </si>
  <si>
    <t>304.91</t>
  </si>
  <si>
    <t>Unspecified drug dependence, continuous</t>
  </si>
  <si>
    <t>304.92</t>
  </si>
  <si>
    <t>Unspecified drug dependence, episodic</t>
  </si>
  <si>
    <t>304.93</t>
  </si>
  <si>
    <t>Unspecified drug dependence, in remission</t>
  </si>
  <si>
    <t>305.33</t>
  </si>
  <si>
    <t>Hallucinogen abuse, in remission</t>
  </si>
  <si>
    <t>305.4</t>
  </si>
  <si>
    <t>Sedative, hypnotic or anxiolytic abuse, unspecified</t>
  </si>
  <si>
    <t>305.41</t>
  </si>
  <si>
    <t>Sedative, hypnotic or anxiolytic abuse, continuous</t>
  </si>
  <si>
    <t>305.42</t>
  </si>
  <si>
    <t>Sedative, hypnotic or anxiolytic abuse, episodic</t>
  </si>
  <si>
    <t>Cocaine abuse, uncomplicated</t>
  </si>
  <si>
    <t>305.6</t>
  </si>
  <si>
    <t>Cocaine abuse, unspecified</t>
  </si>
  <si>
    <t>305.61</t>
  </si>
  <si>
    <t>Cocaine abuse, continuous</t>
  </si>
  <si>
    <t>305.62</t>
  </si>
  <si>
    <t>305.63</t>
  </si>
  <si>
    <t>Cocaine abuse, in remission</t>
  </si>
  <si>
    <t>305.7</t>
  </si>
  <si>
    <t>Amphetamine or related acting sympathomimetic abuse, unspecified</t>
  </si>
  <si>
    <t>305.73</t>
  </si>
  <si>
    <t>Amphetamine or related acting sympathomimetic abuse, in remission</t>
  </si>
  <si>
    <t>305.8</t>
  </si>
  <si>
    <t>Other psychoactive substance use, unspecified, uncomplicated</t>
  </si>
  <si>
    <t>305.9</t>
  </si>
  <si>
    <t>Other, mixed, or unspecified drug abuse, unspecified</t>
  </si>
  <si>
    <t>305.91</t>
  </si>
  <si>
    <t>Other, mixed, or unspecified drug abuse, continuous</t>
  </si>
  <si>
    <t>305.92</t>
  </si>
  <si>
    <t>Other, mixed, or unspecified drug abuse, episodic</t>
  </si>
  <si>
    <t>305.93</t>
  </si>
  <si>
    <t>Other, mixed, or unspecified drug abuse, in remission</t>
  </si>
  <si>
    <t>292.1</t>
  </si>
  <si>
    <t>Drug-induced psychotic disorders</t>
  </si>
  <si>
    <t>292.8</t>
  </si>
  <si>
    <t>Other specified drug-induced mental disorders</t>
  </si>
  <si>
    <t>292.81</t>
  </si>
  <si>
    <t>Drug-induced delirium</t>
  </si>
  <si>
    <t>Drug-induced persisting dementia</t>
  </si>
  <si>
    <t>Drug-induced persisting amnestic disorder</t>
  </si>
  <si>
    <t>304</t>
  </si>
  <si>
    <t>Drug dependence</t>
  </si>
  <si>
    <t>304.62</t>
  </si>
  <si>
    <t>Other specified drug dependence, episodic</t>
  </si>
  <si>
    <t>304.73</t>
  </si>
  <si>
    <t>Combinations of opioid type drug with any other drug dependence, in remission</t>
  </si>
  <si>
    <t>304.80</t>
  </si>
  <si>
    <t>Combinations of drug dependence excluding opioid type drug, unspecified</t>
  </si>
  <si>
    <t>304.81</t>
  </si>
  <si>
    <t>Combinations of drug dependence excluding opioid type drug, continuous</t>
  </si>
  <si>
    <t>304.82</t>
  </si>
  <si>
    <t>Combinations of drug dependence excluding opioid type drug, episodic</t>
  </si>
  <si>
    <t>304.83</t>
  </si>
  <si>
    <t>Combinations of drug dependence excluding opioid type drug, in remission</t>
  </si>
  <si>
    <t>304.90</t>
  </si>
  <si>
    <t>648.3</t>
  </si>
  <si>
    <t>Drug dependence complicating pregnancy, childbirth, or the puerperium</t>
  </si>
  <si>
    <t>648.30</t>
  </si>
  <si>
    <t>Drug dependence of mother, unspecified as to episode of care or not applicable</t>
  </si>
  <si>
    <t>648.31</t>
  </si>
  <si>
    <t>Drug dependence of mother, delivered, with or without mention of antepartum condition</t>
  </si>
  <si>
    <t>648.32</t>
  </si>
  <si>
    <t>Drug dependence of mother, delivered, with mention of postpartum complication</t>
  </si>
  <si>
    <t>648.33</t>
  </si>
  <si>
    <t>Drug dependence of mother, antepartum condition or complication</t>
  </si>
  <si>
    <t>648.34</t>
  </si>
  <si>
    <t>Drug dependence of mother, postpartum condition or complication</t>
  </si>
  <si>
    <t>94.25</t>
  </si>
  <si>
    <t>Other psychiatric drug therapy</t>
  </si>
  <si>
    <t>94.45</t>
  </si>
  <si>
    <t>Drug addiction counseling</t>
  </si>
  <si>
    <t>94.65</t>
  </si>
  <si>
    <t>Drug detoxification</t>
  </si>
  <si>
    <t>94.66</t>
  </si>
  <si>
    <t>Drug rehabilitation and detoxification</t>
  </si>
  <si>
    <t>V87.4</t>
  </si>
  <si>
    <t>Personal history of drug therapy</t>
  </si>
  <si>
    <t>304.20</t>
  </si>
  <si>
    <t>304.21</t>
  </si>
  <si>
    <t>Cocaine dependence, continuous</t>
  </si>
  <si>
    <t>304.22</t>
  </si>
  <si>
    <t>Cocaine dependence, episodic</t>
  </si>
  <si>
    <t>305.60</t>
  </si>
  <si>
    <t>970.81</t>
  </si>
  <si>
    <t>Poisoning by cocaine</t>
  </si>
  <si>
    <t>F12.11</t>
  </si>
  <si>
    <t>F13.10</t>
  </si>
  <si>
    <t>F13.20</t>
  </si>
  <si>
    <t>F13.21</t>
  </si>
  <si>
    <t>F13.239</t>
  </si>
  <si>
    <t>F14.10</t>
  </si>
  <si>
    <t>F14.20</t>
  </si>
  <si>
    <t>Cocaine dependence, uncomplicated</t>
  </si>
  <si>
    <t>F14.21</t>
  </si>
  <si>
    <t>F15.10</t>
  </si>
  <si>
    <t>Other stimulant abuse, uncomplicated</t>
  </si>
  <si>
    <t>F15.11</t>
  </si>
  <si>
    <t>F15.20</t>
  </si>
  <si>
    <t>F15.21</t>
  </si>
  <si>
    <t>F15.920</t>
  </si>
  <si>
    <t>Other stimulant use, unspecified with intoxication, uncomplicated</t>
  </si>
  <si>
    <t>F15.93</t>
  </si>
  <si>
    <t>F15.959</t>
  </si>
  <si>
    <t>F16.11</t>
  </si>
  <si>
    <t>F18.10</t>
  </si>
  <si>
    <t>F19.10</t>
  </si>
  <si>
    <t>Antidepressant type abuse, unspecified</t>
  </si>
  <si>
    <t>F19.20</t>
  </si>
  <si>
    <t>Other specified drug dependence, continuous</t>
  </si>
  <si>
    <t>F19.21</t>
  </si>
  <si>
    <t>Other psychoactive substance dependence, in remission</t>
  </si>
  <si>
    <t>F19.230</t>
  </si>
  <si>
    <t>Other psychoactive substance dependence with withdrawal, uncomplicated</t>
  </si>
  <si>
    <t>F19.90</t>
  </si>
  <si>
    <t>F19.930</t>
  </si>
  <si>
    <t>Other psychoactive substance use, unspecified with withdrawal, uncomplicated</t>
  </si>
  <si>
    <t>F19.939</t>
  </si>
  <si>
    <t>Other psychoactive substance use, unspecified with withdrawal, unspecified</t>
  </si>
  <si>
    <t>F19.94</t>
  </si>
  <si>
    <t>F19.950</t>
  </si>
  <si>
    <t>F19.951</t>
  </si>
  <si>
    <t>F19.982</t>
  </si>
  <si>
    <t>F19.99</t>
  </si>
  <si>
    <t>Other psychoactive substance use, unspecified with unspecified psychoactive substance-induced disorder</t>
  </si>
  <si>
    <t xml:space="preserve"> F12.959</t>
  </si>
  <si>
    <t>F14.120</t>
  </si>
  <si>
    <t>Cocaine abuse with intoxication, uncomplicated</t>
  </si>
  <si>
    <t>F14.121</t>
  </si>
  <si>
    <t>Cocaine abuse with intoxication with delirium</t>
  </si>
  <si>
    <t>F14.122</t>
  </si>
  <si>
    <t>Cocaine abuse with intoxication with perceptual disturbance</t>
  </si>
  <si>
    <t xml:space="preserve"> F14.129</t>
  </si>
  <si>
    <t>Cocaine abuse with intoxication, unspecified</t>
  </si>
  <si>
    <t>F14.14</t>
  </si>
  <si>
    <t>Cocaine abuse with cocaine-induced mood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</si>
  <si>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</si>
  <si>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</si>
  <si>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</si>
  <si>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</si>
  <si>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</si>
  <si>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</si>
  <si>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</si>
  <si>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</si>
  <si>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</si>
  <si>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</si>
  <si>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</si>
  <si>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</si>
  <si>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</si>
  <si>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</si>
  <si>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</si>
  <si>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</si>
  <si>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 xml:space="preserve"> 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</si>
  <si>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</si>
  <si>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</si>
  <si>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</si>
  <si>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</si>
  <si>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</si>
  <si>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</si>
  <si>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</si>
  <si>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</si>
  <si>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</si>
  <si>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 xml:space="preserve"> 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</si>
  <si>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</si>
  <si>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</si>
  <si>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</si>
  <si>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</si>
  <si>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</si>
  <si>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</si>
  <si>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</si>
  <si>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</si>
  <si>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</si>
  <si>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</si>
  <si>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</si>
  <si>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</si>
  <si>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</si>
  <si>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</si>
  <si>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</si>
  <si>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F14.90</t>
  </si>
  <si>
    <t>Cocaine use, unspecified, uncomplicated</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</si>
  <si>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</si>
  <si>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</si>
  <si>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</si>
  <si>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</si>
  <si>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</si>
  <si>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</si>
  <si>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</si>
  <si>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</si>
  <si>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F14.94</t>
  </si>
  <si>
    <t>Cocaine use, unspecified with cocaine-induced mood disorder</t>
  </si>
  <si>
    <t>F14.950</t>
  </si>
  <si>
    <t>Cocaine use, unspecified with cocaine-induced psychotic disorder with delusions</t>
  </si>
  <si>
    <t>F14.959</t>
  </si>
  <si>
    <t>Cocaine use, unspecified with cocaine-induced psychotic disorder, unspecified</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</si>
  <si>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</si>
  <si>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</si>
  <si>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</si>
  <si>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</si>
  <si>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</si>
  <si>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</si>
  <si>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</si>
  <si>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</si>
  <si>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</si>
  <si>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</si>
  <si>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t>
  </si>
  <si>
    <t>Other stimulant related disorders</t>
  </si>
  <si>
    <t>F16</t>
  </si>
  <si>
    <t>Hallucinogen related disorders</t>
  </si>
  <si>
    <t>F18</t>
  </si>
  <si>
    <t>Inhalant related disorders</t>
  </si>
  <si>
    <t>F19</t>
  </si>
  <si>
    <t>Other psychoactive substance related disorders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</si>
  <si>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</si>
  <si>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</si>
  <si>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</si>
  <si>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</si>
  <si>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</si>
  <si>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</si>
  <si>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</si>
  <si>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</si>
  <si>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</si>
  <si>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</si>
  <si>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</si>
  <si>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</si>
  <si>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</si>
  <si>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</si>
  <si>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</si>
  <si>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</si>
  <si>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</si>
  <si>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</si>
  <si>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</si>
  <si>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</si>
  <si>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</si>
  <si>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</si>
  <si>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</si>
  <si>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</si>
  <si>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</si>
  <si>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</si>
  <si>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T40.5X2A</t>
  </si>
  <si>
    <t>Poisoning by cocaine, intentional self-harm, initial encounter</t>
  </si>
  <si>
    <t>T40.5X2D</t>
  </si>
  <si>
    <t>Poisoning by cocaine, intentional self-harm, subsequent encounter</t>
  </si>
  <si>
    <t>T40.5X2S</t>
  </si>
  <si>
    <t>Poisoning by cocaine, intentional self-harm, sequela</t>
  </si>
  <si>
    <t>T40.7X1A</t>
  </si>
  <si>
    <t>Poisoning by cannabis (derivatives), accidental (unintentional), initial encounter</t>
  </si>
  <si>
    <t>T40.7X1D</t>
  </si>
  <si>
    <t>Poisoning by cannabis (derivatives), accidental (unintentional), subsequent encounter</t>
  </si>
  <si>
    <t>T40.7X1S</t>
  </si>
  <si>
    <t>Poisoning by cannabis (derivatives), accidental (unintentional), sequela</t>
  </si>
  <si>
    <t>T40.7X2A</t>
  </si>
  <si>
    <t>Poisoning by cannabis (derivatives), intentional self-harm, initial encounter</t>
  </si>
  <si>
    <t>T40.7X2D</t>
  </si>
  <si>
    <t>Poisoning by cannabis (derivatives), intentional self-harm, subsequent encounter</t>
  </si>
  <si>
    <t>T40.7X2S</t>
  </si>
  <si>
    <t>Poisoning by cannabis (derivatives), intentional self-harm, sequela</t>
  </si>
  <si>
    <t>T40.7X3A</t>
  </si>
  <si>
    <t>Poisoning by cannabis (derivatives), assault, initial encounter</t>
  </si>
  <si>
    <t>T40.7X3D</t>
  </si>
  <si>
    <t>Poisoning by cannabis (derivatives), assault, subsequent encounter</t>
  </si>
  <si>
    <t>T40.7X3S</t>
  </si>
  <si>
    <t>Poisoning by cannabis (derivatives), assault, sequela</t>
  </si>
  <si>
    <t>T40.7X4A</t>
  </si>
  <si>
    <t>Poisoning by cannabis (derivatives), undetermined, initial encounter</t>
  </si>
  <si>
    <t>T40.7X4D</t>
  </si>
  <si>
    <t>Poisoning by cannabis (derivatives), undetermined, subsequent encounter</t>
  </si>
  <si>
    <t>T40.7X4S</t>
  </si>
  <si>
    <t>Poisoning by cannabis (derivatives), undetermined, sequela</t>
  </si>
  <si>
    <t>T40.7X5A</t>
  </si>
  <si>
    <t>Adverse effect of cannabis (derivatives), initial encounter</t>
  </si>
  <si>
    <t>T40.7X5D</t>
  </si>
  <si>
    <t>Adverse effect of cannabis (derivatives), subsequent encounter</t>
  </si>
  <si>
    <t>T40.7X5S</t>
  </si>
  <si>
    <t>Adverse effect of cannabis (derivatives), sequela</t>
  </si>
  <si>
    <t>T40.7X6A</t>
  </si>
  <si>
    <t>Underdosing of cannabis (derivatives), initial encounter</t>
  </si>
  <si>
    <t>T40.7X6D</t>
  </si>
  <si>
    <t>Underdosing of cannabis (derivatives), subsequent encounter</t>
  </si>
  <si>
    <t>T40.7X6S</t>
  </si>
  <si>
    <t>Underdosing of cannabis (derivatives), sequela</t>
  </si>
  <si>
    <t>Z71.51</t>
  </si>
  <si>
    <t>Drug abuse counseling and surveillance of drug abuser</t>
  </si>
  <si>
    <t>Anxiety disorder, unspecified</t>
  </si>
  <si>
    <t>Panic disorder [episodic paroxysmal anxiety] without agoraphobia</t>
  </si>
  <si>
    <t>Generalized anxiety disorder</t>
  </si>
  <si>
    <t>Other mixed anxiety disorders</t>
  </si>
  <si>
    <t>Anxiety disorder in conditions specified elsewhere</t>
  </si>
  <si>
    <t>Phobic disorders</t>
  </si>
  <si>
    <t>Agoraphobia with panic disorder</t>
  </si>
  <si>
    <t>Agoraphobia without mention of panic attacks</t>
  </si>
  <si>
    <t>Social phobia</t>
  </si>
  <si>
    <t>Other isolated or specific phobias</t>
  </si>
  <si>
    <t>Neurasthenia</t>
  </si>
  <si>
    <t>Predominant disturbance of emotions</t>
  </si>
  <si>
    <t>Other acute reactions to stress</t>
  </si>
  <si>
    <t>Mixed disorders as reaction to stress</t>
  </si>
  <si>
    <t>Unspecified acute reaction to stress</t>
  </si>
  <si>
    <t>F41.9</t>
  </si>
  <si>
    <t>F41.0</t>
  </si>
  <si>
    <t>F41.1</t>
  </si>
  <si>
    <t>F41.3</t>
  </si>
  <si>
    <t>F41.8</t>
  </si>
  <si>
    <t>Other specified anxiety disorders</t>
  </si>
  <si>
    <t>Major depressive disorder, recurrent, in remission, unspecified</t>
  </si>
  <si>
    <t>Major depressive disorder, recurrent, mild</t>
  </si>
  <si>
    <t>Major depressive disorder, recurrent, moderate</t>
  </si>
  <si>
    <t>Major depressive disorder, recurrent severe without psychotic features</t>
  </si>
  <si>
    <t>Major depressive disorder, recurrent, severe with psychotic symptoms</t>
  </si>
  <si>
    <t>Other nonorganic psychoses</t>
  </si>
  <si>
    <t>Major depressive disorder, recurrent, in partial remission</t>
  </si>
  <si>
    <t>Major depressive affective disorder recurrent episode in full remission</t>
  </si>
  <si>
    <t>Other specified episodic mood disorder</t>
  </si>
  <si>
    <t>Depressive disorder NEC</t>
  </si>
  <si>
    <t>Mood disorder in conditions classified elsewhere</t>
  </si>
  <si>
    <t>Major depressive disorder single episode</t>
  </si>
  <si>
    <t>Major depressive affective disorder, single episode, mild</t>
  </si>
  <si>
    <t>Major depressive affective disorder, single episode, moderate</t>
  </si>
  <si>
    <t>Major depressive affective disorder, single episode, severe, without mention of psychotic behavior</t>
  </si>
  <si>
    <t>Major depressive affective disorder, single episode, severe, specified as with psychotic behavior</t>
  </si>
  <si>
    <t>Major depressive affective disorder single episode in partial or unspecified remission</t>
  </si>
  <si>
    <t>Major depressive affective disorder, single episode, in full remission</t>
  </si>
  <si>
    <t>Major depressive disorder recurrent episode</t>
  </si>
  <si>
    <t>Major depressive affective disorder, recurrent episode, mild</t>
  </si>
  <si>
    <t>Major depressive disorder, recurrent episode – moderate</t>
  </si>
  <si>
    <t>Major depressive disorder, recurrent episode – severe, without mention of psychotic behavior</t>
  </si>
  <si>
    <t>Major depressive affective disorder, recurrent episode, severe, specified as with psychotic behavior</t>
  </si>
  <si>
    <t>Major depressive affective disorder, recurrent episode, in partial or unspecified remission</t>
  </si>
  <si>
    <t>Dysthymic disorder</t>
  </si>
  <si>
    <t>F33.40</t>
  </si>
  <si>
    <t>F33.9</t>
  </si>
  <si>
    <t>Major depressive disorder, recurrent, unspecified</t>
  </si>
  <si>
    <t>F33.0</t>
  </si>
  <si>
    <t>F33.1</t>
  </si>
  <si>
    <t>F33.2</t>
  </si>
  <si>
    <t>F33.3</t>
  </si>
  <si>
    <t>F33.41</t>
  </si>
  <si>
    <t>F33.42</t>
  </si>
  <si>
    <t>Major depressive disorder, recurrent, in full remission</t>
  </si>
  <si>
    <t>F33.8</t>
  </si>
  <si>
    <t>Other recurrent depressive disorders</t>
  </si>
  <si>
    <t>F32.9</t>
  </si>
  <si>
    <t>Depressive disorder, not elsewhere classified</t>
  </si>
  <si>
    <t>F32.0</t>
  </si>
  <si>
    <t>Major depressive disorder, single episode, mild</t>
  </si>
  <si>
    <t>F32.1</t>
  </si>
  <si>
    <t>Major depressive disorder, single episode, moderate</t>
  </si>
  <si>
    <t>F32.2</t>
  </si>
  <si>
    <t>Major depressive disorder, single episode, severe without psychotic features</t>
  </si>
  <si>
    <t>F32.3</t>
  </si>
  <si>
    <t>Major depressive disorder, single episode, severe with psychotic features</t>
  </si>
  <si>
    <t>F32.4</t>
  </si>
  <si>
    <t>Major depressive disorder, single episode, in partial remission</t>
  </si>
  <si>
    <t>F32.5</t>
  </si>
  <si>
    <t>Major depressive disorder, single episode, in full remission</t>
  </si>
  <si>
    <t>F32.8</t>
  </si>
  <si>
    <t>Other depressive episodes</t>
  </si>
  <si>
    <t>F32.81</t>
  </si>
  <si>
    <t>Premenstrual dysphoric disorder</t>
  </si>
  <si>
    <t>F32.89</t>
  </si>
  <si>
    <t>Other specified depressive episodes</t>
  </si>
  <si>
    <t>E950</t>
  </si>
  <si>
    <t>Suicide and self-inflicted poisoning by solid or liquid substances</t>
  </si>
  <si>
    <t>E950.0</t>
  </si>
  <si>
    <t>Suicide and self-inflicted poisoning by analgesics, antipyretics, and antirheumatics</t>
  </si>
  <si>
    <t>E950.1</t>
  </si>
  <si>
    <t>Suicide and self-inflicted poisoning by barbiturates</t>
  </si>
  <si>
    <t>E950.2</t>
  </si>
  <si>
    <t>Suicide and self-inflicted poisoning by other sedatives and hypnotics</t>
  </si>
  <si>
    <t>E950.3</t>
  </si>
  <si>
    <t>Suicide and self-inflicted poisoning by tranquilizers and other psychotropic agents</t>
  </si>
  <si>
    <t>E950.4</t>
  </si>
  <si>
    <t>Suicide and self-inflicted poisoning by other specified drugs and medicinal substances</t>
  </si>
  <si>
    <t>E950.5</t>
  </si>
  <si>
    <t>Suicide and self-inflicted poisoning by unspecified drug or medicinal substance</t>
  </si>
  <si>
    <t>E950.6</t>
  </si>
  <si>
    <t>Suicide and self-inflicted poisoning by agricultural and horticultural chemical and pharmaceutical preparations other than plant foods and fertilizers</t>
  </si>
  <si>
    <t>E950.7</t>
  </si>
  <si>
    <t>Suicide and self-inflicted poisoning by corrosive and caustic substances</t>
  </si>
  <si>
    <t>E950.8</t>
  </si>
  <si>
    <t>Suicide and self-inflicted poisoning by arsenic and its compounds</t>
  </si>
  <si>
    <t>E950.9</t>
  </si>
  <si>
    <t>Suicide and self-inflicted poisoning by other and unspecified solid and liquid substances</t>
  </si>
  <si>
    <t>E951</t>
  </si>
  <si>
    <t>Suicide and self-inflicted poisoning by gases in domestic use</t>
  </si>
  <si>
    <t>E951.0</t>
  </si>
  <si>
    <t>Suicide and self-inflicted poisoning by gas distributed by pipeline</t>
  </si>
  <si>
    <t>E951.1</t>
  </si>
  <si>
    <t>Suicide and self-inflicted poisoning by liquefied petroleum gas distributed in mobile containers</t>
  </si>
  <si>
    <t>E951.8</t>
  </si>
  <si>
    <t>Suicide and self-inflicted poisoning by other utility gas</t>
  </si>
  <si>
    <t>E952</t>
  </si>
  <si>
    <t>Suicide and self-inflicted poisoning by other gases and vapors</t>
  </si>
  <si>
    <t>E952.0</t>
  </si>
  <si>
    <t>Suicide and self-inflicted poisoning by motor vehicle exhaust gas</t>
  </si>
  <si>
    <t>E952.1</t>
  </si>
  <si>
    <t>Suicide and self-inflicted poisoning by other carbon monoxide</t>
  </si>
  <si>
    <t>E952.8</t>
  </si>
  <si>
    <t>Suicide and self-inflicted poisoning by other specified gases and vapors</t>
  </si>
  <si>
    <t>E952.9</t>
  </si>
  <si>
    <t>Suicide and self-inflicted poisoning by unspecified gases and vapors</t>
  </si>
  <si>
    <t>E953</t>
  </si>
  <si>
    <t>Suicide and self-inflicted injury by hanging, strangulation, and suffocation</t>
  </si>
  <si>
    <t>E953.0</t>
  </si>
  <si>
    <t>Suicide and self-inflicted injury by hanging</t>
  </si>
  <si>
    <t>E953.1</t>
  </si>
  <si>
    <t>Suicide and self-inflicted injury by suffocation by plastic bag</t>
  </si>
  <si>
    <t>E953.8</t>
  </si>
  <si>
    <t>Suicide and self-inflicted injury by hanging, other specified means</t>
  </si>
  <si>
    <t>E953.9</t>
  </si>
  <si>
    <t>Suicide and self-inflicted injury by hanging, unspecified means</t>
  </si>
  <si>
    <t>E954</t>
  </si>
  <si>
    <t>Suicide and self-inflicted injury by submersion [drowning]</t>
  </si>
  <si>
    <t>E955</t>
  </si>
  <si>
    <t>Suicide and self-inflicted injury by firearms, air guns, and explosives</t>
  </si>
  <si>
    <t>E955.0</t>
  </si>
  <si>
    <t>Suicide and self-inflicted injury by handgun</t>
  </si>
  <si>
    <t>E955.1</t>
  </si>
  <si>
    <t>Suicide and self-inflicted injury by shotgun</t>
  </si>
  <si>
    <t>E955.2</t>
  </si>
  <si>
    <t>Suicide and self-inflicted injury by hunting rifle</t>
  </si>
  <si>
    <t>E955.3</t>
  </si>
  <si>
    <t>Suicide and self-inflicted injury by military firearms</t>
  </si>
  <si>
    <t>E955.4</t>
  </si>
  <si>
    <t>Suicide and self-inflicted injury by other and unspecified firearm</t>
  </si>
  <si>
    <t>E955.5</t>
  </si>
  <si>
    <t>Suicide and self-inflicted injury by explosives</t>
  </si>
  <si>
    <t>E955.6</t>
  </si>
  <si>
    <t>Suicide and self-inflicted injury by air gun</t>
  </si>
  <si>
    <t>E955.7</t>
  </si>
  <si>
    <t>Suicide and self-inflicted injury by firearms, air guns and explosives paintball gun</t>
  </si>
  <si>
    <t>E955.9</t>
  </si>
  <si>
    <t>Suicide and self-inflicted injury by firearms and explosives, unspecified</t>
  </si>
  <si>
    <t>E956</t>
  </si>
  <si>
    <t>Suicide and self-inflicted injury by cutting and piercing instrument</t>
  </si>
  <si>
    <t>E957</t>
  </si>
  <si>
    <t>Suicide and self-inflicted injuries by jumping from high place</t>
  </si>
  <si>
    <t>E957.0</t>
  </si>
  <si>
    <t>Suicide and self-inflicted injuries by jumping from residential premises</t>
  </si>
  <si>
    <t>E957.1</t>
  </si>
  <si>
    <t>Suicide and self-inflicted injuries by jumping from other man-made structures</t>
  </si>
  <si>
    <t>E957.2</t>
  </si>
  <si>
    <t>Suicide and self-inflicted injuries by jumping from natural sites</t>
  </si>
  <si>
    <t>E957.9</t>
  </si>
  <si>
    <t>Suicide and self-inflicted injuries by jumping from unspecified site</t>
  </si>
  <si>
    <t>E958</t>
  </si>
  <si>
    <t>Suicide and self-inflicted injury by other and unspecified means</t>
  </si>
  <si>
    <t>E958.0</t>
  </si>
  <si>
    <t>Suicide and self-inflicted injury by jumping or lying before moving object</t>
  </si>
  <si>
    <t>E958.1</t>
  </si>
  <si>
    <t>Suicide and self-inflicted injury by burns, fire</t>
  </si>
  <si>
    <t>E958.2</t>
  </si>
  <si>
    <t>Suicide and self-inflicted injury by scald</t>
  </si>
  <si>
    <t>E958.3</t>
  </si>
  <si>
    <t>Suicide and self-inflicted injury by extremes of cold</t>
  </si>
  <si>
    <t>E958.4</t>
  </si>
  <si>
    <t>Suicide and self-inflicted injury by electrocution</t>
  </si>
  <si>
    <t>E958.5</t>
  </si>
  <si>
    <t>Suicide and self-inflicted injury by crashing of motor vehicle</t>
  </si>
  <si>
    <t>E958.6</t>
  </si>
  <si>
    <t>Suicide and self-inflicted injury by crashing of aircraft</t>
  </si>
  <si>
    <t>E958.7</t>
  </si>
  <si>
    <t>Suicide and self-inflicted injury by caustic substances, except poisoning</t>
  </si>
  <si>
    <t>E958.8</t>
  </si>
  <si>
    <t>Suicide and self-inflicted injury by other specified means</t>
  </si>
  <si>
    <t>E958.9</t>
  </si>
  <si>
    <t>Suicide and self-inflicted injury by unspecified means</t>
  </si>
  <si>
    <t>E959</t>
  </si>
  <si>
    <t>Late effects of self-inflicted injury</t>
  </si>
  <si>
    <t>965</t>
  </si>
  <si>
    <t>Poisoning by analgesics, antipyretics, and antirheumatics</t>
  </si>
  <si>
    <t>965.0</t>
  </si>
  <si>
    <t>Poisoning by opiates and related narcotics</t>
  </si>
  <si>
    <t>965.01</t>
  </si>
  <si>
    <t>Poisoning by heroin</t>
  </si>
  <si>
    <t>965.02</t>
  </si>
  <si>
    <t>965.09</t>
  </si>
  <si>
    <t>965.1</t>
  </si>
  <si>
    <t>Poisoning by salicylates</t>
  </si>
  <si>
    <t>965.4</t>
  </si>
  <si>
    <t>Poisoning by aromatic analgesics, not elsewhere classified</t>
  </si>
  <si>
    <t>965.5</t>
  </si>
  <si>
    <t>Poisoning by pyrazole derivatives</t>
  </si>
  <si>
    <t>965.6</t>
  </si>
  <si>
    <t>Poisoning by antirheumatics [antiphlogistics]</t>
  </si>
  <si>
    <t>965.61</t>
  </si>
  <si>
    <t>Propionic acid derivatives</t>
  </si>
  <si>
    <t>965.69</t>
  </si>
  <si>
    <t>Poison by antirheumatic NEC</t>
  </si>
  <si>
    <t>965.7</t>
  </si>
  <si>
    <t>Poisoning by other non-narcotic analgesics</t>
  </si>
  <si>
    <t>965.8</t>
  </si>
  <si>
    <t>Poisoning by other specified analgesics and antipyretics</t>
  </si>
  <si>
    <t>965.9</t>
  </si>
  <si>
    <t>Poisoning by unspecified analgesic and antipyretic</t>
  </si>
  <si>
    <t>967</t>
  </si>
  <si>
    <t>Poisoning by sedatives and hypnotics</t>
  </si>
  <si>
    <t>967.0</t>
  </si>
  <si>
    <t>Poisoning by barbiturates</t>
  </si>
  <si>
    <t>967.1</t>
  </si>
  <si>
    <t>Poisoning by chloral hydrate group</t>
  </si>
  <si>
    <t>967.2</t>
  </si>
  <si>
    <t>Poisoning by paraldehyde</t>
  </si>
  <si>
    <t>967.3</t>
  </si>
  <si>
    <t>Poisoning by bromine compounds</t>
  </si>
  <si>
    <t>967.4</t>
  </si>
  <si>
    <t>Poisoning by methaqualone compounds</t>
  </si>
  <si>
    <t>967.5</t>
  </si>
  <si>
    <t>Poisoning by glutethimide group</t>
  </si>
  <si>
    <t>967.6</t>
  </si>
  <si>
    <t>Poisoning by mixed sedatives NEC</t>
  </si>
  <si>
    <t>967.8</t>
  </si>
  <si>
    <t>Poisoning by other sedatives and hypnotics</t>
  </si>
  <si>
    <t>967.9</t>
  </si>
  <si>
    <t>Poisoning by unspecified sedative or hypnotic</t>
  </si>
  <si>
    <t>969</t>
  </si>
  <si>
    <t>Poisoning by psychotropic agents</t>
  </si>
  <si>
    <t>969.0</t>
  </si>
  <si>
    <t>Poisoning by antidepressants</t>
  </si>
  <si>
    <t>969.00</t>
  </si>
  <si>
    <t>Poisoning by antidepressant, unspecified</t>
  </si>
  <si>
    <t>969.01</t>
  </si>
  <si>
    <t>Poisoning by monoamine oxidase inhibitors</t>
  </si>
  <si>
    <t>969.02</t>
  </si>
  <si>
    <t>Poisoning by selective serotonin and norepinephrine reuptake inhibitors</t>
  </si>
  <si>
    <t>969.03</t>
  </si>
  <si>
    <t>Poisoning by selective serotonin reuptake inhibitors</t>
  </si>
  <si>
    <t>969.04</t>
  </si>
  <si>
    <t>Poisoning by tetracyclic antidepressants</t>
  </si>
  <si>
    <t>969.05</t>
  </si>
  <si>
    <t>Poisoning by tricyclic antidepressants</t>
  </si>
  <si>
    <t>969.09</t>
  </si>
  <si>
    <t>Poisoning by other antidepressants</t>
  </si>
  <si>
    <t>969.1</t>
  </si>
  <si>
    <t>Poisoning by phenothiazine-based tranquilizers</t>
  </si>
  <si>
    <t>969.2</t>
  </si>
  <si>
    <t>Poisoning by butyrophenone-based tranquilizers</t>
  </si>
  <si>
    <t>969.3</t>
  </si>
  <si>
    <t>Poisoning by other antipsychotics, neuroleptics, and major tranquilizers</t>
  </si>
  <si>
    <t>969.4</t>
  </si>
  <si>
    <t>Poisoning by benzodiazepine-based tranquilizers</t>
  </si>
  <si>
    <t>969.5</t>
  </si>
  <si>
    <t>Poisoning by other tranquilizers</t>
  </si>
  <si>
    <t>969.6</t>
  </si>
  <si>
    <t>Poisoning by psychodysleptics [hallucinogens]</t>
  </si>
  <si>
    <t>969.7</t>
  </si>
  <si>
    <t>Poisoning by psychostimulants</t>
  </si>
  <si>
    <t>Poisoning by psychostimulant, unspecified</t>
  </si>
  <si>
    <t>969.71</t>
  </si>
  <si>
    <t>Poisoning by caffeine</t>
  </si>
  <si>
    <t>969.72</t>
  </si>
  <si>
    <t>Poisoning by amphetamines</t>
  </si>
  <si>
    <t>969.73</t>
  </si>
  <si>
    <t>Poisoning by methylphenidate</t>
  </si>
  <si>
    <t>969.79</t>
  </si>
  <si>
    <t>Poisoning by other psychostimulants</t>
  </si>
  <si>
    <t>969.8</t>
  </si>
  <si>
    <t>Poisoning by other specified psychotropic agents</t>
  </si>
  <si>
    <t>969.9</t>
  </si>
  <si>
    <t>Poisoning by unspecified psychotropic agent</t>
  </si>
  <si>
    <t>881</t>
  </si>
  <si>
    <t>Open wound of elbow, forearm, and wrist</t>
  </si>
  <si>
    <t>881.0</t>
  </si>
  <si>
    <t>Open wound of elbow, forearm, and wrist, without mention of complication</t>
  </si>
  <si>
    <t>881.00</t>
  </si>
  <si>
    <t>Open wound of forearm</t>
  </si>
  <si>
    <t>881.01</t>
  </si>
  <si>
    <t>Open wound of elbow</t>
  </si>
  <si>
    <t>881.02</t>
  </si>
  <si>
    <t>Open wound of wrist, without mention of complication</t>
  </si>
  <si>
    <t>881.1</t>
  </si>
  <si>
    <t>Open wound of elbow, forearm, and wrist, complicated</t>
  </si>
  <si>
    <t>Open wound of forearm, complicated</t>
  </si>
  <si>
    <t>881.11</t>
  </si>
  <si>
    <t>Open wound of elbow, complicated</t>
  </si>
  <si>
    <t>881.12</t>
  </si>
  <si>
    <t>Open wound of wrist, complicated</t>
  </si>
  <si>
    <t>881.2</t>
  </si>
  <si>
    <t>Open wound of elbow, forearm, and wrist, with tendon involvement</t>
  </si>
  <si>
    <t>Open wound of forearm, with tendon involvement</t>
  </si>
  <si>
    <t>881.21</t>
  </si>
  <si>
    <t>Open wound of elbow, with tendon involvement</t>
  </si>
  <si>
    <t>881.22</t>
  </si>
  <si>
    <t>Open wound of wrist, with tendon involvement</t>
  </si>
  <si>
    <t xml:space="preserve">ICD10 </t>
  </si>
  <si>
    <t>T14.91</t>
  </si>
  <si>
    <t>Suicide attempt</t>
  </si>
  <si>
    <t>T14.91XA</t>
  </si>
  <si>
    <t>Suicide attempt, initial encounter</t>
  </si>
  <si>
    <t>T14.91XD</t>
  </si>
  <si>
    <t>Suicide attempt, subsequent encounter</t>
  </si>
  <si>
    <t>T14.91XS</t>
  </si>
  <si>
    <t>Suicide attempt, sequela</t>
  </si>
  <si>
    <t>T36.0X2</t>
  </si>
  <si>
    <t>Poisoning by penicillins, intentional self-harm</t>
  </si>
  <si>
    <t>T36.0X2A</t>
  </si>
  <si>
    <t>Poisoning by penicillins, intentional self-harm, initial encounter</t>
  </si>
  <si>
    <t>T36.0X2D</t>
  </si>
  <si>
    <t>Poisoning by penicillins, intentional self-harm, subsequent encounter</t>
  </si>
  <si>
    <t>T36.0X2S</t>
  </si>
  <si>
    <t>Poisoning by penicillins, intentional self-harm, sequela</t>
  </si>
  <si>
    <t>T36.1X2</t>
  </si>
  <si>
    <t>Poisoning by cephalosporins and other beta-lactam antibiotics, intentional self-harm</t>
  </si>
  <si>
    <t>T36.1X2A</t>
  </si>
  <si>
    <t>Poisoning by cephalosporins and other beta-lactam antibiotics, intentional self-harm, initial encounter</t>
  </si>
  <si>
    <t>T36.1X2D</t>
  </si>
  <si>
    <t>Poisoning by cephalosporins and other beta-lactam antibiotics, intentional self-harm, subsequent encounter</t>
  </si>
  <si>
    <t>T36.1X2S</t>
  </si>
  <si>
    <t>Poisoning by cephalosporins and other beta-lactam antibiotics, intentional self-harm, sequela</t>
  </si>
  <si>
    <t>T36.2X2</t>
  </si>
  <si>
    <t>Poisoning by chloramphenicol group, intentional self-harm</t>
  </si>
  <si>
    <t>T36.2X2A</t>
  </si>
  <si>
    <t>Poisoning by chloramphenicol group, self-harm, init</t>
  </si>
  <si>
    <t>T36.2X2D</t>
  </si>
  <si>
    <t>Poisoning by chloramphenicol group, self-harm, subs</t>
  </si>
  <si>
    <t>T36.2X2S</t>
  </si>
  <si>
    <t>Poisoning by chloramphenicol group, self-harm, sequela</t>
  </si>
  <si>
    <t>T36.3X2</t>
  </si>
  <si>
    <t>Poisoning by macrolides, intentional self-harm</t>
  </si>
  <si>
    <t>T36.3X2A</t>
  </si>
  <si>
    <t>Poisoning by macrolides, intentional self-harm, initial encounter</t>
  </si>
  <si>
    <t>T36.3X2D</t>
  </si>
  <si>
    <t>Poisoning by macrolides, intentional self-harm, subsequent encounter</t>
  </si>
  <si>
    <t>T36.3X2S</t>
  </si>
  <si>
    <t>Poisoning by macrolides, intentional self-harm, sequela</t>
  </si>
  <si>
    <t>T36.4X2</t>
  </si>
  <si>
    <t>Poisoning by tetracyclines, intentional self-harm</t>
  </si>
  <si>
    <t>T36.4X2A</t>
  </si>
  <si>
    <t>Poisoning by tetracyclines, intentional self-harm, initial encounter</t>
  </si>
  <si>
    <t>T36.4X2D</t>
  </si>
  <si>
    <t>Poisoning by tetracyclines, intentional self-harm, subsequent encounter</t>
  </si>
  <si>
    <t>T36.4X2S</t>
  </si>
  <si>
    <t>Poisoning by tetracyclines, intentional self-harm, sequela</t>
  </si>
  <si>
    <t>T36.5X2</t>
  </si>
  <si>
    <t>Poisoning by aminoglycosides, intentional self-harm</t>
  </si>
  <si>
    <t>T36.5X2A</t>
  </si>
  <si>
    <t>Poisoning by aminoglycosides, intentional self-harm, initial encounter</t>
  </si>
  <si>
    <t>T36.5X2D</t>
  </si>
  <si>
    <t>Poisoning by aminoglycosides, intentional self-harm, subsequent encounter</t>
  </si>
  <si>
    <t>T36.5X2S</t>
  </si>
  <si>
    <t>Poisoning by aminoglycosides, intentional self-harm, sequela</t>
  </si>
  <si>
    <t>T36.6X2</t>
  </si>
  <si>
    <t>Poisoning by rifampicins, intentional self-harm</t>
  </si>
  <si>
    <t>T36.6X2A</t>
  </si>
  <si>
    <t>Poisoning by rifampicins, intentional self-harm, initial encounter</t>
  </si>
  <si>
    <t>T36.6X2D</t>
  </si>
  <si>
    <t>Poisoning by rifampicins, intentional self-harm, subsequent encounter</t>
  </si>
  <si>
    <t>T36.6X2S</t>
  </si>
  <si>
    <t>Poisoning by rifampicins, intentional self-harm, sequela</t>
  </si>
  <si>
    <t>T36.7X2</t>
  </si>
  <si>
    <t>Poisoning by antifungal antibiotics, systemically used, intentional self-harm</t>
  </si>
  <si>
    <t>T36.7X2A</t>
  </si>
  <si>
    <t>Poisoning by antifungal antibiotics, systemically used, intentional self-harm, initial encounter</t>
  </si>
  <si>
    <t>T36.7X2D</t>
  </si>
  <si>
    <t>Poisoning by antifungal antibiotics, systemically used, intentional self-harm, subsequent encounter</t>
  </si>
  <si>
    <t>T36.7X2S</t>
  </si>
  <si>
    <t>Poisoning by antifungal antibiotics, systemically used, intentional self-harm, sequela</t>
  </si>
  <si>
    <t>T36.8X2</t>
  </si>
  <si>
    <t>Poisoning by other systemic antibiotics, intentional self-harm</t>
  </si>
  <si>
    <t>T36.8X2A</t>
  </si>
  <si>
    <t>Poisoning by other systemic antibiotics, intentional self-harm, initial encounter</t>
  </si>
  <si>
    <t>T36.8X2D</t>
  </si>
  <si>
    <t>Poisoning by other systemic antibiotics, intentional self-harm, subsequent encounter</t>
  </si>
  <si>
    <t>T36.8X2S</t>
  </si>
  <si>
    <t>Poisoning by other systemic antibiotics, intentional self-harm, sequela</t>
  </si>
  <si>
    <t>T36.92</t>
  </si>
  <si>
    <t>Poisoning by unspecified systemic antibiotic, intentional self-harm</t>
  </si>
  <si>
    <t>T36.92XA</t>
  </si>
  <si>
    <t>Poisoning by unspecified systemic antibiotic, intentional self-harm, initial encounter</t>
  </si>
  <si>
    <t>T36.92XD</t>
  </si>
  <si>
    <t>Poisoning by unspecified systemic antibiotic, intentional self-harm, subsequent encounter</t>
  </si>
  <si>
    <t>T36.92XS</t>
  </si>
  <si>
    <t>Poisoning by unspecified systemic antibiotic, intentional self-harm, sequela</t>
  </si>
  <si>
    <t>T37.0X2</t>
  </si>
  <si>
    <t>Poisoning by sulfonamides, intentional self-harm</t>
  </si>
  <si>
    <t>T37.0X2A</t>
  </si>
  <si>
    <t>Poisoning by sulfonamides, intentional self-harm, initial encounter</t>
  </si>
  <si>
    <t>T37.0X2D</t>
  </si>
  <si>
    <t>Poisoning by sulfonamides, intentional self-harm, subsequent encounter</t>
  </si>
  <si>
    <t>T37.0X2S</t>
  </si>
  <si>
    <t>Poisoning by sulfonamides, intentional self-harm, sequela</t>
  </si>
  <si>
    <t>T37.1X2</t>
  </si>
  <si>
    <t>Poisoning by antimycobacterial drugs, intentional self-harm</t>
  </si>
  <si>
    <t>T37.1X2A</t>
  </si>
  <si>
    <t>Poisoning by antimycobacterial drugs, self-harm, init</t>
  </si>
  <si>
    <t>T37.1X2D</t>
  </si>
  <si>
    <t>Poisoning by antimycobacterial drugs, self-harm, subs</t>
  </si>
  <si>
    <t>T37.1X2S</t>
  </si>
  <si>
    <t>Poisoning by antimycobacterial drugs, self-harm, sequela</t>
  </si>
  <si>
    <t>T37.2X2</t>
  </si>
  <si>
    <t>Poisoning by antimalarials and drugs acting on other blood protozoa, intentional self-harm</t>
  </si>
  <si>
    <t>T37.2X2A</t>
  </si>
  <si>
    <t>Poisoning by antimalarials and drugs acting on other blood protozoa, intentional self-harm, initial encounter</t>
  </si>
  <si>
    <t>T37.2X2D</t>
  </si>
  <si>
    <t>Poisoning by antimalarials and drugs acting on other blood protozoa, intentional self-harm, subsequent encounter</t>
  </si>
  <si>
    <t>T37.2X2S</t>
  </si>
  <si>
    <t>Poisoning by antimalarials and drugs acting on other blood protozoa, intentional self-harm, sequela</t>
  </si>
  <si>
    <t>T37.3X2</t>
  </si>
  <si>
    <t>Poisoning by other antiprotozoal drugs, intentional self-harm</t>
  </si>
  <si>
    <t>T37.3X2A</t>
  </si>
  <si>
    <t>Poisoning by other antiprotozoal drugs, intentional self-harm, initial encounter</t>
  </si>
  <si>
    <t>T37.3X2D</t>
  </si>
  <si>
    <t>Poisoning by other antiprotozoal drugs, intentional self-harm, subsequent encounter</t>
  </si>
  <si>
    <t>T37.3X2S</t>
  </si>
  <si>
    <t>Poisoning by other antiprotozoal drugs, intentional self-harm, sequela</t>
  </si>
  <si>
    <t>T37.4X2</t>
  </si>
  <si>
    <t>Poisoning by anthelminthics, intentional self-harm</t>
  </si>
  <si>
    <t>T37.4X2A</t>
  </si>
  <si>
    <t>Poisoning by anthelminthics, intentional self-harm, initial encounter</t>
  </si>
  <si>
    <t>T37.4X2D</t>
  </si>
  <si>
    <t>Poisoning by anthelminthics, intentional self-harm, subsequent encounter</t>
  </si>
  <si>
    <t>T37.4X2S</t>
  </si>
  <si>
    <t>Poisoning by anthelminthics, intentional self-harm, sequela</t>
  </si>
  <si>
    <t>T37.5X2</t>
  </si>
  <si>
    <t>Poisoning by antiviral drugs, intentional self-harm</t>
  </si>
  <si>
    <t>T37.5X2A</t>
  </si>
  <si>
    <t>Poisoning by antiviral drugs, intentional self-harm, initial encounter</t>
  </si>
  <si>
    <t>T37.5X2D</t>
  </si>
  <si>
    <t>Poisoning by antiviral drugs, intentional self-harm, subsequent encounter</t>
  </si>
  <si>
    <t>T37.5X2S</t>
  </si>
  <si>
    <t>Poisoning by antiviral drugs, intentional self-harm, sequela</t>
  </si>
  <si>
    <t>T37.8X2</t>
  </si>
  <si>
    <t>Poisoning by other specified systemic anti-infectives and antiparasitics, intentional self-harm</t>
  </si>
  <si>
    <t>T37.8X2A</t>
  </si>
  <si>
    <t>Poisoning by other specified systemic anti-infectives and antiparasitics, intentional self-harm, initial encounter</t>
  </si>
  <si>
    <t>T37.8X2D</t>
  </si>
  <si>
    <t>Poisoning by other specified systemic anti-infectives and antiparasitics, intentional self-harm, subsequent encounter</t>
  </si>
  <si>
    <t>T37.8X2S</t>
  </si>
  <si>
    <t>Poisoning by other specified systemic anti-infectives and antiparasitics, intentional self-harm, sequela</t>
  </si>
  <si>
    <t>T37.92</t>
  </si>
  <si>
    <t>Poisoning by unspecified systemic anti-infective and antiparasitics, intentional self-harm</t>
  </si>
  <si>
    <t>T37.92XA</t>
  </si>
  <si>
    <t>Poisoning by unspecified systemic anti-infective and antiparasitics, intentional self-harm, initial encounter</t>
  </si>
  <si>
    <t>T37.92XD</t>
  </si>
  <si>
    <t>Poisoning by unspecified systemic anti-infective and antiparasitics, intentional self-harm, subsequent encounter</t>
  </si>
  <si>
    <t>T37.92XS</t>
  </si>
  <si>
    <t>Poisoning by unspecified systemic anti-infective and antiparasitics, intentional self-harm, sequela</t>
  </si>
  <si>
    <t>T38.0X2</t>
  </si>
  <si>
    <t>Poisoning by glucocorticoids and synthetic analogues, intentional self-harm</t>
  </si>
  <si>
    <t>T38.0X2A</t>
  </si>
  <si>
    <t>Poisoning by glucocorticoids and synthetic analogues, intentional self-harm, initial encounter</t>
  </si>
  <si>
    <t>T38.0X2D</t>
  </si>
  <si>
    <t>Poisoning by glucocorticoids and synthetic analogues, intentional self-harm, subsequent encounter</t>
  </si>
  <si>
    <t>T38.0X2S</t>
  </si>
  <si>
    <t>Poisoning by glucocorticoids and synthetic analogues, intentional self-harm, sequela</t>
  </si>
  <si>
    <t>T38.1X2</t>
  </si>
  <si>
    <t>Poisoning by thyroid hormones and substitutes, intentional self-harm</t>
  </si>
  <si>
    <t>T38.1X2A</t>
  </si>
  <si>
    <t>Poisoning by thyroid hormones and substitutes, intentional self-harm, initial encounter</t>
  </si>
  <si>
    <t>T38.1X2D</t>
  </si>
  <si>
    <t>Poisoning by thyroid hormones and substitutes, intentional self-harm, subsequent encounter</t>
  </si>
  <si>
    <t>T38.1X2S</t>
  </si>
  <si>
    <t>Poisoning by thyroid hormones and substitutes, intentional self-harm, sequela</t>
  </si>
  <si>
    <t>T38.2X2</t>
  </si>
  <si>
    <t>Poisoning by antithyroid drugs, intentional self-harm</t>
  </si>
  <si>
    <t>T38.2X2A</t>
  </si>
  <si>
    <t>Poisoning by antithyroid drugs, intentional self-harm, initial encounter</t>
  </si>
  <si>
    <t>T38.2X2D</t>
  </si>
  <si>
    <t>Poisoning by antithyroid drugs, intentional self-harm, subsequent encounter</t>
  </si>
  <si>
    <t>T38.2X2S</t>
  </si>
  <si>
    <t>Poisoning by antithyroid drugs, self-harm, sequela</t>
  </si>
  <si>
    <t>T38.3X2</t>
  </si>
  <si>
    <t>Poisoning by insulin and oral hypoglycemic [antidiabetic] drugs, intentional self-harm</t>
  </si>
  <si>
    <t>T38.3X2A</t>
  </si>
  <si>
    <t>Poisoning by insulin and oral hypoglycemic [antidiabetic] drugs, intentional self-harm, initial encounter</t>
  </si>
  <si>
    <t>T38.3X2D</t>
  </si>
  <si>
    <t>Poisoning by insulin and oral hypoglycemic [antidiabetic] drugs, intentional self-harm, subsequent encounter</t>
  </si>
  <si>
    <t>T38.3X2S</t>
  </si>
  <si>
    <t>Poisoning by insulin and oral hypoglycemic [antidiabetic] drugs, intentional self-harm, sequela</t>
  </si>
  <si>
    <t>T38.4X2</t>
  </si>
  <si>
    <t>Poisoning by oral contraceptives, intentional self-harm</t>
  </si>
  <si>
    <t>T38.4X2A</t>
  </si>
  <si>
    <t>Poisoning by oral contraceptives, intentional self-harm, initial encounter</t>
  </si>
  <si>
    <t>T38.4X2D</t>
  </si>
  <si>
    <t>Poisoning by oral contraceptives, self-harm, subs</t>
  </si>
  <si>
    <t>T38.4X2S</t>
  </si>
  <si>
    <t>Poisoning by oral contraceptives, self-harm, sequela</t>
  </si>
  <si>
    <t>T38.5X2</t>
  </si>
  <si>
    <t>Poisoning by other estrogens and progestogens, intentional self-harm</t>
  </si>
  <si>
    <t>T38.5X2A</t>
  </si>
  <si>
    <t>Poisoning by other estrogens and progestogens, intentional self-harm, initial encounter</t>
  </si>
  <si>
    <t>T38.5X2D</t>
  </si>
  <si>
    <t>Poisoning by other estrogens and progestogens, intentional self-harm, subsequent encounter</t>
  </si>
  <si>
    <t>T38.5X2S</t>
  </si>
  <si>
    <t>Poisoning by other estrogens and progestogens, intentional self-harm, sequela</t>
  </si>
  <si>
    <t>X71</t>
  </si>
  <si>
    <t>Intentional self-harm by drowning and submersion</t>
  </si>
  <si>
    <t>X72</t>
  </si>
  <si>
    <t>Intentional self-harm by handgun discharge</t>
  </si>
  <si>
    <t>X73</t>
  </si>
  <si>
    <t>Intentional self-harm by rifle, shotgun and larger firearm discharge</t>
  </si>
  <si>
    <t>X75</t>
  </si>
  <si>
    <t>Intentional self-harm by explosive material</t>
  </si>
  <si>
    <t>X76</t>
  </si>
  <si>
    <t>Intentional self-harm by smoke, fire and flames</t>
  </si>
  <si>
    <t>X77</t>
  </si>
  <si>
    <t>Intentional self-harm by steam, hot vapours and hot objects</t>
  </si>
  <si>
    <t>X78</t>
  </si>
  <si>
    <t>Intentional self-harm by sharp object</t>
  </si>
  <si>
    <t>X79</t>
  </si>
  <si>
    <t>Intentional self-harm by blunt object</t>
  </si>
  <si>
    <t>X80</t>
  </si>
  <si>
    <t>Intentional self-harm by jumping from a high place</t>
  </si>
  <si>
    <t>X82</t>
  </si>
  <si>
    <t>Intentional self-harm by crashing of motor vehicle</t>
  </si>
  <si>
    <t>X83</t>
  </si>
  <si>
    <t>Intentional self-harm by other specified means</t>
  </si>
  <si>
    <t>X84</t>
  </si>
  <si>
    <t>Intentional self-harm by unspecified means</t>
  </si>
  <si>
    <t>Y87.0</t>
  </si>
  <si>
    <t>Sequelae of intentional self-harm</t>
  </si>
  <si>
    <t>Z91.5</t>
  </si>
  <si>
    <t>Personal history of self-harm</t>
  </si>
  <si>
    <t>295</t>
  </si>
  <si>
    <t>Schizophrenic disorders</t>
  </si>
  <si>
    <t>295.0</t>
  </si>
  <si>
    <t>Simple type schizophrenia</t>
  </si>
  <si>
    <t>295.00</t>
  </si>
  <si>
    <t>Simple type schizophrenia, unspecified</t>
  </si>
  <si>
    <t>295.01</t>
  </si>
  <si>
    <t>Simple type schizophrenia, subchronic</t>
  </si>
  <si>
    <t>295.02</t>
  </si>
  <si>
    <t>Simple type schizophrenia, chronic</t>
  </si>
  <si>
    <t>295.03</t>
  </si>
  <si>
    <t>Simple type schizophrenia, subchronic with acute exacerbation</t>
  </si>
  <si>
    <t>295.04</t>
  </si>
  <si>
    <t>Simple type schizophrenia, chronic with acute exacerbation</t>
  </si>
  <si>
    <t>295.05</t>
  </si>
  <si>
    <t>Simple type schizophrenia, in remission</t>
  </si>
  <si>
    <t>295.1</t>
  </si>
  <si>
    <t>Disorganized type schizophrenia</t>
  </si>
  <si>
    <t>295.11</t>
  </si>
  <si>
    <t>Disorganized schizophrenia</t>
  </si>
  <si>
    <t>295.10</t>
  </si>
  <si>
    <t>Disorganized type schizophrenia, unspecified</t>
  </si>
  <si>
    <t>295.12</t>
  </si>
  <si>
    <t>Disorganized type schizophrenia, chronic</t>
  </si>
  <si>
    <t>295.13</t>
  </si>
  <si>
    <t>Disorganized type schizophrenia, subchronic with acute exacerbation</t>
  </si>
  <si>
    <t>295.14</t>
  </si>
  <si>
    <t>Disorganized type schizophrenia, chronic with acute exacerbation</t>
  </si>
  <si>
    <t>295.15</t>
  </si>
  <si>
    <t>Disorganized type schizophrenia in remission</t>
  </si>
  <si>
    <t>295.2</t>
  </si>
  <si>
    <t>Catatonic type schizophrenia</t>
  </si>
  <si>
    <t>295.20</t>
  </si>
  <si>
    <t>Catatonic type schizophrenia, unspecified</t>
  </si>
  <si>
    <t>295.21</t>
  </si>
  <si>
    <t>Catatonic type schizophrenia subchronic state</t>
  </si>
  <si>
    <t>295.22</t>
  </si>
  <si>
    <t>Catatonic type schizophrenia, chronic</t>
  </si>
  <si>
    <t>295.23</t>
  </si>
  <si>
    <t>Catatonic type schizophrenia, subchronic with acute exacerbation</t>
  </si>
  <si>
    <t>295.24</t>
  </si>
  <si>
    <t>Catatonic type schizophrenia, chronic with acute exacerbation</t>
  </si>
  <si>
    <t>295.25</t>
  </si>
  <si>
    <t>Catatonic type schizophrenia, in remission</t>
  </si>
  <si>
    <t>295.3</t>
  </si>
  <si>
    <t>Paranoid type schizophrenia</t>
  </si>
  <si>
    <t>295.30</t>
  </si>
  <si>
    <t>Paranoid type schizophrenia, unspecified</t>
  </si>
  <si>
    <t>295.31</t>
  </si>
  <si>
    <t>Paranoid type schizophrenia, subchronic</t>
  </si>
  <si>
    <t>295.32</t>
  </si>
  <si>
    <t>Paranoid type schizophrenia, chronic</t>
  </si>
  <si>
    <t>295.33</t>
  </si>
  <si>
    <t>Paranoid type schizophrenia, subchronic with acute exacerbation</t>
  </si>
  <si>
    <t>295.34</t>
  </si>
  <si>
    <t>Paranoid type schizophrenia, chronic with acute exacerbation</t>
  </si>
  <si>
    <t>295.35</t>
  </si>
  <si>
    <t>Paranoid type schizophrenia, in remission</t>
  </si>
  <si>
    <t>295.4</t>
  </si>
  <si>
    <t>Schizophreniform disorder</t>
  </si>
  <si>
    <t>295.41</t>
  </si>
  <si>
    <t>Schizophreniform disorder, subchronic</t>
  </si>
  <si>
    <t>295.42</t>
  </si>
  <si>
    <t>Schizophreniform disorder, chronic</t>
  </si>
  <si>
    <t>295.43</t>
  </si>
  <si>
    <t>Schizophreniform disorder, subchronic with acute exacerbation</t>
  </si>
  <si>
    <t>295.44</t>
  </si>
  <si>
    <t>Schizophreniform disorder, chronic with acute exacerbation</t>
  </si>
  <si>
    <t>295.45</t>
  </si>
  <si>
    <t>Schizophreniform disorder, in remission</t>
  </si>
  <si>
    <t>295.5</t>
  </si>
  <si>
    <t>Latent schizophrenia</t>
  </si>
  <si>
    <t>295.50</t>
  </si>
  <si>
    <t>Latent schizophrenia, unspecified</t>
  </si>
  <si>
    <t>295.51</t>
  </si>
  <si>
    <t>Latent schizophrenia, subchronic</t>
  </si>
  <si>
    <t>295.52</t>
  </si>
  <si>
    <t>Latent schizophrenia, chronic</t>
  </si>
  <si>
    <t>295.53</t>
  </si>
  <si>
    <t>Latent schizophrenia, subchronic with acute exacerbation</t>
  </si>
  <si>
    <t>295.54</t>
  </si>
  <si>
    <t>Latent schizophrenia, chronic with acute exacerbation</t>
  </si>
  <si>
    <t>295.55</t>
  </si>
  <si>
    <t>Latent schizophrenia, in remission</t>
  </si>
  <si>
    <t>295.6</t>
  </si>
  <si>
    <t>Schizophrenic disorder, residual type</t>
  </si>
  <si>
    <t>295.61</t>
  </si>
  <si>
    <t>Schizophrenic disorders, residual type, subchronic</t>
  </si>
  <si>
    <t>295.62</t>
  </si>
  <si>
    <t>Schizophrenic disorders, residual type, chronic</t>
  </si>
  <si>
    <t>295.63</t>
  </si>
  <si>
    <t>Schizophrenic disorders, residual type, subchronic with acute exacerbation</t>
  </si>
  <si>
    <t>295.64</t>
  </si>
  <si>
    <t>Schizophrenic disorders, residual type, chronic with acute exacerbation</t>
  </si>
  <si>
    <t>295.65</t>
  </si>
  <si>
    <t>Schizophrenic disorders, residual type, in remission</t>
  </si>
  <si>
    <t>Schizoaffective disorder</t>
  </si>
  <si>
    <t>295.71</t>
  </si>
  <si>
    <t>Schizoaffective disorder, subchronic</t>
  </si>
  <si>
    <t>295.72</t>
  </si>
  <si>
    <t>Schizoaffective disorder, chronic</t>
  </si>
  <si>
    <t>295.73</t>
  </si>
  <si>
    <t>Schizoaffective disorder, subchronic with acute exacerbation</t>
  </si>
  <si>
    <t>295.74</t>
  </si>
  <si>
    <t>Schizoaffective disorder, chronic with acute exacerbation</t>
  </si>
  <si>
    <t>295.75</t>
  </si>
  <si>
    <t>Schizoaffective disorder, in remission</t>
  </si>
  <si>
    <t>Other specified types of schizophrenia</t>
  </si>
  <si>
    <t>295.81</t>
  </si>
  <si>
    <t>295.82</t>
  </si>
  <si>
    <t>Other specified types of schizophrenia, chronic</t>
  </si>
  <si>
    <t>295.83</t>
  </si>
  <si>
    <t>Other specified types of schizophrenia, subchronic with acute exacerbation</t>
  </si>
  <si>
    <t>Other specified types of schizophrenia, chronic with acute exacerbation</t>
  </si>
  <si>
    <t>295.85</t>
  </si>
  <si>
    <t>Other specified types of schizophrenia, in remission</t>
  </si>
  <si>
    <t>295.9</t>
  </si>
  <si>
    <t>Unspecified schizophrenia</t>
  </si>
  <si>
    <t>295.91</t>
  </si>
  <si>
    <t>Unspecified schizophrenia, subchronic</t>
  </si>
  <si>
    <t>295.92</t>
  </si>
  <si>
    <t>Unspecified schizophrenia, chronic</t>
  </si>
  <si>
    <t>295.93</t>
  </si>
  <si>
    <t>Unspecified schizophrenia, subchronic with acute exacerbation</t>
  </si>
  <si>
    <t>295.94</t>
  </si>
  <si>
    <t>Unspecified schizophrenia, chronic with acute exacerbation</t>
  </si>
  <si>
    <t>295.95</t>
  </si>
  <si>
    <t>Unspecified schizophrenia, in remission</t>
  </si>
  <si>
    <t>V11.0</t>
  </si>
  <si>
    <t>Personal history of schizophrenia</t>
  </si>
  <si>
    <t>F20.0</t>
  </si>
  <si>
    <t>Paranoid schizophrenia</t>
  </si>
  <si>
    <t>F20.89</t>
  </si>
  <si>
    <t>F20.1</t>
  </si>
  <si>
    <t>F20.2</t>
  </si>
  <si>
    <t>F20.3</t>
  </si>
  <si>
    <t>Undifferentiated schizophrenia</t>
  </si>
  <si>
    <t>F20.5</t>
  </si>
  <si>
    <t>Residual schizophrenia</t>
  </si>
  <si>
    <t>F20.81</t>
  </si>
  <si>
    <t>F20.9</t>
  </si>
  <si>
    <t>Schizophrenia, unspecified</t>
  </si>
  <si>
    <t>296.0</t>
  </si>
  <si>
    <t>Bipolar I disorder, single manic episode</t>
  </si>
  <si>
    <t>Manic disorder, single episode, mild degree</t>
  </si>
  <si>
    <t>Manic disorder, single episode, moderate degree</t>
  </si>
  <si>
    <t>Manic disorder, single episode, severe degree, without mention of psychotic behavior</t>
  </si>
  <si>
    <t>Manic disorder, single episode, severe degree, specified as with psychotic behavior</t>
  </si>
  <si>
    <t>Manic disorder, single episode, in partial or unspecified remission</t>
  </si>
  <si>
    <t>Manic disorder, single episode, in full remission</t>
  </si>
  <si>
    <t>Manic disorder, recurrent episode, unspecified degree</t>
  </si>
  <si>
    <t>Manic disorder, recurrent episode, mild degree</t>
  </si>
  <si>
    <t>Manic disorder, recurrent episode, moderate degree</t>
  </si>
  <si>
    <t>Manic disorder, recurrent episode, severe degree, without mention of psychotic behavior</t>
  </si>
  <si>
    <t>Manic disorder, recurrent episode, severe degree, specified as with psychotic behavior</t>
  </si>
  <si>
    <t>Manic disorder, recurrent episode, in partial or unspecified remission</t>
  </si>
  <si>
    <t>Manic disorder, recurrent episode, in full remission</t>
  </si>
  <si>
    <t>Bipolar affective disorder, manic, unspecified degree</t>
  </si>
  <si>
    <t>Bipolar affective disorder, manic, mild degree</t>
  </si>
  <si>
    <t>Bipolar affective disorder, manic, moderate degree</t>
  </si>
  <si>
    <t>Bipolar affective disorder, manic, severe degree, without mention of psychotic behavior</t>
  </si>
  <si>
    <t>Bipolar affective disorder, manic, severe degree, specified as with psychotic behavior</t>
  </si>
  <si>
    <t>Bipolar affective disorder, manic, in partial or unspecified remission</t>
  </si>
  <si>
    <t>Bipolar affective disorder, manic, in full remission</t>
  </si>
  <si>
    <t>Bipolar affective disorder, depressed, unspecified degree</t>
  </si>
  <si>
    <t>Bipolar affective disorder, depressed, mild degree</t>
  </si>
  <si>
    <t>Bipolar affective disorder, depressed, moderate degree</t>
  </si>
  <si>
    <t>Bipolar affective disorder, depressed, severe degree, without mention of psychotic behavior</t>
  </si>
  <si>
    <t>Bipolar affective disorder, depressed, severe degree, specified as with psychotic behavior</t>
  </si>
  <si>
    <t>Bipolar affective disorder, depressed, in partial or unspecified remission</t>
  </si>
  <si>
    <t>Bipolar affective disorder, depressed, in full remission</t>
  </si>
  <si>
    <t>Bipolar affective disorder, mixed, unspecified degree</t>
  </si>
  <si>
    <t>Bipolar affective disorder, mixed, mild degree</t>
  </si>
  <si>
    <t>Bipolar affective disorder, mixed, moderate degree</t>
  </si>
  <si>
    <t>Bipolar affective disorder, mixed, severe degree, without mention of psychotic behavior</t>
  </si>
  <si>
    <t>Bipolar affective disorder, mixed, severe degree, specified as with psychotic behavior</t>
  </si>
  <si>
    <t>Bipolar affective disorder, mixed, in partial or unspecified remission</t>
  </si>
  <si>
    <t>Bipolar affective disorder, mixed, in full remission</t>
  </si>
  <si>
    <t>Bipolar I disorder, most recent episode (or current) unspecified</t>
  </si>
  <si>
    <t>Other and unspecified bipolar disorders</t>
  </si>
  <si>
    <t>Atypical manic disorder</t>
  </si>
  <si>
    <t>Atypical depressive disorder</t>
  </si>
  <si>
    <t>Other bipolar disorders</t>
  </si>
  <si>
    <t>F31</t>
  </si>
  <si>
    <t>Bipolar disorder</t>
  </si>
  <si>
    <t>F31.1</t>
  </si>
  <si>
    <t>Bipolar disorder, current episode manic without psychotic features</t>
  </si>
  <si>
    <t>F31.10</t>
  </si>
  <si>
    <t>…… unspecified</t>
  </si>
  <si>
    <t>F31.11</t>
  </si>
  <si>
    <t>…… mild</t>
  </si>
  <si>
    <t>F31.12</t>
  </si>
  <si>
    <t>…… moderate</t>
  </si>
  <si>
    <t>F31.13</t>
  </si>
  <si>
    <t>…… severe</t>
  </si>
  <si>
    <t>F31.2</t>
  </si>
  <si>
    <t>Bipolar disorder, current episode manic severe with psychotic features</t>
  </si>
  <si>
    <t>F31.3</t>
  </si>
  <si>
    <t>Bipolar disorder, current episode depressed, mild or moderate severity</t>
  </si>
  <si>
    <t>F31.30</t>
  </si>
  <si>
    <t>F31.31</t>
  </si>
  <si>
    <t>Bipolar disorder, current episode depressed, mild</t>
  </si>
  <si>
    <t>F31.32</t>
  </si>
  <si>
    <t>Bipolar disorder, current episode depressed, moderate</t>
  </si>
  <si>
    <t>F31.4</t>
  </si>
  <si>
    <t>Bipolar disorder, current episode depressed, severe, without psychotic features</t>
  </si>
  <si>
    <t>F31.5</t>
  </si>
  <si>
    <t>Bipolar disorder, current episode depressed, severe, with psychotic features</t>
  </si>
  <si>
    <t>F31.6</t>
  </si>
  <si>
    <t>Bipolar disorder, current episode mixed</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</si>
  <si>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</si>
  <si>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</si>
  <si>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</si>
  <si>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</si>
  <si>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</si>
  <si>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</si>
  <si>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</si>
  <si>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</si>
  <si>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</si>
  <si>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</si>
  <si>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t>
  </si>
  <si>
    <t>Bipolar disorder, currently in remission</t>
  </si>
  <si>
    <t xml:space="preserve">F31.70 </t>
  </si>
  <si>
    <t>……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</si>
  <si>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</si>
  <si>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</si>
  <si>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</si>
  <si>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</si>
  <si>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</si>
  <si>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</si>
  <si>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</si>
  <si>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</si>
  <si>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</si>
  <si>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</si>
  <si>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</si>
  <si>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</si>
  <si>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</si>
  <si>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</si>
  <si>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</si>
  <si>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</si>
  <si>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t>
  </si>
  <si>
    <t>F31.81</t>
  </si>
  <si>
    <t>Bipolar II disorder</t>
  </si>
  <si>
    <t>F31.89</t>
  </si>
  <si>
    <t>Other bipolar disorder</t>
  </si>
  <si>
    <t>F31.9</t>
  </si>
  <si>
    <t>Bipolar disorder, unspecified</t>
  </si>
  <si>
    <t>Late effects of acute poliomyelitis</t>
  </si>
  <si>
    <t>Gouty arthropathy</t>
  </si>
  <si>
    <t>307.81</t>
  </si>
  <si>
    <t>Tension headache</t>
  </si>
  <si>
    <t>322.9</t>
  </si>
  <si>
    <t>Meningitis, unspecified</t>
  </si>
  <si>
    <t>Syringomyelia and syringobulbia</t>
  </si>
  <si>
    <t>337.21</t>
  </si>
  <si>
    <t>Reflex sympathetic dystrophy of the upper limb</t>
  </si>
  <si>
    <t>337.22</t>
  </si>
  <si>
    <t>Reflex sympathetic dystrophy of the lower limb</t>
  </si>
  <si>
    <t>338.4</t>
  </si>
  <si>
    <t>Chronic pain syndrome</t>
  </si>
  <si>
    <t>Reaction to spinal or lumbar puncture</t>
  </si>
  <si>
    <t>349.2</t>
  </si>
  <si>
    <t>Disorders of meninges, not elsewhere classified</t>
  </si>
  <si>
    <t>350.1</t>
  </si>
  <si>
    <t>Trigeminal neuralgia</t>
  </si>
  <si>
    <t>350.2</t>
  </si>
  <si>
    <t>Atypical face pain</t>
  </si>
  <si>
    <t>Brachial plexus lesions</t>
  </si>
  <si>
    <t>353.5</t>
  </si>
  <si>
    <t>Neuralgic amyotrophy</t>
  </si>
  <si>
    <t>353.6</t>
  </si>
  <si>
    <t>Phantom limb (syndrome)</t>
  </si>
  <si>
    <t>Carpal tunnel syndrome</t>
  </si>
  <si>
    <t>354.1</t>
  </si>
  <si>
    <t>Other lesion of median nerve</t>
  </si>
  <si>
    <t>354.2</t>
  </si>
  <si>
    <t>Lesion of ulnar nerve</t>
  </si>
  <si>
    <t>354.3</t>
  </si>
  <si>
    <t>Lesion of radial nerve</t>
  </si>
  <si>
    <t>354.4</t>
  </si>
  <si>
    <t>Causalgia of upper limb</t>
  </si>
  <si>
    <t>355.1</t>
  </si>
  <si>
    <t>Meralgia paresthetica</t>
  </si>
  <si>
    <t>355.2</t>
  </si>
  <si>
    <t>Other lesion of femoral nerve</t>
  </si>
  <si>
    <t>355.5</t>
  </si>
  <si>
    <t>Tarsal tunnel syndrome</t>
  </si>
  <si>
    <t>355.6</t>
  </si>
  <si>
    <t>Lesion of plantar nerve</t>
  </si>
  <si>
    <t>355.71</t>
  </si>
  <si>
    <t>Causalgia of lower limb</t>
  </si>
  <si>
    <t>355.9</t>
  </si>
  <si>
    <t>Mononeuritis of unspecified site</t>
  </si>
  <si>
    <t>356.9</t>
  </si>
  <si>
    <t>Unspecified hereditary and idiopathic peripheral neuropathy</t>
  </si>
  <si>
    <t>524.6</t>
  </si>
  <si>
    <t>Temporomandibular joint disorders, unspecified</t>
  </si>
  <si>
    <t>Systemic lupus erythematosus</t>
  </si>
  <si>
    <t>710.3</t>
  </si>
  <si>
    <t>Dermatomyositis</t>
  </si>
  <si>
    <t>710.4</t>
  </si>
  <si>
    <t>Polymyositis</t>
  </si>
  <si>
    <t>Rheumatoid arthritis</t>
  </si>
  <si>
    <t>715.11</t>
  </si>
  <si>
    <t>Osteoarthrosis, localized, primary, shoulder region</t>
  </si>
  <si>
    <t>715.12</t>
  </si>
  <si>
    <t>Osteoarthrosis, localized, primary, upper arm</t>
  </si>
  <si>
    <t>715.13</t>
  </si>
  <si>
    <t>Osteoarthrosis, localized, primary, forearm</t>
  </si>
  <si>
    <t>715.14</t>
  </si>
  <si>
    <t>Osteoarthrosis, localized, primary, hand</t>
  </si>
  <si>
    <t>715.15</t>
  </si>
  <si>
    <t>Osteoarthrosis, localized, primary, pelvic region and thigh</t>
  </si>
  <si>
    <t>715.16</t>
  </si>
  <si>
    <t>Osteoarthrosis, localized, primary, lower leg</t>
  </si>
  <si>
    <t>715.91</t>
  </si>
  <si>
    <t>Osteoarthrosis, unspecified whether generalized or localized, shoulder region</t>
  </si>
  <si>
    <t>717.3</t>
  </si>
  <si>
    <t>Other and unspecified derangement of medial meniscus</t>
  </si>
  <si>
    <t>717.4</t>
  </si>
  <si>
    <t>Derangement of lateral meniscus, unspecified</t>
  </si>
  <si>
    <t>717.7</t>
  </si>
  <si>
    <t>Chondromalacia of patella</t>
  </si>
  <si>
    <t>717.89</t>
  </si>
  <si>
    <t>Other internal derangement of knee</t>
  </si>
  <si>
    <t>719.41</t>
  </si>
  <si>
    <t>Pain in joint, shoulder region</t>
  </si>
  <si>
    <t>719.42</t>
  </si>
  <si>
    <t>Pain in joint, upper arm</t>
  </si>
  <si>
    <t>719.43</t>
  </si>
  <si>
    <t>Pain in joint, forearm</t>
  </si>
  <si>
    <t>719.44</t>
  </si>
  <si>
    <t>Pain in joint, hand</t>
  </si>
  <si>
    <t>719.45</t>
  </si>
  <si>
    <t>Pain in joint, pelvic region and thigh</t>
  </si>
  <si>
    <t>719.46</t>
  </si>
  <si>
    <t>Pain in joint, lower leg</t>
  </si>
  <si>
    <t>719.47</t>
  </si>
  <si>
    <t>Pain in joint, ankle and foot</t>
  </si>
  <si>
    <t>719.7</t>
  </si>
  <si>
    <t>Difficulty in walking</t>
  </si>
  <si>
    <t>Ankylosing spondylitis</t>
  </si>
  <si>
    <t>720.2</t>
  </si>
  <si>
    <t>Sacroiliitis, not elsewhere classified</t>
  </si>
  <si>
    <t>Cervical spondylosis without myelopathy</t>
  </si>
  <si>
    <t>721.1</t>
  </si>
  <si>
    <t>Cervical spondylosis with myelopathy</t>
  </si>
  <si>
    <t>721.2</t>
  </si>
  <si>
    <t>Thoracic spondylosis without myelopathy</t>
  </si>
  <si>
    <t>721.3</t>
  </si>
  <si>
    <t>Lumbosacral spondylosis without myelopathy</t>
  </si>
  <si>
    <t>721.41</t>
  </si>
  <si>
    <t>Spondylosis with myelopathy, thoracic region</t>
  </si>
  <si>
    <t>721.42</t>
  </si>
  <si>
    <t>Spondylosis with myelopathy, lumbar region</t>
  </si>
  <si>
    <t>721.6</t>
  </si>
  <si>
    <t>Ankylosing vertebral hyperostosis</t>
  </si>
  <si>
    <t>Displacement of cervical intervertebral disc without myelopathy</t>
  </si>
  <si>
    <t>722.1</t>
  </si>
  <si>
    <t>Displacement of lumbar intervertebral disc without myelopathy</t>
  </si>
  <si>
    <t>722.11</t>
  </si>
  <si>
    <t>Displacement of thoracic intervertebral disc without myelopathy</t>
  </si>
  <si>
    <t>722.4</t>
  </si>
  <si>
    <t>Degeneration of cervical intervertebral disc</t>
  </si>
  <si>
    <t>722.51</t>
  </si>
  <si>
    <t>Degeneration of thoracic or thoracolumbar intervertebral disc</t>
  </si>
  <si>
    <t>722.52</t>
  </si>
  <si>
    <t>Degeneration of lumbar or lumbosacral intervertebral disc</t>
  </si>
  <si>
    <t>722.71</t>
  </si>
  <si>
    <t>Intervertebral disc disorder with myelopathy, cervical region</t>
  </si>
  <si>
    <t>722.72</t>
  </si>
  <si>
    <t>Intervertebral disc disorder with myelopathy, thoracic region</t>
  </si>
  <si>
    <t>722.81</t>
  </si>
  <si>
    <t>Postlaminectomy syndrome, cervical region</t>
  </si>
  <si>
    <t>722.82</t>
  </si>
  <si>
    <t>Postlaminectomy syndrome, thoracic region</t>
  </si>
  <si>
    <t>722.83</t>
  </si>
  <si>
    <t>Postlaminectomy syndrome, lumbar region</t>
  </si>
  <si>
    <t>Spinal stenosis in cervical region</t>
  </si>
  <si>
    <t>723.1</t>
  </si>
  <si>
    <t>Cervicalgia</t>
  </si>
  <si>
    <t>723.4</t>
  </si>
  <si>
    <t>Brachial neuritis or radiculitis NOS</t>
  </si>
  <si>
    <t>723.5</t>
  </si>
  <si>
    <t>Torticollis, unspecified</t>
  </si>
  <si>
    <t>723.8</t>
  </si>
  <si>
    <t>Other syndromes affecting cervical region</t>
  </si>
  <si>
    <t>723.9</t>
  </si>
  <si>
    <t>Unspecified musculoskeletal disorders and symptoms referable to neck</t>
  </si>
  <si>
    <t>724.01</t>
  </si>
  <si>
    <t>Spinal stenosis, thoracic region</t>
  </si>
  <si>
    <t>724.02</t>
  </si>
  <si>
    <t>Spinal stenosis, lumbar region, without neurogenic claudication</t>
  </si>
  <si>
    <t>724.03</t>
  </si>
  <si>
    <t>Spinal stenosis, lumbar region, with neurogenic claudication</t>
  </si>
  <si>
    <t>724.1</t>
  </si>
  <si>
    <t>Pain in thoracic spine</t>
  </si>
  <si>
    <t>724.3</t>
  </si>
  <si>
    <t>Sciatica</t>
  </si>
  <si>
    <t>724.4</t>
  </si>
  <si>
    <t>Thoracic or lumbosacral neuritis or radiculitis, unspecified</t>
  </si>
  <si>
    <t>724.6</t>
  </si>
  <si>
    <t>Disorders of sacrum</t>
  </si>
  <si>
    <t>724.79</t>
  </si>
  <si>
    <t>Other disorders of coccyx</t>
  </si>
  <si>
    <t>Polymyalgia rheumatica</t>
  </si>
  <si>
    <t>Adhesive capsulitis of shoulder</t>
  </si>
  <si>
    <t>726.1</t>
  </si>
  <si>
    <t>Disorders of bursae and tendons in shoulder region, unspecified</t>
  </si>
  <si>
    <t>726.12</t>
  </si>
  <si>
    <t>Bicipital tenosynovitis</t>
  </si>
  <si>
    <t>726.19</t>
  </si>
  <si>
    <t>Other specified disorders of bursae and tendons in shoulder region</t>
  </si>
  <si>
    <t>726.2</t>
  </si>
  <si>
    <t>Other affections of shoulder region, not elsewhere classified</t>
  </si>
  <si>
    <t>726.31</t>
  </si>
  <si>
    <t>Medial epicondylitis</t>
  </si>
  <si>
    <t>726.32</t>
  </si>
  <si>
    <t>Lateral epicondylitis</t>
  </si>
  <si>
    <t>726.33</t>
  </si>
  <si>
    <t>Olecranon bursitis</t>
  </si>
  <si>
    <t>726.5</t>
  </si>
  <si>
    <t>Enthesopathy of hip region</t>
  </si>
  <si>
    <t>726.61</t>
  </si>
  <si>
    <t>Pes anserinus tendinitis or bursitis</t>
  </si>
  <si>
    <t>726.64</t>
  </si>
  <si>
    <t>Patellar tendinitis</t>
  </si>
  <si>
    <t>726.65</t>
  </si>
  <si>
    <t>Prepatellar bursitis</t>
  </si>
  <si>
    <t>726.7</t>
  </si>
  <si>
    <t>Enthesopathy of ankle and tarsus, unspecified</t>
  </si>
  <si>
    <t>726.71</t>
  </si>
  <si>
    <t>Achilles bursitis or tendinitis</t>
  </si>
  <si>
    <t>726.9</t>
  </si>
  <si>
    <t>Enthesopathy of unspecified site</t>
  </si>
  <si>
    <t>727.03</t>
  </si>
  <si>
    <t>Trigger finger (acquired)</t>
  </si>
  <si>
    <t>727.04</t>
  </si>
  <si>
    <t>Radial styloid tenosynovitis</t>
  </si>
  <si>
    <t>727.61</t>
  </si>
  <si>
    <t>Complete rupture of rotator cuff</t>
  </si>
  <si>
    <t>728.71</t>
  </si>
  <si>
    <t>Plantar fascial fibromatosis</t>
  </si>
  <si>
    <t>728.85</t>
  </si>
  <si>
    <t>Spasm of muscle</t>
  </si>
  <si>
    <t>728.89</t>
  </si>
  <si>
    <t>Other disorders of muscle, ligament, and fascia</t>
  </si>
  <si>
    <t>729.1</t>
  </si>
  <si>
    <t>Myalgia and myositis, unspecified</t>
  </si>
  <si>
    <t>729.2</t>
  </si>
  <si>
    <t>Neuralgia, neuritis, and radiculitis, unspecified</t>
  </si>
  <si>
    <t>Osteoporosis, unspecified</t>
  </si>
  <si>
    <t>733.02</t>
  </si>
  <si>
    <t>Idiopathic osteoporosis</t>
  </si>
  <si>
    <t>733.13</t>
  </si>
  <si>
    <t>Pathologic fracture of vertebrae</t>
  </si>
  <si>
    <t>733.5</t>
  </si>
  <si>
    <t>Osteitis condensans</t>
  </si>
  <si>
    <t>733.6</t>
  </si>
  <si>
    <t>Tietze's disease</t>
  </si>
  <si>
    <t>736.05</t>
  </si>
  <si>
    <t>Wrist drop (acquired)</t>
  </si>
  <si>
    <t>737.3</t>
  </si>
  <si>
    <t>Scoliosis [and kyphoscoliosis], idiopathic</t>
  </si>
  <si>
    <t>738.4</t>
  </si>
  <si>
    <t>Acquired spondylolisthesis</t>
  </si>
  <si>
    <t>739.8</t>
  </si>
  <si>
    <t>Nonallopathic lesions, rib cage</t>
  </si>
  <si>
    <t>756.11</t>
  </si>
  <si>
    <t>Spondylolysis, lumbosacral region</t>
  </si>
  <si>
    <t>756.15</t>
  </si>
  <si>
    <t>Fusion of spine (vertebra), congenital</t>
  </si>
  <si>
    <t>Abnormal involuntary movements</t>
  </si>
  <si>
    <t>781.2</t>
  </si>
  <si>
    <t>Abnormality of gait</t>
  </si>
  <si>
    <t>Disturbance of skin sensation</t>
  </si>
  <si>
    <t>Headache</t>
  </si>
  <si>
    <t>805.2</t>
  </si>
  <si>
    <t>Closed fracture of dorsal [thoracic] vertebra without mention of spinal cord injury</t>
  </si>
  <si>
    <t>805.4</t>
  </si>
  <si>
    <t>Closed fracture of lumbar vertebra without mention of spinal cord injury</t>
  </si>
  <si>
    <t>840.4</t>
  </si>
  <si>
    <t>Rotator cuff (capsule) sprain</t>
  </si>
  <si>
    <t>840.7</t>
  </si>
  <si>
    <t>Superior glenoid labrum lesion</t>
  </si>
  <si>
    <t>842.19</t>
  </si>
  <si>
    <t>Other sprains and strains of hand</t>
  </si>
  <si>
    <t>843.8</t>
  </si>
  <si>
    <t>Sprains and strains of other specified sites of hip and thigh</t>
  </si>
  <si>
    <t>843.9</t>
  </si>
  <si>
    <t>Sprains and strains of unspecified site of hip and thigh</t>
  </si>
  <si>
    <t>Sprain of lumbosacral (joint) (ligament)</t>
  </si>
  <si>
    <t>Sprain of neck</t>
  </si>
  <si>
    <t>847.1</t>
  </si>
  <si>
    <t>Sprain of thoracic</t>
  </si>
  <si>
    <t>847.2</t>
  </si>
  <si>
    <t>Sprain of lumbar</t>
  </si>
  <si>
    <t>848.3</t>
  </si>
  <si>
    <t>Sprain of ribs</t>
  </si>
  <si>
    <t>848.41</t>
  </si>
  <si>
    <t>Sprain of sternoclavicular (joint) (ligament)</t>
  </si>
  <si>
    <t>953.5</t>
  </si>
  <si>
    <t>Injury to lumbosacral plexus</t>
  </si>
  <si>
    <t>956.3</t>
  </si>
  <si>
    <t>Injury to peroneal nerve</t>
  </si>
  <si>
    <t>958.8</t>
  </si>
  <si>
    <t>Other early complications of trauma</t>
  </si>
  <si>
    <t>53.10 or 53.19</t>
  </si>
  <si>
    <t>Other postherpetic nervous system involvement</t>
  </si>
  <si>
    <t>Cluster headache syndrome, unspecified, not intractable</t>
  </si>
  <si>
    <t>Tension-type headache, unspecified, not intractable</t>
  </si>
  <si>
    <t>Atypical facial pain</t>
  </si>
  <si>
    <t>Brachial plexus disorders</t>
  </si>
  <si>
    <t>353.4</t>
  </si>
  <si>
    <t>Lumbosacral root disorders, not elsewhere classified</t>
  </si>
  <si>
    <t>Phantom limb syndrome with pain</t>
  </si>
  <si>
    <t>Carpal tunnel syndrome, right upper limb</t>
  </si>
  <si>
    <t>Carpal tunnel syndrome, left upper limb</t>
  </si>
  <si>
    <t>Other lesions of median nerve, left upper limb</t>
  </si>
  <si>
    <t>Lesion of ulnar nerve, right upper limb</t>
  </si>
  <si>
    <t>Lesion of ulnar nerve, left upper limb</t>
  </si>
  <si>
    <t>Lesion of radial nerve, right upper limb</t>
  </si>
  <si>
    <t>Lesion of radial nerve, left upper limb</t>
  </si>
  <si>
    <t>Causalgia of right upper limb</t>
  </si>
  <si>
    <t>Causalgia of left upper limb</t>
  </si>
  <si>
    <t>Lesion of sciatic nerve, right lower limb</t>
  </si>
  <si>
    <t>Lesion of sciatic nerve, left lower limb</t>
  </si>
  <si>
    <t>Meralgia paresthetica, right lower limb</t>
  </si>
  <si>
    <t>Meralgia paresthetica, left lower limb</t>
  </si>
  <si>
    <t>Tarsal tunnel syndrome, right lower limb</t>
  </si>
  <si>
    <t>Tarsal tunnel syndrome, left lower limb</t>
  </si>
  <si>
    <t>Lesion of plantar nerve, right lower limb</t>
  </si>
  <si>
    <t>Lesion of plantar nerve, left lower limb</t>
  </si>
  <si>
    <t>Causalgia of right lower limb</t>
  </si>
  <si>
    <t>Causalgia of left lower limb</t>
  </si>
  <si>
    <t>Hereditary and idiopathic neuropathy, unspecified</t>
  </si>
  <si>
    <t>357.6</t>
  </si>
  <si>
    <t>Drug-induced polyneuropathy</t>
  </si>
  <si>
    <t>Complex regional pain syndrome I of right upper limb</t>
  </si>
  <si>
    <t>Complex regional pain syndrome I of left upper limb</t>
  </si>
  <si>
    <t>Complex regional pain syndrome I of upper limb, bilateral</t>
  </si>
  <si>
    <t>Complex regional pain syndrome I of right lower limb</t>
  </si>
  <si>
    <t>Complex regional pain syndrome I of left lower limb</t>
  </si>
  <si>
    <t>Complex regional pain syndrome I of lower limb, bilateral</t>
  </si>
  <si>
    <t>Other reaction to spinal and lumbar puncture</t>
  </si>
  <si>
    <t>530.81</t>
  </si>
  <si>
    <t>Gastro-esophageal reflux disease without esophagitis</t>
  </si>
  <si>
    <t>564.01</t>
  </si>
  <si>
    <t>Slow transit constipation</t>
  </si>
  <si>
    <t>564.09</t>
  </si>
  <si>
    <t>Other constipation</t>
  </si>
  <si>
    <t>Rheumatoid arthritis, unspecified</t>
  </si>
  <si>
    <t>Idiopathic gout, unspecified site</t>
  </si>
  <si>
    <t>716.9</t>
  </si>
  <si>
    <t>Arthropathy, unspecified</t>
  </si>
  <si>
    <t>Primary osteoarthritis, right wrist</t>
  </si>
  <si>
    <t>Primary osteoarthritis, left wrist</t>
  </si>
  <si>
    <t>Primary osteoarthritis, right hand</t>
  </si>
  <si>
    <t>Primary osteoarthritis, left hand</t>
  </si>
  <si>
    <t>Wrist drop, right wrist</t>
  </si>
  <si>
    <t>Wrist drop, left wrist</t>
  </si>
  <si>
    <t>Chondromalacia patellae, right knee</t>
  </si>
  <si>
    <t>Chondromalacia patellae, left knee</t>
  </si>
  <si>
    <t>Pain in right shoulder</t>
  </si>
  <si>
    <t>Pain in left shoulder</t>
  </si>
  <si>
    <t>Pain in right hip</t>
  </si>
  <si>
    <t>Pain in left hip</t>
  </si>
  <si>
    <t>Pain in right knee</t>
  </si>
  <si>
    <t>Pain in left knee</t>
  </si>
  <si>
    <t>Pain in right ankle and joints of right foot</t>
  </si>
  <si>
    <t>Pain in left ankle and joints of left foot</t>
  </si>
  <si>
    <t>Temporomandibular joint disorder, unspecified</t>
  </si>
  <si>
    <t>Systemic lupus erythematosus, unspecified</t>
  </si>
  <si>
    <t>Spondylolysis, lumbar region</t>
  </si>
  <si>
    <t>Spondylolisthesis, cervical region</t>
  </si>
  <si>
    <t>Spondylolisthesis, cervicothoracic region</t>
  </si>
  <si>
    <t>Spondylolisthesis, lumbar region</t>
  </si>
  <si>
    <t>Spondylolisthesis, lumbosacral region</t>
  </si>
  <si>
    <t>Torticollis</t>
  </si>
  <si>
    <t>Ankylosing spondylitis of thoracolumbar region</t>
  </si>
  <si>
    <t>Ankylosing spondylitis lumbar region</t>
  </si>
  <si>
    <t>Other spondylosis with myelopathy, thoracic region</t>
  </si>
  <si>
    <t>Other spondylosis with radiculopathy, cervical region</t>
  </si>
  <si>
    <t>Spondylosis without myelopathy or radiculopathy, cervical region</t>
  </si>
  <si>
    <t>Spondylosis without myelopathy or radiculopathy, thoracic region</t>
  </si>
  <si>
    <t>Spondylosis without myelopathy or radiculopathy, lumbar region</t>
  </si>
  <si>
    <t>Spondylosis without myelopathy or radiculopathy, lumbosacral region</t>
  </si>
  <si>
    <t>Spinal stenosis, cervical region</t>
  </si>
  <si>
    <t>Spinal stenosis, lumbosacral region</t>
  </si>
  <si>
    <t>Ankylosing hyperostosis [Forestier], site unspecified</t>
  </si>
  <si>
    <t>Collapsed vertebra, not elsewhere classified, thoracic region, initial encounter for fracture</t>
  </si>
  <si>
    <t>V54.27</t>
  </si>
  <si>
    <t>Collapsed vertebra, not elsewhere classified, thoracic region, subsequent encounter for fracture with routine healing</t>
  </si>
  <si>
    <t>Collapsed vertebra, not elsewhere classified, thoracolumbar region, initial encounter for fracture</t>
  </si>
  <si>
    <t>Collapsed vertebra, not elsewhere classified, lumbar region, initial encounter for fracture</t>
  </si>
  <si>
    <t>Collapsed vertebra, not elsewhere classified, lumbar region, subsequent encounter for fracture with routine healing</t>
  </si>
  <si>
    <t>722.91</t>
  </si>
  <si>
    <t>Cervical disc disorder with radiculopathy, high cervical region</t>
  </si>
  <si>
    <t>Other cervical disc displacement, high cervical region</t>
  </si>
  <si>
    <t>Other cervical disc displacement, cervicothoracic region</t>
  </si>
  <si>
    <t>Other cervical disc degeneration, high cervical region</t>
  </si>
  <si>
    <t>722.73</t>
  </si>
  <si>
    <t>Intervertebral disc disorders with myelopathy, lumbar region</t>
  </si>
  <si>
    <t>722.92</t>
  </si>
  <si>
    <t>Intervertebral disc disorders with radiculopathy, thoracic region</t>
  </si>
  <si>
    <t>722.93</t>
  </si>
  <si>
    <t>Intervertebral disc disorders with radiculopathy, lumbar region</t>
  </si>
  <si>
    <t>Intervertebral disc disorders with radiculopathy, lumbosacral region</t>
  </si>
  <si>
    <t>Other intervertebral disc displacement, thoracic region</t>
  </si>
  <si>
    <t>Other intervertebral disc displacement, lumbar region</t>
  </si>
  <si>
    <t>Other intervertebral disc displacement, lumbosacral region</t>
  </si>
  <si>
    <t>Other intervertebral disc degeneration, thoracic region</t>
  </si>
  <si>
    <t>Other intervertebral disc degeneration, lumbar region</t>
  </si>
  <si>
    <t>Other intervertebral disc degeneration, lumbosacral region</t>
  </si>
  <si>
    <t>724.6 or 724.79</t>
  </si>
  <si>
    <t>Sacrococcygeal disorders, not elsewhere classified</t>
  </si>
  <si>
    <t>723.6</t>
  </si>
  <si>
    <t>Panniculitis affecting regions of neck and back, cervical region</t>
  </si>
  <si>
    <t>Radiculopathy, cervical region</t>
  </si>
  <si>
    <t>Radiculopathy, cervicothoracic region</t>
  </si>
  <si>
    <t>Radiculopathy, thoracic region</t>
  </si>
  <si>
    <t>Radiculopathy, lumbar region</t>
  </si>
  <si>
    <t>Radiculopathy, lumbosacral region</t>
  </si>
  <si>
    <t>724.2</t>
  </si>
  <si>
    <t>Low back pain</t>
  </si>
  <si>
    <t>Occipital neuralgia</t>
  </si>
  <si>
    <t>728.2</t>
  </si>
  <si>
    <t>Muscle wasting and atrophy, not elsewhere classified, unspecified site</t>
  </si>
  <si>
    <t>728.87</t>
  </si>
  <si>
    <t>Muscle weakness (generalized)</t>
  </si>
  <si>
    <t>724.8</t>
  </si>
  <si>
    <t>Muscle spasm of back</t>
  </si>
  <si>
    <t>Other muscle spasm</t>
  </si>
  <si>
    <t>Trigger finger, unspecified finger</t>
  </si>
  <si>
    <t>Radial styloid tenosynovitis [de Quervain]</t>
  </si>
  <si>
    <t>Olecranon bursitis, right elbow</t>
  </si>
  <si>
    <t>Olecranon bursitis, left elbow</t>
  </si>
  <si>
    <t>726.65 or 727.2</t>
  </si>
  <si>
    <t>Prepatellar bursitis, right knee</t>
  </si>
  <si>
    <t>Prepatellar bursitis, left knee</t>
  </si>
  <si>
    <t>726.6</t>
  </si>
  <si>
    <t>Other bursitis of knee, right knee</t>
  </si>
  <si>
    <t>Other bursitis of knee, left knee</t>
  </si>
  <si>
    <t>Trochanteric bursitis, right hip</t>
  </si>
  <si>
    <t>Trochanteric bursitis, left hip</t>
  </si>
  <si>
    <t>Other bursitis of hip, right hip</t>
  </si>
  <si>
    <t>Other bursitis of hip, left hip</t>
  </si>
  <si>
    <t>Adhesive capsulitis of right shoulder</t>
  </si>
  <si>
    <t>Adhesive capsulitis of left shoulder</t>
  </si>
  <si>
    <t>Bicipital tendinitis, right shoulder</t>
  </si>
  <si>
    <t>Bicipital tendinitis, left shoulder</t>
  </si>
  <si>
    <t>Impingement syndrome of right shoulder</t>
  </si>
  <si>
    <t>Impingement syndrome of left shoulder</t>
  </si>
  <si>
    <t>Bursitis of right shoulder</t>
  </si>
  <si>
    <t>Bursitis of left shoulder</t>
  </si>
  <si>
    <t>726.19 or 726.2</t>
  </si>
  <si>
    <t>Other shoulder lesions, right shoulder</t>
  </si>
  <si>
    <t>Other shoulder lesions, left shoulder</t>
  </si>
  <si>
    <t>Gluteal tendinitis, right hip</t>
  </si>
  <si>
    <t>Iliotibial band syndrome, right leg</t>
  </si>
  <si>
    <t>Iliotibial band syndrome, left leg</t>
  </si>
  <si>
    <t>Achilles tendinitis, right leg</t>
  </si>
  <si>
    <t>Achilles tendinitis, left leg</t>
  </si>
  <si>
    <t>Medial epicondylitis, right elbow</t>
  </si>
  <si>
    <t>Medial epicondylitis, left elbow</t>
  </si>
  <si>
    <t>Lateral epicondylitis, right elbow</t>
  </si>
  <si>
    <t>Lateral epicondylitis, left elbow</t>
  </si>
  <si>
    <t>Metatarsalgia, right foot</t>
  </si>
  <si>
    <t>Metatarsalgia, left foot</t>
  </si>
  <si>
    <t>Myalgia</t>
  </si>
  <si>
    <t>Neuralgia and neuritis, unspecified</t>
  </si>
  <si>
    <t>729.5</t>
  </si>
  <si>
    <t>Pain in right arm</t>
  </si>
  <si>
    <t>Pain in left arm</t>
  </si>
  <si>
    <t>Pain in right leg</t>
  </si>
  <si>
    <t>Pain in left leg</t>
  </si>
  <si>
    <t>Fibromyalgia</t>
  </si>
  <si>
    <t>Age-related osteoporosis without current pathological fracture</t>
  </si>
  <si>
    <t>Chondrocostal junction syndrome [Tietze]</t>
  </si>
  <si>
    <t>Postlaminectomy syndrome, not elsewhere classified</t>
  </si>
  <si>
    <t>Intervertebral disc stenosis of neural canal of lumbar region</t>
  </si>
  <si>
    <t>Connective tissue and disc stenosis of intervertebral foramina of lumbar region</t>
  </si>
  <si>
    <t>756.12</t>
  </si>
  <si>
    <t>Congenital spondylolisthesis</t>
  </si>
  <si>
    <t>Other congenital malformations of spine, not associated with scoliosis</t>
  </si>
  <si>
    <t>Hypoesthesia of skin</t>
  </si>
  <si>
    <t>Paresthesia of skin</t>
  </si>
  <si>
    <t>Hyperesthesia</t>
  </si>
  <si>
    <t>Difficulty in walking, not elsewhere classified</t>
  </si>
  <si>
    <t>Unsteadiness on feet</t>
  </si>
  <si>
    <t>782.3</t>
  </si>
  <si>
    <t>Localized edema</t>
  </si>
  <si>
    <t>Generalized edema</t>
  </si>
  <si>
    <t>Sprain of ligaments of cervical spine, initial encounter</t>
  </si>
  <si>
    <t>V58.89</t>
  </si>
  <si>
    <t>Sprain of ligaments of cervical spine, subsequent encounter</t>
  </si>
  <si>
    <t>Strain of muscle, fascia and tendon at neck level, initial encounter</t>
  </si>
  <si>
    <t>Strain of muscle, fascia and tendon at neck level, subsequent encounter</t>
  </si>
  <si>
    <t>905.7</t>
  </si>
  <si>
    <t>Strain of muscle, fascia and tendon at neck level, sequela</t>
  </si>
  <si>
    <t>Sprain of ligaments of thoracic spine, initial encounter</t>
  </si>
  <si>
    <t>Sprain of ligaments of thoracic spine, subsequent encounter</t>
  </si>
  <si>
    <t>Sprain of ribs, initial encounter</t>
  </si>
  <si>
    <t>Sprain of ligaments of lumbar spine, initial encounter</t>
  </si>
  <si>
    <t>Sprain of ligaments of lumbar spine, subsequent encounter</t>
  </si>
  <si>
    <t>846.1</t>
  </si>
  <si>
    <t>Sprain of sacroiliac joint, initial encounter</t>
  </si>
  <si>
    <t>Sprain of sacroiliac joint, subsequent encounter</t>
  </si>
  <si>
    <t>Superior glenoid labrum lesion of left shoulder, initial encounter</t>
  </si>
  <si>
    <t>Injury of peroneal nerve at lower leg level, right leg, initial encounter</t>
  </si>
  <si>
    <t>Injury of peroneal nerve at lower leg level, left leg, initial encounter</t>
  </si>
  <si>
    <t>B91 or G14</t>
  </si>
  <si>
    <t>M10.00</t>
  </si>
  <si>
    <t>G44.209</t>
  </si>
  <si>
    <t>G03.9</t>
  </si>
  <si>
    <t>G95.0</t>
  </si>
  <si>
    <t>G90.519</t>
  </si>
  <si>
    <t>G90.529</t>
  </si>
  <si>
    <t>G89.4</t>
  </si>
  <si>
    <t>G97.1</t>
  </si>
  <si>
    <t>G96.12 or G96.19</t>
  </si>
  <si>
    <t>G50.0</t>
  </si>
  <si>
    <t>G50.1</t>
  </si>
  <si>
    <t>G54.0</t>
  </si>
  <si>
    <t>G54.5</t>
  </si>
  <si>
    <t>G54.6</t>
  </si>
  <si>
    <t>G56.00</t>
  </si>
  <si>
    <t>G56.10</t>
  </si>
  <si>
    <t>G56.20</t>
  </si>
  <si>
    <t>G56.30</t>
  </si>
  <si>
    <t>G56.40</t>
  </si>
  <si>
    <t>G57.10</t>
  </si>
  <si>
    <t>G57.20</t>
  </si>
  <si>
    <t>G57.50</t>
  </si>
  <si>
    <t>G57.60</t>
  </si>
  <si>
    <t>G57.70</t>
  </si>
  <si>
    <t>G58.9</t>
  </si>
  <si>
    <t>G60.9</t>
  </si>
  <si>
    <t>M26.601 or M26.602 or M26.603 or M26.609 or M26.69</t>
  </si>
  <si>
    <t>M32.10</t>
  </si>
  <si>
    <t>M33.03 or M33.13 or M33.90 or M33.93</t>
  </si>
  <si>
    <t>M33.20</t>
  </si>
  <si>
    <t>M06.9</t>
  </si>
  <si>
    <t>M19.019</t>
  </si>
  <si>
    <t>M19.029</t>
  </si>
  <si>
    <t>M19.039</t>
  </si>
  <si>
    <t>M19.049</t>
  </si>
  <si>
    <t>M16.10</t>
  </si>
  <si>
    <t>M17.10</t>
  </si>
  <si>
    <t>M19.90</t>
  </si>
  <si>
    <t>M23.239 or M23.305 or M23.339</t>
  </si>
  <si>
    <t>M23.269</t>
  </si>
  <si>
    <t>M22.40</t>
  </si>
  <si>
    <t>M23.8x9</t>
  </si>
  <si>
    <t>M25.519</t>
  </si>
  <si>
    <t>M25.529</t>
  </si>
  <si>
    <t>M25.539</t>
  </si>
  <si>
    <t>M25.541 or M25.542 or M25.549 or M79.646</t>
  </si>
  <si>
    <t>M25.559</t>
  </si>
  <si>
    <t>M25.569</t>
  </si>
  <si>
    <t>M25.579</t>
  </si>
  <si>
    <t>R26.2</t>
  </si>
  <si>
    <t>M45.9</t>
  </si>
  <si>
    <t>M46.1</t>
  </si>
  <si>
    <t>M47.812</t>
  </si>
  <si>
    <t>M47.12</t>
  </si>
  <si>
    <t>M47.814</t>
  </si>
  <si>
    <t>M47.817</t>
  </si>
  <si>
    <t>M47.14</t>
  </si>
  <si>
    <t>M47.16</t>
  </si>
  <si>
    <t>M48.10</t>
  </si>
  <si>
    <t>M50.20</t>
  </si>
  <si>
    <t>M51.26 or M51.27</t>
  </si>
  <si>
    <t>M51.24 or M51.25</t>
  </si>
  <si>
    <t>M50.30</t>
  </si>
  <si>
    <t>M51.34 or M51.35</t>
  </si>
  <si>
    <t>M51.36 or M51.37</t>
  </si>
  <si>
    <t>M50.00</t>
  </si>
  <si>
    <t>M51.04 or M51.05</t>
  </si>
  <si>
    <t>M96.1</t>
  </si>
  <si>
    <t>M48.02</t>
  </si>
  <si>
    <t>M54.2</t>
  </si>
  <si>
    <t>M54.12 or M54.13</t>
  </si>
  <si>
    <t>M43.6</t>
  </si>
  <si>
    <t>M53.82</t>
  </si>
  <si>
    <t>M48.04</t>
  </si>
  <si>
    <t>M48.061</t>
  </si>
  <si>
    <t>M48.062</t>
  </si>
  <si>
    <t>M54.6</t>
  </si>
  <si>
    <t>M54.30</t>
  </si>
  <si>
    <t>M54.14 or M54.15 or M54.16 or M54.17</t>
  </si>
  <si>
    <t>M43.27 or M43.28 or M53.2x7 or M53.3</t>
  </si>
  <si>
    <t>M53.3</t>
  </si>
  <si>
    <t>M35.3</t>
  </si>
  <si>
    <t>M75.00</t>
  </si>
  <si>
    <t>M75.100 or M75.50</t>
  </si>
  <si>
    <t>M75.2</t>
  </si>
  <si>
    <t>M75.80</t>
  </si>
  <si>
    <t>M75.30 or M75.40 or M75.80</t>
  </si>
  <si>
    <t>M77.00</t>
  </si>
  <si>
    <t>M77.10</t>
  </si>
  <si>
    <t>M70.20</t>
  </si>
  <si>
    <t>M70.60 or M70.70 or M76.10 or M76.20</t>
  </si>
  <si>
    <t>M76.899</t>
  </si>
  <si>
    <t>M76.50</t>
  </si>
  <si>
    <t>M70.40</t>
  </si>
  <si>
    <t>M76.899 or M77.40</t>
  </si>
  <si>
    <t>M76.60</t>
  </si>
  <si>
    <t>M77.9</t>
  </si>
  <si>
    <t>M65.30</t>
  </si>
  <si>
    <t>M65.4</t>
  </si>
  <si>
    <t>M75.120</t>
  </si>
  <si>
    <t>M72.2</t>
  </si>
  <si>
    <t>M62.40 or M62.838</t>
  </si>
  <si>
    <t>M62.89</t>
  </si>
  <si>
    <t>M60.9 or M79.1 or M79.7</t>
  </si>
  <si>
    <t>M54.10 or M79.2</t>
  </si>
  <si>
    <t>M81.0</t>
  </si>
  <si>
    <t>M81.8</t>
  </si>
  <si>
    <t>M48.50XA or M80.08XA or M84.48XA or M84.68XA</t>
  </si>
  <si>
    <t>M85.30</t>
  </si>
  <si>
    <t>M94.0</t>
  </si>
  <si>
    <t>M21.339</t>
  </si>
  <si>
    <t>M41.20</t>
  </si>
  <si>
    <t>M43.00 or M43.10</t>
  </si>
  <si>
    <t>M99.08</t>
  </si>
  <si>
    <t>Q76.2</t>
  </si>
  <si>
    <t>Q76.49</t>
  </si>
  <si>
    <t>R25.0 or R25.1 or R25.2 or R25.3 or R25.9</t>
  </si>
  <si>
    <t>R26.0 or R26.1 or R26.89 or R26.9</t>
  </si>
  <si>
    <t>R20.0 or R20.1 or R20.2 or R20.3 or R20.8 or R20.9</t>
  </si>
  <si>
    <t>R51 or G44.1</t>
  </si>
  <si>
    <t>S22.009A</t>
  </si>
  <si>
    <t>S32.009A</t>
  </si>
  <si>
    <t>S43.429A</t>
  </si>
  <si>
    <t>S43.439A</t>
  </si>
  <si>
    <t>S63.8X9A</t>
  </si>
  <si>
    <t>S73.199A</t>
  </si>
  <si>
    <t>S73.109A or S76.919A</t>
  </si>
  <si>
    <t>S33.8XXA</t>
  </si>
  <si>
    <t>S13.4XXA or S13.8XXA</t>
  </si>
  <si>
    <t>S23.3XXA or S23.8XXA</t>
  </si>
  <si>
    <t>S33.5XXA</t>
  </si>
  <si>
    <t>S23.41XA</t>
  </si>
  <si>
    <t>S23.420A</t>
  </si>
  <si>
    <t>S34.4XXA</t>
  </si>
  <si>
    <t>S84.10XA</t>
  </si>
  <si>
    <t>T79.8XXA</t>
  </si>
  <si>
    <t>B02.29</t>
  </si>
  <si>
    <t>G44.009</t>
  </si>
  <si>
    <t>G54.4</t>
  </si>
  <si>
    <t>G56.01</t>
  </si>
  <si>
    <t>G56.02</t>
  </si>
  <si>
    <t>G56.12</t>
  </si>
  <si>
    <t>G56.21</t>
  </si>
  <si>
    <t>G56.22</t>
  </si>
  <si>
    <t>G56.31</t>
  </si>
  <si>
    <t>G56.32</t>
  </si>
  <si>
    <t>G56.41</t>
  </si>
  <si>
    <t>G56.42</t>
  </si>
  <si>
    <t>G57.01</t>
  </si>
  <si>
    <t>G57.02</t>
  </si>
  <si>
    <t>G57.11</t>
  </si>
  <si>
    <t>G57.12</t>
  </si>
  <si>
    <t>G57.51</t>
  </si>
  <si>
    <t>G57.52</t>
  </si>
  <si>
    <t>G57.61</t>
  </si>
  <si>
    <t>G57.62</t>
  </si>
  <si>
    <t>G57.71</t>
  </si>
  <si>
    <t>G57.72</t>
  </si>
  <si>
    <t>G62.0</t>
  </si>
  <si>
    <t>G90.511</t>
  </si>
  <si>
    <t>G90.512</t>
  </si>
  <si>
    <t>G90.513</t>
  </si>
  <si>
    <t>G90.521</t>
  </si>
  <si>
    <t>G90.522</t>
  </si>
  <si>
    <t>G90.523</t>
  </si>
  <si>
    <t>K21.9</t>
  </si>
  <si>
    <t>K59.01</t>
  </si>
  <si>
    <t>K59.09</t>
  </si>
  <si>
    <t>M</t>
  </si>
  <si>
    <t>M19.031</t>
  </si>
  <si>
    <t>M19.032</t>
  </si>
  <si>
    <t>M19.041</t>
  </si>
  <si>
    <t>M19.042</t>
  </si>
  <si>
    <t>M21.331</t>
  </si>
  <si>
    <t>M21.332</t>
  </si>
  <si>
    <t>M22.41</t>
  </si>
  <si>
    <t>M22.42</t>
  </si>
  <si>
    <t>M25.511</t>
  </si>
  <si>
    <t>M25.512</t>
  </si>
  <si>
    <t>M25.551</t>
  </si>
  <si>
    <t>M25.552</t>
  </si>
  <si>
    <t>M25.561</t>
  </si>
  <si>
    <t>M25.562</t>
  </si>
  <si>
    <t>M25.571</t>
  </si>
  <si>
    <t>M25.572</t>
  </si>
  <si>
    <t>M26.60</t>
  </si>
  <si>
    <t>M32.9</t>
  </si>
  <si>
    <t>M43.06</t>
  </si>
  <si>
    <t>M43.12</t>
  </si>
  <si>
    <t>M43.13</t>
  </si>
  <si>
    <t>M43.16</t>
  </si>
  <si>
    <t>M43.17</t>
  </si>
  <si>
    <t>M45.5</t>
  </si>
  <si>
    <t>M45.6</t>
  </si>
  <si>
    <t>M47.22</t>
  </si>
  <si>
    <t>M47.816</t>
  </si>
  <si>
    <t>M48.06</t>
  </si>
  <si>
    <t>Spinal stenosis, lumbar region</t>
  </si>
  <si>
    <t>M48.07</t>
  </si>
  <si>
    <t>M48.54XA</t>
  </si>
  <si>
    <t>M48.54XD</t>
  </si>
  <si>
    <t>M48.55XA</t>
  </si>
  <si>
    <t>M48.56XA</t>
  </si>
  <si>
    <t>M48.56XD</t>
  </si>
  <si>
    <t>M50.11</t>
  </si>
  <si>
    <t>M50.12</t>
  </si>
  <si>
    <t>Cervical disc disorder with radiculopathy, mid-cervical region</t>
  </si>
  <si>
    <t>M50.21</t>
  </si>
  <si>
    <t>M50.22</t>
  </si>
  <si>
    <t>Other cervical disc displacement, mid-cervical region</t>
  </si>
  <si>
    <t>M50.23</t>
  </si>
  <si>
    <t>M50.31</t>
  </si>
  <si>
    <t>M50.32</t>
  </si>
  <si>
    <t>Other cervical disc degeneration, mid-cervical region</t>
  </si>
  <si>
    <t>M51.06</t>
  </si>
  <si>
    <t>M51.14</t>
  </si>
  <si>
    <t>M51.16</t>
  </si>
  <si>
    <t>M51.17</t>
  </si>
  <si>
    <t>M51.24</t>
  </si>
  <si>
    <t>M51.26</t>
  </si>
  <si>
    <t>M51.27</t>
  </si>
  <si>
    <t>M51.34</t>
  </si>
  <si>
    <t>M51.36</t>
  </si>
  <si>
    <t>M51.37</t>
  </si>
  <si>
    <t>M54.02</t>
  </si>
  <si>
    <t>M54.12</t>
  </si>
  <si>
    <t>M54.13</t>
  </si>
  <si>
    <t>M54.14</t>
  </si>
  <si>
    <t>M54.16</t>
  </si>
  <si>
    <t>M54.17</t>
  </si>
  <si>
    <t>M54.5</t>
  </si>
  <si>
    <t>M54.81</t>
  </si>
  <si>
    <t>M62.50</t>
  </si>
  <si>
    <t>M62.81</t>
  </si>
  <si>
    <t>M62.830</t>
  </si>
  <si>
    <t>M62.838</t>
  </si>
  <si>
    <t>M70.21</t>
  </si>
  <si>
    <t>M70.22</t>
  </si>
  <si>
    <t>M70.41</t>
  </si>
  <si>
    <t>M70.42</t>
  </si>
  <si>
    <t>M70.51</t>
  </si>
  <si>
    <t>M70.52</t>
  </si>
  <si>
    <t>M70.61</t>
  </si>
  <si>
    <t>M70.62</t>
  </si>
  <si>
    <t>M70.71</t>
  </si>
  <si>
    <t>M70.72</t>
  </si>
  <si>
    <t>M75.01</t>
  </si>
  <si>
    <t>M75.02</t>
  </si>
  <si>
    <t>M75.21</t>
  </si>
  <si>
    <t>M75.22</t>
  </si>
  <si>
    <t>M75.41</t>
  </si>
  <si>
    <t>M75.42</t>
  </si>
  <si>
    <t>M75.51</t>
  </si>
  <si>
    <t>M75.52</t>
  </si>
  <si>
    <t>M75.81</t>
  </si>
  <si>
    <t>M75.82</t>
  </si>
  <si>
    <t>M76.01</t>
  </si>
  <si>
    <t>M76.31</t>
  </si>
  <si>
    <t>M76.32</t>
  </si>
  <si>
    <t>M76.61</t>
  </si>
  <si>
    <t>M76.62</t>
  </si>
  <si>
    <t>M77.01</t>
  </si>
  <si>
    <t>M77.02</t>
  </si>
  <si>
    <t>M77.11</t>
  </si>
  <si>
    <t>M77.12</t>
  </si>
  <si>
    <t>M77.41</t>
  </si>
  <si>
    <t>M77.42</t>
  </si>
  <si>
    <t>M79.1</t>
  </si>
  <si>
    <t>M79.2</t>
  </si>
  <si>
    <t>M79.601</t>
  </si>
  <si>
    <t>M79.602</t>
  </si>
  <si>
    <t>M79.604</t>
  </si>
  <si>
    <t>M79.605</t>
  </si>
  <si>
    <t>M79.7</t>
  </si>
  <si>
    <t>M99.53</t>
  </si>
  <si>
    <t>M99.73</t>
  </si>
  <si>
    <t>R20.1</t>
  </si>
  <si>
    <t>R20.2</t>
  </si>
  <si>
    <t>R20.3</t>
  </si>
  <si>
    <t>R26.81</t>
  </si>
  <si>
    <t>R51</t>
  </si>
  <si>
    <t>R60.0</t>
  </si>
  <si>
    <t>R60.1</t>
  </si>
  <si>
    <t>S13.4XXA</t>
  </si>
  <si>
    <t>S13.4XXD</t>
  </si>
  <si>
    <t>S16.1XXA</t>
  </si>
  <si>
    <t>S16.1XXD</t>
  </si>
  <si>
    <t>S16.1XXS</t>
  </si>
  <si>
    <t>S23.3XXA</t>
  </si>
  <si>
    <t>S23.3XXD</t>
  </si>
  <si>
    <t>S33.5XXD</t>
  </si>
  <si>
    <t>S33.6XXA</t>
  </si>
  <si>
    <t>S33.6XXD</t>
  </si>
  <si>
    <t>S43.432A</t>
  </si>
  <si>
    <t>S84.11XA</t>
  </si>
  <si>
    <t>S84.12XA</t>
  </si>
  <si>
    <t>Acute hepatitis C with hepatic coma</t>
  </si>
  <si>
    <t>Chronic hepatitis C with hepatic coma</t>
  </si>
  <si>
    <t>Acute hepatitis C without mention of hepatic coma</t>
  </si>
  <si>
    <t>Chronic hepatitis C without mention of hepatic coma</t>
  </si>
  <si>
    <t>Unspecified viral hepatitis C</t>
  </si>
  <si>
    <t>Unspecified viral hepatitis C with hepatic coma</t>
  </si>
  <si>
    <t>V02.60</t>
  </si>
  <si>
    <t>Viral hepatitis carrier, unspecified</t>
  </si>
  <si>
    <t>V02.62</t>
  </si>
  <si>
    <t>Hepatitis C carrier</t>
  </si>
  <si>
    <t>V02.69</t>
  </si>
  <si>
    <t>Other viral hepatitis carrier</t>
  </si>
  <si>
    <t>B17.1</t>
  </si>
  <si>
    <t>Acute hepatitis C</t>
  </si>
  <si>
    <t>B17.10</t>
  </si>
  <si>
    <t>Acute hepatitis C without hepatic coma</t>
  </si>
  <si>
    <t>B17.11</t>
  </si>
  <si>
    <t>B18.2</t>
  </si>
  <si>
    <t>Chronic viral hepatitis C</t>
  </si>
  <si>
    <t>B19.2</t>
  </si>
  <si>
    <t>B19.20</t>
  </si>
  <si>
    <t>Unspecified viral hepatitis C without hepatic coma</t>
  </si>
  <si>
    <t>B19.21</t>
  </si>
  <si>
    <t>O98.4</t>
  </si>
  <si>
    <t>Viral hepatitis complicating pregnancy, childbirth and the puerperium</t>
  </si>
  <si>
    <t>O98.41</t>
  </si>
  <si>
    <t>Viral hepatitis complicating pregnancy</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</si>
  <si>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</si>
  <si>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</si>
  <si>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</si>
  <si>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</si>
  <si>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</si>
  <si>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</si>
  <si>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</si>
  <si>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</si>
  <si>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</si>
  <si>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</si>
  <si>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O98.43</t>
  </si>
  <si>
    <t>Viral hepatitis complicating the puerperium</t>
  </si>
  <si>
    <t>Human immunodeficiency virus [HIV] disease</t>
  </si>
  <si>
    <t>HIV infection causing other specified infections</t>
  </si>
  <si>
    <t>HIV infection with specified malignant neoplasms</t>
  </si>
  <si>
    <t>HIV causing other specified conditions</t>
  </si>
  <si>
    <t>HIV causing specified diseases of the central nervous system</t>
  </si>
  <si>
    <t>HIV causing other disorders involving the immune mechanism</t>
  </si>
  <si>
    <t>Other human immunodeficiency virus (HIV) infection</t>
  </si>
  <si>
    <t>HIV infection not otherwise specified (with or without other conditions not classifiable to 042, 043, 044.0)</t>
  </si>
  <si>
    <t>Human immunodeficiency virus, type 2 [HIV-2] infection in conditions classified elsewhere and of unspecified site</t>
  </si>
  <si>
    <t>Nonspecific serologic evidence of human immunodeficiency virus [HIV]</t>
  </si>
  <si>
    <t>V08</t>
  </si>
  <si>
    <t>Asymptomatic human immunodeficiency virus [HIV] infection status</t>
  </si>
  <si>
    <t>B20.0</t>
  </si>
  <si>
    <t>HIV disease resulting in mycobacterial infection</t>
  </si>
  <si>
    <t>B20.1</t>
  </si>
  <si>
    <t>HIV disease resulting in other bacterial infections</t>
  </si>
  <si>
    <t>B20.2</t>
  </si>
  <si>
    <t>HIV disease resulting in cytomegaloviral disease</t>
  </si>
  <si>
    <t>B20.3</t>
  </si>
  <si>
    <t>HIV disease resulting in other viral infections</t>
  </si>
  <si>
    <t>B20.4</t>
  </si>
  <si>
    <t>HIV disease resulting in candidiasis</t>
  </si>
  <si>
    <t>B20.6</t>
  </si>
  <si>
    <t>HIV disease resulting in Pneumocystis jirovecii pneumonia</t>
  </si>
  <si>
    <t>B20.7</t>
  </si>
  <si>
    <t>HIV disease resulting in multiple infections</t>
  </si>
  <si>
    <t>B20.8</t>
  </si>
  <si>
    <t>HIV disease resulting in other infectious and parasitic diseases</t>
  </si>
  <si>
    <t>B21.0</t>
  </si>
  <si>
    <t>HIV disease resulting in Kaposi sarcoma</t>
  </si>
  <si>
    <t>B21.1</t>
  </si>
  <si>
    <t>HIV disease resulting in Burkitt lymphoma</t>
  </si>
  <si>
    <t>B21.2</t>
  </si>
  <si>
    <t>HIV disease resulting in other types of non-Hodgkin lymphoma</t>
  </si>
  <si>
    <t>B21.3</t>
  </si>
  <si>
    <t>HIV disease resulting in other malignant neoplasms of lymphoid, haematopoietic and related tissue</t>
  </si>
  <si>
    <t>B21.7</t>
  </si>
  <si>
    <t>HIV disease resulting in multiple malignant neoplasms</t>
  </si>
  <si>
    <t>B21.8</t>
  </si>
  <si>
    <t>HIV disease resulting in other malignant neoplasms</t>
  </si>
  <si>
    <t>B22.0</t>
  </si>
  <si>
    <t>HIV disease resulting in encephalopathy</t>
  </si>
  <si>
    <t>B22.1</t>
  </si>
  <si>
    <t>HIV disease resulting in lymphoid interstitial pneumonitis</t>
  </si>
  <si>
    <t>B22.2</t>
  </si>
  <si>
    <t>HIV disease resulting in wasting syndrome</t>
  </si>
  <si>
    <t>B22.7</t>
  </si>
  <si>
    <t>HIV disease resulting in multiple diseases classified elsewhere</t>
  </si>
  <si>
    <t>B23.0</t>
  </si>
  <si>
    <t>Acute HIV infection syndrome</t>
  </si>
  <si>
    <t>B23.2</t>
  </si>
  <si>
    <t>HIV disease resulting in haematological and immunological abnormalities, not elsewhere classified</t>
  </si>
  <si>
    <t>B23.8</t>
  </si>
  <si>
    <t>HIV disease resulting in other specified conditions</t>
  </si>
  <si>
    <t>B24</t>
  </si>
  <si>
    <t>Unspecified human immunodeficiency virus [HIV] disease</t>
  </si>
  <si>
    <t>B97.35</t>
  </si>
  <si>
    <t>Human immunodeficiency virus, type 2 [HIV 2] as the cause of diseases classified elsewhere</t>
  </si>
  <si>
    <t>F02.4</t>
  </si>
  <si>
    <t>Dementia in human immunodeficiency virus [HIV] disease</t>
  </si>
  <si>
    <t>O98.7</t>
  </si>
  <si>
    <t>Human immunodeficiency virus [HIV] disease complicating pregnancy, childbirth and the puerperium</t>
  </si>
  <si>
    <t>O98.71</t>
  </si>
  <si>
    <t>Human immunodeficiency virus [HIV] disease complicating pregnancy</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</si>
  <si>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</si>
  <si>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</si>
  <si>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</si>
  <si>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</si>
  <si>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</si>
  <si>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</si>
  <si>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</si>
  <si>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</si>
  <si>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</si>
  <si>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</si>
  <si>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O98.73</t>
  </si>
  <si>
    <t>Human immunodeficiency virus [HIV] disease complicating the puerperium</t>
  </si>
  <si>
    <t>R75</t>
  </si>
  <si>
    <t>Laboratory evidence of human immunodeficiency virus [HIV]</t>
  </si>
  <si>
    <t>Z11.4</t>
  </si>
  <si>
    <t>Encounter for screening for human immunodeficiency virus [HIV]</t>
  </si>
  <si>
    <t>Z21</t>
  </si>
  <si>
    <t xml:space="preserve">Supplementary Table 13. Suicide ICD codes </t>
  </si>
  <si>
    <t xml:space="preserve">Letters denote statistical significance: a, No Prescription v Minimal Exposure; b, No Prescription v Chronic Exposure; c, Minimal Exposure v Chronic Exposure. aa, bb, cc indicates an absolute difference of 5% in difference across the groups. </t>
  </si>
  <si>
    <t xml:space="preserve">Number of bouts na,na,c; na,na,c; na,na,c; </t>
  </si>
  <si>
    <r>
      <rPr>
        <i/>
        <sz val="11"/>
        <color theme="1"/>
        <rFont val="Arial"/>
        <family val="2"/>
      </rPr>
      <t>Density of record</t>
    </r>
    <r>
      <rPr>
        <sz val="11"/>
        <color theme="1"/>
        <rFont val="Arial"/>
        <family val="2"/>
      </rPr>
      <t xml:space="preserve"> is defined as the total number of non-unique ICD codes a patient received between 2005-2017 divided by the number of years included in the analysis.</t>
    </r>
  </si>
  <si>
    <t>Unscreened</t>
  </si>
  <si>
    <r>
      <rPr>
        <i/>
        <sz val="11"/>
        <color rgb="FF000000"/>
        <rFont val="Arial"/>
        <family val="2"/>
      </rPr>
      <t xml:space="preserve">A Bout </t>
    </r>
    <r>
      <rPr>
        <sz val="11"/>
        <color rgb="FF000000"/>
        <rFont val="Arial"/>
        <family val="2"/>
      </rPr>
      <t>represents a series of at least two prescriptions &lt;90 days apart; a bout ends when the next prescription is &gt;90 days apart from the last one.</t>
    </r>
  </si>
  <si>
    <t>53.25 (21.05)</t>
  </si>
  <si>
    <t>50.22 (22.40)</t>
  </si>
  <si>
    <t>53.32 (19.79)</t>
  </si>
  <si>
    <t>63.33 (16.06)</t>
  </si>
  <si>
    <t>48.40 (15.30)</t>
  </si>
  <si>
    <t>9596 (1.53%)</t>
  </si>
  <si>
    <t>735 (0.29%)</t>
  </si>
  <si>
    <t>1115 (2.23%)</t>
  </si>
  <si>
    <t>2475 (9.00%)</t>
  </si>
  <si>
    <t>9596 (100.00%)</t>
  </si>
  <si>
    <t>5976 (0.95%)</t>
  </si>
  <si>
    <t>346 (0.14%)</t>
  </si>
  <si>
    <t>700 (1.40%)</t>
  </si>
  <si>
    <t>1741 (6.33%)</t>
  </si>
  <si>
    <t>5976 (62.28%)</t>
  </si>
  <si>
    <t>15088 (2.40%)</t>
  </si>
  <si>
    <t>3249 (1.29%)</t>
  </si>
  <si>
    <t>1576 (3.14%)</t>
  </si>
  <si>
    <t>1668 (6.06%)</t>
  </si>
  <si>
    <t>2530 (26.37%)</t>
  </si>
  <si>
    <t>46268 (7.37%)</t>
  </si>
  <si>
    <t>5718 (2.27%)</t>
  </si>
  <si>
    <t>5326 (10.63%)</t>
  </si>
  <si>
    <t>7320 (26.61%)</t>
  </si>
  <si>
    <t>4534 (47.25%)</t>
  </si>
  <si>
    <t>4945 (0.79%)</t>
  </si>
  <si>
    <t>1322 (0.53%)</t>
  </si>
  <si>
    <t>589 (1.18%)</t>
  </si>
  <si>
    <t>529 (1.92%)</t>
  </si>
  <si>
    <t>1250 (13.03%)</t>
  </si>
  <si>
    <t>14692 (2.34%)</t>
  </si>
  <si>
    <t>2800 (1.11%)</t>
  </si>
  <si>
    <t>1681 (3.35%)</t>
  </si>
  <si>
    <t>2205 (8.02%)</t>
  </si>
  <si>
    <t>5449 (56.78%)</t>
  </si>
  <si>
    <t>40896 (6.52%)</t>
  </si>
  <si>
    <t>10519 (4.18%)</t>
  </si>
  <si>
    <t>4018 (8.02%)</t>
  </si>
  <si>
    <t>5311 (19.31%)</t>
  </si>
  <si>
    <t>2465 (25.69%)</t>
  </si>
  <si>
    <t>66343 (10.57%)</t>
  </si>
  <si>
    <t>15868 (6.31%)</t>
  </si>
  <si>
    <t>6213 (12.40%)</t>
  </si>
  <si>
    <t>10009 (36.39%)</t>
  </si>
  <si>
    <t>4472 (46.60%)</t>
  </si>
  <si>
    <t>6333 (1.01%)</t>
  </si>
  <si>
    <t>1580 (0.63%)</t>
  </si>
  <si>
    <t>666 (1.33%)</t>
  </si>
  <si>
    <t>545 (1.98%)</t>
  </si>
  <si>
    <t>1103 (11.49%)</t>
  </si>
  <si>
    <t>2193 (0.35%)</t>
  </si>
  <si>
    <t>970 (0.39%)</t>
  </si>
  <si>
    <t>150 (0.30%)</t>
  </si>
  <si>
    <t>127 (0.46%)</t>
  </si>
  <si>
    <t>218 (2.27%)</t>
  </si>
  <si>
    <t>11733 (1.87%)</t>
  </si>
  <si>
    <t>3297 (1.31%)</t>
  </si>
  <si>
    <t>1110 (2.22%)</t>
  </si>
  <si>
    <t>1424 (5.18%)</t>
  </si>
  <si>
    <t>2021 (21.06%)</t>
  </si>
  <si>
    <t>323476 (51.56%)</t>
  </si>
  <si>
    <t>84821 (33.72%)</t>
  </si>
  <si>
    <t>32044 (63.94%)</t>
  </si>
  <si>
    <t>25351 (92.16%)</t>
  </si>
  <si>
    <t>6861 (71.50%)</t>
  </si>
  <si>
    <t>3505 (0.56%)</t>
  </si>
  <si>
    <t>290 (0.12%)</t>
  </si>
  <si>
    <t>389 (0.78%)</t>
  </si>
  <si>
    <t>724 (2.63%)</t>
  </si>
  <si>
    <t>927 (9.66%)</t>
  </si>
  <si>
    <t>3273 (0.52%)</t>
  </si>
  <si>
    <t>631 (0.25%)</t>
  </si>
  <si>
    <t>307 (0.61%)</t>
  </si>
  <si>
    <t>550 (2.00%)</t>
  </si>
  <si>
    <t>242 (2.52%)</t>
  </si>
  <si>
    <t>522 (0.08%)</t>
  </si>
  <si>
    <t>30 (0.01%)</t>
  </si>
  <si>
    <t>68 (0.14%)</t>
  </si>
  <si>
    <t>272 (2.83%)</t>
  </si>
  <si>
    <t>133 (0.48%)</t>
  </si>
  <si>
    <t>Suicidal behavior</t>
  </si>
  <si>
    <t>NP v ME (t/X2, p&lt;2.2E-16)</t>
  </si>
  <si>
    <t>ME v CE (t/X2, p&lt;2.2E-16)</t>
  </si>
  <si>
    <t>All (X2; p&lt;2E-16)</t>
  </si>
  <si>
    <t>All (X2; p&lt;2.2E-16)</t>
  </si>
  <si>
    <t>NP v CE (t/X2, p&lt;2.2E-16)</t>
  </si>
  <si>
    <t>NP v CE (% difference)</t>
  </si>
  <si>
    <r>
      <t>13.67 (</t>
    </r>
    <r>
      <rPr>
        <i/>
        <sz val="11"/>
        <color theme="1"/>
        <rFont val="Arial"/>
        <family val="2"/>
      </rPr>
      <t>p</t>
    </r>
    <r>
      <rPr>
        <sz val="11"/>
        <color theme="1"/>
        <rFont val="Arial"/>
        <family val="2"/>
      </rPr>
      <t>=0.001)</t>
    </r>
  </si>
  <si>
    <r>
      <t>5.56 (</t>
    </r>
    <r>
      <rPr>
        <i/>
        <sz val="11"/>
        <color rgb="FF000000"/>
        <rFont val="Arial"/>
        <family val="2"/>
      </rPr>
      <t>p</t>
    </r>
    <r>
      <rPr>
        <sz val="11"/>
        <color rgb="FF000000"/>
        <rFont val="Arial"/>
        <family val="2"/>
      </rPr>
      <t>=3.19E-08)</t>
    </r>
  </si>
  <si>
    <r>
      <t>8.82 (</t>
    </r>
    <r>
      <rPr>
        <i/>
        <sz val="11"/>
        <color rgb="FF000000"/>
        <rFont val="Arial"/>
        <family val="2"/>
      </rPr>
      <t>p</t>
    </r>
    <r>
      <rPr>
        <sz val="11"/>
        <color rgb="FF000000"/>
        <rFont val="Arial"/>
        <family val="2"/>
      </rPr>
      <t>=0.003)</t>
    </r>
  </si>
  <si>
    <r>
      <t>16.38 (</t>
    </r>
    <r>
      <rPr>
        <i/>
        <sz val="11"/>
        <color rgb="FF000000"/>
        <rFont val="Arial"/>
        <family val="2"/>
      </rPr>
      <t>p</t>
    </r>
    <r>
      <rPr>
        <sz val="11"/>
        <color rgb="FF000000"/>
        <rFont val="Arial"/>
        <family val="2"/>
      </rPr>
      <t>=5.19E-05)</t>
    </r>
  </si>
  <si>
    <r>
      <t>2.90 (</t>
    </r>
    <r>
      <rPr>
        <i/>
        <sz val="11"/>
        <color rgb="FF000000"/>
        <rFont val="Arial"/>
        <family val="2"/>
      </rPr>
      <t>p</t>
    </r>
    <r>
      <rPr>
        <sz val="11"/>
        <color rgb="FF000000"/>
        <rFont val="Arial"/>
        <family val="2"/>
      </rPr>
      <t>=0.09)</t>
    </r>
  </si>
  <si>
    <r>
      <t>5.69 (</t>
    </r>
    <r>
      <rPr>
        <i/>
        <sz val="11"/>
        <color rgb="FF000000"/>
        <rFont val="Arial"/>
        <family val="2"/>
      </rPr>
      <t>p</t>
    </r>
    <r>
      <rPr>
        <sz val="11"/>
        <color rgb="FF000000"/>
        <rFont val="Arial"/>
        <family val="2"/>
      </rPr>
      <t>=0.02)</t>
    </r>
  </si>
  <si>
    <r>
      <t>12.35 (</t>
    </r>
    <r>
      <rPr>
        <i/>
        <sz val="11"/>
        <color rgb="FF000000"/>
        <rFont val="Arial"/>
        <family val="2"/>
      </rPr>
      <t>p</t>
    </r>
    <r>
      <rPr>
        <sz val="11"/>
        <color rgb="FF000000"/>
        <rFont val="Arial"/>
        <family val="2"/>
      </rPr>
      <t>=0.0004)</t>
    </r>
  </si>
  <si>
    <r>
      <t>48.43 (</t>
    </r>
    <r>
      <rPr>
        <i/>
        <sz val="11"/>
        <color rgb="FF000000"/>
        <rFont val="Arial"/>
        <family val="2"/>
      </rPr>
      <t>p</t>
    </r>
    <r>
      <rPr>
        <sz val="11"/>
        <color rgb="FF000000"/>
        <rFont val="Arial"/>
        <family val="2"/>
      </rPr>
      <t>=3.43E-12)</t>
    </r>
  </si>
  <si>
    <r>
      <t>4.00 (</t>
    </r>
    <r>
      <rPr>
        <i/>
        <sz val="11"/>
        <color rgb="FF000000"/>
        <rFont val="Arial"/>
        <family val="2"/>
      </rPr>
      <t>p</t>
    </r>
    <r>
      <rPr>
        <sz val="11"/>
        <color rgb="FF000000"/>
        <rFont val="Arial"/>
        <family val="2"/>
      </rPr>
      <t>=0.05)</t>
    </r>
  </si>
  <si>
    <r>
      <t>0.37 (</t>
    </r>
    <r>
      <rPr>
        <i/>
        <sz val="11"/>
        <color rgb="FF000000"/>
        <rFont val="Arial"/>
        <family val="2"/>
      </rPr>
      <t>p</t>
    </r>
    <r>
      <rPr>
        <sz val="11"/>
        <color rgb="FF000000"/>
        <rFont val="Arial"/>
        <family val="2"/>
      </rPr>
      <t>=0.54)</t>
    </r>
  </si>
  <si>
    <r>
      <t>3.63 (</t>
    </r>
    <r>
      <rPr>
        <i/>
        <sz val="11"/>
        <color theme="1"/>
        <rFont val="Arial"/>
        <family val="2"/>
      </rPr>
      <t>p</t>
    </r>
    <r>
      <rPr>
        <sz val="11"/>
        <color theme="1"/>
        <rFont val="Arial"/>
        <family val="2"/>
      </rPr>
      <t>=2.90E-4)</t>
    </r>
  </si>
  <si>
    <r>
      <t>0.22 (</t>
    </r>
    <r>
      <rPr>
        <i/>
        <sz val="11"/>
        <color theme="1"/>
        <rFont val="Arial"/>
        <family val="2"/>
      </rPr>
      <t>p</t>
    </r>
    <r>
      <rPr>
        <sz val="11"/>
        <color theme="1"/>
        <rFont val="Arial"/>
        <family val="2"/>
      </rPr>
      <t>=0.83)</t>
    </r>
  </si>
  <si>
    <r>
      <t>0.36 (</t>
    </r>
    <r>
      <rPr>
        <i/>
        <sz val="11"/>
        <color rgb="FF000000"/>
        <rFont val="Arial"/>
        <family val="2"/>
      </rPr>
      <t>p</t>
    </r>
    <r>
      <rPr>
        <sz val="11"/>
        <color rgb="FF000000"/>
        <rFont val="Arial"/>
        <family val="2"/>
      </rPr>
      <t>=0.72)</t>
    </r>
  </si>
  <si>
    <t>Differences greater than 5% highlighted in bold.</t>
  </si>
  <si>
    <t xml:space="preserve">Age (SD)* aa,b,c; a,b,c; a,b,c; </t>
  </si>
  <si>
    <t>Depression aa,bb,cc; aa,bb,cc; aa,bb,cc</t>
  </si>
  <si>
    <t>Schizophrenia a,c; a,b,c; a,b,c</t>
  </si>
  <si>
    <t>Minimal Exposure</t>
  </si>
  <si>
    <t>Chronic Exposure</t>
  </si>
  <si>
    <t>No Prescription</t>
  </si>
  <si>
    <t>Given the large sample size effect on statistical significance, most test statistics had corresponding p-values &lt; 2.2E-16, with the exception of the following comparisons: schizophrenia (VUMC; No Prescription v Chronic Exposure; X2=2.90 p=0.09), proportion of males (VUMC; Minimal Exposure v Chronic Exposure, X2=5.69 p=0.02), schizophrenia (MGB; No Prescription v Minimal Exposure; X2=4.00 p=0.05), proportion of males (MGB; No Prescriptions v Chronic Exposure, X2=0.37 p=0.54), average length of record (Geisinger; Minimal Exposure v Chronic Exposure; t=0.22 p=0.83), and  average density of record (Geisinger; Minimal Exposure v Chronic Exposure; t=0.36 p=0.72).</t>
  </si>
  <si>
    <t>ICD codes were retrieved from Hser, Yih-Ing, et al. "Chronic pain among patients with opioid use disorder: Results from electronic health records data." Journal of substance abuse treatment 77 (2017): 26-30, as well as additional ICD codes compiled by members of the psycheMERGE consortium.</t>
  </si>
  <si>
    <t>ICD codes were compiled by members of the psycheMERGE consortium.</t>
  </si>
  <si>
    <t>ICD codes were retrieved from Castro, Victor M., et al. "Validation of electronic health record phenotyping of bipolar disorder cases and controls." American Journal of Psychiatry 172.4 (2015): 363-372.</t>
  </si>
  <si>
    <t>ICD codes were retrieved from Zheutlin, Amanda B., et al. "Penetrance and pleiotropy of polygenic risk scores for schizophrenia in 106,160 patients across four health care systems." American Journal of Psychiatry 176.10 (2019): 846-855.</t>
  </si>
  <si>
    <t>ICD codes were retrieved from Docherty, Anna R., et al. "Genome-wide association study of suicide death and polygenic prediction of clinical antecedents." American journal of psychiatry 177.10 (2020): 917-927, and Barak-Corren, Yuval, et al. "Predicting suicidal behavior from longitudinal electronic health records." American journal of psychiatry 174.2 (2017): 154-162.</t>
  </si>
  <si>
    <t>ICD codes were retrieved from Brummett CM, Waljee JF, Goesling J, et al. New persistent opioid use after minor and major surgical procedures in US adults. JAMA Surg (2017), doi:10.1001/jamasurg.2017.0504, as well as additional codes compiled by members of the psycheMERGE consortium.</t>
  </si>
  <si>
    <t>ICD codes were retrieved from Johnson et al. "A large-scale genome-wide association study meta-analysis of cannabis use disorder." The Lancet Psychiatry 7.12 (2020): 1032-1045</t>
  </si>
  <si>
    <t>ICD codes were retrieved from Palumbo SA, Adamson KM, Krishnamurthy S, et al. Assessment of Probable Opioid Use Disorder Using Electronic Health Record Documentation. JAMA Netw Open. 2020;3(9):e2015909, as well as additional codes compiled by members of the psycheMERGE consortium.</t>
  </si>
  <si>
    <t>ICD codes were retrieved from Palumbo SA, Adamson KM, Krishnamurthy S, et al. Assessment of Probable Opioid Use Disorder Using Electronic Health Record Documentation. JAMA Netw Open. 2020;3(9):e2015909.</t>
  </si>
  <si>
    <r>
      <t>ICD codes were retrieved from Denny JC, Bastarache L, Ritchie MD et al. Systematic comparison of phenome-wide association study of electronic medical record data and genome-wide association study data. </t>
    </r>
    <r>
      <rPr>
        <i/>
        <sz val="11"/>
        <color rgb="FF333333"/>
        <rFont val="Arial"/>
        <family val="2"/>
      </rPr>
      <t>Nat Biotechnol.</t>
    </r>
    <r>
      <rPr>
        <sz val="11"/>
        <color rgb="FF333333"/>
        <rFont val="Arial"/>
        <family val="2"/>
      </rPr>
      <t> 2013 Dec;31(12):1102-10</t>
    </r>
  </si>
  <si>
    <r>
      <rPr>
        <b/>
        <sz val="11"/>
        <color theme="1"/>
        <rFont val="Arial"/>
        <family val="2"/>
      </rPr>
      <t xml:space="preserve">Table S8. </t>
    </r>
    <r>
      <rPr>
        <sz val="11"/>
        <color theme="1"/>
        <rFont val="Arial"/>
        <family val="2"/>
      </rPr>
      <t xml:space="preserve">Substance use disorder ICD codes </t>
    </r>
  </si>
  <si>
    <t>ST1</t>
  </si>
  <si>
    <t>Index of Supplementary Tables (ST1-18)</t>
  </si>
  <si>
    <t>ST2</t>
  </si>
  <si>
    <t>ST3</t>
  </si>
  <si>
    <t>ST4</t>
  </si>
  <si>
    <t>ST5</t>
  </si>
  <si>
    <t>ST6</t>
  </si>
  <si>
    <t>ST7</t>
  </si>
  <si>
    <t>ST8</t>
  </si>
  <si>
    <t>ST9</t>
  </si>
  <si>
    <t>ST10</t>
  </si>
  <si>
    <t>ST11</t>
  </si>
  <si>
    <t>ST12</t>
  </si>
  <si>
    <t>ST13</t>
  </si>
  <si>
    <t>ST14</t>
  </si>
  <si>
    <t>ST15</t>
  </si>
  <si>
    <t>ST16</t>
  </si>
  <si>
    <t>ST17</t>
  </si>
  <si>
    <t>ST18</t>
  </si>
  <si>
    <r>
      <rPr>
        <b/>
        <sz val="11"/>
        <color theme="1"/>
        <rFont val="Arial"/>
        <family val="2"/>
      </rPr>
      <t xml:space="preserve">Table 1. </t>
    </r>
    <r>
      <rPr>
        <sz val="11"/>
        <color theme="1"/>
        <rFont val="Arial"/>
        <family val="2"/>
      </rPr>
      <t xml:space="preserve">Cancer ICD codes </t>
    </r>
  </si>
  <si>
    <r>
      <rPr>
        <b/>
        <sz val="11"/>
        <color theme="1"/>
        <rFont val="Arial"/>
        <family val="2"/>
      </rPr>
      <t xml:space="preserve">Table 2. </t>
    </r>
    <r>
      <rPr>
        <sz val="11"/>
        <color theme="1"/>
        <rFont val="Arial"/>
        <family val="2"/>
      </rPr>
      <t>Generic drug names of prescription opioid drugs used for analysis</t>
    </r>
  </si>
  <si>
    <r>
      <rPr>
        <b/>
        <sz val="11"/>
        <color theme="1"/>
        <rFont val="Arial"/>
        <family val="2"/>
      </rPr>
      <t xml:space="preserve">Table 3. </t>
    </r>
    <r>
      <rPr>
        <sz val="11"/>
        <color theme="1"/>
        <rFont val="Arial"/>
        <family val="2"/>
      </rPr>
      <t xml:space="preserve">Opioid use disorder ICD codes </t>
    </r>
  </si>
  <si>
    <r>
      <rPr>
        <b/>
        <sz val="11"/>
        <color theme="1"/>
        <rFont val="Arial"/>
        <family val="2"/>
      </rPr>
      <t>Table 4.</t>
    </r>
    <r>
      <rPr>
        <sz val="11"/>
        <color theme="1"/>
        <rFont val="Arial"/>
        <family val="2"/>
      </rPr>
      <t xml:space="preserve"> Opioid overdose ICD codes </t>
    </r>
  </si>
  <si>
    <r>
      <rPr>
        <b/>
        <sz val="11"/>
        <color theme="1"/>
        <rFont val="Arial"/>
        <family val="2"/>
      </rPr>
      <t>Table 5.</t>
    </r>
    <r>
      <rPr>
        <sz val="11"/>
        <color theme="1"/>
        <rFont val="Arial"/>
        <family val="2"/>
      </rPr>
      <t xml:space="preserve"> Alcohol use disorder ICD codes </t>
    </r>
  </si>
  <si>
    <r>
      <rPr>
        <b/>
        <sz val="11"/>
        <color theme="1"/>
        <rFont val="Arial"/>
        <family val="2"/>
      </rPr>
      <t>Table 6.</t>
    </r>
    <r>
      <rPr>
        <sz val="11"/>
        <color theme="1"/>
        <rFont val="Arial"/>
        <family val="2"/>
      </rPr>
      <t xml:space="preserve"> Tobacco use disorder ICD codes </t>
    </r>
  </si>
  <si>
    <r>
      <rPr>
        <b/>
        <sz val="11"/>
        <color theme="1"/>
        <rFont val="Arial"/>
        <family val="2"/>
      </rPr>
      <t>Table 7.</t>
    </r>
    <r>
      <rPr>
        <sz val="11"/>
        <color theme="1"/>
        <rFont val="Arial"/>
        <family val="2"/>
      </rPr>
      <t xml:space="preserve"> Cannabis use disorder ICD codes </t>
    </r>
  </si>
  <si>
    <r>
      <rPr>
        <b/>
        <sz val="11"/>
        <color theme="1"/>
        <rFont val="Arial"/>
        <family val="2"/>
      </rPr>
      <t>Table 9.</t>
    </r>
    <r>
      <rPr>
        <sz val="11"/>
        <color theme="1"/>
        <rFont val="Arial"/>
        <family val="2"/>
      </rPr>
      <t xml:space="preserve"> Anxiety ICD codes </t>
    </r>
  </si>
  <si>
    <r>
      <rPr>
        <b/>
        <sz val="11"/>
        <color theme="1"/>
        <rFont val="Arial"/>
        <family val="2"/>
      </rPr>
      <t>Table 10.</t>
    </r>
    <r>
      <rPr>
        <sz val="11"/>
        <color theme="1"/>
        <rFont val="Arial"/>
        <family val="2"/>
      </rPr>
      <t xml:space="preserve"> Depression ICD codes </t>
    </r>
  </si>
  <si>
    <r>
      <rPr>
        <b/>
        <sz val="11"/>
        <color theme="1"/>
        <rFont val="Arial"/>
        <family val="2"/>
      </rPr>
      <t xml:space="preserve">Table 11. </t>
    </r>
    <r>
      <rPr>
        <sz val="11"/>
        <color theme="1"/>
        <rFont val="Arial"/>
        <family val="2"/>
      </rPr>
      <t xml:space="preserve">Suicide ICD codes </t>
    </r>
  </si>
  <si>
    <r>
      <rPr>
        <b/>
        <sz val="11"/>
        <color theme="1"/>
        <rFont val="Arial"/>
        <family val="2"/>
      </rPr>
      <t>Table 12.</t>
    </r>
    <r>
      <rPr>
        <sz val="11"/>
        <color theme="1"/>
        <rFont val="Arial"/>
        <family val="2"/>
      </rPr>
      <t xml:space="preserve"> Schizophrenia ICD codes </t>
    </r>
  </si>
  <si>
    <r>
      <rPr>
        <b/>
        <sz val="11"/>
        <color theme="1"/>
        <rFont val="Arial"/>
        <family val="2"/>
      </rPr>
      <t xml:space="preserve">Table 13. </t>
    </r>
    <r>
      <rPr>
        <sz val="11"/>
        <color theme="1"/>
        <rFont val="Arial"/>
        <family val="2"/>
      </rPr>
      <t xml:space="preserve">Bipolar disorder ICD codes </t>
    </r>
  </si>
  <si>
    <r>
      <rPr>
        <b/>
        <sz val="11"/>
        <color theme="1"/>
        <rFont val="Arial"/>
        <family val="2"/>
      </rPr>
      <t>Table 14.</t>
    </r>
    <r>
      <rPr>
        <sz val="11"/>
        <color theme="1"/>
        <rFont val="Arial"/>
        <family val="2"/>
      </rPr>
      <t xml:space="preserve"> Pain ICD codes </t>
    </r>
  </si>
  <si>
    <r>
      <rPr>
        <b/>
        <sz val="11"/>
        <color theme="1"/>
        <rFont val="Arial"/>
        <family val="2"/>
      </rPr>
      <t>Table 15.</t>
    </r>
    <r>
      <rPr>
        <sz val="11"/>
        <color theme="1"/>
        <rFont val="Arial"/>
        <family val="2"/>
      </rPr>
      <t xml:space="preserve"> Hepatitis C ICD codes </t>
    </r>
  </si>
  <si>
    <r>
      <rPr>
        <b/>
        <sz val="11"/>
        <color theme="1"/>
        <rFont val="Arial"/>
        <family val="2"/>
      </rPr>
      <t>Table 16.</t>
    </r>
    <r>
      <rPr>
        <sz val="11"/>
        <color theme="1"/>
        <rFont val="Arial"/>
        <family val="2"/>
      </rPr>
      <t xml:space="preserve"> HIV ICD codes </t>
    </r>
  </si>
  <si>
    <r>
      <rPr>
        <b/>
        <sz val="11"/>
        <color theme="1"/>
        <rFont val="Arial"/>
        <family val="2"/>
      </rPr>
      <t>Table 17.</t>
    </r>
    <r>
      <rPr>
        <sz val="11"/>
        <color theme="1"/>
        <rFont val="Arial"/>
        <family val="2"/>
      </rPr>
      <t xml:space="preserve"> Characteristics of patients across three registries (VUMC, MGB, Geisinger) by groups based on opioid prescription use and OUD diagnosis</t>
    </r>
  </si>
  <si>
    <r>
      <rPr>
        <b/>
        <sz val="11"/>
        <color theme="1"/>
        <rFont val="Arial"/>
        <family val="2"/>
      </rPr>
      <t>Table 18.</t>
    </r>
    <r>
      <rPr>
        <sz val="11"/>
        <color theme="1"/>
        <rFont val="Arial"/>
        <family val="2"/>
      </rPr>
      <t xml:space="preserve"> Characteristics of patients across three registries by groups based on opioid prescription use and OUD diagnosis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</si>
</sst>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2"/>
      <color theme="1"/>
      <name val="Arial"/>
      <family val="2"/>
      <scheme val="minor"/>
    </font>
    <font>
      <b/>
      <sz val="11"/>
      <color rgb="FF000000"/>
      <name val="Arial"/>
      <family val="2"/>
    </font>
    <font>
      <sz val="10"/>
      <name val="Arial"/>
      <family val="2"/>
    </font>
    <font>
      <sz val="11"/>
      <color rgb="FF000000"/>
      <name val="Arial"/>
      <family val="2"/>
    </font>
    <font>
      <b/>
      <sz val="11"/>
      <color theme="1"/>
      <name val="Arial"/>
      <family val="2"/>
    </font>
    <font>
      <sz val="11"/>
      <color theme="1"/>
      <name val="Arial"/>
      <family val="2"/>
    </font>
    <font>
      <sz val="11"/>
      <color rgb="FF000000"/>
      <name val="Roboto"/>
    </font>
    <font>
      <sz val="10"/>
      <color theme="1"/>
      <name val="Arial"/>
      <family val="2"/>
    </font>
    <font>
      <sz val="10"/>
      <color theme="1"/>
      <name val="Arial"/>
      <family val="2"/>
    </font>
    <font>
      <b/>
      <sz val="10"/>
      <color theme="1"/>
      <name val="Arial"/>
      <family val="2"/>
    </font>
    <font>
      <b/>
      <sz val="10"/>
      <color theme="1"/>
      <name val="Arial"/>
      <family val="2"/>
    </font>
    <font>
      <sz val="10"/>
      <color rgb="FF000000"/>
      <name val="Arial"/>
      <family val="2"/>
    </font>
    <font>
      <sz val="10"/>
      <color rgb="FF222222"/>
      <name val="Arial"/>
      <family val="2"/>
    </font>
    <font>
      <sz val="11"/>
      <name val="Arial"/>
      <family val="2"/>
    </font>
    <font>
      <i/>
      <sz val="11"/>
      <color theme="1"/>
      <name val="Arial"/>
      <family val="2"/>
    </font>
    <font>
      <b/>
      <i/>
      <sz val="11"/>
      <color theme="1"/>
      <name val="Arial"/>
      <family val="2"/>
    </font>
    <font>
      <i/>
      <sz val="11"/>
      <color rgb="FF000000"/>
      <name val="Arial"/>
      <family val="2"/>
    </font>
    <font>
      <i/>
      <sz val="11"/>
      <color rgb="FF333333"/>
      <name val="Arial"/>
      <family val="2"/>
    </font>
    <font>
      <sz val="11"/>
      <color rgb="FF333333"/>
      <name val="Arial"/>
      <family val="2"/>
    </font>
  </fonts>
  <fills count="3">
    <fill>
      <patternFill patternType="none"/>
    </fill>
    <fill>
      <patternFill patternType="gray125"/>
    </fill>
    <fill>
      <patternFill patternType="solid">
        <fgColor rgb="FFFFFFFF"/>
        <bgColor rgb="FFFFFFFF"/>
      </patternFill>
    </fill>
  </fills>
  <borders count="18">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auto="1"/>
      </right>
      <top/>
      <bottom/>
      <diagonal/>
    </border>
    <border>
      <left/>
      <right style="thin">
        <color auto="1"/>
      </right>
      <top/>
      <bottom style="thin">
        <color rgb="FF000000"/>
      </bottom>
      <diagonal/>
    </border>
    <border>
      <left/>
      <right style="thin">
        <color auto="1"/>
      </right>
      <top style="thin">
        <color rgb="FF000000"/>
      </top>
      <bottom/>
      <diagonal/>
    </border>
    <border>
      <left/>
      <right/>
      <top/>
      <bottom style="thin">
        <color auto="1"/>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auto="1"/>
      </bottom>
      <diagonal/>
    </border>
    <border>
      <left/>
      <right/>
      <top style="thin">
        <color auto="1"/>
      </top>
      <bottom/>
      <diagonal/>
    </border>
  </borders>
  <cellStyleXfs count="2">
    <xf numFmtId="0" fontId="0" fillId="0" borderId="0"/>
    <xf numFmtId="0" fontId="1" fillId="0" borderId="0"/>
  </cellStyleXfs>
  <cellXfs count="216">
    <xf numFmtId="0" fontId="0" fillId="0" borderId="0" xfId="0" applyFont="1" applyAlignment="1"/>
    <xf numFmtId="0" fontId="4" fillId="0" borderId="0" xfId="0" applyFont="1" applyAlignment="1"/>
    <xf numFmtId="0" fontId="5" fillId="0" borderId="1" xfId="0" applyFont="1" applyBorder="1" applyAlignment="1"/>
    <xf numFmtId="0" fontId="6" fillId="0" borderId="0" xfId="0" applyFont="1" applyAlignment="1"/>
    <xf numFmtId="0" fontId="7" fillId="2" borderId="0" xfId="0" applyFont="1" applyFill="1" applyAlignment="1"/>
    <xf numFmtId="0" fontId="6" fillId="0" borderId="0" xfId="0" applyFont="1"/>
    <xf numFmtId="0" fontId="8" fillId="0" borderId="0" xfId="0" applyFont="1" applyAlignment="1">
      <alignment horizontal="left"/>
    </xf>
    <xf numFmtId="0" fontId="9" fillId="0" borderId="0" xfId="0" applyFont="1" applyAlignment="1"/>
    <xf numFmtId="0" fontId="8" fillId="0" borderId="0" xfId="0" applyFont="1" applyAlignment="1">
      <alignment horizontal="left"/>
    </xf>
    <xf numFmtId="0" fontId="8" fillId="0" borderId="0" xfId="0" applyFont="1" applyAlignment="1">
      <alignment horizontal="left"/>
    </xf>
    <xf numFmtId="3"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xf>
    <xf numFmtId="0" fontId="0" fillId="0" borderId="0" xfId="0" applyFont="1" applyAlignment="1">
      <alignment horizontal="center"/>
    </xf>
    <xf numFmtId="0" fontId="9" fillId="0" borderId="0" xfId="0" applyFont="1"/>
    <xf numFmtId="0" fontId="8" fillId="0" borderId="0" xfId="0" applyFont="1" applyAlignment="1">
      <alignment horizontal="left"/>
    </xf>
    <xf numFmtId="0" fontId="8" fillId="0" borderId="0" xfId="0" applyFont="1" applyAlignment="1">
      <alignment horizontal="left"/>
    </xf>
    <xf numFmtId="0" fontId="4" fillId="0" borderId="0" xfId="0" applyFont="1" applyAlignment="1"/>
    <xf numFmtId="49" fontId="9" fillId="0" borderId="0" xfId="0" applyNumberFormat="1" applyFont="1"/>
    <xf numFmtId="0" fontId="4" fillId="0" borderId="0" xfId="0" applyFont="1" applyAlignment="1"/>
    <xf numFmtId="0" fontId="6" fillId="0" borderId="6" xfId="0" applyFont="1" applyBorder="1"/>
    <xf numFmtId="0" fontId="4" fillId="0" borderId="0" xfId="0" applyFont="1" applyAlignment="1"/>
    <xf numFmtId="0" fontId="4" fillId="0" borderId="1" xfId="0" applyFont="1" applyBorder="1" applyAlignment="1"/>
    <xf numFmtId="0" fontId="6" fillId="0" borderId="1" xfId="0" applyFont="1" applyBorder="1"/>
    <xf numFmtId="0" fontId="6" fillId="0" borderId="7" xfId="0" applyFont="1" applyBorder="1"/>
    <xf numFmtId="49" fontId="5" fillId="0" borderId="0" xfId="0" applyNumberFormat="1" applyFont="1" applyAlignment="1"/>
    <xf numFmtId="0" fontId="6" fillId="0" borderId="0" xfId="0" applyFont="1" applyAlignment="1"/>
    <xf numFmtId="49" fontId="6" fillId="0" borderId="0" xfId="0" applyNumberFormat="1" applyFont="1" applyAlignment="1">
      <alignment horizontal="right"/>
    </xf>
    <xf numFmtId="0" fontId="4" fillId="0" borderId="0" xfId="0" applyFont="1" applyAlignment="1">
      <alignment horizontal="right"/>
    </xf>
    <xf numFmtId="0" fontId="4" fillId="2" borderId="0" xfId="0" applyFont="1" applyFill="1" applyAlignment="1"/>
    <xf numFmtId="49" fontId="2" fillId="0" borderId="0" xfId="0" applyNumberFormat="1" applyFont="1" applyAlignment="1"/>
    <xf numFmtId="0" fontId="8" fillId="0" borderId="0" xfId="0" applyFont="1"/>
    <xf numFmtId="49" fontId="6" fillId="0" borderId="0" xfId="0" applyNumberFormat="1" applyFont="1" applyAlignment="1">
      <alignment horizontal="right"/>
    </xf>
    <xf numFmtId="49" fontId="5" fillId="0" borderId="0" xfId="0" applyNumberFormat="1" applyFont="1" applyAlignment="1">
      <alignment horizontal="left"/>
    </xf>
    <xf numFmtId="49" fontId="4" fillId="0" borderId="0" xfId="0" applyNumberFormat="1" applyFont="1" applyAlignment="1">
      <alignment horizontal="right"/>
    </xf>
    <xf numFmtId="49" fontId="6" fillId="0" borderId="0" xfId="0" applyNumberFormat="1" applyFont="1" applyAlignment="1">
      <alignment horizontal="left"/>
    </xf>
    <xf numFmtId="49" fontId="6" fillId="0" borderId="0" xfId="0" applyNumberFormat="1" applyFont="1" applyAlignment="1">
      <alignment horizontal="right"/>
    </xf>
    <xf numFmtId="0" fontId="6" fillId="0" borderId="0" xfId="0" applyFont="1" applyAlignment="1">
      <alignment horizontal="right"/>
    </xf>
    <xf numFmtId="0" fontId="4" fillId="2" borderId="0" xfId="0" applyFont="1" applyFill="1" applyAlignment="1">
      <alignment horizontal="left"/>
    </xf>
    <xf numFmtId="0" fontId="5" fillId="0" borderId="0" xfId="0" applyFont="1" applyAlignment="1"/>
    <xf numFmtId="0" fontId="6" fillId="0" borderId="0" xfId="0" applyFont="1" applyAlignment="1"/>
    <xf numFmtId="0" fontId="6" fillId="0" borderId="0" xfId="0" applyFont="1" applyAlignment="1">
      <alignment horizontal="right"/>
    </xf>
    <xf numFmtId="49" fontId="6" fillId="0" borderId="0" xfId="0" applyNumberFormat="1" applyFont="1" applyAlignment="1">
      <alignment horizontal="right"/>
    </xf>
    <xf numFmtId="0" fontId="5" fillId="0" borderId="0" xfId="0" applyFont="1" applyAlignment="1"/>
    <xf numFmtId="0" fontId="6" fillId="0" borderId="0" xfId="0" applyFont="1" applyAlignment="1">
      <alignment horizontal="right"/>
    </xf>
    <xf numFmtId="0" fontId="5" fillId="0" borderId="0" xfId="0" applyFont="1"/>
    <xf numFmtId="49" fontId="5" fillId="0" borderId="0" xfId="0" applyNumberFormat="1" applyFont="1"/>
    <xf numFmtId="0" fontId="5" fillId="0" borderId="0" xfId="0" applyFont="1" applyAlignment="1">
      <alignment horizontal="left"/>
    </xf>
    <xf numFmtId="0" fontId="6" fillId="0" borderId="0" xfId="0" applyFont="1" applyAlignment="1">
      <alignment horizontal="right"/>
    </xf>
    <xf numFmtId="49" fontId="4" fillId="2" borderId="0" xfId="0" applyNumberFormat="1" applyFont="1" applyFill="1" applyAlignment="1"/>
    <xf numFmtId="49" fontId="6" fillId="0" borderId="0" xfId="0" applyNumberFormat="1" applyFont="1" applyAlignment="1">
      <alignment horizontal="right" vertical="top"/>
    </xf>
    <xf numFmtId="49" fontId="6" fillId="0" borderId="0" xfId="0" applyNumberFormat="1" applyFont="1"/>
    <xf numFmtId="49" fontId="6" fillId="0" borderId="0" xfId="0" applyNumberFormat="1" applyFont="1" applyAlignment="1"/>
    <xf numFmtId="49" fontId="6" fillId="0" borderId="0" xfId="0" applyNumberFormat="1" applyFont="1"/>
    <xf numFmtId="0" fontId="5" fillId="0" borderId="0" xfId="0" applyFont="1" applyAlignment="1"/>
    <xf numFmtId="0" fontId="4" fillId="0" borderId="0" xfId="0" applyFont="1" applyAlignment="1"/>
    <xf numFmtId="0" fontId="2" fillId="0" borderId="0" xfId="0" applyFont="1" applyAlignment="1"/>
    <xf numFmtId="0" fontId="4" fillId="0" borderId="0" xfId="0" applyFont="1" applyAlignment="1">
      <alignment horizontal="left"/>
    </xf>
    <xf numFmtId="0" fontId="6" fillId="0" borderId="0" xfId="0" applyFont="1"/>
    <xf numFmtId="0" fontId="5" fillId="0" borderId="0" xfId="0" applyFont="1" applyAlignment="1">
      <alignment horizontal="left"/>
    </xf>
    <xf numFmtId="0" fontId="6" fillId="0" borderId="0" xfId="0" applyFont="1" applyAlignment="1">
      <alignment horizontal="right"/>
    </xf>
    <xf numFmtId="0" fontId="9" fillId="0" borderId="0" xfId="0" applyFont="1" applyAlignment="1">
      <alignment horizontal="right"/>
    </xf>
    <xf numFmtId="0" fontId="0" fillId="0" borderId="0" xfId="0" applyFont="1" applyAlignment="1">
      <alignment horizontal="left"/>
    </xf>
    <xf numFmtId="0" fontId="13" fillId="2" borderId="0" xfId="0" applyFont="1" applyFill="1" applyAlignment="1">
      <alignment horizontal="left"/>
    </xf>
    <xf numFmtId="0" fontId="8" fillId="0" borderId="0" xfId="0" applyFont="1" applyAlignment="1">
      <alignment horizontal="right"/>
    </xf>
    <xf numFmtId="0" fontId="9" fillId="0" borderId="0" xfId="0" applyFont="1" applyAlignment="1"/>
    <xf numFmtId="0" fontId="6" fillId="0" borderId="0" xfId="0" applyFont="1" applyAlignment="1"/>
    <xf numFmtId="49" fontId="6" fillId="0" borderId="0" xfId="0" applyNumberFormat="1" applyFont="1" applyAlignment="1"/>
    <xf numFmtId="49" fontId="6" fillId="0" borderId="0" xfId="0" applyNumberFormat="1" applyFont="1" applyAlignment="1"/>
    <xf numFmtId="49" fontId="4" fillId="0" borderId="0" xfId="0" applyNumberFormat="1" applyFont="1" applyAlignment="1"/>
    <xf numFmtId="0" fontId="4" fillId="0" borderId="0" xfId="0" applyFont="1" applyAlignment="1">
      <alignment horizontal="left"/>
    </xf>
    <xf numFmtId="0" fontId="6" fillId="0" borderId="0" xfId="0" applyFont="1"/>
    <xf numFmtId="0" fontId="11" fillId="0" borderId="0" xfId="0" applyFont="1"/>
    <xf numFmtId="0" fontId="11" fillId="0" borderId="0" xfId="0" applyFont="1"/>
    <xf numFmtId="0" fontId="9" fillId="0" borderId="0" xfId="0" applyFont="1" applyAlignment="1">
      <alignment horizontal="right"/>
    </xf>
    <xf numFmtId="0" fontId="12" fillId="0" borderId="0" xfId="0" applyFont="1" applyAlignment="1">
      <alignment horizontal="right"/>
    </xf>
    <xf numFmtId="0" fontId="6" fillId="0" borderId="0" xfId="0" applyFont="1" applyAlignment="1"/>
    <xf numFmtId="0" fontId="6" fillId="0" borderId="0" xfId="0" applyFont="1" applyAlignment="1">
      <alignment horizontal="left"/>
    </xf>
    <xf numFmtId="0" fontId="6" fillId="0" borderId="0" xfId="0" applyFont="1" applyAlignment="1">
      <alignment horizontal="center"/>
    </xf>
    <xf numFmtId="0" fontId="6" fillId="0" borderId="1" xfId="0" applyFont="1" applyBorder="1" applyAlignment="1">
      <alignment horizontal="center"/>
    </xf>
    <xf numFmtId="0" fontId="5" fillId="0" borderId="2" xfId="0" applyFont="1" applyBorder="1" applyAlignment="1">
      <alignment horizontal="left"/>
    </xf>
    <xf numFmtId="0" fontId="5" fillId="0" borderId="0" xfId="0" applyFont="1" applyAlignment="1">
      <alignment horizontal="center"/>
    </xf>
    <xf numFmtId="3" fontId="5" fillId="0" borderId="0" xfId="0" applyNumberFormat="1" applyFont="1" applyAlignment="1">
      <alignment horizontal="center"/>
    </xf>
    <xf numFmtId="0" fontId="6" fillId="0" borderId="1" xfId="0" applyFont="1" applyBorder="1" applyAlignment="1">
      <alignment horizontal="left"/>
    </xf>
    <xf numFmtId="0" fontId="5" fillId="0" borderId="1" xfId="0" applyFont="1" applyBorder="1" applyAlignment="1">
      <alignment horizontal="center"/>
    </xf>
    <xf numFmtId="3" fontId="2" fillId="0" borderId="0" xfId="0" applyNumberFormat="1" applyFont="1" applyAlignment="1">
      <alignment horizontal="left"/>
    </xf>
    <xf numFmtId="4" fontId="4" fillId="0" borderId="0" xfId="0" applyNumberFormat="1" applyFont="1" applyAlignment="1">
      <alignment horizontal="center"/>
    </xf>
    <xf numFmtId="0" fontId="4" fillId="0" borderId="0" xfId="0" applyFont="1" applyAlignment="1">
      <alignment horizontal="center"/>
    </xf>
    <xf numFmtId="49" fontId="4" fillId="0" borderId="0" xfId="0" applyNumberFormat="1" applyFont="1" applyAlignment="1">
      <alignment horizontal="center"/>
    </xf>
    <xf numFmtId="3" fontId="6" fillId="0" borderId="0" xfId="0" applyNumberFormat="1" applyFont="1" applyAlignment="1">
      <alignment horizontal="left"/>
    </xf>
    <xf numFmtId="1" fontId="4" fillId="0" borderId="0" xfId="0" applyNumberFormat="1" applyFont="1" applyAlignment="1">
      <alignment horizontal="center"/>
    </xf>
    <xf numFmtId="1" fontId="6" fillId="0" borderId="0" xfId="0" applyNumberFormat="1" applyFont="1" applyAlignment="1">
      <alignment horizontal="center"/>
    </xf>
    <xf numFmtId="4" fontId="4" fillId="0" borderId="1" xfId="0" applyNumberFormat="1" applyFont="1" applyBorder="1" applyAlignment="1">
      <alignment horizontal="center"/>
    </xf>
    <xf numFmtId="4" fontId="4" fillId="2" borderId="1" xfId="0" applyNumberFormat="1" applyFont="1" applyFill="1" applyBorder="1" applyAlignment="1">
      <alignment horizontal="center"/>
    </xf>
    <xf numFmtId="0" fontId="16" fillId="0" borderId="0" xfId="0" applyFont="1" applyAlignment="1">
      <alignment horizontal="left"/>
    </xf>
    <xf numFmtId="3" fontId="16" fillId="0" borderId="0" xfId="0" applyNumberFormat="1" applyFont="1" applyAlignment="1">
      <alignment horizontal="left"/>
    </xf>
    <xf numFmtId="2" fontId="6" fillId="0" borderId="0" xfId="0" applyNumberFormat="1" applyFont="1" applyAlignment="1">
      <alignment horizontal="center"/>
    </xf>
    <xf numFmtId="0" fontId="6" fillId="0" borderId="0" xfId="0" applyFont="1" applyBorder="1" applyAlignment="1"/>
    <xf numFmtId="0" fontId="6" fillId="0" borderId="6" xfId="0" applyFont="1" applyBorder="1" applyAlignment="1"/>
    <xf numFmtId="3" fontId="5" fillId="0" borderId="0" xfId="0" applyNumberFormat="1"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3" fontId="2" fillId="2" borderId="0" xfId="0" applyNumberFormat="1" applyFont="1" applyFill="1" applyBorder="1" applyAlignment="1">
      <alignment horizontal="center"/>
    </xf>
    <xf numFmtId="3" fontId="2" fillId="2" borderId="6" xfId="0" applyNumberFormat="1" applyFont="1" applyFill="1" applyBorder="1" applyAlignment="1">
      <alignment horizontal="center"/>
    </xf>
    <xf numFmtId="4" fontId="4" fillId="2" borderId="0" xfId="0" applyNumberFormat="1" applyFont="1" applyFill="1" applyBorder="1" applyAlignment="1">
      <alignment horizontal="center"/>
    </xf>
    <xf numFmtId="4" fontId="4" fillId="0" borderId="0" xfId="0" applyNumberFormat="1" applyFont="1" applyBorder="1" applyAlignment="1">
      <alignment horizontal="center"/>
    </xf>
    <xf numFmtId="0" fontId="4" fillId="2" borderId="6" xfId="0" applyFont="1" applyFill="1" applyBorder="1" applyAlignment="1">
      <alignment horizontal="center"/>
    </xf>
    <xf numFmtId="2" fontId="4" fillId="2" borderId="6" xfId="0" applyNumberFormat="1" applyFont="1" applyFill="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49" fontId="4" fillId="0" borderId="0" xfId="0" applyNumberFormat="1" applyFont="1" applyBorder="1" applyAlignment="1">
      <alignment horizontal="center"/>
    </xf>
    <xf numFmtId="0" fontId="4" fillId="0" borderId="6" xfId="0" applyFont="1" applyBorder="1" applyAlignment="1">
      <alignment horizontal="center"/>
    </xf>
    <xf numFmtId="0" fontId="4" fillId="2" borderId="0" xfId="0" applyFont="1" applyFill="1" applyBorder="1" applyAlignment="1">
      <alignment horizontal="center"/>
    </xf>
    <xf numFmtId="0" fontId="4" fillId="0" borderId="0" xfId="0" applyFont="1" applyBorder="1" applyAlignment="1">
      <alignment horizontal="center"/>
    </xf>
    <xf numFmtId="1" fontId="4" fillId="0" borderId="0" xfId="0" applyNumberFormat="1" applyFont="1" applyBorder="1" applyAlignment="1">
      <alignment horizontal="center"/>
    </xf>
    <xf numFmtId="2" fontId="4" fillId="0" borderId="0" xfId="0" applyNumberFormat="1" applyFont="1" applyBorder="1" applyAlignment="1">
      <alignment horizontal="center"/>
    </xf>
    <xf numFmtId="0" fontId="4" fillId="2" borderId="7" xfId="0" applyFont="1" applyFill="1" applyBorder="1" applyAlignment="1">
      <alignment horizontal="center"/>
    </xf>
    <xf numFmtId="49" fontId="0" fillId="0" borderId="0" xfId="0" applyNumberFormat="1" applyFont="1" applyAlignment="1"/>
    <xf numFmtId="49" fontId="10" fillId="0" borderId="0" xfId="0" applyNumberFormat="1" applyFont="1" applyAlignment="1"/>
    <xf numFmtId="49" fontId="4" fillId="0" borderId="12" xfId="0" applyNumberFormat="1" applyFont="1" applyBorder="1" applyAlignment="1">
      <alignment horizontal="right"/>
    </xf>
    <xf numFmtId="0" fontId="4" fillId="0" borderId="12" xfId="0" applyFont="1" applyBorder="1" applyAlignment="1"/>
    <xf numFmtId="0" fontId="6" fillId="0" borderId="12" xfId="0" applyFont="1" applyBorder="1" applyAlignment="1">
      <alignment horizontal="right"/>
    </xf>
    <xf numFmtId="0" fontId="6" fillId="0" borderId="12" xfId="0" applyFont="1" applyBorder="1"/>
    <xf numFmtId="0" fontId="4" fillId="2" borderId="12" xfId="0" applyFont="1" applyFill="1" applyBorder="1" applyAlignment="1">
      <alignment horizontal="left"/>
    </xf>
    <xf numFmtId="49" fontId="6" fillId="0" borderId="12" xfId="0" applyNumberFormat="1" applyFont="1" applyBorder="1" applyAlignment="1">
      <alignment horizontal="right"/>
    </xf>
    <xf numFmtId="0" fontId="4" fillId="2" borderId="12" xfId="0" applyFont="1" applyFill="1" applyBorder="1" applyAlignment="1"/>
    <xf numFmtId="0" fontId="4" fillId="0" borderId="12" xfId="0" applyFont="1" applyBorder="1" applyAlignment="1">
      <alignment horizontal="left"/>
    </xf>
    <xf numFmtId="0" fontId="4" fillId="0" borderId="0" xfId="0" applyFont="1" applyAlignment="1"/>
    <xf numFmtId="3" fontId="2" fillId="0" borderId="0" xfId="0" applyNumberFormat="1" applyFont="1" applyAlignment="1">
      <alignment horizontal="center"/>
    </xf>
    <xf numFmtId="3" fontId="2" fillId="0" borderId="0" xfId="0" applyNumberFormat="1" applyFont="1" applyBorder="1" applyAlignment="1">
      <alignment horizontal="center"/>
    </xf>
    <xf numFmtId="3" fontId="5" fillId="0" borderId="0" xfId="0" applyNumberFormat="1" applyFont="1" applyFill="1" applyAlignment="1">
      <alignment horizontal="center"/>
    </xf>
    <xf numFmtId="0" fontId="5" fillId="0" borderId="0" xfId="0" applyFont="1" applyFill="1" applyAlignment="1">
      <alignment horizontal="center"/>
    </xf>
    <xf numFmtId="3" fontId="5" fillId="0" borderId="1" xfId="0" applyNumberFormat="1" applyFont="1" applyFill="1" applyBorder="1" applyAlignment="1">
      <alignment horizontal="center"/>
    </xf>
    <xf numFmtId="0" fontId="5" fillId="0" borderId="1" xfId="0" applyFont="1" applyFill="1" applyBorder="1" applyAlignment="1">
      <alignment horizontal="center"/>
    </xf>
    <xf numFmtId="3" fontId="2" fillId="0" borderId="0" xfId="0" applyNumberFormat="1" applyFont="1" applyFill="1" applyAlignment="1">
      <alignment horizontal="center"/>
    </xf>
    <xf numFmtId="3" fontId="4" fillId="0" borderId="0" xfId="0" applyNumberFormat="1" applyFont="1" applyFill="1" applyAlignment="1">
      <alignment horizontal="center"/>
    </xf>
    <xf numFmtId="2" fontId="4" fillId="0" borderId="0" xfId="0" applyNumberFormat="1" applyFont="1" applyFill="1" applyAlignment="1">
      <alignment horizontal="center"/>
    </xf>
    <xf numFmtId="0" fontId="4" fillId="0" borderId="0" xfId="0" applyFont="1" applyFill="1" applyAlignment="1">
      <alignment horizontal="center"/>
    </xf>
    <xf numFmtId="4" fontId="4" fillId="0" borderId="0" xfId="0" applyNumberFormat="1" applyFont="1" applyFill="1" applyAlignment="1">
      <alignment horizontal="center"/>
    </xf>
    <xf numFmtId="49" fontId="4" fillId="0" borderId="0" xfId="0" applyNumberFormat="1" applyFont="1" applyFill="1" applyAlignment="1">
      <alignment horizontal="center"/>
    </xf>
    <xf numFmtId="0" fontId="6" fillId="0" borderId="0" xfId="0" applyFont="1" applyFill="1" applyAlignment="1">
      <alignment horizontal="center"/>
    </xf>
    <xf numFmtId="0" fontId="4" fillId="0" borderId="12" xfId="0" applyFont="1" applyFill="1" applyBorder="1" applyAlignment="1">
      <alignment horizontal="center"/>
    </xf>
    <xf numFmtId="2" fontId="6" fillId="0" borderId="14" xfId="0" applyNumberFormat="1" applyFont="1" applyFill="1" applyBorder="1" applyAlignment="1">
      <alignment horizontal="left"/>
    </xf>
    <xf numFmtId="2" fontId="6" fillId="0" borderId="0" xfId="0" applyNumberFormat="1" applyFont="1" applyFill="1" applyAlignment="1">
      <alignment horizontal="center"/>
    </xf>
    <xf numFmtId="2" fontId="6" fillId="0" borderId="0" xfId="0" applyNumberFormat="1" applyFont="1" applyFill="1"/>
    <xf numFmtId="2" fontId="6" fillId="0" borderId="1" xfId="0" applyNumberFormat="1" applyFont="1" applyFill="1" applyBorder="1" applyAlignment="1">
      <alignment horizontal="center"/>
    </xf>
    <xf numFmtId="2" fontId="5" fillId="0" borderId="15" xfId="0" applyNumberFormat="1" applyFont="1" applyFill="1" applyBorder="1" applyAlignment="1">
      <alignment horizontal="left"/>
    </xf>
    <xf numFmtId="2" fontId="5" fillId="0" borderId="2" xfId="0" applyNumberFormat="1" applyFont="1" applyFill="1" applyBorder="1" applyAlignment="1">
      <alignment horizontal="center"/>
    </xf>
    <xf numFmtId="2" fontId="14" fillId="0" borderId="2" xfId="0" applyNumberFormat="1" applyFont="1" applyFill="1" applyBorder="1"/>
    <xf numFmtId="2" fontId="5" fillId="0" borderId="0" xfId="0" applyNumberFormat="1" applyFont="1" applyFill="1" applyAlignment="1">
      <alignment horizontal="center"/>
    </xf>
    <xf numFmtId="2" fontId="5" fillId="0" borderId="11" xfId="0" applyNumberFormat="1" applyFont="1" applyFill="1" applyBorder="1" applyAlignment="1">
      <alignment horizontal="center"/>
    </xf>
    <xf numFmtId="2" fontId="6" fillId="0" borderId="13" xfId="0" applyNumberFormat="1" applyFont="1" applyFill="1" applyBorder="1" applyAlignment="1">
      <alignment horizontal="left"/>
    </xf>
    <xf numFmtId="2" fontId="5" fillId="0" borderId="1" xfId="0" applyNumberFormat="1" applyFont="1" applyFill="1" applyBorder="1" applyAlignment="1">
      <alignment horizontal="center"/>
    </xf>
    <xf numFmtId="2" fontId="2" fillId="0" borderId="0" xfId="0" applyNumberFormat="1" applyFont="1" applyFill="1" applyAlignment="1">
      <alignment horizontal="center"/>
    </xf>
    <xf numFmtId="2" fontId="16" fillId="0" borderId="14" xfId="0" applyNumberFormat="1" applyFont="1" applyFill="1" applyBorder="1" applyAlignment="1">
      <alignment horizontal="left"/>
    </xf>
    <xf numFmtId="2" fontId="6" fillId="0" borderId="14" xfId="0" applyNumberFormat="1" applyFont="1" applyFill="1" applyBorder="1" applyAlignment="1">
      <alignment horizontal="center"/>
    </xf>
    <xf numFmtId="2" fontId="6" fillId="0" borderId="9" xfId="0" applyNumberFormat="1" applyFont="1" applyFill="1" applyBorder="1" applyAlignment="1">
      <alignment horizontal="center"/>
    </xf>
    <xf numFmtId="0" fontId="4" fillId="0" borderId="0" xfId="0" applyNumberFormat="1" applyFont="1" applyFill="1" applyAlignment="1">
      <alignment horizontal="center"/>
    </xf>
    <xf numFmtId="2" fontId="4" fillId="0" borderId="14" xfId="0" applyNumberFormat="1" applyFont="1" applyFill="1" applyBorder="1" applyAlignment="1">
      <alignment horizontal="center"/>
    </xf>
    <xf numFmtId="2" fontId="6" fillId="0" borderId="6" xfId="0" applyNumberFormat="1" applyFont="1" applyFill="1" applyBorder="1" applyAlignment="1">
      <alignment horizontal="center"/>
    </xf>
    <xf numFmtId="2" fontId="4" fillId="0" borderId="14" xfId="0" applyNumberFormat="1" applyFont="1" applyFill="1" applyBorder="1" applyAlignment="1">
      <alignment horizontal="left"/>
    </xf>
    <xf numFmtId="2" fontId="4" fillId="0" borderId="6" xfId="0" applyNumberFormat="1" applyFont="1" applyFill="1" applyBorder="1" applyAlignment="1">
      <alignment horizontal="center"/>
    </xf>
    <xf numFmtId="0" fontId="0" fillId="0" borderId="0" xfId="0" applyFill="1" applyAlignment="1">
      <alignment horizontal="center"/>
    </xf>
    <xf numFmtId="2" fontId="4" fillId="0" borderId="1" xfId="0" applyNumberFormat="1" applyFont="1" applyFill="1" applyBorder="1" applyAlignment="1">
      <alignment horizontal="center"/>
    </xf>
    <xf numFmtId="2" fontId="6" fillId="0" borderId="13" xfId="0" applyNumberFormat="1" applyFont="1" applyFill="1" applyBorder="1" applyAlignment="1">
      <alignment horizontal="center"/>
    </xf>
    <xf numFmtId="2" fontId="6" fillId="0" borderId="16" xfId="0" applyNumberFormat="1" applyFont="1" applyFill="1" applyBorder="1" applyAlignment="1">
      <alignment horizontal="center"/>
    </xf>
    <xf numFmtId="2" fontId="6" fillId="0" borderId="12" xfId="0" applyNumberFormat="1" applyFont="1" applyFill="1" applyBorder="1" applyAlignment="1">
      <alignment horizontal="center"/>
    </xf>
    <xf numFmtId="2" fontId="6" fillId="0" borderId="7" xfId="0" applyNumberFormat="1" applyFont="1" applyFill="1" applyBorder="1" applyAlignment="1">
      <alignment horizontal="center"/>
    </xf>
    <xf numFmtId="2" fontId="4" fillId="0" borderId="0" xfId="0" applyNumberFormat="1" applyFont="1" applyFill="1"/>
    <xf numFmtId="0" fontId="0" fillId="0" borderId="0" xfId="0" applyFill="1"/>
    <xf numFmtId="49" fontId="8" fillId="0" borderId="0" xfId="0" applyNumberFormat="1" applyFont="1" applyFill="1"/>
    <xf numFmtId="2" fontId="5" fillId="0" borderId="7" xfId="0" applyNumberFormat="1" applyFont="1" applyFill="1" applyBorder="1" applyAlignment="1">
      <alignment horizontal="center"/>
    </xf>
    <xf numFmtId="0" fontId="8" fillId="0" borderId="0" xfId="0" applyFont="1" applyFill="1" applyAlignment="1">
      <alignment horizontal="left"/>
    </xf>
    <xf numFmtId="0" fontId="8" fillId="0" borderId="0" xfId="0" applyFont="1" applyFill="1" applyAlignment="1">
      <alignment horizontal="center"/>
    </xf>
    <xf numFmtId="4" fontId="8" fillId="0" borderId="0" xfId="0" applyNumberFormat="1" applyFont="1" applyFill="1"/>
    <xf numFmtId="2" fontId="8" fillId="0" borderId="0" xfId="0" applyNumberFormat="1" applyFont="1" applyFill="1" applyAlignment="1">
      <alignment horizontal="center"/>
    </xf>
    <xf numFmtId="3" fontId="8" fillId="0" borderId="0" xfId="0" applyNumberFormat="1" applyFont="1" applyFill="1"/>
    <xf numFmtId="4" fontId="8" fillId="0" borderId="0" xfId="0" applyNumberFormat="1" applyFont="1" applyFill="1" applyAlignment="1">
      <alignment horizontal="center"/>
    </xf>
    <xf numFmtId="3" fontId="8" fillId="0" borderId="0" xfId="0" applyNumberFormat="1" applyFont="1" applyFill="1" applyAlignment="1">
      <alignment horizontal="left"/>
    </xf>
    <xf numFmtId="2" fontId="0" fillId="0" borderId="0" xfId="0" applyNumberFormat="1" applyFill="1"/>
    <xf numFmtId="0" fontId="6" fillId="0" borderId="0" xfId="0" applyFont="1" applyFill="1" applyAlignment="1">
      <alignment horizontal="left"/>
    </xf>
    <xf numFmtId="2" fontId="4" fillId="0" borderId="9" xfId="0" applyNumberFormat="1" applyFont="1" applyFill="1" applyBorder="1" applyAlignment="1">
      <alignment horizontal="center"/>
    </xf>
    <xf numFmtId="0" fontId="4" fillId="0" borderId="0" xfId="0" applyFont="1"/>
    <xf numFmtId="0" fontId="4" fillId="0" borderId="0" xfId="0" applyFont="1" applyAlignment="1"/>
    <xf numFmtId="49" fontId="4" fillId="0" borderId="17" xfId="0" applyNumberFormat="1" applyFont="1" applyBorder="1" applyAlignment="1"/>
    <xf numFmtId="0" fontId="6" fillId="0" borderId="17" xfId="0" applyFont="1" applyBorder="1" applyAlignment="1"/>
    <xf numFmtId="0" fontId="6" fillId="0" borderId="12" xfId="0" applyFont="1" applyBorder="1" applyAlignment="1"/>
    <xf numFmtId="0" fontId="8" fillId="0" borderId="0" xfId="0" applyFont="1" applyAlignment="1"/>
    <xf numFmtId="0" fontId="4" fillId="0" borderId="0" xfId="0" applyFont="1" applyAlignment="1"/>
    <xf numFmtId="0" fontId="2" fillId="0" borderId="1" xfId="0" applyFont="1" applyBorder="1" applyAlignment="1"/>
    <xf numFmtId="0" fontId="14" fillId="0" borderId="1" xfId="0" applyFont="1" applyBorder="1"/>
    <xf numFmtId="0" fontId="2" fillId="2" borderId="1" xfId="0" applyFont="1" applyFill="1" applyBorder="1" applyAlignment="1"/>
    <xf numFmtId="49" fontId="6" fillId="0" borderId="1" xfId="0" applyNumberFormat="1" applyFont="1" applyBorder="1" applyAlignment="1"/>
    <xf numFmtId="0" fontId="3" fillId="0" borderId="1" xfId="0" applyFont="1" applyBorder="1"/>
    <xf numFmtId="0" fontId="6" fillId="0" borderId="3" xfId="0" applyFont="1" applyBorder="1" applyAlignment="1"/>
    <xf numFmtId="0" fontId="3" fillId="0" borderId="4" xfId="0" applyFont="1" applyBorder="1"/>
    <xf numFmtId="0" fontId="3" fillId="0" borderId="5" xfId="0" applyFont="1" applyBorder="1"/>
    <xf numFmtId="0" fontId="6" fillId="0" borderId="2" xfId="0" applyFont="1" applyFill="1" applyBorder="1" applyAlignment="1">
      <alignment wrapText="1"/>
    </xf>
    <xf numFmtId="0" fontId="6" fillId="0" borderId="17" xfId="0" applyFont="1" applyBorder="1" applyAlignment="1">
      <alignment horizontal="left" wrapText="1"/>
    </xf>
    <xf numFmtId="0" fontId="6" fillId="0" borderId="1" xfId="0" applyFont="1" applyBorder="1" applyAlignment="1">
      <alignment horizontal="left"/>
    </xf>
    <xf numFmtId="0" fontId="6" fillId="0" borderId="7" xfId="0" applyFont="1" applyBorder="1" applyAlignment="1">
      <alignment horizontal="left"/>
    </xf>
    <xf numFmtId="0" fontId="4" fillId="2" borderId="0" xfId="0" applyFont="1" applyFill="1" applyAlignment="1"/>
    <xf numFmtId="0" fontId="4" fillId="0" borderId="0" xfId="0" applyFont="1" applyAlignment="1"/>
    <xf numFmtId="3" fontId="5" fillId="0" borderId="2" xfId="0" applyNumberFormat="1" applyFont="1" applyFill="1" applyBorder="1" applyAlignment="1">
      <alignment horizontal="center"/>
    </xf>
    <xf numFmtId="0" fontId="14" fillId="0" borderId="2" xfId="0" applyFont="1" applyFill="1" applyBorder="1" applyAlignment="1">
      <alignment horizontal="center"/>
    </xf>
    <xf numFmtId="0" fontId="5" fillId="0" borderId="2" xfId="0" applyFont="1" applyBorder="1" applyAlignment="1">
      <alignment horizontal="center"/>
    </xf>
    <xf numFmtId="0" fontId="14" fillId="0" borderId="2" xfId="0" applyFont="1" applyBorder="1"/>
    <xf numFmtId="0" fontId="14" fillId="0" borderId="8" xfId="0" applyFont="1" applyBorder="1"/>
    <xf numFmtId="3" fontId="5" fillId="0" borderId="0" xfId="0"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Alignment="1">
      <alignment horizontal="center"/>
    </xf>
    <xf numFmtId="3" fontId="2" fillId="0" borderId="0" xfId="0" applyNumberFormat="1" applyFont="1" applyBorder="1" applyAlignment="1">
      <alignment horizontal="center"/>
    </xf>
    <xf numFmtId="0" fontId="4" fillId="0" borderId="0" xfId="0" applyFont="1" applyBorder="1" applyAlignment="1"/>
    <xf numFmtId="2" fontId="6" fillId="0" borderId="13" xfId="0" applyNumberFormat="1" applyFont="1" applyFill="1" applyBorder="1" applyAlignment="1">
      <alignment horizontal="left"/>
    </xf>
    <xf numFmtId="2" fontId="6" fillId="0" borderId="1" xfId="0" applyNumberFormat="1" applyFont="1" applyFill="1" applyBorder="1" applyAlignment="1">
      <alignment horizontal="left"/>
    </xf>
    <xf numFmtId="2" fontId="6" fillId="0" borderId="10" xfId="0" applyNumberFormat="1" applyFont="1" applyFill="1" applyBorder="1" applyAlignment="1">
      <alignment horizontal="left"/>
    </xf>
  </cellXfs>
  <cellStyles count="2">
    <cellStyle name="Normal" xfId="0" builtinId="0"/>
    <cellStyle name="Normal 2" xfId="1" xr:uid="{83F44163-8018-6F40-A46B-1E489D7CF2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3"/>
  <sheetViews>
    <sheetView showGridLines="0" tabSelected="1" zoomScaleNormal="100" workbookViewId="0">
      <selection sqref="A1:H1"/>
    </sheetView>
  </sheetViews>
  <sheetFormatPr baseColWidth="10" defaultColWidth="14.5" defaultRowHeight="15.75" customHeight="1" x14ac:dyDescent="0.15"/>
  <cols>
    <col min="1" max="1" width="9" customWidth="1"/>
    <col min="8" max="8" width="17" customWidth="1"/>
  </cols>
  <sheetData>
    <row r="1" spans="1:17" ht="15.75" customHeight="1" x14ac:dyDescent="0.15">
      <c r="A1" s="189" t="s">
        <v>7342</v>
      </c>
      <c r="B1" s="190"/>
      <c r="C1" s="190"/>
      <c r="D1" s="190"/>
      <c r="E1" s="190"/>
      <c r="F1" s="190"/>
      <c r="G1" s="190"/>
      <c r="H1" s="190"/>
      <c r="I1" s="1"/>
      <c r="J1" s="1"/>
      <c r="K1" s="1"/>
      <c r="L1" s="1"/>
      <c r="M1" s="1"/>
      <c r="N1" s="1"/>
      <c r="O1" s="1"/>
      <c r="P1" s="1"/>
      <c r="Q1" s="1"/>
    </row>
    <row r="2" spans="1:17" ht="15.75" customHeight="1" x14ac:dyDescent="0.15">
      <c r="A2" s="2" t="s">
        <v>0</v>
      </c>
      <c r="B2" s="191" t="s">
        <v>1</v>
      </c>
      <c r="C2" s="190"/>
      <c r="D2" s="190"/>
      <c r="E2" s="190"/>
      <c r="F2" s="190"/>
      <c r="G2" s="190"/>
      <c r="H2" s="190"/>
    </row>
    <row r="3" spans="1:17" ht="15.75" customHeight="1" x14ac:dyDescent="0.15">
      <c r="A3" s="76" t="s">
        <v>7341</v>
      </c>
      <c r="B3" s="76" t="s">
        <v>5</v>
      </c>
      <c r="C3" s="55"/>
      <c r="D3" s="55"/>
      <c r="E3" s="55"/>
      <c r="F3" s="55"/>
      <c r="G3" s="55"/>
      <c r="H3" s="55"/>
    </row>
    <row r="4" spans="1:17" ht="14" x14ac:dyDescent="0.15">
      <c r="A4" s="76" t="s">
        <v>7343</v>
      </c>
      <c r="B4" s="76" t="s">
        <v>4</v>
      </c>
      <c r="C4" s="71"/>
      <c r="D4" s="55"/>
      <c r="E4" s="55"/>
      <c r="F4" s="55"/>
      <c r="G4" s="55"/>
      <c r="H4" s="55"/>
    </row>
    <row r="5" spans="1:17" ht="15.75" customHeight="1" x14ac:dyDescent="0.15">
      <c r="A5" s="76" t="s">
        <v>7344</v>
      </c>
      <c r="B5" s="76" t="s">
        <v>6</v>
      </c>
      <c r="C5" s="55"/>
      <c r="D5" s="55"/>
      <c r="E5" s="55"/>
      <c r="F5" s="55"/>
      <c r="G5" s="55"/>
      <c r="H5" s="55"/>
    </row>
    <row r="6" spans="1:17" ht="15.75" customHeight="1" x14ac:dyDescent="0.15">
      <c r="A6" s="76" t="s">
        <v>7345</v>
      </c>
      <c r="B6" s="76" t="s">
        <v>7</v>
      </c>
      <c r="C6" s="55"/>
      <c r="D6" s="55"/>
      <c r="E6" s="55"/>
      <c r="F6" s="55"/>
      <c r="G6" s="55"/>
      <c r="H6" s="55"/>
    </row>
    <row r="7" spans="1:17" ht="15.75" customHeight="1" x14ac:dyDescent="0.15">
      <c r="A7" s="76" t="s">
        <v>7346</v>
      </c>
      <c r="B7" s="76" t="s">
        <v>8</v>
      </c>
      <c r="C7" s="55"/>
      <c r="D7" s="55"/>
      <c r="E7" s="55"/>
      <c r="F7" s="55"/>
      <c r="G7" s="55"/>
      <c r="H7" s="55"/>
      <c r="J7" s="5"/>
    </row>
    <row r="8" spans="1:17" ht="15.75" customHeight="1" x14ac:dyDescent="0.15">
      <c r="A8" s="76" t="s">
        <v>7347</v>
      </c>
      <c r="B8" s="76" t="s">
        <v>9</v>
      </c>
      <c r="C8" s="55"/>
      <c r="D8" s="55"/>
      <c r="E8" s="55"/>
      <c r="F8" s="55"/>
      <c r="G8" s="55"/>
      <c r="H8" s="55"/>
      <c r="J8" s="5"/>
    </row>
    <row r="9" spans="1:17" ht="15.75" customHeight="1" x14ac:dyDescent="0.15">
      <c r="A9" s="76" t="s">
        <v>7348</v>
      </c>
      <c r="B9" s="76" t="s">
        <v>10</v>
      </c>
      <c r="C9" s="55"/>
      <c r="D9" s="55"/>
      <c r="E9" s="55"/>
      <c r="F9" s="55"/>
      <c r="G9" s="55"/>
      <c r="H9" s="55"/>
      <c r="J9" s="5"/>
    </row>
    <row r="10" spans="1:17" ht="15.75" customHeight="1" x14ac:dyDescent="0.15">
      <c r="A10" s="76" t="s">
        <v>7349</v>
      </c>
      <c r="B10" s="76" t="s">
        <v>11</v>
      </c>
      <c r="C10" s="55"/>
      <c r="D10" s="55"/>
      <c r="E10" s="55"/>
      <c r="F10" s="55"/>
      <c r="G10" s="55"/>
      <c r="H10" s="55"/>
      <c r="J10" s="5"/>
    </row>
    <row r="11" spans="1:17" ht="15.75" customHeight="1" x14ac:dyDescent="0.15">
      <c r="A11" s="76" t="s">
        <v>7350</v>
      </c>
      <c r="B11" s="76" t="s">
        <v>12</v>
      </c>
      <c r="C11" s="55"/>
      <c r="D11" s="55"/>
      <c r="E11" s="55"/>
      <c r="F11" s="55"/>
      <c r="G11" s="55"/>
      <c r="H11" s="55"/>
      <c r="J11" s="5"/>
    </row>
    <row r="12" spans="1:17" ht="15.75" customHeight="1" x14ac:dyDescent="0.15">
      <c r="A12" s="76" t="s">
        <v>7351</v>
      </c>
      <c r="B12" s="76" t="s">
        <v>13</v>
      </c>
      <c r="C12" s="55"/>
      <c r="D12" s="55"/>
      <c r="E12" s="55"/>
      <c r="F12" s="55"/>
      <c r="G12" s="55"/>
      <c r="H12" s="55"/>
      <c r="J12" s="5"/>
    </row>
    <row r="13" spans="1:17" ht="15.75" customHeight="1" x14ac:dyDescent="0.15">
      <c r="A13" s="76" t="s">
        <v>7352</v>
      </c>
      <c r="B13" s="76" t="s">
        <v>14</v>
      </c>
      <c r="C13" s="55"/>
      <c r="D13" s="55"/>
      <c r="E13" s="55"/>
      <c r="F13" s="55"/>
      <c r="G13" s="55"/>
      <c r="H13" s="55"/>
      <c r="J13" s="5"/>
    </row>
    <row r="14" spans="1:17" ht="15.75" customHeight="1" x14ac:dyDescent="0.15">
      <c r="A14" s="76" t="s">
        <v>7353</v>
      </c>
      <c r="B14" s="76" t="s">
        <v>15</v>
      </c>
      <c r="C14" s="55"/>
      <c r="D14" s="55"/>
      <c r="E14" s="55"/>
      <c r="F14" s="55"/>
      <c r="G14" s="55"/>
      <c r="H14" s="55"/>
      <c r="J14" s="5"/>
    </row>
    <row r="15" spans="1:17" ht="15.75" customHeight="1" x14ac:dyDescent="0.15">
      <c r="A15" s="76" t="s">
        <v>7354</v>
      </c>
      <c r="B15" s="76" t="s">
        <v>16</v>
      </c>
      <c r="C15" s="55"/>
      <c r="D15" s="55"/>
      <c r="E15" s="55"/>
      <c r="F15" s="55"/>
      <c r="G15" s="55"/>
      <c r="H15" s="55"/>
      <c r="J15" s="5"/>
    </row>
    <row r="16" spans="1:17" ht="15.75" customHeight="1" x14ac:dyDescent="0.15">
      <c r="A16" s="76" t="s">
        <v>7355</v>
      </c>
      <c r="B16" s="76" t="s">
        <v>17</v>
      </c>
      <c r="C16" s="55"/>
      <c r="D16" s="55"/>
      <c r="E16" s="55"/>
      <c r="F16" s="55"/>
      <c r="G16" s="55"/>
      <c r="H16" s="55"/>
      <c r="J16" s="5"/>
    </row>
    <row r="17" spans="1:10" ht="15.75" customHeight="1" x14ac:dyDescent="0.15">
      <c r="A17" s="76" t="s">
        <v>7356</v>
      </c>
      <c r="B17" s="76" t="s">
        <v>18</v>
      </c>
      <c r="C17" s="55"/>
      <c r="D17" s="55"/>
      <c r="E17" s="55"/>
      <c r="F17" s="55"/>
      <c r="G17" s="55"/>
      <c r="H17" s="55"/>
      <c r="J17" s="5"/>
    </row>
    <row r="18" spans="1:10" ht="15.75" customHeight="1" x14ac:dyDescent="0.15">
      <c r="A18" s="76" t="s">
        <v>7357</v>
      </c>
      <c r="B18" s="76" t="s">
        <v>19</v>
      </c>
      <c r="C18" s="55"/>
      <c r="D18" s="55"/>
      <c r="E18" s="55"/>
      <c r="F18" s="55"/>
      <c r="G18" s="55"/>
      <c r="H18" s="55"/>
      <c r="J18" s="5"/>
    </row>
    <row r="19" spans="1:10" ht="15.75" customHeight="1" x14ac:dyDescent="0.15">
      <c r="A19" s="76" t="s">
        <v>7358</v>
      </c>
      <c r="B19" s="29" t="s">
        <v>2</v>
      </c>
      <c r="C19" s="71"/>
      <c r="D19" s="55"/>
      <c r="E19" s="55"/>
      <c r="F19" s="55"/>
      <c r="G19" s="55"/>
      <c r="H19" s="55"/>
      <c r="J19" s="5"/>
    </row>
    <row r="20" spans="1:10" ht="15.75" customHeight="1" x14ac:dyDescent="0.15">
      <c r="A20" s="76" t="s">
        <v>7359</v>
      </c>
      <c r="B20" s="29" t="s">
        <v>3</v>
      </c>
      <c r="J20" s="5"/>
    </row>
    <row r="21" spans="1:10" ht="15.75" customHeight="1" x14ac:dyDescent="0.15">
      <c r="J21" s="5"/>
    </row>
    <row r="23" spans="1:10" ht="14" x14ac:dyDescent="0.15">
      <c r="A23" s="76"/>
      <c r="C23" s="71"/>
      <c r="D23" s="55"/>
      <c r="E23" s="55"/>
      <c r="F23" s="55"/>
      <c r="G23" s="55"/>
      <c r="H23" s="55"/>
    </row>
  </sheetData>
  <mergeCells count="2">
    <mergeCell ref="A1:H1"/>
    <mergeCell ref="B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3322"/>
  <sheetViews>
    <sheetView showGridLines="0" zoomScaleNormal="100" workbookViewId="0">
      <selection sqref="A1:B1"/>
    </sheetView>
  </sheetViews>
  <sheetFormatPr baseColWidth="10" defaultColWidth="14.5" defaultRowHeight="15.75" customHeight="1" x14ac:dyDescent="0.15"/>
  <cols>
    <col min="1" max="1" width="9" style="117" bestFit="1" customWidth="1"/>
    <col min="2" max="2" width="106.6640625" bestFit="1" customWidth="1"/>
  </cols>
  <sheetData>
    <row r="1" spans="1:2" ht="15.75" customHeight="1" x14ac:dyDescent="0.15">
      <c r="A1" s="192" t="s">
        <v>7360</v>
      </c>
      <c r="B1" s="193"/>
    </row>
    <row r="2" spans="1:2" ht="15.75" customHeight="1" x14ac:dyDescent="0.15">
      <c r="A2" s="25" t="s">
        <v>292</v>
      </c>
      <c r="B2" s="26"/>
    </row>
    <row r="3" spans="1:2" ht="15.75" customHeight="1" x14ac:dyDescent="0.15">
      <c r="A3" s="34" t="s">
        <v>293</v>
      </c>
      <c r="B3" s="19" t="s">
        <v>294</v>
      </c>
    </row>
    <row r="4" spans="1:2" ht="15.75" customHeight="1" x14ac:dyDescent="0.15">
      <c r="A4" s="34" t="s">
        <v>295</v>
      </c>
      <c r="B4" s="19" t="s">
        <v>296</v>
      </c>
    </row>
    <row r="5" spans="1:2" ht="15.75" customHeight="1" x14ac:dyDescent="0.15">
      <c r="A5" s="34" t="s">
        <v>297</v>
      </c>
      <c r="B5" s="19" t="s">
        <v>298</v>
      </c>
    </row>
    <row r="6" spans="1:2" ht="15.75" customHeight="1" x14ac:dyDescent="0.15">
      <c r="A6" s="34" t="s">
        <v>299</v>
      </c>
      <c r="B6" s="19" t="s">
        <v>300</v>
      </c>
    </row>
    <row r="7" spans="1:2" ht="15.75" customHeight="1" x14ac:dyDescent="0.15">
      <c r="A7" s="34" t="s">
        <v>301</v>
      </c>
      <c r="B7" s="19" t="s">
        <v>302</v>
      </c>
    </row>
    <row r="8" spans="1:2" ht="15.75" customHeight="1" x14ac:dyDescent="0.15">
      <c r="A8" s="34" t="s">
        <v>303</v>
      </c>
      <c r="B8" s="19" t="s">
        <v>304</v>
      </c>
    </row>
    <row r="9" spans="1:2" ht="15.75" customHeight="1" x14ac:dyDescent="0.15">
      <c r="A9" s="34" t="s">
        <v>305</v>
      </c>
      <c r="B9" s="19" t="s">
        <v>306</v>
      </c>
    </row>
    <row r="10" spans="1:2" ht="15.75" customHeight="1" x14ac:dyDescent="0.15">
      <c r="A10" s="34" t="s">
        <v>307</v>
      </c>
      <c r="B10" s="19" t="s">
        <v>308</v>
      </c>
    </row>
    <row r="11" spans="1:2" ht="15.75" customHeight="1" x14ac:dyDescent="0.15">
      <c r="A11" s="34" t="s">
        <v>309</v>
      </c>
      <c r="B11" s="19" t="s">
        <v>310</v>
      </c>
    </row>
    <row r="12" spans="1:2" ht="15.75" customHeight="1" x14ac:dyDescent="0.15">
      <c r="A12" s="34" t="s">
        <v>311</v>
      </c>
      <c r="B12" s="19" t="s">
        <v>312</v>
      </c>
    </row>
    <row r="13" spans="1:2" ht="15.75" customHeight="1" x14ac:dyDescent="0.15">
      <c r="A13" s="34" t="s">
        <v>313</v>
      </c>
      <c r="B13" s="19" t="s">
        <v>314</v>
      </c>
    </row>
    <row r="14" spans="1:2" ht="15.75" customHeight="1" x14ac:dyDescent="0.15">
      <c r="A14" s="34" t="s">
        <v>315</v>
      </c>
      <c r="B14" s="19" t="s">
        <v>316</v>
      </c>
    </row>
    <row r="15" spans="1:2" ht="15.75" customHeight="1" x14ac:dyDescent="0.15">
      <c r="A15" s="34" t="s">
        <v>317</v>
      </c>
      <c r="B15" s="19" t="s">
        <v>318</v>
      </c>
    </row>
    <row r="16" spans="1:2" ht="15.75" customHeight="1" x14ac:dyDescent="0.15">
      <c r="A16" s="34" t="s">
        <v>319</v>
      </c>
      <c r="B16" s="19" t="s">
        <v>320</v>
      </c>
    </row>
    <row r="17" spans="1:2" ht="15.75" customHeight="1" x14ac:dyDescent="0.15">
      <c r="A17" s="34" t="s">
        <v>321</v>
      </c>
      <c r="B17" s="19" t="s">
        <v>322</v>
      </c>
    </row>
    <row r="18" spans="1:2" ht="15.75" customHeight="1" x14ac:dyDescent="0.15">
      <c r="A18" s="34" t="s">
        <v>323</v>
      </c>
      <c r="B18" s="19" t="s">
        <v>324</v>
      </c>
    </row>
    <row r="19" spans="1:2" ht="15.75" customHeight="1" x14ac:dyDescent="0.15">
      <c r="A19" s="34" t="s">
        <v>325</v>
      </c>
      <c r="B19" s="19" t="s">
        <v>326</v>
      </c>
    </row>
    <row r="20" spans="1:2" ht="15.75" customHeight="1" x14ac:dyDescent="0.15">
      <c r="A20" s="34" t="s">
        <v>327</v>
      </c>
      <c r="B20" s="19" t="s">
        <v>328</v>
      </c>
    </row>
    <row r="21" spans="1:2" ht="15.75" customHeight="1" x14ac:dyDescent="0.15">
      <c r="A21" s="34" t="s">
        <v>329</v>
      </c>
      <c r="B21" s="19" t="s">
        <v>330</v>
      </c>
    </row>
    <row r="22" spans="1:2" ht="15.75" customHeight="1" x14ac:dyDescent="0.15">
      <c r="A22" s="34" t="s">
        <v>331</v>
      </c>
      <c r="B22" s="19" t="s">
        <v>332</v>
      </c>
    </row>
    <row r="23" spans="1:2" ht="15.75" customHeight="1" x14ac:dyDescent="0.15">
      <c r="A23" s="34" t="s">
        <v>333</v>
      </c>
      <c r="B23" s="19" t="s">
        <v>334</v>
      </c>
    </row>
    <row r="24" spans="1:2" ht="15.75" customHeight="1" x14ac:dyDescent="0.15">
      <c r="A24" s="34" t="s">
        <v>335</v>
      </c>
      <c r="B24" s="19" t="s">
        <v>336</v>
      </c>
    </row>
    <row r="25" spans="1:2" ht="15.75" customHeight="1" x14ac:dyDescent="0.15">
      <c r="A25" s="34" t="s">
        <v>337</v>
      </c>
      <c r="B25" s="19" t="s">
        <v>338</v>
      </c>
    </row>
    <row r="26" spans="1:2" ht="15.75" customHeight="1" x14ac:dyDescent="0.15">
      <c r="A26" s="34" t="s">
        <v>339</v>
      </c>
      <c r="B26" s="19" t="s">
        <v>340</v>
      </c>
    </row>
    <row r="27" spans="1:2" ht="15.75" customHeight="1" x14ac:dyDescent="0.15">
      <c r="A27" s="34" t="s">
        <v>341</v>
      </c>
      <c r="B27" s="19" t="s">
        <v>342</v>
      </c>
    </row>
    <row r="28" spans="1:2" ht="15.75" customHeight="1" x14ac:dyDescent="0.15">
      <c r="A28" s="34" t="s">
        <v>343</v>
      </c>
      <c r="B28" s="19" t="s">
        <v>344</v>
      </c>
    </row>
    <row r="29" spans="1:2" ht="15.75" customHeight="1" x14ac:dyDescent="0.15">
      <c r="A29" s="34" t="s">
        <v>345</v>
      </c>
      <c r="B29" s="19" t="s">
        <v>346</v>
      </c>
    </row>
    <row r="30" spans="1:2" ht="15.75" customHeight="1" x14ac:dyDescent="0.15">
      <c r="A30" s="34" t="s">
        <v>347</v>
      </c>
      <c r="B30" s="19" t="s">
        <v>348</v>
      </c>
    </row>
    <row r="31" spans="1:2" ht="15.75" customHeight="1" x14ac:dyDescent="0.15">
      <c r="A31" s="34" t="s">
        <v>349</v>
      </c>
      <c r="B31" s="19" t="s">
        <v>350</v>
      </c>
    </row>
    <row r="32" spans="1:2" ht="15.75" customHeight="1" x14ac:dyDescent="0.15">
      <c r="A32" s="34" t="s">
        <v>351</v>
      </c>
      <c r="B32" s="19" t="s">
        <v>352</v>
      </c>
    </row>
    <row r="33" spans="1:2" ht="15.75" customHeight="1" x14ac:dyDescent="0.15">
      <c r="A33" s="34" t="s">
        <v>353</v>
      </c>
      <c r="B33" s="19" t="s">
        <v>354</v>
      </c>
    </row>
    <row r="34" spans="1:2" ht="15.75" customHeight="1" x14ac:dyDescent="0.15">
      <c r="A34" s="34" t="s">
        <v>355</v>
      </c>
      <c r="B34" s="19" t="s">
        <v>356</v>
      </c>
    </row>
    <row r="35" spans="1:2" ht="15.75" customHeight="1" x14ac:dyDescent="0.15">
      <c r="A35" s="34" t="s">
        <v>357</v>
      </c>
      <c r="B35" s="19" t="s">
        <v>358</v>
      </c>
    </row>
    <row r="36" spans="1:2" ht="15.75" customHeight="1" x14ac:dyDescent="0.15">
      <c r="A36" s="34" t="s">
        <v>359</v>
      </c>
      <c r="B36" s="19" t="s">
        <v>360</v>
      </c>
    </row>
    <row r="37" spans="1:2" ht="15.75" customHeight="1" x14ac:dyDescent="0.15">
      <c r="A37" s="34" t="s">
        <v>361</v>
      </c>
      <c r="B37" s="19" t="s">
        <v>362</v>
      </c>
    </row>
    <row r="38" spans="1:2" ht="15.75" customHeight="1" x14ac:dyDescent="0.15">
      <c r="A38" s="34" t="s">
        <v>363</v>
      </c>
      <c r="B38" s="19" t="s">
        <v>364</v>
      </c>
    </row>
    <row r="39" spans="1:2" ht="15.75" customHeight="1" x14ac:dyDescent="0.15">
      <c r="A39" s="34" t="s">
        <v>365</v>
      </c>
      <c r="B39" s="19" t="s">
        <v>366</v>
      </c>
    </row>
    <row r="40" spans="1:2" ht="15.75" customHeight="1" x14ac:dyDescent="0.15">
      <c r="A40" s="34" t="s">
        <v>367</v>
      </c>
      <c r="B40" s="19" t="s">
        <v>368</v>
      </c>
    </row>
    <row r="41" spans="1:2" ht="15.75" customHeight="1" x14ac:dyDescent="0.15">
      <c r="A41" s="34" t="s">
        <v>369</v>
      </c>
      <c r="B41" s="19" t="s">
        <v>370</v>
      </c>
    </row>
    <row r="42" spans="1:2" ht="15.75" customHeight="1" x14ac:dyDescent="0.15">
      <c r="A42" s="34" t="s">
        <v>371</v>
      </c>
      <c r="B42" s="19" t="s">
        <v>372</v>
      </c>
    </row>
    <row r="43" spans="1:2" ht="15.75" customHeight="1" x14ac:dyDescent="0.15">
      <c r="A43" s="34" t="s">
        <v>373</v>
      </c>
      <c r="B43" s="19" t="s">
        <v>374</v>
      </c>
    </row>
    <row r="44" spans="1:2" ht="15.75" customHeight="1" x14ac:dyDescent="0.15">
      <c r="A44" s="34" t="s">
        <v>375</v>
      </c>
      <c r="B44" s="19" t="s">
        <v>376</v>
      </c>
    </row>
    <row r="45" spans="1:2" ht="15.75" customHeight="1" x14ac:dyDescent="0.15">
      <c r="A45" s="34" t="s">
        <v>377</v>
      </c>
      <c r="B45" s="19" t="s">
        <v>378</v>
      </c>
    </row>
    <row r="46" spans="1:2" ht="15.75" customHeight="1" x14ac:dyDescent="0.15">
      <c r="A46" s="34" t="s">
        <v>379</v>
      </c>
      <c r="B46" s="19" t="s">
        <v>380</v>
      </c>
    </row>
    <row r="47" spans="1:2" ht="15.75" customHeight="1" x14ac:dyDescent="0.15">
      <c r="A47" s="34" t="s">
        <v>381</v>
      </c>
      <c r="B47" s="19" t="s">
        <v>382</v>
      </c>
    </row>
    <row r="48" spans="1:2" ht="15.75" customHeight="1" x14ac:dyDescent="0.15">
      <c r="A48" s="34" t="s">
        <v>383</v>
      </c>
      <c r="B48" s="19" t="s">
        <v>384</v>
      </c>
    </row>
    <row r="49" spans="1:2" ht="14" x14ac:dyDescent="0.15">
      <c r="A49" s="34" t="s">
        <v>385</v>
      </c>
      <c r="B49" s="19" t="s">
        <v>386</v>
      </c>
    </row>
    <row r="50" spans="1:2" ht="14" x14ac:dyDescent="0.15">
      <c r="A50" s="34" t="s">
        <v>387</v>
      </c>
      <c r="B50" s="19" t="s">
        <v>388</v>
      </c>
    </row>
    <row r="51" spans="1:2" ht="14" x14ac:dyDescent="0.15">
      <c r="A51" s="34" t="s">
        <v>389</v>
      </c>
      <c r="B51" s="19" t="s">
        <v>390</v>
      </c>
    </row>
    <row r="52" spans="1:2" ht="14" x14ac:dyDescent="0.15">
      <c r="A52" s="34" t="s">
        <v>391</v>
      </c>
      <c r="B52" s="19" t="s">
        <v>392</v>
      </c>
    </row>
    <row r="53" spans="1:2" ht="14" x14ac:dyDescent="0.15">
      <c r="A53" s="34" t="s">
        <v>393</v>
      </c>
      <c r="B53" s="19" t="s">
        <v>394</v>
      </c>
    </row>
    <row r="54" spans="1:2" ht="14" x14ac:dyDescent="0.15">
      <c r="A54" s="34" t="s">
        <v>395</v>
      </c>
      <c r="B54" s="19" t="s">
        <v>396</v>
      </c>
    </row>
    <row r="55" spans="1:2" ht="14" x14ac:dyDescent="0.15">
      <c r="A55" s="34" t="s">
        <v>397</v>
      </c>
      <c r="B55" s="19" t="s">
        <v>398</v>
      </c>
    </row>
    <row r="56" spans="1:2" ht="14" x14ac:dyDescent="0.15">
      <c r="A56" s="34" t="s">
        <v>399</v>
      </c>
      <c r="B56" s="19" t="s">
        <v>400</v>
      </c>
    </row>
    <row r="57" spans="1:2" ht="14" x14ac:dyDescent="0.15">
      <c r="A57" s="34" t="s">
        <v>401</v>
      </c>
      <c r="B57" s="19" t="s">
        <v>402</v>
      </c>
    </row>
    <row r="58" spans="1:2" ht="14" x14ac:dyDescent="0.15">
      <c r="A58" s="34" t="s">
        <v>403</v>
      </c>
      <c r="B58" s="19" t="s">
        <v>404</v>
      </c>
    </row>
    <row r="59" spans="1:2" ht="14" x14ac:dyDescent="0.15">
      <c r="A59" s="34" t="s">
        <v>405</v>
      </c>
      <c r="B59" s="19" t="s">
        <v>406</v>
      </c>
    </row>
    <row r="60" spans="1:2" ht="14" x14ac:dyDescent="0.15">
      <c r="A60" s="34" t="s">
        <v>407</v>
      </c>
      <c r="B60" s="19" t="s">
        <v>408</v>
      </c>
    </row>
    <row r="61" spans="1:2" ht="14" x14ac:dyDescent="0.15">
      <c r="A61" s="34" t="s">
        <v>409</v>
      </c>
      <c r="B61" s="19" t="s">
        <v>410</v>
      </c>
    </row>
    <row r="62" spans="1:2" ht="14" x14ac:dyDescent="0.15">
      <c r="A62" s="34" t="s">
        <v>411</v>
      </c>
      <c r="B62" s="19" t="s">
        <v>412</v>
      </c>
    </row>
    <row r="63" spans="1:2" ht="14" x14ac:dyDescent="0.15">
      <c r="A63" s="34" t="s">
        <v>413</v>
      </c>
      <c r="B63" s="19" t="s">
        <v>414</v>
      </c>
    </row>
    <row r="64" spans="1:2" ht="14" x14ac:dyDescent="0.15">
      <c r="A64" s="34" t="s">
        <v>415</v>
      </c>
      <c r="B64" s="19" t="s">
        <v>416</v>
      </c>
    </row>
    <row r="65" spans="1:2" ht="14" x14ac:dyDescent="0.15">
      <c r="A65" s="34" t="s">
        <v>417</v>
      </c>
      <c r="B65" s="19" t="s">
        <v>418</v>
      </c>
    </row>
    <row r="66" spans="1:2" ht="14" x14ac:dyDescent="0.15">
      <c r="A66" s="34" t="s">
        <v>419</v>
      </c>
      <c r="B66" s="19" t="s">
        <v>420</v>
      </c>
    </row>
    <row r="67" spans="1:2" ht="14" x14ac:dyDescent="0.15">
      <c r="A67" s="34" t="s">
        <v>421</v>
      </c>
      <c r="B67" s="19" t="s">
        <v>422</v>
      </c>
    </row>
    <row r="68" spans="1:2" ht="14" x14ac:dyDescent="0.15">
      <c r="A68" s="34" t="s">
        <v>423</v>
      </c>
      <c r="B68" s="19" t="s">
        <v>424</v>
      </c>
    </row>
    <row r="69" spans="1:2" ht="14" x14ac:dyDescent="0.15">
      <c r="A69" s="34" t="s">
        <v>425</v>
      </c>
      <c r="B69" s="19" t="s">
        <v>426</v>
      </c>
    </row>
    <row r="70" spans="1:2" ht="14" x14ac:dyDescent="0.15">
      <c r="A70" s="34" t="s">
        <v>427</v>
      </c>
      <c r="B70" s="19" t="s">
        <v>428</v>
      </c>
    </row>
    <row r="71" spans="1:2" ht="14" x14ac:dyDescent="0.15">
      <c r="A71" s="34" t="s">
        <v>429</v>
      </c>
      <c r="B71" s="19" t="s">
        <v>430</v>
      </c>
    </row>
    <row r="72" spans="1:2" ht="14" x14ac:dyDescent="0.15">
      <c r="A72" s="34" t="s">
        <v>431</v>
      </c>
      <c r="B72" s="19" t="s">
        <v>432</v>
      </c>
    </row>
    <row r="73" spans="1:2" ht="14" x14ac:dyDescent="0.15">
      <c r="A73" s="34" t="s">
        <v>433</v>
      </c>
      <c r="B73" s="19" t="s">
        <v>434</v>
      </c>
    </row>
    <row r="74" spans="1:2" ht="14" x14ac:dyDescent="0.15">
      <c r="A74" s="34" t="s">
        <v>435</v>
      </c>
      <c r="B74" s="19" t="s">
        <v>436</v>
      </c>
    </row>
    <row r="75" spans="1:2" ht="14" x14ac:dyDescent="0.15">
      <c r="A75" s="34" t="s">
        <v>437</v>
      </c>
      <c r="B75" s="19" t="s">
        <v>438</v>
      </c>
    </row>
    <row r="76" spans="1:2" ht="14" x14ac:dyDescent="0.15">
      <c r="A76" s="34" t="s">
        <v>439</v>
      </c>
      <c r="B76" s="19" t="s">
        <v>440</v>
      </c>
    </row>
    <row r="77" spans="1:2" ht="14" x14ac:dyDescent="0.15">
      <c r="A77" s="34" t="s">
        <v>441</v>
      </c>
      <c r="B77" s="19" t="s">
        <v>442</v>
      </c>
    </row>
    <row r="78" spans="1:2" ht="14" x14ac:dyDescent="0.15">
      <c r="A78" s="34" t="s">
        <v>443</v>
      </c>
      <c r="B78" s="19" t="s">
        <v>444</v>
      </c>
    </row>
    <row r="79" spans="1:2" ht="14" x14ac:dyDescent="0.15">
      <c r="A79" s="34" t="s">
        <v>445</v>
      </c>
      <c r="B79" s="19" t="s">
        <v>446</v>
      </c>
    </row>
    <row r="80" spans="1:2" ht="14" x14ac:dyDescent="0.15">
      <c r="A80" s="34" t="s">
        <v>447</v>
      </c>
      <c r="B80" s="19" t="s">
        <v>448</v>
      </c>
    </row>
    <row r="81" spans="1:2" ht="14" x14ac:dyDescent="0.15">
      <c r="A81" s="34" t="s">
        <v>449</v>
      </c>
      <c r="B81" s="19" t="s">
        <v>450</v>
      </c>
    </row>
    <row r="82" spans="1:2" ht="14" x14ac:dyDescent="0.15">
      <c r="A82" s="34" t="s">
        <v>451</v>
      </c>
      <c r="B82" s="19" t="s">
        <v>452</v>
      </c>
    </row>
    <row r="83" spans="1:2" ht="14" x14ac:dyDescent="0.15">
      <c r="A83" s="34" t="s">
        <v>453</v>
      </c>
      <c r="B83" s="19" t="s">
        <v>454</v>
      </c>
    </row>
    <row r="84" spans="1:2" ht="14" x14ac:dyDescent="0.15">
      <c r="A84" s="34" t="s">
        <v>455</v>
      </c>
      <c r="B84" s="19" t="s">
        <v>456</v>
      </c>
    </row>
    <row r="85" spans="1:2" ht="14" x14ac:dyDescent="0.15">
      <c r="A85" s="34" t="s">
        <v>457</v>
      </c>
      <c r="B85" s="19" t="s">
        <v>458</v>
      </c>
    </row>
    <row r="86" spans="1:2" ht="14" x14ac:dyDescent="0.15">
      <c r="A86" s="34" t="s">
        <v>459</v>
      </c>
      <c r="B86" s="19" t="s">
        <v>460</v>
      </c>
    </row>
    <row r="87" spans="1:2" ht="14" x14ac:dyDescent="0.15">
      <c r="A87" s="34" t="s">
        <v>461</v>
      </c>
      <c r="B87" s="19" t="s">
        <v>462</v>
      </c>
    </row>
    <row r="88" spans="1:2" ht="14" x14ac:dyDescent="0.15">
      <c r="A88" s="34" t="s">
        <v>463</v>
      </c>
      <c r="B88" s="19" t="s">
        <v>464</v>
      </c>
    </row>
    <row r="89" spans="1:2" ht="14" x14ac:dyDescent="0.15">
      <c r="A89" s="34" t="s">
        <v>465</v>
      </c>
      <c r="B89" s="19" t="s">
        <v>466</v>
      </c>
    </row>
    <row r="90" spans="1:2" ht="14" x14ac:dyDescent="0.15">
      <c r="A90" s="34" t="s">
        <v>467</v>
      </c>
      <c r="B90" s="19" t="s">
        <v>468</v>
      </c>
    </row>
    <row r="91" spans="1:2" ht="14" x14ac:dyDescent="0.15">
      <c r="A91" s="34" t="s">
        <v>469</v>
      </c>
      <c r="B91" s="19" t="s">
        <v>470</v>
      </c>
    </row>
    <row r="92" spans="1:2" ht="14" x14ac:dyDescent="0.15">
      <c r="A92" s="34" t="s">
        <v>471</v>
      </c>
      <c r="B92" s="19" t="s">
        <v>472</v>
      </c>
    </row>
    <row r="93" spans="1:2" ht="14" x14ac:dyDescent="0.15">
      <c r="A93" s="34" t="s">
        <v>473</v>
      </c>
      <c r="B93" s="19" t="s">
        <v>474</v>
      </c>
    </row>
    <row r="94" spans="1:2" ht="14" x14ac:dyDescent="0.15">
      <c r="A94" s="34" t="s">
        <v>475</v>
      </c>
      <c r="B94" s="19" t="s">
        <v>476</v>
      </c>
    </row>
    <row r="95" spans="1:2" ht="14" x14ac:dyDescent="0.15">
      <c r="A95" s="34" t="s">
        <v>477</v>
      </c>
      <c r="B95" s="19" t="s">
        <v>478</v>
      </c>
    </row>
    <row r="96" spans="1:2" ht="14" x14ac:dyDescent="0.15">
      <c r="A96" s="34" t="s">
        <v>479</v>
      </c>
      <c r="B96" s="19" t="s">
        <v>480</v>
      </c>
    </row>
    <row r="97" spans="1:2" ht="14" x14ac:dyDescent="0.15">
      <c r="A97" s="34" t="s">
        <v>481</v>
      </c>
      <c r="B97" s="19" t="s">
        <v>482</v>
      </c>
    </row>
    <row r="98" spans="1:2" ht="14" x14ac:dyDescent="0.15">
      <c r="A98" s="34" t="s">
        <v>483</v>
      </c>
      <c r="B98" s="19" t="s">
        <v>484</v>
      </c>
    </row>
    <row r="99" spans="1:2" ht="14" x14ac:dyDescent="0.15">
      <c r="A99" s="34" t="s">
        <v>485</v>
      </c>
      <c r="B99" s="19" t="s">
        <v>486</v>
      </c>
    </row>
    <row r="100" spans="1:2" ht="14" x14ac:dyDescent="0.15">
      <c r="A100" s="34" t="s">
        <v>487</v>
      </c>
      <c r="B100" s="19" t="s">
        <v>488</v>
      </c>
    </row>
    <row r="101" spans="1:2" ht="14" x14ac:dyDescent="0.15">
      <c r="A101" s="34" t="s">
        <v>489</v>
      </c>
      <c r="B101" s="19" t="s">
        <v>490</v>
      </c>
    </row>
    <row r="102" spans="1:2" ht="14" x14ac:dyDescent="0.15">
      <c r="A102" s="34" t="s">
        <v>491</v>
      </c>
      <c r="B102" s="19" t="s">
        <v>492</v>
      </c>
    </row>
    <row r="103" spans="1:2" ht="14" x14ac:dyDescent="0.15">
      <c r="A103" s="34" t="s">
        <v>493</v>
      </c>
      <c r="B103" s="19" t="s">
        <v>494</v>
      </c>
    </row>
    <row r="104" spans="1:2" ht="14" x14ac:dyDescent="0.15">
      <c r="A104" s="34" t="s">
        <v>495</v>
      </c>
      <c r="B104" s="19" t="s">
        <v>496</v>
      </c>
    </row>
    <row r="105" spans="1:2" ht="14" x14ac:dyDescent="0.15">
      <c r="A105" s="34" t="s">
        <v>497</v>
      </c>
      <c r="B105" s="19" t="s">
        <v>498</v>
      </c>
    </row>
    <row r="106" spans="1:2" ht="14" x14ac:dyDescent="0.15">
      <c r="A106" s="34" t="s">
        <v>499</v>
      </c>
      <c r="B106" s="19" t="s">
        <v>500</v>
      </c>
    </row>
    <row r="107" spans="1:2" ht="14" x14ac:dyDescent="0.15">
      <c r="A107" s="34" t="s">
        <v>501</v>
      </c>
      <c r="B107" s="19" t="s">
        <v>502</v>
      </c>
    </row>
    <row r="108" spans="1:2" ht="14" x14ac:dyDescent="0.15">
      <c r="A108" s="34" t="s">
        <v>503</v>
      </c>
      <c r="B108" s="19" t="s">
        <v>504</v>
      </c>
    </row>
    <row r="109" spans="1:2" ht="14" x14ac:dyDescent="0.15">
      <c r="A109" s="34" t="s">
        <v>505</v>
      </c>
      <c r="B109" s="19" t="s">
        <v>506</v>
      </c>
    </row>
    <row r="110" spans="1:2" ht="14" x14ac:dyDescent="0.15">
      <c r="A110" s="34" t="s">
        <v>507</v>
      </c>
      <c r="B110" s="19" t="s">
        <v>508</v>
      </c>
    </row>
    <row r="111" spans="1:2" ht="14" x14ac:dyDescent="0.15">
      <c r="A111" s="34" t="s">
        <v>509</v>
      </c>
      <c r="B111" s="19" t="s">
        <v>510</v>
      </c>
    </row>
    <row r="112" spans="1:2" ht="14" x14ac:dyDescent="0.15">
      <c r="A112" s="34" t="s">
        <v>511</v>
      </c>
      <c r="B112" s="19" t="s">
        <v>512</v>
      </c>
    </row>
    <row r="113" spans="1:2" ht="14" x14ac:dyDescent="0.15">
      <c r="A113" s="34" t="s">
        <v>513</v>
      </c>
      <c r="B113" s="19" t="s">
        <v>514</v>
      </c>
    </row>
    <row r="114" spans="1:2" ht="14" x14ac:dyDescent="0.15">
      <c r="A114" s="34" t="s">
        <v>515</v>
      </c>
      <c r="B114" s="19" t="s">
        <v>516</v>
      </c>
    </row>
    <row r="115" spans="1:2" ht="14" x14ac:dyDescent="0.15">
      <c r="A115" s="34" t="s">
        <v>517</v>
      </c>
      <c r="B115" s="19" t="s">
        <v>518</v>
      </c>
    </row>
    <row r="116" spans="1:2" ht="14" x14ac:dyDescent="0.15">
      <c r="A116" s="34" t="s">
        <v>519</v>
      </c>
      <c r="B116" s="19" t="s">
        <v>520</v>
      </c>
    </row>
    <row r="117" spans="1:2" ht="14" x14ac:dyDescent="0.15">
      <c r="A117" s="34" t="s">
        <v>521</v>
      </c>
      <c r="B117" s="19" t="s">
        <v>522</v>
      </c>
    </row>
    <row r="118" spans="1:2" ht="14" x14ac:dyDescent="0.15">
      <c r="A118" s="34" t="s">
        <v>523</v>
      </c>
      <c r="B118" s="19" t="s">
        <v>524</v>
      </c>
    </row>
    <row r="119" spans="1:2" ht="14" x14ac:dyDescent="0.15">
      <c r="A119" s="34" t="s">
        <v>525</v>
      </c>
      <c r="B119" s="19" t="s">
        <v>526</v>
      </c>
    </row>
    <row r="120" spans="1:2" ht="14" x14ac:dyDescent="0.15">
      <c r="A120" s="34" t="s">
        <v>527</v>
      </c>
      <c r="B120" s="19" t="s">
        <v>528</v>
      </c>
    </row>
    <row r="121" spans="1:2" ht="14" x14ac:dyDescent="0.15">
      <c r="A121" s="34" t="s">
        <v>529</v>
      </c>
      <c r="B121" s="19" t="s">
        <v>530</v>
      </c>
    </row>
    <row r="122" spans="1:2" ht="14" x14ac:dyDescent="0.15">
      <c r="A122" s="34" t="s">
        <v>531</v>
      </c>
      <c r="B122" s="19" t="s">
        <v>532</v>
      </c>
    </row>
    <row r="123" spans="1:2" ht="14" x14ac:dyDescent="0.15">
      <c r="A123" s="34" t="s">
        <v>533</v>
      </c>
      <c r="B123" s="19" t="s">
        <v>534</v>
      </c>
    </row>
    <row r="124" spans="1:2" ht="14" x14ac:dyDescent="0.15">
      <c r="A124" s="34" t="s">
        <v>535</v>
      </c>
      <c r="B124" s="19" t="s">
        <v>536</v>
      </c>
    </row>
    <row r="125" spans="1:2" ht="14" x14ac:dyDescent="0.15">
      <c r="A125" s="34" t="s">
        <v>537</v>
      </c>
      <c r="B125" s="19" t="s">
        <v>538</v>
      </c>
    </row>
    <row r="126" spans="1:2" ht="14" x14ac:dyDescent="0.15">
      <c r="A126" s="34" t="s">
        <v>539</v>
      </c>
      <c r="B126" s="19" t="s">
        <v>540</v>
      </c>
    </row>
    <row r="127" spans="1:2" ht="14" x14ac:dyDescent="0.15">
      <c r="A127" s="34" t="s">
        <v>541</v>
      </c>
      <c r="B127" s="19" t="s">
        <v>542</v>
      </c>
    </row>
    <row r="128" spans="1:2" ht="14" x14ac:dyDescent="0.15">
      <c r="A128" s="34" t="s">
        <v>543</v>
      </c>
      <c r="B128" s="19" t="s">
        <v>544</v>
      </c>
    </row>
    <row r="129" spans="1:2" ht="14" x14ac:dyDescent="0.15">
      <c r="A129" s="34" t="s">
        <v>545</v>
      </c>
      <c r="B129" s="19" t="s">
        <v>546</v>
      </c>
    </row>
    <row r="130" spans="1:2" ht="14" x14ac:dyDescent="0.15">
      <c r="A130" s="34" t="s">
        <v>547</v>
      </c>
      <c r="B130" s="19" t="s">
        <v>548</v>
      </c>
    </row>
    <row r="131" spans="1:2" ht="14" x14ac:dyDescent="0.15">
      <c r="A131" s="34" t="s">
        <v>549</v>
      </c>
      <c r="B131" s="19" t="s">
        <v>550</v>
      </c>
    </row>
    <row r="132" spans="1:2" ht="14" x14ac:dyDescent="0.15">
      <c r="A132" s="34" t="s">
        <v>551</v>
      </c>
      <c r="B132" s="19" t="s">
        <v>552</v>
      </c>
    </row>
    <row r="133" spans="1:2" ht="14" x14ac:dyDescent="0.15">
      <c r="A133" s="34" t="s">
        <v>553</v>
      </c>
      <c r="B133" s="19" t="s">
        <v>554</v>
      </c>
    </row>
    <row r="134" spans="1:2" ht="14" x14ac:dyDescent="0.15">
      <c r="A134" s="34" t="s">
        <v>555</v>
      </c>
      <c r="B134" s="19" t="s">
        <v>556</v>
      </c>
    </row>
    <row r="135" spans="1:2" ht="14" x14ac:dyDescent="0.15">
      <c r="A135" s="34" t="s">
        <v>557</v>
      </c>
      <c r="B135" s="19" t="s">
        <v>558</v>
      </c>
    </row>
    <row r="136" spans="1:2" ht="14" x14ac:dyDescent="0.15">
      <c r="A136" s="34" t="s">
        <v>559</v>
      </c>
      <c r="B136" s="19" t="s">
        <v>560</v>
      </c>
    </row>
    <row r="137" spans="1:2" ht="14" x14ac:dyDescent="0.15">
      <c r="A137" s="34" t="s">
        <v>561</v>
      </c>
      <c r="B137" s="19" t="s">
        <v>562</v>
      </c>
    </row>
    <row r="138" spans="1:2" ht="14" x14ac:dyDescent="0.15">
      <c r="A138" s="34" t="s">
        <v>563</v>
      </c>
      <c r="B138" s="19" t="s">
        <v>564</v>
      </c>
    </row>
    <row r="139" spans="1:2" ht="14" x14ac:dyDescent="0.15">
      <c r="A139" s="34" t="s">
        <v>565</v>
      </c>
      <c r="B139" s="19" t="s">
        <v>566</v>
      </c>
    </row>
    <row r="140" spans="1:2" ht="14" x14ac:dyDescent="0.15">
      <c r="A140" s="34" t="s">
        <v>567</v>
      </c>
      <c r="B140" s="19" t="s">
        <v>568</v>
      </c>
    </row>
    <row r="141" spans="1:2" ht="14" x14ac:dyDescent="0.15">
      <c r="A141" s="34" t="s">
        <v>569</v>
      </c>
      <c r="B141" s="19" t="s">
        <v>570</v>
      </c>
    </row>
    <row r="142" spans="1:2" ht="14" x14ac:dyDescent="0.15">
      <c r="A142" s="34" t="s">
        <v>571</v>
      </c>
      <c r="B142" s="19" t="s">
        <v>572</v>
      </c>
    </row>
    <row r="143" spans="1:2" ht="14" x14ac:dyDescent="0.15">
      <c r="A143" s="34" t="s">
        <v>573</v>
      </c>
      <c r="B143" s="19" t="s">
        <v>574</v>
      </c>
    </row>
    <row r="144" spans="1:2" ht="14" x14ac:dyDescent="0.15">
      <c r="A144" s="34" t="s">
        <v>575</v>
      </c>
      <c r="B144" s="19" t="s">
        <v>576</v>
      </c>
    </row>
    <row r="145" spans="1:2" ht="14" x14ac:dyDescent="0.15">
      <c r="A145" s="34" t="s">
        <v>577</v>
      </c>
      <c r="B145" s="19" t="s">
        <v>578</v>
      </c>
    </row>
    <row r="146" spans="1:2" ht="14" x14ac:dyDescent="0.15">
      <c r="A146" s="34" t="s">
        <v>579</v>
      </c>
      <c r="B146" s="19" t="s">
        <v>580</v>
      </c>
    </row>
    <row r="147" spans="1:2" ht="14" x14ac:dyDescent="0.15">
      <c r="A147" s="34" t="s">
        <v>581</v>
      </c>
      <c r="B147" s="19" t="s">
        <v>582</v>
      </c>
    </row>
    <row r="148" spans="1:2" ht="14" x14ac:dyDescent="0.15">
      <c r="A148" s="34" t="s">
        <v>583</v>
      </c>
      <c r="B148" s="19" t="s">
        <v>584</v>
      </c>
    </row>
    <row r="149" spans="1:2" ht="14" x14ac:dyDescent="0.15">
      <c r="A149" s="34" t="s">
        <v>585</v>
      </c>
      <c r="B149" s="19" t="s">
        <v>586</v>
      </c>
    </row>
    <row r="150" spans="1:2" ht="14" x14ac:dyDescent="0.15">
      <c r="A150" s="34" t="s">
        <v>587</v>
      </c>
      <c r="B150" s="19" t="s">
        <v>588</v>
      </c>
    </row>
    <row r="151" spans="1:2" ht="14" x14ac:dyDescent="0.15">
      <c r="A151" s="34" t="s">
        <v>589</v>
      </c>
      <c r="B151" s="19" t="s">
        <v>590</v>
      </c>
    </row>
    <row r="152" spans="1:2" ht="14" x14ac:dyDescent="0.15">
      <c r="A152" s="34" t="s">
        <v>591</v>
      </c>
      <c r="B152" s="19" t="s">
        <v>592</v>
      </c>
    </row>
    <row r="153" spans="1:2" ht="14" x14ac:dyDescent="0.15">
      <c r="A153" s="34" t="s">
        <v>593</v>
      </c>
      <c r="B153" s="19" t="s">
        <v>594</v>
      </c>
    </row>
    <row r="154" spans="1:2" ht="14" x14ac:dyDescent="0.15">
      <c r="A154" s="34" t="s">
        <v>595</v>
      </c>
      <c r="B154" s="19" t="s">
        <v>596</v>
      </c>
    </row>
    <row r="155" spans="1:2" ht="14" x14ac:dyDescent="0.15">
      <c r="A155" s="34" t="s">
        <v>597</v>
      </c>
      <c r="B155" s="19" t="s">
        <v>598</v>
      </c>
    </row>
    <row r="156" spans="1:2" ht="14" x14ac:dyDescent="0.15">
      <c r="A156" s="34" t="s">
        <v>599</v>
      </c>
      <c r="B156" s="19" t="s">
        <v>600</v>
      </c>
    </row>
    <row r="157" spans="1:2" ht="14" x14ac:dyDescent="0.15">
      <c r="A157" s="34" t="s">
        <v>601</v>
      </c>
      <c r="B157" s="19" t="s">
        <v>602</v>
      </c>
    </row>
    <row r="158" spans="1:2" ht="14" x14ac:dyDescent="0.15">
      <c r="A158" s="34" t="s">
        <v>603</v>
      </c>
      <c r="B158" s="19" t="s">
        <v>604</v>
      </c>
    </row>
    <row r="159" spans="1:2" ht="14" x14ac:dyDescent="0.15">
      <c r="A159" s="34" t="s">
        <v>605</v>
      </c>
      <c r="B159" s="19" t="s">
        <v>606</v>
      </c>
    </row>
    <row r="160" spans="1:2" ht="14" x14ac:dyDescent="0.15">
      <c r="A160" s="34" t="s">
        <v>607</v>
      </c>
      <c r="B160" s="19" t="s">
        <v>608</v>
      </c>
    </row>
    <row r="161" spans="1:2" ht="14" x14ac:dyDescent="0.15">
      <c r="A161" s="34" t="s">
        <v>609</v>
      </c>
      <c r="B161" s="19" t="s">
        <v>610</v>
      </c>
    </row>
    <row r="162" spans="1:2" ht="14" x14ac:dyDescent="0.15">
      <c r="A162" s="34" t="s">
        <v>611</v>
      </c>
      <c r="B162" s="19" t="s">
        <v>612</v>
      </c>
    </row>
    <row r="163" spans="1:2" ht="14" x14ac:dyDescent="0.15">
      <c r="A163" s="34" t="s">
        <v>613</v>
      </c>
      <c r="B163" s="19" t="s">
        <v>614</v>
      </c>
    </row>
    <row r="164" spans="1:2" ht="14" x14ac:dyDescent="0.15">
      <c r="A164" s="34" t="s">
        <v>615</v>
      </c>
      <c r="B164" s="19" t="s">
        <v>616</v>
      </c>
    </row>
    <row r="165" spans="1:2" ht="14" x14ac:dyDescent="0.15">
      <c r="A165" s="34" t="s">
        <v>617</v>
      </c>
      <c r="B165" s="19" t="s">
        <v>618</v>
      </c>
    </row>
    <row r="166" spans="1:2" ht="14" x14ac:dyDescent="0.15">
      <c r="A166" s="34" t="s">
        <v>619</v>
      </c>
      <c r="B166" s="19" t="s">
        <v>620</v>
      </c>
    </row>
    <row r="167" spans="1:2" ht="14" x14ac:dyDescent="0.15">
      <c r="A167" s="34" t="s">
        <v>621</v>
      </c>
      <c r="B167" s="19" t="s">
        <v>622</v>
      </c>
    </row>
    <row r="168" spans="1:2" ht="14" x14ac:dyDescent="0.15">
      <c r="A168" s="34" t="s">
        <v>623</v>
      </c>
      <c r="B168" s="19" t="s">
        <v>624</v>
      </c>
    </row>
    <row r="169" spans="1:2" ht="14" x14ac:dyDescent="0.15">
      <c r="A169" s="34" t="s">
        <v>625</v>
      </c>
      <c r="B169" s="19" t="s">
        <v>626</v>
      </c>
    </row>
    <row r="170" spans="1:2" ht="14" x14ac:dyDescent="0.15">
      <c r="A170" s="34" t="s">
        <v>627</v>
      </c>
      <c r="B170" s="19" t="s">
        <v>628</v>
      </c>
    </row>
    <row r="171" spans="1:2" ht="14" x14ac:dyDescent="0.15">
      <c r="A171" s="34" t="s">
        <v>629</v>
      </c>
      <c r="B171" s="19" t="s">
        <v>630</v>
      </c>
    </row>
    <row r="172" spans="1:2" ht="14" x14ac:dyDescent="0.15">
      <c r="A172" s="34" t="s">
        <v>631</v>
      </c>
      <c r="B172" s="19" t="s">
        <v>632</v>
      </c>
    </row>
    <row r="173" spans="1:2" ht="14" x14ac:dyDescent="0.15">
      <c r="A173" s="34" t="s">
        <v>633</v>
      </c>
      <c r="B173" s="19" t="s">
        <v>634</v>
      </c>
    </row>
    <row r="174" spans="1:2" ht="14" x14ac:dyDescent="0.15">
      <c r="A174" s="34" t="s">
        <v>635</v>
      </c>
      <c r="B174" s="19" t="s">
        <v>636</v>
      </c>
    </row>
    <row r="175" spans="1:2" ht="14" x14ac:dyDescent="0.15">
      <c r="A175" s="34" t="s">
        <v>637</v>
      </c>
      <c r="B175" s="19" t="s">
        <v>638</v>
      </c>
    </row>
    <row r="176" spans="1:2" ht="14" x14ac:dyDescent="0.15">
      <c r="A176" s="34" t="s">
        <v>639</v>
      </c>
      <c r="B176" s="19" t="s">
        <v>640</v>
      </c>
    </row>
    <row r="177" spans="1:2" ht="14" x14ac:dyDescent="0.15">
      <c r="A177" s="34" t="s">
        <v>641</v>
      </c>
      <c r="B177" s="19" t="s">
        <v>642</v>
      </c>
    </row>
    <row r="178" spans="1:2" ht="14" x14ac:dyDescent="0.15">
      <c r="A178" s="34" t="s">
        <v>643</v>
      </c>
      <c r="B178" s="19" t="s">
        <v>644</v>
      </c>
    </row>
    <row r="179" spans="1:2" ht="14" x14ac:dyDescent="0.15">
      <c r="A179" s="34" t="s">
        <v>645</v>
      </c>
      <c r="B179" s="19" t="s">
        <v>646</v>
      </c>
    </row>
    <row r="180" spans="1:2" ht="14" x14ac:dyDescent="0.15">
      <c r="A180" s="34" t="s">
        <v>647</v>
      </c>
      <c r="B180" s="19" t="s">
        <v>648</v>
      </c>
    </row>
    <row r="181" spans="1:2" ht="14" x14ac:dyDescent="0.15">
      <c r="A181" s="34" t="s">
        <v>649</v>
      </c>
      <c r="B181" s="19" t="s">
        <v>650</v>
      </c>
    </row>
    <row r="182" spans="1:2" ht="14" x14ac:dyDescent="0.15">
      <c r="A182" s="34" t="s">
        <v>651</v>
      </c>
      <c r="B182" s="19" t="s">
        <v>652</v>
      </c>
    </row>
    <row r="183" spans="1:2" ht="14" x14ac:dyDescent="0.15">
      <c r="A183" s="34" t="s">
        <v>653</v>
      </c>
      <c r="B183" s="19" t="s">
        <v>654</v>
      </c>
    </row>
    <row r="184" spans="1:2" ht="14" x14ac:dyDescent="0.15">
      <c r="A184" s="34" t="s">
        <v>655</v>
      </c>
      <c r="B184" s="19" t="s">
        <v>656</v>
      </c>
    </row>
    <row r="185" spans="1:2" ht="14" x14ac:dyDescent="0.15">
      <c r="A185" s="34" t="s">
        <v>657</v>
      </c>
      <c r="B185" s="19" t="s">
        <v>658</v>
      </c>
    </row>
    <row r="186" spans="1:2" ht="14" x14ac:dyDescent="0.15">
      <c r="A186" s="34" t="s">
        <v>659</v>
      </c>
      <c r="B186" s="19" t="s">
        <v>660</v>
      </c>
    </row>
    <row r="187" spans="1:2" ht="14" x14ac:dyDescent="0.15">
      <c r="A187" s="34" t="s">
        <v>661</v>
      </c>
      <c r="B187" s="19" t="s">
        <v>662</v>
      </c>
    </row>
    <row r="188" spans="1:2" ht="14" x14ac:dyDescent="0.15">
      <c r="A188" s="34" t="s">
        <v>663</v>
      </c>
      <c r="B188" s="19" t="s">
        <v>664</v>
      </c>
    </row>
    <row r="189" spans="1:2" ht="14" x14ac:dyDescent="0.15">
      <c r="A189" s="34" t="s">
        <v>665</v>
      </c>
      <c r="B189" s="19" t="s">
        <v>666</v>
      </c>
    </row>
    <row r="190" spans="1:2" ht="14" x14ac:dyDescent="0.15">
      <c r="A190" s="34" t="s">
        <v>667</v>
      </c>
      <c r="B190" s="19" t="s">
        <v>668</v>
      </c>
    </row>
    <row r="191" spans="1:2" ht="14" x14ac:dyDescent="0.15">
      <c r="A191" s="34" t="s">
        <v>669</v>
      </c>
      <c r="B191" s="19" t="s">
        <v>670</v>
      </c>
    </row>
    <row r="192" spans="1:2" ht="14" x14ac:dyDescent="0.15">
      <c r="A192" s="34" t="s">
        <v>671</v>
      </c>
      <c r="B192" s="19" t="s">
        <v>672</v>
      </c>
    </row>
    <row r="193" spans="1:2" ht="14" x14ac:dyDescent="0.15">
      <c r="A193" s="34" t="s">
        <v>673</v>
      </c>
      <c r="B193" s="19" t="s">
        <v>674</v>
      </c>
    </row>
    <row r="194" spans="1:2" ht="14" x14ac:dyDescent="0.15">
      <c r="A194" s="34" t="s">
        <v>675</v>
      </c>
      <c r="B194" s="19" t="s">
        <v>676</v>
      </c>
    </row>
    <row r="195" spans="1:2" ht="14" x14ac:dyDescent="0.15">
      <c r="A195" s="34" t="s">
        <v>677</v>
      </c>
      <c r="B195" s="19" t="s">
        <v>678</v>
      </c>
    </row>
    <row r="196" spans="1:2" ht="14" x14ac:dyDescent="0.15">
      <c r="A196" s="34" t="s">
        <v>679</v>
      </c>
      <c r="B196" s="19" t="s">
        <v>680</v>
      </c>
    </row>
    <row r="197" spans="1:2" ht="14" x14ac:dyDescent="0.15">
      <c r="A197" s="34" t="s">
        <v>681</v>
      </c>
      <c r="B197" s="19" t="s">
        <v>682</v>
      </c>
    </row>
    <row r="198" spans="1:2" ht="14" x14ac:dyDescent="0.15">
      <c r="A198" s="34" t="s">
        <v>683</v>
      </c>
      <c r="B198" s="19" t="s">
        <v>684</v>
      </c>
    </row>
    <row r="199" spans="1:2" ht="14" x14ac:dyDescent="0.15">
      <c r="A199" s="34" t="s">
        <v>685</v>
      </c>
      <c r="B199" s="19" t="s">
        <v>686</v>
      </c>
    </row>
    <row r="200" spans="1:2" ht="14" x14ac:dyDescent="0.15">
      <c r="A200" s="34" t="s">
        <v>687</v>
      </c>
      <c r="B200" s="19" t="s">
        <v>688</v>
      </c>
    </row>
    <row r="201" spans="1:2" ht="14" x14ac:dyDescent="0.15">
      <c r="A201" s="34" t="s">
        <v>689</v>
      </c>
      <c r="B201" s="19" t="s">
        <v>690</v>
      </c>
    </row>
    <row r="202" spans="1:2" ht="14" x14ac:dyDescent="0.15">
      <c r="A202" s="34" t="s">
        <v>691</v>
      </c>
      <c r="B202" s="19" t="s">
        <v>692</v>
      </c>
    </row>
    <row r="203" spans="1:2" ht="14" x14ac:dyDescent="0.15">
      <c r="A203" s="34" t="s">
        <v>693</v>
      </c>
      <c r="B203" s="19" t="s">
        <v>694</v>
      </c>
    </row>
    <row r="204" spans="1:2" ht="14" x14ac:dyDescent="0.15">
      <c r="A204" s="34" t="s">
        <v>695</v>
      </c>
      <c r="B204" s="19" t="s">
        <v>696</v>
      </c>
    </row>
    <row r="205" spans="1:2" ht="14" x14ac:dyDescent="0.15">
      <c r="A205" s="34" t="s">
        <v>697</v>
      </c>
      <c r="B205" s="19" t="s">
        <v>698</v>
      </c>
    </row>
    <row r="206" spans="1:2" ht="14" x14ac:dyDescent="0.15">
      <c r="A206" s="34" t="s">
        <v>699</v>
      </c>
      <c r="B206" s="19" t="s">
        <v>700</v>
      </c>
    </row>
    <row r="207" spans="1:2" ht="14" x14ac:dyDescent="0.15">
      <c r="A207" s="34" t="s">
        <v>701</v>
      </c>
      <c r="B207" s="19" t="s">
        <v>702</v>
      </c>
    </row>
    <row r="208" spans="1:2" ht="14" x14ac:dyDescent="0.15">
      <c r="A208" s="34" t="s">
        <v>703</v>
      </c>
      <c r="B208" s="19" t="s">
        <v>704</v>
      </c>
    </row>
    <row r="209" spans="1:2" ht="14" x14ac:dyDescent="0.15">
      <c r="A209" s="34" t="s">
        <v>705</v>
      </c>
      <c r="B209" s="19" t="s">
        <v>706</v>
      </c>
    </row>
    <row r="210" spans="1:2" ht="14" x14ac:dyDescent="0.15">
      <c r="A210" s="34" t="s">
        <v>707</v>
      </c>
      <c r="B210" s="19" t="s">
        <v>708</v>
      </c>
    </row>
    <row r="211" spans="1:2" ht="14" x14ac:dyDescent="0.15">
      <c r="A211" s="34" t="s">
        <v>709</v>
      </c>
      <c r="B211" s="19" t="s">
        <v>710</v>
      </c>
    </row>
    <row r="212" spans="1:2" ht="14" x14ac:dyDescent="0.15">
      <c r="A212" s="34" t="s">
        <v>711</v>
      </c>
      <c r="B212" s="19" t="s">
        <v>712</v>
      </c>
    </row>
    <row r="213" spans="1:2" ht="14" x14ac:dyDescent="0.15">
      <c r="A213" s="34" t="s">
        <v>713</v>
      </c>
      <c r="B213" s="19" t="s">
        <v>714</v>
      </c>
    </row>
    <row r="214" spans="1:2" ht="14" x14ac:dyDescent="0.15">
      <c r="A214" s="34" t="s">
        <v>715</v>
      </c>
      <c r="B214" s="19" t="s">
        <v>716</v>
      </c>
    </row>
    <row r="215" spans="1:2" ht="14" x14ac:dyDescent="0.15">
      <c r="A215" s="34" t="s">
        <v>717</v>
      </c>
      <c r="B215" s="19" t="s">
        <v>718</v>
      </c>
    </row>
    <row r="216" spans="1:2" ht="14" x14ac:dyDescent="0.15">
      <c r="A216" s="34" t="s">
        <v>719</v>
      </c>
      <c r="B216" s="19" t="s">
        <v>720</v>
      </c>
    </row>
    <row r="217" spans="1:2" ht="14" x14ac:dyDescent="0.15">
      <c r="A217" s="34" t="s">
        <v>721</v>
      </c>
      <c r="B217" s="19" t="s">
        <v>722</v>
      </c>
    </row>
    <row r="218" spans="1:2" ht="14" x14ac:dyDescent="0.15">
      <c r="A218" s="34" t="s">
        <v>723</v>
      </c>
      <c r="B218" s="19" t="s">
        <v>724</v>
      </c>
    </row>
    <row r="219" spans="1:2" ht="14" x14ac:dyDescent="0.15">
      <c r="A219" s="34" t="s">
        <v>725</v>
      </c>
      <c r="B219" s="19" t="s">
        <v>726</v>
      </c>
    </row>
    <row r="220" spans="1:2" ht="14" x14ac:dyDescent="0.15">
      <c r="A220" s="34" t="s">
        <v>727</v>
      </c>
      <c r="B220" s="19" t="s">
        <v>728</v>
      </c>
    </row>
    <row r="221" spans="1:2" ht="14" x14ac:dyDescent="0.15">
      <c r="A221" s="34" t="s">
        <v>729</v>
      </c>
      <c r="B221" s="19" t="s">
        <v>730</v>
      </c>
    </row>
    <row r="222" spans="1:2" ht="14" x14ac:dyDescent="0.15">
      <c r="A222" s="34" t="s">
        <v>731</v>
      </c>
      <c r="B222" s="19" t="s">
        <v>732</v>
      </c>
    </row>
    <row r="223" spans="1:2" ht="14" x14ac:dyDescent="0.15">
      <c r="A223" s="34" t="s">
        <v>733</v>
      </c>
      <c r="B223" s="19" t="s">
        <v>734</v>
      </c>
    </row>
    <row r="224" spans="1:2" ht="14" x14ac:dyDescent="0.15">
      <c r="A224" s="34" t="s">
        <v>735</v>
      </c>
      <c r="B224" s="19" t="s">
        <v>736</v>
      </c>
    </row>
    <row r="225" spans="1:2" ht="14" x14ac:dyDescent="0.15">
      <c r="A225" s="34" t="s">
        <v>737</v>
      </c>
      <c r="B225" s="19" t="s">
        <v>738</v>
      </c>
    </row>
    <row r="226" spans="1:2" ht="14" x14ac:dyDescent="0.15">
      <c r="A226" s="34" t="s">
        <v>739</v>
      </c>
      <c r="B226" s="19" t="s">
        <v>740</v>
      </c>
    </row>
    <row r="227" spans="1:2" ht="14" x14ac:dyDescent="0.15">
      <c r="A227" s="34" t="s">
        <v>741</v>
      </c>
      <c r="B227" s="19" t="s">
        <v>742</v>
      </c>
    </row>
    <row r="228" spans="1:2" ht="14" x14ac:dyDescent="0.15">
      <c r="A228" s="34" t="s">
        <v>743</v>
      </c>
      <c r="B228" s="19" t="s">
        <v>744</v>
      </c>
    </row>
    <row r="229" spans="1:2" ht="14" x14ac:dyDescent="0.15">
      <c r="A229" s="34" t="s">
        <v>745</v>
      </c>
      <c r="B229" s="19" t="s">
        <v>746</v>
      </c>
    </row>
    <row r="230" spans="1:2" ht="14" x14ac:dyDescent="0.15">
      <c r="A230" s="34" t="s">
        <v>747</v>
      </c>
      <c r="B230" s="19" t="s">
        <v>748</v>
      </c>
    </row>
    <row r="231" spans="1:2" ht="14" x14ac:dyDescent="0.15">
      <c r="A231" s="34" t="s">
        <v>749</v>
      </c>
      <c r="B231" s="19" t="s">
        <v>750</v>
      </c>
    </row>
    <row r="232" spans="1:2" ht="14" x14ac:dyDescent="0.15">
      <c r="A232" s="34" t="s">
        <v>751</v>
      </c>
      <c r="B232" s="19" t="s">
        <v>752</v>
      </c>
    </row>
    <row r="233" spans="1:2" ht="14" x14ac:dyDescent="0.15">
      <c r="A233" s="34" t="s">
        <v>753</v>
      </c>
      <c r="B233" s="19" t="s">
        <v>754</v>
      </c>
    </row>
    <row r="234" spans="1:2" ht="14" x14ac:dyDescent="0.15">
      <c r="A234" s="34" t="s">
        <v>755</v>
      </c>
      <c r="B234" s="19" t="s">
        <v>756</v>
      </c>
    </row>
    <row r="235" spans="1:2" ht="14" x14ac:dyDescent="0.15">
      <c r="A235" s="34" t="s">
        <v>757</v>
      </c>
      <c r="B235" s="19" t="s">
        <v>758</v>
      </c>
    </row>
    <row r="236" spans="1:2" ht="14" x14ac:dyDescent="0.15">
      <c r="A236" s="34" t="s">
        <v>759</v>
      </c>
      <c r="B236" s="19" t="s">
        <v>760</v>
      </c>
    </row>
    <row r="237" spans="1:2" ht="14" x14ac:dyDescent="0.15">
      <c r="A237" s="34" t="s">
        <v>761</v>
      </c>
      <c r="B237" s="19" t="s">
        <v>762</v>
      </c>
    </row>
    <row r="238" spans="1:2" ht="14" x14ac:dyDescent="0.15">
      <c r="A238" s="34" t="s">
        <v>763</v>
      </c>
      <c r="B238" s="19" t="s">
        <v>764</v>
      </c>
    </row>
    <row r="239" spans="1:2" ht="14" x14ac:dyDescent="0.15">
      <c r="A239" s="34" t="s">
        <v>765</v>
      </c>
      <c r="B239" s="19" t="s">
        <v>766</v>
      </c>
    </row>
    <row r="240" spans="1:2" ht="14" x14ac:dyDescent="0.15">
      <c r="A240" s="34" t="s">
        <v>767</v>
      </c>
      <c r="B240" s="19" t="s">
        <v>768</v>
      </c>
    </row>
    <row r="241" spans="1:2" ht="14" x14ac:dyDescent="0.15">
      <c r="A241" s="34" t="s">
        <v>769</v>
      </c>
      <c r="B241" s="19" t="s">
        <v>770</v>
      </c>
    </row>
    <row r="242" spans="1:2" ht="14" x14ac:dyDescent="0.15">
      <c r="A242" s="34" t="s">
        <v>771</v>
      </c>
      <c r="B242" s="19" t="s">
        <v>772</v>
      </c>
    </row>
    <row r="243" spans="1:2" ht="14" x14ac:dyDescent="0.15">
      <c r="A243" s="34" t="s">
        <v>773</v>
      </c>
      <c r="B243" s="19" t="s">
        <v>774</v>
      </c>
    </row>
    <row r="244" spans="1:2" ht="14" x14ac:dyDescent="0.15">
      <c r="A244" s="34" t="s">
        <v>775</v>
      </c>
      <c r="B244" s="19" t="s">
        <v>776</v>
      </c>
    </row>
    <row r="245" spans="1:2" ht="14" x14ac:dyDescent="0.15">
      <c r="A245" s="34" t="s">
        <v>777</v>
      </c>
      <c r="B245" s="19" t="s">
        <v>778</v>
      </c>
    </row>
    <row r="246" spans="1:2" ht="14" x14ac:dyDescent="0.15">
      <c r="A246" s="34" t="s">
        <v>779</v>
      </c>
      <c r="B246" s="19" t="s">
        <v>780</v>
      </c>
    </row>
    <row r="247" spans="1:2" ht="14" x14ac:dyDescent="0.15">
      <c r="A247" s="34" t="s">
        <v>781</v>
      </c>
      <c r="B247" s="19" t="s">
        <v>782</v>
      </c>
    </row>
    <row r="248" spans="1:2" ht="14" x14ac:dyDescent="0.15">
      <c r="A248" s="34" t="s">
        <v>783</v>
      </c>
      <c r="B248" s="19" t="s">
        <v>784</v>
      </c>
    </row>
    <row r="249" spans="1:2" ht="14" x14ac:dyDescent="0.15">
      <c r="A249" s="34" t="s">
        <v>785</v>
      </c>
      <c r="B249" s="19" t="s">
        <v>786</v>
      </c>
    </row>
    <row r="250" spans="1:2" ht="14" x14ac:dyDescent="0.15">
      <c r="A250" s="34" t="s">
        <v>787</v>
      </c>
      <c r="B250" s="19" t="s">
        <v>788</v>
      </c>
    </row>
    <row r="251" spans="1:2" ht="14" x14ac:dyDescent="0.15">
      <c r="A251" s="34" t="s">
        <v>789</v>
      </c>
      <c r="B251" s="19" t="s">
        <v>790</v>
      </c>
    </row>
    <row r="252" spans="1:2" ht="14" x14ac:dyDescent="0.15">
      <c r="A252" s="34" t="s">
        <v>791</v>
      </c>
      <c r="B252" s="19" t="s">
        <v>792</v>
      </c>
    </row>
    <row r="253" spans="1:2" ht="14" x14ac:dyDescent="0.15">
      <c r="A253" s="34" t="s">
        <v>793</v>
      </c>
      <c r="B253" s="19" t="s">
        <v>794</v>
      </c>
    </row>
    <row r="254" spans="1:2" ht="14" x14ac:dyDescent="0.15">
      <c r="A254" s="34" t="s">
        <v>795</v>
      </c>
      <c r="B254" s="19" t="s">
        <v>796</v>
      </c>
    </row>
    <row r="255" spans="1:2" ht="14" x14ac:dyDescent="0.15">
      <c r="A255" s="34" t="s">
        <v>797</v>
      </c>
      <c r="B255" s="19" t="s">
        <v>798</v>
      </c>
    </row>
    <row r="256" spans="1:2" ht="14" x14ac:dyDescent="0.15">
      <c r="A256" s="34" t="s">
        <v>799</v>
      </c>
      <c r="B256" s="19" t="s">
        <v>800</v>
      </c>
    </row>
    <row r="257" spans="1:2" ht="14" x14ac:dyDescent="0.15">
      <c r="A257" s="34" t="s">
        <v>801</v>
      </c>
      <c r="B257" s="19" t="s">
        <v>802</v>
      </c>
    </row>
    <row r="258" spans="1:2" ht="14" x14ac:dyDescent="0.15">
      <c r="A258" s="34" t="s">
        <v>803</v>
      </c>
      <c r="B258" s="19" t="s">
        <v>804</v>
      </c>
    </row>
    <row r="259" spans="1:2" ht="14" x14ac:dyDescent="0.15">
      <c r="A259" s="34" t="s">
        <v>805</v>
      </c>
      <c r="B259" s="19" t="s">
        <v>806</v>
      </c>
    </row>
    <row r="260" spans="1:2" ht="14" x14ac:dyDescent="0.15">
      <c r="A260" s="34" t="s">
        <v>807</v>
      </c>
      <c r="B260" s="19" t="s">
        <v>808</v>
      </c>
    </row>
    <row r="261" spans="1:2" ht="14" x14ac:dyDescent="0.15">
      <c r="A261" s="34" t="s">
        <v>809</v>
      </c>
      <c r="B261" s="19" t="s">
        <v>810</v>
      </c>
    </row>
    <row r="262" spans="1:2" ht="14" x14ac:dyDescent="0.15">
      <c r="A262" s="34" t="s">
        <v>811</v>
      </c>
      <c r="B262" s="19" t="s">
        <v>812</v>
      </c>
    </row>
    <row r="263" spans="1:2" ht="14" x14ac:dyDescent="0.15">
      <c r="A263" s="34" t="s">
        <v>813</v>
      </c>
      <c r="B263" s="19" t="s">
        <v>814</v>
      </c>
    </row>
    <row r="264" spans="1:2" ht="14" x14ac:dyDescent="0.15">
      <c r="A264" s="34" t="s">
        <v>815</v>
      </c>
      <c r="B264" s="19" t="s">
        <v>816</v>
      </c>
    </row>
    <row r="265" spans="1:2" ht="14" x14ac:dyDescent="0.15">
      <c r="A265" s="34" t="s">
        <v>817</v>
      </c>
      <c r="B265" s="19" t="s">
        <v>818</v>
      </c>
    </row>
    <row r="266" spans="1:2" ht="14" x14ac:dyDescent="0.15">
      <c r="A266" s="34" t="s">
        <v>819</v>
      </c>
      <c r="B266" s="19" t="s">
        <v>820</v>
      </c>
    </row>
    <row r="267" spans="1:2" ht="14" x14ac:dyDescent="0.15">
      <c r="A267" s="34" t="s">
        <v>821</v>
      </c>
      <c r="B267" s="19" t="s">
        <v>822</v>
      </c>
    </row>
    <row r="268" spans="1:2" ht="14" x14ac:dyDescent="0.15">
      <c r="A268" s="34" t="s">
        <v>823</v>
      </c>
      <c r="B268" s="19" t="s">
        <v>824</v>
      </c>
    </row>
    <row r="269" spans="1:2" ht="14" x14ac:dyDescent="0.15">
      <c r="A269" s="34" t="s">
        <v>825</v>
      </c>
      <c r="B269" s="19" t="s">
        <v>826</v>
      </c>
    </row>
    <row r="270" spans="1:2" ht="14" x14ac:dyDescent="0.15">
      <c r="A270" s="34" t="s">
        <v>827</v>
      </c>
      <c r="B270" s="19" t="s">
        <v>828</v>
      </c>
    </row>
    <row r="271" spans="1:2" ht="14" x14ac:dyDescent="0.15">
      <c r="A271" s="34" t="s">
        <v>829</v>
      </c>
      <c r="B271" s="19" t="s">
        <v>830</v>
      </c>
    </row>
    <row r="272" spans="1:2" ht="14" x14ac:dyDescent="0.15">
      <c r="A272" s="34" t="s">
        <v>831</v>
      </c>
      <c r="B272" s="19" t="s">
        <v>832</v>
      </c>
    </row>
    <row r="273" spans="1:2" ht="14" x14ac:dyDescent="0.15">
      <c r="A273" s="34" t="s">
        <v>833</v>
      </c>
      <c r="B273" s="19" t="s">
        <v>834</v>
      </c>
    </row>
    <row r="274" spans="1:2" ht="14" x14ac:dyDescent="0.15">
      <c r="A274" s="34" t="s">
        <v>835</v>
      </c>
      <c r="B274" s="19" t="s">
        <v>836</v>
      </c>
    </row>
    <row r="275" spans="1:2" ht="14" x14ac:dyDescent="0.15">
      <c r="A275" s="34" t="s">
        <v>837</v>
      </c>
      <c r="B275" s="19" t="s">
        <v>838</v>
      </c>
    </row>
    <row r="276" spans="1:2" ht="14" x14ac:dyDescent="0.15">
      <c r="A276" s="34" t="s">
        <v>839</v>
      </c>
      <c r="B276" s="19" t="s">
        <v>840</v>
      </c>
    </row>
    <row r="277" spans="1:2" ht="14" x14ac:dyDescent="0.15">
      <c r="A277" s="34" t="s">
        <v>841</v>
      </c>
      <c r="B277" s="19" t="s">
        <v>842</v>
      </c>
    </row>
    <row r="278" spans="1:2" ht="14" x14ac:dyDescent="0.15">
      <c r="A278" s="34" t="s">
        <v>843</v>
      </c>
      <c r="B278" s="19" t="s">
        <v>844</v>
      </c>
    </row>
    <row r="279" spans="1:2" ht="14" x14ac:dyDescent="0.15">
      <c r="A279" s="34" t="s">
        <v>845</v>
      </c>
      <c r="B279" s="19" t="s">
        <v>846</v>
      </c>
    </row>
    <row r="280" spans="1:2" ht="14" x14ac:dyDescent="0.15">
      <c r="A280" s="34" t="s">
        <v>847</v>
      </c>
      <c r="B280" s="19" t="s">
        <v>848</v>
      </c>
    </row>
    <row r="281" spans="1:2" ht="14" x14ac:dyDescent="0.15">
      <c r="A281" s="34" t="s">
        <v>849</v>
      </c>
      <c r="B281" s="19" t="s">
        <v>850</v>
      </c>
    </row>
    <row r="282" spans="1:2" ht="14" x14ac:dyDescent="0.15">
      <c r="A282" s="34" t="s">
        <v>851</v>
      </c>
      <c r="B282" s="19" t="s">
        <v>852</v>
      </c>
    </row>
    <row r="283" spans="1:2" ht="14" x14ac:dyDescent="0.15">
      <c r="A283" s="34" t="s">
        <v>853</v>
      </c>
      <c r="B283" s="19" t="s">
        <v>854</v>
      </c>
    </row>
    <row r="284" spans="1:2" ht="14" x14ac:dyDescent="0.15">
      <c r="A284" s="34" t="s">
        <v>855</v>
      </c>
      <c r="B284" s="19" t="s">
        <v>856</v>
      </c>
    </row>
    <row r="285" spans="1:2" ht="14" x14ac:dyDescent="0.15">
      <c r="A285" s="34" t="s">
        <v>857</v>
      </c>
      <c r="B285" s="19" t="s">
        <v>858</v>
      </c>
    </row>
    <row r="286" spans="1:2" ht="14" x14ac:dyDescent="0.15">
      <c r="A286" s="34" t="s">
        <v>859</v>
      </c>
      <c r="B286" s="19" t="s">
        <v>860</v>
      </c>
    </row>
    <row r="287" spans="1:2" ht="14" x14ac:dyDescent="0.15">
      <c r="A287" s="34" t="s">
        <v>861</v>
      </c>
      <c r="B287" s="19" t="s">
        <v>862</v>
      </c>
    </row>
    <row r="288" spans="1:2" ht="14" x14ac:dyDescent="0.15">
      <c r="A288" s="34" t="s">
        <v>863</v>
      </c>
      <c r="B288" s="19" t="s">
        <v>864</v>
      </c>
    </row>
    <row r="289" spans="1:2" ht="14" x14ac:dyDescent="0.15">
      <c r="A289" s="34" t="s">
        <v>865</v>
      </c>
      <c r="B289" s="19" t="s">
        <v>866</v>
      </c>
    </row>
    <row r="290" spans="1:2" ht="14" x14ac:dyDescent="0.15">
      <c r="A290" s="34" t="s">
        <v>867</v>
      </c>
      <c r="B290" s="19" t="s">
        <v>868</v>
      </c>
    </row>
    <row r="291" spans="1:2" ht="14" x14ac:dyDescent="0.15">
      <c r="A291" s="34" t="s">
        <v>869</v>
      </c>
      <c r="B291" s="19" t="s">
        <v>870</v>
      </c>
    </row>
    <row r="292" spans="1:2" ht="14" x14ac:dyDescent="0.15">
      <c r="A292" s="34" t="s">
        <v>871</v>
      </c>
      <c r="B292" s="19" t="s">
        <v>872</v>
      </c>
    </row>
    <row r="293" spans="1:2" ht="14" x14ac:dyDescent="0.15">
      <c r="A293" s="34" t="s">
        <v>873</v>
      </c>
      <c r="B293" s="19" t="s">
        <v>874</v>
      </c>
    </row>
    <row r="294" spans="1:2" ht="14" x14ac:dyDescent="0.15">
      <c r="A294" s="34" t="s">
        <v>875</v>
      </c>
      <c r="B294" s="19" t="s">
        <v>876</v>
      </c>
    </row>
    <row r="295" spans="1:2" ht="14" x14ac:dyDescent="0.15">
      <c r="A295" s="34" t="s">
        <v>877</v>
      </c>
      <c r="B295" s="19" t="s">
        <v>878</v>
      </c>
    </row>
    <row r="296" spans="1:2" ht="14" x14ac:dyDescent="0.15">
      <c r="A296" s="34" t="s">
        <v>879</v>
      </c>
      <c r="B296" s="19" t="s">
        <v>880</v>
      </c>
    </row>
    <row r="297" spans="1:2" ht="14" x14ac:dyDescent="0.15">
      <c r="A297" s="34" t="s">
        <v>881</v>
      </c>
      <c r="B297" s="19" t="s">
        <v>882</v>
      </c>
    </row>
    <row r="298" spans="1:2" ht="14" x14ac:dyDescent="0.15">
      <c r="A298" s="34" t="s">
        <v>883</v>
      </c>
      <c r="B298" s="19" t="s">
        <v>884</v>
      </c>
    </row>
    <row r="299" spans="1:2" ht="14" x14ac:dyDescent="0.15">
      <c r="A299" s="34" t="s">
        <v>885</v>
      </c>
      <c r="B299" s="19" t="s">
        <v>886</v>
      </c>
    </row>
    <row r="300" spans="1:2" ht="14" x14ac:dyDescent="0.15">
      <c r="A300" s="34" t="s">
        <v>887</v>
      </c>
      <c r="B300" s="19" t="s">
        <v>888</v>
      </c>
    </row>
    <row r="301" spans="1:2" ht="14" x14ac:dyDescent="0.15">
      <c r="A301" s="34" t="s">
        <v>889</v>
      </c>
      <c r="B301" s="19" t="s">
        <v>890</v>
      </c>
    </row>
    <row r="302" spans="1:2" ht="14" x14ac:dyDescent="0.15">
      <c r="A302" s="34" t="s">
        <v>891</v>
      </c>
      <c r="B302" s="19" t="s">
        <v>892</v>
      </c>
    </row>
    <row r="303" spans="1:2" ht="14" x14ac:dyDescent="0.15">
      <c r="A303" s="34" t="s">
        <v>893</v>
      </c>
      <c r="B303" s="19" t="s">
        <v>894</v>
      </c>
    </row>
    <row r="304" spans="1:2" ht="14" x14ac:dyDescent="0.15">
      <c r="A304" s="34" t="s">
        <v>895</v>
      </c>
      <c r="B304" s="19" t="s">
        <v>896</v>
      </c>
    </row>
    <row r="305" spans="1:2" ht="14" x14ac:dyDescent="0.15">
      <c r="A305" s="34" t="s">
        <v>897</v>
      </c>
      <c r="B305" s="19" t="s">
        <v>898</v>
      </c>
    </row>
    <row r="306" spans="1:2" ht="14" x14ac:dyDescent="0.15">
      <c r="A306" s="34" t="s">
        <v>899</v>
      </c>
      <c r="B306" s="19" t="s">
        <v>900</v>
      </c>
    </row>
    <row r="307" spans="1:2" ht="14" x14ac:dyDescent="0.15">
      <c r="A307" s="34" t="s">
        <v>901</v>
      </c>
      <c r="B307" s="19" t="s">
        <v>902</v>
      </c>
    </row>
    <row r="308" spans="1:2" ht="14" x14ac:dyDescent="0.15">
      <c r="A308" s="34" t="s">
        <v>903</v>
      </c>
      <c r="B308" s="19" t="s">
        <v>904</v>
      </c>
    </row>
    <row r="309" spans="1:2" ht="14" x14ac:dyDescent="0.15">
      <c r="A309" s="34" t="s">
        <v>905</v>
      </c>
      <c r="B309" s="19" t="s">
        <v>906</v>
      </c>
    </row>
    <row r="310" spans="1:2" ht="14" x14ac:dyDescent="0.15">
      <c r="A310" s="34" t="s">
        <v>907</v>
      </c>
      <c r="B310" s="19" t="s">
        <v>908</v>
      </c>
    </row>
    <row r="311" spans="1:2" ht="14" x14ac:dyDescent="0.15">
      <c r="A311" s="34" t="s">
        <v>909</v>
      </c>
      <c r="B311" s="19" t="s">
        <v>910</v>
      </c>
    </row>
    <row r="312" spans="1:2" ht="14" x14ac:dyDescent="0.15">
      <c r="A312" s="34" t="s">
        <v>911</v>
      </c>
      <c r="B312" s="19" t="s">
        <v>912</v>
      </c>
    </row>
    <row r="313" spans="1:2" ht="14" x14ac:dyDescent="0.15">
      <c r="A313" s="34" t="s">
        <v>913</v>
      </c>
      <c r="B313" s="19" t="s">
        <v>914</v>
      </c>
    </row>
    <row r="314" spans="1:2" ht="14" x14ac:dyDescent="0.15">
      <c r="A314" s="34" t="s">
        <v>915</v>
      </c>
      <c r="B314" s="19" t="s">
        <v>916</v>
      </c>
    </row>
    <row r="315" spans="1:2" ht="14" x14ac:dyDescent="0.15">
      <c r="A315" s="34" t="s">
        <v>917</v>
      </c>
      <c r="B315" s="19" t="s">
        <v>918</v>
      </c>
    </row>
    <row r="316" spans="1:2" ht="14" x14ac:dyDescent="0.15">
      <c r="A316" s="34" t="s">
        <v>919</v>
      </c>
      <c r="B316" s="19" t="s">
        <v>920</v>
      </c>
    </row>
    <row r="317" spans="1:2" ht="14" x14ac:dyDescent="0.15">
      <c r="A317" s="34" t="s">
        <v>921</v>
      </c>
      <c r="B317" s="19" t="s">
        <v>922</v>
      </c>
    </row>
    <row r="318" spans="1:2" ht="14" x14ac:dyDescent="0.15">
      <c r="A318" s="34" t="s">
        <v>923</v>
      </c>
      <c r="B318" s="19" t="s">
        <v>924</v>
      </c>
    </row>
    <row r="319" spans="1:2" ht="14" x14ac:dyDescent="0.15">
      <c r="A319" s="34" t="s">
        <v>925</v>
      </c>
      <c r="B319" s="19" t="s">
        <v>926</v>
      </c>
    </row>
    <row r="320" spans="1:2" ht="14" x14ac:dyDescent="0.15">
      <c r="A320" s="34" t="s">
        <v>927</v>
      </c>
      <c r="B320" s="19" t="s">
        <v>928</v>
      </c>
    </row>
    <row r="321" spans="1:2" ht="14" x14ac:dyDescent="0.15">
      <c r="A321" s="34" t="s">
        <v>929</v>
      </c>
      <c r="B321" s="19" t="s">
        <v>930</v>
      </c>
    </row>
    <row r="322" spans="1:2" ht="14" x14ac:dyDescent="0.15">
      <c r="A322" s="34" t="s">
        <v>931</v>
      </c>
      <c r="B322" s="19" t="s">
        <v>932</v>
      </c>
    </row>
    <row r="323" spans="1:2" ht="14" x14ac:dyDescent="0.15">
      <c r="A323" s="34" t="s">
        <v>933</v>
      </c>
      <c r="B323" s="19" t="s">
        <v>934</v>
      </c>
    </row>
    <row r="324" spans="1:2" ht="14" x14ac:dyDescent="0.15">
      <c r="A324" s="34" t="s">
        <v>935</v>
      </c>
      <c r="B324" s="19" t="s">
        <v>936</v>
      </c>
    </row>
    <row r="325" spans="1:2" ht="14" x14ac:dyDescent="0.15">
      <c r="A325" s="34" t="s">
        <v>937</v>
      </c>
      <c r="B325" s="19" t="s">
        <v>938</v>
      </c>
    </row>
    <row r="326" spans="1:2" ht="14" x14ac:dyDescent="0.15">
      <c r="A326" s="34" t="s">
        <v>939</v>
      </c>
      <c r="B326" s="19" t="s">
        <v>940</v>
      </c>
    </row>
    <row r="327" spans="1:2" ht="14" x14ac:dyDescent="0.15">
      <c r="A327" s="34" t="s">
        <v>941</v>
      </c>
      <c r="B327" s="19" t="s">
        <v>942</v>
      </c>
    </row>
    <row r="328" spans="1:2" ht="14" x14ac:dyDescent="0.15">
      <c r="A328" s="34" t="s">
        <v>943</v>
      </c>
      <c r="B328" s="19" t="s">
        <v>944</v>
      </c>
    </row>
    <row r="329" spans="1:2" ht="14" x14ac:dyDescent="0.15">
      <c r="A329" s="34" t="s">
        <v>945</v>
      </c>
      <c r="B329" s="19" t="s">
        <v>946</v>
      </c>
    </row>
    <row r="330" spans="1:2" ht="14" x14ac:dyDescent="0.15">
      <c r="A330" s="34" t="s">
        <v>947</v>
      </c>
      <c r="B330" s="19" t="s">
        <v>948</v>
      </c>
    </row>
    <row r="331" spans="1:2" ht="14" x14ac:dyDescent="0.15">
      <c r="A331" s="34" t="s">
        <v>949</v>
      </c>
      <c r="B331" s="19" t="s">
        <v>950</v>
      </c>
    </row>
    <row r="332" spans="1:2" ht="14" x14ac:dyDescent="0.15">
      <c r="A332" s="34" t="s">
        <v>951</v>
      </c>
      <c r="B332" s="19" t="s">
        <v>952</v>
      </c>
    </row>
    <row r="333" spans="1:2" ht="14" x14ac:dyDescent="0.15">
      <c r="A333" s="34" t="s">
        <v>953</v>
      </c>
      <c r="B333" s="19" t="s">
        <v>954</v>
      </c>
    </row>
    <row r="334" spans="1:2" ht="14" x14ac:dyDescent="0.15">
      <c r="A334" s="34" t="s">
        <v>955</v>
      </c>
      <c r="B334" s="19" t="s">
        <v>956</v>
      </c>
    </row>
    <row r="335" spans="1:2" ht="14" x14ac:dyDescent="0.15">
      <c r="A335" s="34" t="s">
        <v>957</v>
      </c>
      <c r="B335" s="19" t="s">
        <v>958</v>
      </c>
    </row>
    <row r="336" spans="1:2" ht="14" x14ac:dyDescent="0.15">
      <c r="A336" s="34" t="s">
        <v>959</v>
      </c>
      <c r="B336" s="19" t="s">
        <v>960</v>
      </c>
    </row>
    <row r="337" spans="1:2" ht="14" x14ac:dyDescent="0.15">
      <c r="A337" s="34" t="s">
        <v>961</v>
      </c>
      <c r="B337" s="19" t="s">
        <v>962</v>
      </c>
    </row>
    <row r="338" spans="1:2" ht="14" x14ac:dyDescent="0.15">
      <c r="A338" s="34" t="s">
        <v>963</v>
      </c>
      <c r="B338" s="19" t="s">
        <v>964</v>
      </c>
    </row>
    <row r="339" spans="1:2" ht="14" x14ac:dyDescent="0.15">
      <c r="A339" s="34" t="s">
        <v>965</v>
      </c>
      <c r="B339" s="19" t="s">
        <v>966</v>
      </c>
    </row>
    <row r="340" spans="1:2" ht="14" x14ac:dyDescent="0.15">
      <c r="A340" s="34" t="s">
        <v>967</v>
      </c>
      <c r="B340" s="19" t="s">
        <v>968</v>
      </c>
    </row>
    <row r="341" spans="1:2" ht="14" x14ac:dyDescent="0.15">
      <c r="A341" s="34" t="s">
        <v>969</v>
      </c>
      <c r="B341" s="19" t="s">
        <v>970</v>
      </c>
    </row>
    <row r="342" spans="1:2" ht="14" x14ac:dyDescent="0.15">
      <c r="A342" s="34" t="s">
        <v>971</v>
      </c>
      <c r="B342" s="19" t="s">
        <v>972</v>
      </c>
    </row>
    <row r="343" spans="1:2" ht="14" x14ac:dyDescent="0.15">
      <c r="A343" s="34" t="s">
        <v>973</v>
      </c>
      <c r="B343" s="19" t="s">
        <v>974</v>
      </c>
    </row>
    <row r="344" spans="1:2" ht="14" x14ac:dyDescent="0.15">
      <c r="A344" s="34" t="s">
        <v>975</v>
      </c>
      <c r="B344" s="19" t="s">
        <v>976</v>
      </c>
    </row>
    <row r="345" spans="1:2" ht="14" x14ac:dyDescent="0.15">
      <c r="A345" s="34" t="s">
        <v>977</v>
      </c>
      <c r="B345" s="19" t="s">
        <v>978</v>
      </c>
    </row>
    <row r="346" spans="1:2" ht="14" x14ac:dyDescent="0.15">
      <c r="A346" s="34" t="s">
        <v>979</v>
      </c>
      <c r="B346" s="19" t="s">
        <v>980</v>
      </c>
    </row>
    <row r="347" spans="1:2" ht="14" x14ac:dyDescent="0.15">
      <c r="A347" s="34" t="s">
        <v>981</v>
      </c>
      <c r="B347" s="19" t="s">
        <v>982</v>
      </c>
    </row>
    <row r="348" spans="1:2" ht="14" x14ac:dyDescent="0.15">
      <c r="A348" s="34" t="s">
        <v>983</v>
      </c>
      <c r="B348" s="19" t="s">
        <v>984</v>
      </c>
    </row>
    <row r="349" spans="1:2" ht="14" x14ac:dyDescent="0.15">
      <c r="A349" s="34" t="s">
        <v>985</v>
      </c>
      <c r="B349" s="19" t="s">
        <v>986</v>
      </c>
    </row>
    <row r="350" spans="1:2" ht="14" x14ac:dyDescent="0.15">
      <c r="A350" s="34" t="s">
        <v>987</v>
      </c>
      <c r="B350" s="19" t="s">
        <v>988</v>
      </c>
    </row>
    <row r="351" spans="1:2" ht="14" x14ac:dyDescent="0.15">
      <c r="A351" s="34" t="s">
        <v>989</v>
      </c>
      <c r="B351" s="19" t="s">
        <v>990</v>
      </c>
    </row>
    <row r="352" spans="1:2" ht="14" x14ac:dyDescent="0.15">
      <c r="A352" s="34" t="s">
        <v>991</v>
      </c>
      <c r="B352" s="19" t="s">
        <v>992</v>
      </c>
    </row>
    <row r="353" spans="1:2" ht="14" x14ac:dyDescent="0.15">
      <c r="A353" s="34" t="s">
        <v>993</v>
      </c>
      <c r="B353" s="19" t="s">
        <v>994</v>
      </c>
    </row>
    <row r="354" spans="1:2" ht="14" x14ac:dyDescent="0.15">
      <c r="A354" s="34" t="s">
        <v>995</v>
      </c>
      <c r="B354" s="19" t="s">
        <v>996</v>
      </c>
    </row>
    <row r="355" spans="1:2" ht="14" x14ac:dyDescent="0.15">
      <c r="A355" s="34" t="s">
        <v>997</v>
      </c>
      <c r="B355" s="19" t="s">
        <v>998</v>
      </c>
    </row>
    <row r="356" spans="1:2" ht="14" x14ac:dyDescent="0.15">
      <c r="A356" s="34" t="s">
        <v>999</v>
      </c>
      <c r="B356" s="19" t="s">
        <v>1000</v>
      </c>
    </row>
    <row r="357" spans="1:2" ht="14" x14ac:dyDescent="0.15">
      <c r="A357" s="34" t="s">
        <v>1001</v>
      </c>
      <c r="B357" s="19" t="s">
        <v>1002</v>
      </c>
    </row>
    <row r="358" spans="1:2" ht="14" x14ac:dyDescent="0.15">
      <c r="A358" s="34" t="s">
        <v>1003</v>
      </c>
      <c r="B358" s="19" t="s">
        <v>1004</v>
      </c>
    </row>
    <row r="359" spans="1:2" ht="14" x14ac:dyDescent="0.15">
      <c r="A359" s="34" t="s">
        <v>1005</v>
      </c>
      <c r="B359" s="19" t="s">
        <v>1006</v>
      </c>
    </row>
    <row r="360" spans="1:2" ht="14" x14ac:dyDescent="0.15">
      <c r="A360" s="34" t="s">
        <v>1007</v>
      </c>
      <c r="B360" s="19" t="s">
        <v>1008</v>
      </c>
    </row>
    <row r="361" spans="1:2" ht="14" x14ac:dyDescent="0.15">
      <c r="A361" s="34" t="s">
        <v>1009</v>
      </c>
      <c r="B361" s="19" t="s">
        <v>1010</v>
      </c>
    </row>
    <row r="362" spans="1:2" ht="14" x14ac:dyDescent="0.15">
      <c r="A362" s="34" t="s">
        <v>1011</v>
      </c>
      <c r="B362" s="19" t="s">
        <v>1012</v>
      </c>
    </row>
    <row r="363" spans="1:2" ht="14" x14ac:dyDescent="0.15">
      <c r="A363" s="34" t="s">
        <v>1013</v>
      </c>
      <c r="B363" s="19" t="s">
        <v>1014</v>
      </c>
    </row>
    <row r="364" spans="1:2" ht="14" x14ac:dyDescent="0.15">
      <c r="A364" s="34" t="s">
        <v>1015</v>
      </c>
      <c r="B364" s="19" t="s">
        <v>1016</v>
      </c>
    </row>
    <row r="365" spans="1:2" ht="14" x14ac:dyDescent="0.15">
      <c r="A365" s="34" t="s">
        <v>1017</v>
      </c>
      <c r="B365" s="19" t="s">
        <v>1018</v>
      </c>
    </row>
    <row r="366" spans="1:2" ht="14" x14ac:dyDescent="0.15">
      <c r="A366" s="34" t="s">
        <v>1019</v>
      </c>
      <c r="B366" s="19" t="s">
        <v>1020</v>
      </c>
    </row>
    <row r="367" spans="1:2" ht="14" x14ac:dyDescent="0.15">
      <c r="A367" s="34" t="s">
        <v>1021</v>
      </c>
      <c r="B367" s="19" t="s">
        <v>1022</v>
      </c>
    </row>
    <row r="368" spans="1:2" ht="14" x14ac:dyDescent="0.15">
      <c r="A368" s="34" t="s">
        <v>1023</v>
      </c>
      <c r="B368" s="19" t="s">
        <v>1024</v>
      </c>
    </row>
    <row r="369" spans="1:2" ht="14" x14ac:dyDescent="0.15">
      <c r="A369" s="34" t="s">
        <v>1025</v>
      </c>
      <c r="B369" s="19" t="s">
        <v>1026</v>
      </c>
    </row>
    <row r="370" spans="1:2" ht="14" x14ac:dyDescent="0.15">
      <c r="A370" s="34" t="s">
        <v>1027</v>
      </c>
      <c r="B370" s="19" t="s">
        <v>1028</v>
      </c>
    </row>
    <row r="371" spans="1:2" ht="14" x14ac:dyDescent="0.15">
      <c r="A371" s="34" t="s">
        <v>1029</v>
      </c>
      <c r="B371" s="19" t="s">
        <v>1030</v>
      </c>
    </row>
    <row r="372" spans="1:2" ht="14" x14ac:dyDescent="0.15">
      <c r="A372" s="34" t="s">
        <v>1031</v>
      </c>
      <c r="B372" s="19" t="s">
        <v>1032</v>
      </c>
    </row>
    <row r="373" spans="1:2" ht="14" x14ac:dyDescent="0.15">
      <c r="A373" s="34" t="s">
        <v>1033</v>
      </c>
      <c r="B373" s="19" t="s">
        <v>1034</v>
      </c>
    </row>
    <row r="374" spans="1:2" ht="14" x14ac:dyDescent="0.15">
      <c r="A374" s="34" t="s">
        <v>1035</v>
      </c>
      <c r="B374" s="19" t="s">
        <v>1036</v>
      </c>
    </row>
    <row r="375" spans="1:2" ht="14" x14ac:dyDescent="0.15">
      <c r="A375" s="34" t="s">
        <v>1037</v>
      </c>
      <c r="B375" s="19" t="s">
        <v>1038</v>
      </c>
    </row>
    <row r="376" spans="1:2" ht="14" x14ac:dyDescent="0.15">
      <c r="A376" s="34" t="s">
        <v>1039</v>
      </c>
      <c r="B376" s="19" t="s">
        <v>1040</v>
      </c>
    </row>
    <row r="377" spans="1:2" ht="14" x14ac:dyDescent="0.15">
      <c r="A377" s="34" t="s">
        <v>1041</v>
      </c>
      <c r="B377" s="19" t="s">
        <v>1042</v>
      </c>
    </row>
    <row r="378" spans="1:2" ht="14" x14ac:dyDescent="0.15">
      <c r="A378" s="34" t="s">
        <v>1043</v>
      </c>
      <c r="B378" s="19" t="s">
        <v>1044</v>
      </c>
    </row>
    <row r="379" spans="1:2" ht="14" x14ac:dyDescent="0.15">
      <c r="A379" s="34" t="s">
        <v>1045</v>
      </c>
      <c r="B379" s="19" t="s">
        <v>1046</v>
      </c>
    </row>
    <row r="380" spans="1:2" ht="14" x14ac:dyDescent="0.15">
      <c r="A380" s="34" t="s">
        <v>1047</v>
      </c>
      <c r="B380" s="19" t="s">
        <v>1048</v>
      </c>
    </row>
    <row r="381" spans="1:2" ht="14" x14ac:dyDescent="0.15">
      <c r="A381" s="34" t="s">
        <v>1049</v>
      </c>
      <c r="B381" s="19" t="s">
        <v>1050</v>
      </c>
    </row>
    <row r="382" spans="1:2" ht="14" x14ac:dyDescent="0.15">
      <c r="A382" s="34" t="s">
        <v>1051</v>
      </c>
      <c r="B382" s="19" t="s">
        <v>1052</v>
      </c>
    </row>
    <row r="383" spans="1:2" ht="14" x14ac:dyDescent="0.15">
      <c r="A383" s="34" t="s">
        <v>1053</v>
      </c>
      <c r="B383" s="19" t="s">
        <v>1054</v>
      </c>
    </row>
    <row r="384" spans="1:2" ht="14" x14ac:dyDescent="0.15">
      <c r="A384" s="34" t="s">
        <v>1055</v>
      </c>
      <c r="B384" s="19" t="s">
        <v>1056</v>
      </c>
    </row>
    <row r="385" spans="1:2" ht="14" x14ac:dyDescent="0.15">
      <c r="A385" s="34" t="s">
        <v>1057</v>
      </c>
      <c r="B385" s="19" t="s">
        <v>1058</v>
      </c>
    </row>
    <row r="386" spans="1:2" ht="14" x14ac:dyDescent="0.15">
      <c r="A386" s="34" t="s">
        <v>1059</v>
      </c>
      <c r="B386" s="19" t="s">
        <v>1060</v>
      </c>
    </row>
    <row r="387" spans="1:2" ht="14" x14ac:dyDescent="0.15">
      <c r="A387" s="34" t="s">
        <v>1061</v>
      </c>
      <c r="B387" s="19" t="s">
        <v>1062</v>
      </c>
    </row>
    <row r="388" spans="1:2" ht="14" x14ac:dyDescent="0.15">
      <c r="A388" s="34" t="s">
        <v>1063</v>
      </c>
      <c r="B388" s="19" t="s">
        <v>1064</v>
      </c>
    </row>
    <row r="389" spans="1:2" ht="14" x14ac:dyDescent="0.15">
      <c r="A389" s="34" t="s">
        <v>1065</v>
      </c>
      <c r="B389" s="19" t="s">
        <v>1066</v>
      </c>
    </row>
    <row r="390" spans="1:2" ht="14" x14ac:dyDescent="0.15">
      <c r="A390" s="34" t="s">
        <v>1067</v>
      </c>
      <c r="B390" s="19" t="s">
        <v>1054</v>
      </c>
    </row>
    <row r="391" spans="1:2" ht="14" x14ac:dyDescent="0.15">
      <c r="A391" s="34" t="s">
        <v>1068</v>
      </c>
      <c r="B391" s="19" t="s">
        <v>1069</v>
      </c>
    </row>
    <row r="392" spans="1:2" ht="14" x14ac:dyDescent="0.15">
      <c r="A392" s="34" t="s">
        <v>1070</v>
      </c>
      <c r="B392" s="19" t="s">
        <v>1071</v>
      </c>
    </row>
    <row r="393" spans="1:2" ht="14" x14ac:dyDescent="0.15">
      <c r="A393" s="34" t="s">
        <v>1072</v>
      </c>
      <c r="B393" s="19" t="s">
        <v>1073</v>
      </c>
    </row>
    <row r="394" spans="1:2" ht="14" x14ac:dyDescent="0.15">
      <c r="A394" s="34" t="s">
        <v>1074</v>
      </c>
      <c r="B394" s="19" t="s">
        <v>1075</v>
      </c>
    </row>
    <row r="395" spans="1:2" ht="14" x14ac:dyDescent="0.15">
      <c r="A395" s="34" t="s">
        <v>1076</v>
      </c>
      <c r="B395" s="19" t="s">
        <v>1077</v>
      </c>
    </row>
    <row r="396" spans="1:2" ht="14" x14ac:dyDescent="0.15">
      <c r="A396" s="34" t="s">
        <v>1078</v>
      </c>
      <c r="B396" s="19" t="s">
        <v>1079</v>
      </c>
    </row>
    <row r="397" spans="1:2" ht="14" x14ac:dyDescent="0.15">
      <c r="A397" s="34" t="s">
        <v>1080</v>
      </c>
      <c r="B397" s="19" t="s">
        <v>1081</v>
      </c>
    </row>
    <row r="398" spans="1:2" ht="14" x14ac:dyDescent="0.15">
      <c r="A398" s="34" t="s">
        <v>1082</v>
      </c>
      <c r="B398" s="19" t="s">
        <v>1083</v>
      </c>
    </row>
    <row r="399" spans="1:2" ht="14" x14ac:dyDescent="0.15">
      <c r="A399" s="34" t="s">
        <v>1084</v>
      </c>
      <c r="B399" s="19" t="s">
        <v>1085</v>
      </c>
    </row>
    <row r="400" spans="1:2" ht="14" x14ac:dyDescent="0.15">
      <c r="A400" s="34" t="s">
        <v>1086</v>
      </c>
      <c r="B400" s="19" t="s">
        <v>1087</v>
      </c>
    </row>
    <row r="401" spans="1:2" ht="14" x14ac:dyDescent="0.15">
      <c r="A401" s="34" t="s">
        <v>1088</v>
      </c>
      <c r="B401" s="19" t="s">
        <v>1089</v>
      </c>
    </row>
    <row r="402" spans="1:2" ht="14" x14ac:dyDescent="0.15">
      <c r="A402" s="34" t="s">
        <v>1090</v>
      </c>
      <c r="B402" s="19" t="s">
        <v>1091</v>
      </c>
    </row>
    <row r="403" spans="1:2" ht="14" x14ac:dyDescent="0.15">
      <c r="A403" s="34" t="s">
        <v>1092</v>
      </c>
      <c r="B403" s="19" t="s">
        <v>1093</v>
      </c>
    </row>
    <row r="404" spans="1:2" ht="14" x14ac:dyDescent="0.15">
      <c r="A404" s="34" t="s">
        <v>1094</v>
      </c>
      <c r="B404" s="19" t="s">
        <v>1095</v>
      </c>
    </row>
    <row r="405" spans="1:2" ht="14" x14ac:dyDescent="0.15">
      <c r="A405" s="34" t="s">
        <v>1096</v>
      </c>
      <c r="B405" s="19" t="s">
        <v>1097</v>
      </c>
    </row>
    <row r="406" spans="1:2" ht="14" x14ac:dyDescent="0.15">
      <c r="A406" s="34" t="s">
        <v>1098</v>
      </c>
      <c r="B406" s="19" t="s">
        <v>1099</v>
      </c>
    </row>
    <row r="407" spans="1:2" ht="14" x14ac:dyDescent="0.15">
      <c r="A407" s="34" t="s">
        <v>1100</v>
      </c>
      <c r="B407" s="19" t="s">
        <v>1101</v>
      </c>
    </row>
    <row r="408" spans="1:2" ht="14" x14ac:dyDescent="0.15">
      <c r="A408" s="34" t="s">
        <v>1102</v>
      </c>
      <c r="B408" s="19" t="s">
        <v>1103</v>
      </c>
    </row>
    <row r="409" spans="1:2" ht="14" x14ac:dyDescent="0.15">
      <c r="A409" s="34" t="s">
        <v>1104</v>
      </c>
      <c r="B409" s="19" t="s">
        <v>1105</v>
      </c>
    </row>
    <row r="410" spans="1:2" ht="14" x14ac:dyDescent="0.15">
      <c r="A410" s="34" t="s">
        <v>1106</v>
      </c>
      <c r="B410" s="19" t="s">
        <v>1107</v>
      </c>
    </row>
    <row r="411" spans="1:2" ht="14" x14ac:dyDescent="0.15">
      <c r="A411" s="34" t="s">
        <v>1108</v>
      </c>
      <c r="B411" s="19" t="s">
        <v>1109</v>
      </c>
    </row>
    <row r="412" spans="1:2" ht="14" x14ac:dyDescent="0.15">
      <c r="A412" s="34" t="s">
        <v>1110</v>
      </c>
      <c r="B412" s="19" t="s">
        <v>1111</v>
      </c>
    </row>
    <row r="413" spans="1:2" ht="14" x14ac:dyDescent="0.15">
      <c r="A413" s="34" t="s">
        <v>1112</v>
      </c>
      <c r="B413" s="19" t="s">
        <v>1113</v>
      </c>
    </row>
    <row r="414" spans="1:2" ht="14" x14ac:dyDescent="0.15">
      <c r="A414" s="34" t="s">
        <v>1114</v>
      </c>
      <c r="B414" s="19" t="s">
        <v>1115</v>
      </c>
    </row>
    <row r="415" spans="1:2" ht="14" x14ac:dyDescent="0.15">
      <c r="A415" s="34" t="s">
        <v>1116</v>
      </c>
      <c r="B415" s="19" t="s">
        <v>1117</v>
      </c>
    </row>
    <row r="416" spans="1:2" ht="14" x14ac:dyDescent="0.15">
      <c r="A416" s="34" t="s">
        <v>1118</v>
      </c>
      <c r="B416" s="19" t="s">
        <v>1119</v>
      </c>
    </row>
    <row r="417" spans="1:2" ht="14" x14ac:dyDescent="0.15">
      <c r="A417" s="34" t="s">
        <v>1120</v>
      </c>
      <c r="B417" s="19" t="s">
        <v>1121</v>
      </c>
    </row>
    <row r="418" spans="1:2" ht="14" x14ac:dyDescent="0.15">
      <c r="A418" s="34" t="s">
        <v>1122</v>
      </c>
      <c r="B418" s="19" t="s">
        <v>1123</v>
      </c>
    </row>
    <row r="419" spans="1:2" ht="14" x14ac:dyDescent="0.15">
      <c r="A419" s="34" t="s">
        <v>1124</v>
      </c>
      <c r="B419" s="19" t="s">
        <v>1125</v>
      </c>
    </row>
    <row r="420" spans="1:2" ht="14" x14ac:dyDescent="0.15">
      <c r="A420" s="34" t="s">
        <v>1126</v>
      </c>
      <c r="B420" s="19" t="s">
        <v>1127</v>
      </c>
    </row>
    <row r="421" spans="1:2" ht="14" x14ac:dyDescent="0.15">
      <c r="A421" s="34" t="s">
        <v>1128</v>
      </c>
      <c r="B421" s="19" t="s">
        <v>1129</v>
      </c>
    </row>
    <row r="422" spans="1:2" ht="14" x14ac:dyDescent="0.15">
      <c r="A422" s="34" t="s">
        <v>1130</v>
      </c>
      <c r="B422" s="19" t="s">
        <v>1131</v>
      </c>
    </row>
    <row r="423" spans="1:2" ht="14" x14ac:dyDescent="0.15">
      <c r="A423" s="34" t="s">
        <v>1132</v>
      </c>
      <c r="B423" s="19" t="s">
        <v>1133</v>
      </c>
    </row>
    <row r="424" spans="1:2" ht="14" x14ac:dyDescent="0.15">
      <c r="A424" s="34" t="s">
        <v>1134</v>
      </c>
      <c r="B424" s="19" t="s">
        <v>1135</v>
      </c>
    </row>
    <row r="425" spans="1:2" ht="14" x14ac:dyDescent="0.15">
      <c r="A425" s="34" t="s">
        <v>1136</v>
      </c>
      <c r="B425" s="19" t="s">
        <v>1137</v>
      </c>
    </row>
    <row r="426" spans="1:2" ht="14" x14ac:dyDescent="0.15">
      <c r="A426" s="34" t="s">
        <v>1138</v>
      </c>
      <c r="B426" s="19" t="s">
        <v>1139</v>
      </c>
    </row>
    <row r="427" spans="1:2" ht="14" x14ac:dyDescent="0.15">
      <c r="A427" s="34" t="s">
        <v>1140</v>
      </c>
      <c r="B427" s="19" t="s">
        <v>1141</v>
      </c>
    </row>
    <row r="428" spans="1:2" ht="14" x14ac:dyDescent="0.15">
      <c r="A428" s="34" t="s">
        <v>1142</v>
      </c>
      <c r="B428" s="19" t="s">
        <v>1125</v>
      </c>
    </row>
    <row r="429" spans="1:2" ht="14" x14ac:dyDescent="0.15">
      <c r="A429" s="34" t="s">
        <v>1143</v>
      </c>
      <c r="B429" s="19" t="s">
        <v>1144</v>
      </c>
    </row>
    <row r="430" spans="1:2" ht="14" x14ac:dyDescent="0.15">
      <c r="A430" s="34" t="s">
        <v>1145</v>
      </c>
      <c r="B430" s="19" t="s">
        <v>1146</v>
      </c>
    </row>
    <row r="431" spans="1:2" ht="14" x14ac:dyDescent="0.15">
      <c r="A431" s="34" t="s">
        <v>1147</v>
      </c>
      <c r="B431" s="19" t="s">
        <v>1125</v>
      </c>
    </row>
    <row r="432" spans="1:2" ht="14" x14ac:dyDescent="0.15">
      <c r="A432" s="34" t="s">
        <v>1148</v>
      </c>
      <c r="B432" s="19" t="s">
        <v>1149</v>
      </c>
    </row>
    <row r="433" spans="1:2" ht="14" x14ac:dyDescent="0.15">
      <c r="A433" s="34" t="s">
        <v>1150</v>
      </c>
      <c r="B433" s="19" t="s">
        <v>1151</v>
      </c>
    </row>
    <row r="434" spans="1:2" ht="14" x14ac:dyDescent="0.15">
      <c r="A434" s="34" t="s">
        <v>1152</v>
      </c>
      <c r="B434" s="19" t="s">
        <v>1153</v>
      </c>
    </row>
    <row r="435" spans="1:2" ht="14" x14ac:dyDescent="0.15">
      <c r="A435" s="34" t="s">
        <v>1154</v>
      </c>
      <c r="B435" s="19" t="s">
        <v>1155</v>
      </c>
    </row>
    <row r="436" spans="1:2" ht="14" x14ac:dyDescent="0.15">
      <c r="A436" s="34" t="s">
        <v>1156</v>
      </c>
      <c r="B436" s="19" t="s">
        <v>1157</v>
      </c>
    </row>
    <row r="437" spans="1:2" ht="14" x14ac:dyDescent="0.15">
      <c r="A437" s="34" t="s">
        <v>1158</v>
      </c>
      <c r="B437" s="19" t="s">
        <v>1159</v>
      </c>
    </row>
    <row r="438" spans="1:2" ht="14" x14ac:dyDescent="0.15">
      <c r="A438" s="34" t="s">
        <v>1160</v>
      </c>
      <c r="B438" s="19" t="s">
        <v>1161</v>
      </c>
    </row>
    <row r="439" spans="1:2" ht="14" x14ac:dyDescent="0.15">
      <c r="A439" s="34" t="s">
        <v>1162</v>
      </c>
      <c r="B439" s="19" t="s">
        <v>1163</v>
      </c>
    </row>
    <row r="440" spans="1:2" ht="14" x14ac:dyDescent="0.15">
      <c r="A440" s="34" t="s">
        <v>1164</v>
      </c>
      <c r="B440" s="19" t="s">
        <v>1165</v>
      </c>
    </row>
    <row r="441" spans="1:2" ht="14" x14ac:dyDescent="0.15">
      <c r="A441" s="34" t="s">
        <v>1166</v>
      </c>
      <c r="B441" s="19" t="s">
        <v>1167</v>
      </c>
    </row>
    <row r="442" spans="1:2" ht="14" x14ac:dyDescent="0.15">
      <c r="A442" s="34" t="s">
        <v>1168</v>
      </c>
      <c r="B442" s="19" t="s">
        <v>1169</v>
      </c>
    </row>
    <row r="443" spans="1:2" ht="14" x14ac:dyDescent="0.15">
      <c r="A443" s="34" t="s">
        <v>1170</v>
      </c>
      <c r="B443" s="19" t="s">
        <v>1171</v>
      </c>
    </row>
    <row r="444" spans="1:2" ht="14" x14ac:dyDescent="0.15">
      <c r="A444" s="34" t="s">
        <v>1172</v>
      </c>
      <c r="B444" s="19" t="s">
        <v>1173</v>
      </c>
    </row>
    <row r="445" spans="1:2" ht="14" x14ac:dyDescent="0.15">
      <c r="A445" s="34" t="s">
        <v>1174</v>
      </c>
      <c r="B445" s="19" t="s">
        <v>1175</v>
      </c>
    </row>
    <row r="446" spans="1:2" ht="14" x14ac:dyDescent="0.15">
      <c r="A446" s="34" t="s">
        <v>1176</v>
      </c>
      <c r="B446" s="19" t="s">
        <v>1177</v>
      </c>
    </row>
    <row r="447" spans="1:2" ht="14" x14ac:dyDescent="0.15">
      <c r="A447" s="34" t="s">
        <v>1178</v>
      </c>
      <c r="B447" s="19" t="s">
        <v>1179</v>
      </c>
    </row>
    <row r="448" spans="1:2" ht="14" x14ac:dyDescent="0.15">
      <c r="A448" s="34" t="s">
        <v>1180</v>
      </c>
      <c r="B448" s="19" t="s">
        <v>1181</v>
      </c>
    </row>
    <row r="449" spans="1:2" ht="14" x14ac:dyDescent="0.15">
      <c r="A449" s="34" t="s">
        <v>1182</v>
      </c>
      <c r="B449" s="19" t="s">
        <v>1183</v>
      </c>
    </row>
    <row r="450" spans="1:2" ht="14" x14ac:dyDescent="0.15">
      <c r="A450" s="34" t="s">
        <v>1184</v>
      </c>
      <c r="B450" s="19" t="s">
        <v>1185</v>
      </c>
    </row>
    <row r="451" spans="1:2" ht="14" x14ac:dyDescent="0.15">
      <c r="A451" s="34" t="s">
        <v>1186</v>
      </c>
      <c r="B451" s="19" t="s">
        <v>1187</v>
      </c>
    </row>
    <row r="452" spans="1:2" ht="14" x14ac:dyDescent="0.15">
      <c r="A452" s="34" t="s">
        <v>1188</v>
      </c>
      <c r="B452" s="19" t="s">
        <v>1189</v>
      </c>
    </row>
    <row r="453" spans="1:2" ht="14" x14ac:dyDescent="0.15">
      <c r="A453" s="34" t="s">
        <v>1190</v>
      </c>
      <c r="B453" s="19" t="s">
        <v>1191</v>
      </c>
    </row>
    <row r="454" spans="1:2" ht="14" x14ac:dyDescent="0.15">
      <c r="A454" s="34" t="s">
        <v>1192</v>
      </c>
      <c r="B454" s="19" t="s">
        <v>1193</v>
      </c>
    </row>
    <row r="455" spans="1:2" ht="14" x14ac:dyDescent="0.15">
      <c r="A455" s="34" t="s">
        <v>1194</v>
      </c>
      <c r="B455" s="19" t="s">
        <v>1195</v>
      </c>
    </row>
    <row r="456" spans="1:2" ht="14" x14ac:dyDescent="0.15">
      <c r="A456" s="34" t="s">
        <v>1196</v>
      </c>
      <c r="B456" s="19" t="s">
        <v>1197</v>
      </c>
    </row>
    <row r="457" spans="1:2" ht="14" x14ac:dyDescent="0.15">
      <c r="A457" s="34" t="s">
        <v>1198</v>
      </c>
      <c r="B457" s="19" t="s">
        <v>1199</v>
      </c>
    </row>
    <row r="458" spans="1:2" ht="14" x14ac:dyDescent="0.15">
      <c r="A458" s="34" t="s">
        <v>1200</v>
      </c>
      <c r="B458" s="19" t="s">
        <v>1201</v>
      </c>
    </row>
    <row r="459" spans="1:2" ht="14" x14ac:dyDescent="0.15">
      <c r="A459" s="34" t="s">
        <v>1202</v>
      </c>
      <c r="B459" s="19" t="s">
        <v>1203</v>
      </c>
    </row>
    <row r="460" spans="1:2" ht="14" x14ac:dyDescent="0.15">
      <c r="A460" s="34" t="s">
        <v>1204</v>
      </c>
      <c r="B460" s="19" t="s">
        <v>1205</v>
      </c>
    </row>
    <row r="461" spans="1:2" ht="14" x14ac:dyDescent="0.15">
      <c r="A461" s="34" t="s">
        <v>1206</v>
      </c>
      <c r="B461" s="19" t="s">
        <v>1207</v>
      </c>
    </row>
    <row r="462" spans="1:2" ht="14" x14ac:dyDescent="0.15">
      <c r="A462" s="34" t="s">
        <v>1208</v>
      </c>
      <c r="B462" s="19" t="s">
        <v>1209</v>
      </c>
    </row>
    <row r="463" spans="1:2" ht="14" x14ac:dyDescent="0.15">
      <c r="A463" s="34" t="s">
        <v>1210</v>
      </c>
      <c r="B463" s="19" t="s">
        <v>1211</v>
      </c>
    </row>
    <row r="464" spans="1:2" ht="14" x14ac:dyDescent="0.15">
      <c r="A464" s="34" t="s">
        <v>1212</v>
      </c>
      <c r="B464" s="19" t="s">
        <v>1213</v>
      </c>
    </row>
    <row r="465" spans="1:2" ht="14" x14ac:dyDescent="0.15">
      <c r="A465" s="34" t="s">
        <v>1214</v>
      </c>
      <c r="B465" s="19" t="s">
        <v>1215</v>
      </c>
    </row>
    <row r="466" spans="1:2" ht="14" x14ac:dyDescent="0.15">
      <c r="A466" s="34" t="s">
        <v>1216</v>
      </c>
      <c r="B466" s="19" t="s">
        <v>1217</v>
      </c>
    </row>
    <row r="467" spans="1:2" ht="14" x14ac:dyDescent="0.15">
      <c r="A467" s="34" t="s">
        <v>1218</v>
      </c>
      <c r="B467" s="19" t="s">
        <v>1219</v>
      </c>
    </row>
    <row r="468" spans="1:2" ht="14" x14ac:dyDescent="0.15">
      <c r="A468" s="34" t="s">
        <v>1220</v>
      </c>
      <c r="B468" s="19" t="s">
        <v>1221</v>
      </c>
    </row>
    <row r="469" spans="1:2" ht="14" x14ac:dyDescent="0.15">
      <c r="A469" s="34" t="s">
        <v>1222</v>
      </c>
      <c r="B469" s="19" t="s">
        <v>1223</v>
      </c>
    </row>
    <row r="470" spans="1:2" ht="14" x14ac:dyDescent="0.15">
      <c r="A470" s="34" t="s">
        <v>1224</v>
      </c>
      <c r="B470" s="19" t="s">
        <v>1225</v>
      </c>
    </row>
    <row r="471" spans="1:2" ht="14" x14ac:dyDescent="0.15">
      <c r="A471" s="34" t="s">
        <v>1226</v>
      </c>
      <c r="B471" s="19" t="s">
        <v>1227</v>
      </c>
    </row>
    <row r="472" spans="1:2" ht="14" x14ac:dyDescent="0.15">
      <c r="A472" s="34" t="s">
        <v>1228</v>
      </c>
      <c r="B472" s="19" t="s">
        <v>1229</v>
      </c>
    </row>
    <row r="473" spans="1:2" ht="14" x14ac:dyDescent="0.15">
      <c r="A473" s="34" t="s">
        <v>1230</v>
      </c>
      <c r="B473" s="19" t="s">
        <v>1231</v>
      </c>
    </row>
    <row r="474" spans="1:2" ht="14" x14ac:dyDescent="0.15">
      <c r="A474" s="34" t="s">
        <v>1232</v>
      </c>
      <c r="B474" s="19" t="s">
        <v>1233</v>
      </c>
    </row>
    <row r="475" spans="1:2" ht="14" x14ac:dyDescent="0.15">
      <c r="A475" s="34" t="s">
        <v>1234</v>
      </c>
      <c r="B475" s="19" t="s">
        <v>1235</v>
      </c>
    </row>
    <row r="476" spans="1:2" ht="14" x14ac:dyDescent="0.15">
      <c r="A476" s="34" t="s">
        <v>1236</v>
      </c>
      <c r="B476" s="19" t="s">
        <v>1237</v>
      </c>
    </row>
    <row r="477" spans="1:2" ht="14" x14ac:dyDescent="0.15">
      <c r="A477" s="34" t="s">
        <v>1238</v>
      </c>
      <c r="B477" s="19" t="s">
        <v>1239</v>
      </c>
    </row>
    <row r="478" spans="1:2" ht="14" x14ac:dyDescent="0.15">
      <c r="A478" s="34" t="s">
        <v>1240</v>
      </c>
      <c r="B478" s="19" t="s">
        <v>1241</v>
      </c>
    </row>
    <row r="479" spans="1:2" ht="14" x14ac:dyDescent="0.15">
      <c r="A479" s="34" t="s">
        <v>1242</v>
      </c>
      <c r="B479" s="19" t="s">
        <v>1243</v>
      </c>
    </row>
    <row r="480" spans="1:2" ht="14" x14ac:dyDescent="0.15">
      <c r="A480" s="34" t="s">
        <v>1244</v>
      </c>
      <c r="B480" s="19" t="s">
        <v>1245</v>
      </c>
    </row>
    <row r="481" spans="1:2" ht="14" x14ac:dyDescent="0.15">
      <c r="A481" s="34" t="s">
        <v>1246</v>
      </c>
      <c r="B481" s="19" t="s">
        <v>1247</v>
      </c>
    </row>
    <row r="482" spans="1:2" ht="14" x14ac:dyDescent="0.15">
      <c r="A482" s="34" t="s">
        <v>1248</v>
      </c>
      <c r="B482" s="19" t="s">
        <v>1249</v>
      </c>
    </row>
    <row r="483" spans="1:2" ht="14" x14ac:dyDescent="0.15">
      <c r="A483" s="34" t="s">
        <v>1250</v>
      </c>
      <c r="B483" s="19" t="s">
        <v>1251</v>
      </c>
    </row>
    <row r="484" spans="1:2" ht="14" x14ac:dyDescent="0.15">
      <c r="A484" s="34" t="s">
        <v>1252</v>
      </c>
      <c r="B484" s="19" t="s">
        <v>1253</v>
      </c>
    </row>
    <row r="485" spans="1:2" ht="14" x14ac:dyDescent="0.15">
      <c r="A485" s="34" t="s">
        <v>1254</v>
      </c>
      <c r="B485" s="19" t="s">
        <v>1255</v>
      </c>
    </row>
    <row r="486" spans="1:2" ht="14" x14ac:dyDescent="0.15">
      <c r="A486" s="34" t="s">
        <v>1256</v>
      </c>
      <c r="B486" s="19" t="s">
        <v>1257</v>
      </c>
    </row>
    <row r="487" spans="1:2" ht="14" x14ac:dyDescent="0.15">
      <c r="A487" s="34" t="s">
        <v>1258</v>
      </c>
      <c r="B487" s="19" t="s">
        <v>1259</v>
      </c>
    </row>
    <row r="488" spans="1:2" ht="14" x14ac:dyDescent="0.15">
      <c r="A488" s="34" t="s">
        <v>1260</v>
      </c>
      <c r="B488" s="19" t="s">
        <v>1261</v>
      </c>
    </row>
    <row r="489" spans="1:2" ht="14" x14ac:dyDescent="0.15">
      <c r="A489" s="34" t="s">
        <v>1262</v>
      </c>
      <c r="B489" s="19" t="s">
        <v>1263</v>
      </c>
    </row>
    <row r="490" spans="1:2" ht="14" x14ac:dyDescent="0.15">
      <c r="A490" s="34" t="s">
        <v>1264</v>
      </c>
      <c r="B490" s="19" t="s">
        <v>1265</v>
      </c>
    </row>
    <row r="491" spans="1:2" ht="14" x14ac:dyDescent="0.15">
      <c r="A491" s="34" t="s">
        <v>1266</v>
      </c>
      <c r="B491" s="19" t="s">
        <v>1267</v>
      </c>
    </row>
    <row r="492" spans="1:2" ht="14" x14ac:dyDescent="0.15">
      <c r="A492" s="34" t="s">
        <v>1268</v>
      </c>
      <c r="B492" s="19" t="s">
        <v>1269</v>
      </c>
    </row>
    <row r="493" spans="1:2" ht="14" x14ac:dyDescent="0.15">
      <c r="A493" s="34" t="s">
        <v>1270</v>
      </c>
      <c r="B493" s="19" t="s">
        <v>1271</v>
      </c>
    </row>
    <row r="494" spans="1:2" ht="14" x14ac:dyDescent="0.15">
      <c r="A494" s="34" t="s">
        <v>1272</v>
      </c>
      <c r="B494" s="19" t="s">
        <v>1273</v>
      </c>
    </row>
    <row r="495" spans="1:2" ht="14" x14ac:dyDescent="0.15">
      <c r="A495" s="34" t="s">
        <v>1274</v>
      </c>
      <c r="B495" s="19" t="s">
        <v>1275</v>
      </c>
    </row>
    <row r="496" spans="1:2" ht="14" x14ac:dyDescent="0.15">
      <c r="A496" s="34" t="s">
        <v>1276</v>
      </c>
      <c r="B496" s="19" t="s">
        <v>1277</v>
      </c>
    </row>
    <row r="497" spans="1:2" ht="14" x14ac:dyDescent="0.15">
      <c r="A497" s="34" t="s">
        <v>1278</v>
      </c>
      <c r="B497" s="19" t="s">
        <v>1279</v>
      </c>
    </row>
    <row r="498" spans="1:2" ht="14" x14ac:dyDescent="0.15">
      <c r="A498" s="34" t="s">
        <v>1280</v>
      </c>
      <c r="B498" s="19" t="s">
        <v>1281</v>
      </c>
    </row>
    <row r="499" spans="1:2" ht="14" x14ac:dyDescent="0.15">
      <c r="A499" s="34" t="s">
        <v>1282</v>
      </c>
      <c r="B499" s="19" t="s">
        <v>1283</v>
      </c>
    </row>
    <row r="500" spans="1:2" ht="14" x14ac:dyDescent="0.15">
      <c r="A500" s="34" t="s">
        <v>1284</v>
      </c>
      <c r="B500" s="19" t="s">
        <v>1285</v>
      </c>
    </row>
    <row r="501" spans="1:2" ht="14" x14ac:dyDescent="0.15">
      <c r="A501" s="34" t="s">
        <v>1286</v>
      </c>
      <c r="B501" s="19" t="s">
        <v>1287</v>
      </c>
    </row>
    <row r="502" spans="1:2" ht="14" x14ac:dyDescent="0.15">
      <c r="A502" s="34" t="s">
        <v>1288</v>
      </c>
      <c r="B502" s="19" t="s">
        <v>1289</v>
      </c>
    </row>
    <row r="503" spans="1:2" ht="14" x14ac:dyDescent="0.15">
      <c r="A503" s="34" t="s">
        <v>1290</v>
      </c>
      <c r="B503" s="19" t="s">
        <v>1291</v>
      </c>
    </row>
    <row r="504" spans="1:2" ht="14" x14ac:dyDescent="0.15">
      <c r="A504" s="34" t="s">
        <v>1292</v>
      </c>
      <c r="B504" s="19" t="s">
        <v>1293</v>
      </c>
    </row>
    <row r="505" spans="1:2" ht="14" x14ac:dyDescent="0.15">
      <c r="A505" s="34" t="s">
        <v>1294</v>
      </c>
      <c r="B505" s="19" t="s">
        <v>1295</v>
      </c>
    </row>
    <row r="506" spans="1:2" ht="14" x14ac:dyDescent="0.15">
      <c r="A506" s="34" t="s">
        <v>1296</v>
      </c>
      <c r="B506" s="19" t="s">
        <v>1297</v>
      </c>
    </row>
    <row r="507" spans="1:2" ht="14" x14ac:dyDescent="0.15">
      <c r="A507" s="34" t="s">
        <v>1298</v>
      </c>
      <c r="B507" s="19" t="s">
        <v>1299</v>
      </c>
    </row>
    <row r="508" spans="1:2" ht="14" x14ac:dyDescent="0.15">
      <c r="A508" s="34" t="s">
        <v>1300</v>
      </c>
      <c r="B508" s="19" t="s">
        <v>1301</v>
      </c>
    </row>
    <row r="509" spans="1:2" ht="14" x14ac:dyDescent="0.15">
      <c r="A509" s="34" t="s">
        <v>1302</v>
      </c>
      <c r="B509" s="19" t="s">
        <v>1303</v>
      </c>
    </row>
    <row r="510" spans="1:2" ht="14" x14ac:dyDescent="0.15">
      <c r="A510" s="34" t="s">
        <v>1304</v>
      </c>
      <c r="B510" s="19" t="s">
        <v>1305</v>
      </c>
    </row>
    <row r="511" spans="1:2" ht="14" x14ac:dyDescent="0.15">
      <c r="A511" s="34" t="s">
        <v>1306</v>
      </c>
      <c r="B511" s="19" t="s">
        <v>1307</v>
      </c>
    </row>
    <row r="512" spans="1:2" ht="14" x14ac:dyDescent="0.15">
      <c r="A512" s="34" t="s">
        <v>1308</v>
      </c>
      <c r="B512" s="19" t="s">
        <v>1309</v>
      </c>
    </row>
    <row r="513" spans="1:2" ht="14" x14ac:dyDescent="0.15">
      <c r="A513" s="34" t="s">
        <v>1310</v>
      </c>
      <c r="B513" s="19" t="s">
        <v>1311</v>
      </c>
    </row>
    <row r="514" spans="1:2" ht="14" x14ac:dyDescent="0.15">
      <c r="A514" s="34" t="s">
        <v>1312</v>
      </c>
      <c r="B514" s="19" t="s">
        <v>1313</v>
      </c>
    </row>
    <row r="515" spans="1:2" ht="14" x14ac:dyDescent="0.15">
      <c r="A515" s="34" t="s">
        <v>1314</v>
      </c>
      <c r="B515" s="19" t="s">
        <v>1315</v>
      </c>
    </row>
    <row r="516" spans="1:2" ht="14" x14ac:dyDescent="0.15">
      <c r="A516" s="34" t="s">
        <v>1316</v>
      </c>
      <c r="B516" s="19" t="s">
        <v>1317</v>
      </c>
    </row>
    <row r="517" spans="1:2" ht="14" x14ac:dyDescent="0.15">
      <c r="A517" s="34" t="s">
        <v>1318</v>
      </c>
      <c r="B517" s="19" t="s">
        <v>1319</v>
      </c>
    </row>
    <row r="518" spans="1:2" ht="14" x14ac:dyDescent="0.15">
      <c r="A518" s="34" t="s">
        <v>1320</v>
      </c>
      <c r="B518" s="19" t="s">
        <v>1321</v>
      </c>
    </row>
    <row r="519" spans="1:2" ht="14" x14ac:dyDescent="0.15">
      <c r="A519" s="34" t="s">
        <v>1322</v>
      </c>
      <c r="B519" s="19" t="s">
        <v>1323</v>
      </c>
    </row>
    <row r="520" spans="1:2" ht="14" x14ac:dyDescent="0.15">
      <c r="A520" s="34" t="s">
        <v>1324</v>
      </c>
      <c r="B520" s="19" t="s">
        <v>1325</v>
      </c>
    </row>
    <row r="521" spans="1:2" ht="14" x14ac:dyDescent="0.15">
      <c r="A521" s="34" t="s">
        <v>1326</v>
      </c>
      <c r="B521" s="19" t="s">
        <v>1327</v>
      </c>
    </row>
    <row r="522" spans="1:2" ht="14" x14ac:dyDescent="0.15">
      <c r="A522" s="34" t="s">
        <v>1328</v>
      </c>
      <c r="B522" s="19" t="s">
        <v>1329</v>
      </c>
    </row>
    <row r="523" spans="1:2" ht="14" x14ac:dyDescent="0.15">
      <c r="A523" s="34" t="s">
        <v>1330</v>
      </c>
      <c r="B523" s="19" t="s">
        <v>1331</v>
      </c>
    </row>
    <row r="524" spans="1:2" ht="14" x14ac:dyDescent="0.15">
      <c r="A524" s="34" t="s">
        <v>1332</v>
      </c>
      <c r="B524" s="19" t="s">
        <v>1333</v>
      </c>
    </row>
    <row r="525" spans="1:2" ht="14" x14ac:dyDescent="0.15">
      <c r="A525" s="34" t="s">
        <v>1334</v>
      </c>
      <c r="B525" s="19" t="s">
        <v>1335</v>
      </c>
    </row>
    <row r="526" spans="1:2" ht="14" x14ac:dyDescent="0.15">
      <c r="A526" s="34" t="s">
        <v>1336</v>
      </c>
      <c r="B526" s="19" t="s">
        <v>1337</v>
      </c>
    </row>
    <row r="527" spans="1:2" ht="14" x14ac:dyDescent="0.15">
      <c r="A527" s="34" t="s">
        <v>1338</v>
      </c>
      <c r="B527" s="19" t="s">
        <v>1339</v>
      </c>
    </row>
    <row r="528" spans="1:2" ht="14" x14ac:dyDescent="0.15">
      <c r="A528" s="34" t="s">
        <v>1340</v>
      </c>
      <c r="B528" s="19" t="s">
        <v>1341</v>
      </c>
    </row>
    <row r="529" spans="1:2" ht="14" x14ac:dyDescent="0.15">
      <c r="A529" s="34" t="s">
        <v>1342</v>
      </c>
      <c r="B529" s="19" t="s">
        <v>1343</v>
      </c>
    </row>
    <row r="530" spans="1:2" ht="14" x14ac:dyDescent="0.15">
      <c r="A530" s="34" t="s">
        <v>1344</v>
      </c>
      <c r="B530" s="19" t="s">
        <v>1345</v>
      </c>
    </row>
    <row r="531" spans="1:2" ht="14" x14ac:dyDescent="0.15">
      <c r="A531" s="34" t="s">
        <v>1346</v>
      </c>
      <c r="B531" s="19" t="s">
        <v>1347</v>
      </c>
    </row>
    <row r="532" spans="1:2" ht="14" x14ac:dyDescent="0.15">
      <c r="A532" s="34" t="s">
        <v>1348</v>
      </c>
      <c r="B532" s="19" t="s">
        <v>1349</v>
      </c>
    </row>
    <row r="533" spans="1:2" ht="14" x14ac:dyDescent="0.15">
      <c r="A533" s="34" t="s">
        <v>1350</v>
      </c>
      <c r="B533" s="19" t="s">
        <v>1351</v>
      </c>
    </row>
    <row r="534" spans="1:2" ht="14" x14ac:dyDescent="0.15">
      <c r="A534" s="34" t="s">
        <v>1352</v>
      </c>
      <c r="B534" s="19" t="s">
        <v>1353</v>
      </c>
    </row>
    <row r="535" spans="1:2" ht="14" x14ac:dyDescent="0.15">
      <c r="A535" s="34" t="s">
        <v>1354</v>
      </c>
      <c r="B535" s="19" t="s">
        <v>1355</v>
      </c>
    </row>
    <row r="536" spans="1:2" ht="14" x14ac:dyDescent="0.15">
      <c r="A536" s="34" t="s">
        <v>1356</v>
      </c>
      <c r="B536" s="19" t="s">
        <v>1357</v>
      </c>
    </row>
    <row r="537" spans="1:2" ht="14" x14ac:dyDescent="0.15">
      <c r="A537" s="34" t="s">
        <v>1358</v>
      </c>
      <c r="B537" s="19" t="s">
        <v>1359</v>
      </c>
    </row>
    <row r="538" spans="1:2" ht="14" x14ac:dyDescent="0.15">
      <c r="A538" s="34" t="s">
        <v>1360</v>
      </c>
      <c r="B538" s="19" t="s">
        <v>1361</v>
      </c>
    </row>
    <row r="539" spans="1:2" ht="14" x14ac:dyDescent="0.15">
      <c r="A539" s="34" t="s">
        <v>1362</v>
      </c>
      <c r="B539" s="19" t="s">
        <v>1363</v>
      </c>
    </row>
    <row r="540" spans="1:2" ht="14" x14ac:dyDescent="0.15">
      <c r="A540" s="34" t="s">
        <v>1364</v>
      </c>
      <c r="B540" s="19" t="s">
        <v>1365</v>
      </c>
    </row>
    <row r="541" spans="1:2" ht="14" x14ac:dyDescent="0.15">
      <c r="A541" s="34" t="s">
        <v>1366</v>
      </c>
      <c r="B541" s="19" t="s">
        <v>1367</v>
      </c>
    </row>
    <row r="542" spans="1:2" ht="14" x14ac:dyDescent="0.15">
      <c r="A542" s="34" t="s">
        <v>1368</v>
      </c>
      <c r="B542" s="19" t="s">
        <v>1369</v>
      </c>
    </row>
    <row r="543" spans="1:2" ht="14" x14ac:dyDescent="0.15">
      <c r="A543" s="34" t="s">
        <v>1370</v>
      </c>
      <c r="B543" s="19" t="s">
        <v>1371</v>
      </c>
    </row>
    <row r="544" spans="1:2" ht="14" x14ac:dyDescent="0.15">
      <c r="A544" s="34" t="s">
        <v>1372</v>
      </c>
      <c r="B544" s="19" t="s">
        <v>1373</v>
      </c>
    </row>
    <row r="545" spans="1:2" ht="14" x14ac:dyDescent="0.15">
      <c r="A545" s="34" t="s">
        <v>1374</v>
      </c>
      <c r="B545" s="19" t="s">
        <v>1375</v>
      </c>
    </row>
    <row r="546" spans="1:2" ht="14" x14ac:dyDescent="0.15">
      <c r="A546" s="34" t="s">
        <v>1376</v>
      </c>
      <c r="B546" s="19" t="s">
        <v>1377</v>
      </c>
    </row>
    <row r="547" spans="1:2" ht="14" x14ac:dyDescent="0.15">
      <c r="A547" s="34" t="s">
        <v>1378</v>
      </c>
      <c r="B547" s="19" t="s">
        <v>1379</v>
      </c>
    </row>
    <row r="548" spans="1:2" ht="14" x14ac:dyDescent="0.15">
      <c r="A548" s="34" t="s">
        <v>1380</v>
      </c>
      <c r="B548" s="19" t="s">
        <v>1381</v>
      </c>
    </row>
    <row r="549" spans="1:2" ht="14" x14ac:dyDescent="0.15">
      <c r="A549" s="34" t="s">
        <v>1382</v>
      </c>
      <c r="B549" s="19" t="s">
        <v>1383</v>
      </c>
    </row>
    <row r="550" spans="1:2" ht="14" x14ac:dyDescent="0.15">
      <c r="A550" s="34" t="s">
        <v>1384</v>
      </c>
      <c r="B550" s="19" t="s">
        <v>1385</v>
      </c>
    </row>
    <row r="551" spans="1:2" ht="14" x14ac:dyDescent="0.15">
      <c r="A551" s="34" t="s">
        <v>1386</v>
      </c>
      <c r="B551" s="19" t="s">
        <v>1387</v>
      </c>
    </row>
    <row r="552" spans="1:2" ht="14" x14ac:dyDescent="0.15">
      <c r="A552" s="34" t="s">
        <v>1388</v>
      </c>
      <c r="B552" s="19" t="s">
        <v>1389</v>
      </c>
    </row>
    <row r="553" spans="1:2" ht="14" x14ac:dyDescent="0.15">
      <c r="A553" s="34" t="s">
        <v>1390</v>
      </c>
      <c r="B553" s="19" t="s">
        <v>1391</v>
      </c>
    </row>
    <row r="554" spans="1:2" ht="14" x14ac:dyDescent="0.15">
      <c r="A554" s="34" t="s">
        <v>1392</v>
      </c>
      <c r="B554" s="19" t="s">
        <v>1393</v>
      </c>
    </row>
    <row r="555" spans="1:2" ht="14" x14ac:dyDescent="0.15">
      <c r="A555" s="34" t="s">
        <v>1394</v>
      </c>
      <c r="B555" s="19" t="s">
        <v>1395</v>
      </c>
    </row>
    <row r="556" spans="1:2" ht="14" x14ac:dyDescent="0.15">
      <c r="A556" s="34" t="s">
        <v>1396</v>
      </c>
      <c r="B556" s="19" t="s">
        <v>1397</v>
      </c>
    </row>
    <row r="557" spans="1:2" ht="14" x14ac:dyDescent="0.15">
      <c r="A557" s="34" t="s">
        <v>1398</v>
      </c>
      <c r="B557" s="19" t="s">
        <v>1399</v>
      </c>
    </row>
    <row r="558" spans="1:2" ht="14" x14ac:dyDescent="0.15">
      <c r="A558" s="34" t="s">
        <v>1400</v>
      </c>
      <c r="B558" s="19" t="s">
        <v>1401</v>
      </c>
    </row>
    <row r="559" spans="1:2" ht="14" x14ac:dyDescent="0.15">
      <c r="A559" s="34" t="s">
        <v>1402</v>
      </c>
      <c r="B559" s="19" t="s">
        <v>1403</v>
      </c>
    </row>
    <row r="560" spans="1:2" ht="14" x14ac:dyDescent="0.15">
      <c r="A560" s="34" t="s">
        <v>1404</v>
      </c>
      <c r="B560" s="19" t="s">
        <v>1405</v>
      </c>
    </row>
    <row r="561" spans="1:2" ht="14" x14ac:dyDescent="0.15">
      <c r="A561" s="34" t="s">
        <v>1406</v>
      </c>
      <c r="B561" s="19" t="s">
        <v>1407</v>
      </c>
    </row>
    <row r="562" spans="1:2" ht="14" x14ac:dyDescent="0.15">
      <c r="A562" s="34" t="s">
        <v>1408</v>
      </c>
      <c r="B562" s="19" t="s">
        <v>1409</v>
      </c>
    </row>
    <row r="563" spans="1:2" ht="14" x14ac:dyDescent="0.15">
      <c r="A563" s="34" t="s">
        <v>1410</v>
      </c>
      <c r="B563" s="19" t="s">
        <v>1411</v>
      </c>
    </row>
    <row r="564" spans="1:2" ht="14" x14ac:dyDescent="0.15">
      <c r="A564" s="34" t="s">
        <v>1412</v>
      </c>
      <c r="B564" s="19" t="s">
        <v>1413</v>
      </c>
    </row>
    <row r="565" spans="1:2" ht="14" x14ac:dyDescent="0.15">
      <c r="A565" s="34" t="s">
        <v>1414</v>
      </c>
      <c r="B565" s="19" t="s">
        <v>1415</v>
      </c>
    </row>
    <row r="566" spans="1:2" ht="14" x14ac:dyDescent="0.15">
      <c r="A566" s="34" t="s">
        <v>1416</v>
      </c>
      <c r="B566" s="19" t="s">
        <v>1417</v>
      </c>
    </row>
    <row r="567" spans="1:2" ht="14" x14ac:dyDescent="0.15">
      <c r="A567" s="34" t="s">
        <v>1418</v>
      </c>
      <c r="B567" s="19" t="s">
        <v>1419</v>
      </c>
    </row>
    <row r="568" spans="1:2" ht="14" x14ac:dyDescent="0.15">
      <c r="A568" s="34" t="s">
        <v>1420</v>
      </c>
      <c r="B568" s="19" t="s">
        <v>1421</v>
      </c>
    </row>
    <row r="569" spans="1:2" ht="14" x14ac:dyDescent="0.15">
      <c r="A569" s="34" t="s">
        <v>1422</v>
      </c>
      <c r="B569" s="19" t="s">
        <v>1423</v>
      </c>
    </row>
    <row r="570" spans="1:2" ht="14" x14ac:dyDescent="0.15">
      <c r="A570" s="34" t="s">
        <v>1424</v>
      </c>
      <c r="B570" s="19" t="s">
        <v>1425</v>
      </c>
    </row>
    <row r="571" spans="1:2" ht="14" x14ac:dyDescent="0.15">
      <c r="A571" s="34" t="s">
        <v>1426</v>
      </c>
      <c r="B571" s="19" t="s">
        <v>1427</v>
      </c>
    </row>
    <row r="572" spans="1:2" ht="14" x14ac:dyDescent="0.15">
      <c r="A572" s="34" t="s">
        <v>1428</v>
      </c>
      <c r="B572" s="19" t="s">
        <v>1429</v>
      </c>
    </row>
    <row r="573" spans="1:2" ht="14" x14ac:dyDescent="0.15">
      <c r="A573" s="34" t="s">
        <v>1430</v>
      </c>
      <c r="B573" s="19" t="s">
        <v>1431</v>
      </c>
    </row>
    <row r="574" spans="1:2" ht="14" x14ac:dyDescent="0.15">
      <c r="A574" s="34" t="s">
        <v>1432</v>
      </c>
      <c r="B574" s="19" t="s">
        <v>1433</v>
      </c>
    </row>
    <row r="575" spans="1:2" ht="14" x14ac:dyDescent="0.15">
      <c r="A575" s="34" t="s">
        <v>1434</v>
      </c>
      <c r="B575" s="19" t="s">
        <v>1435</v>
      </c>
    </row>
    <row r="576" spans="1:2" ht="14" x14ac:dyDescent="0.15">
      <c r="A576" s="34" t="s">
        <v>1436</v>
      </c>
      <c r="B576" s="19" t="s">
        <v>1437</v>
      </c>
    </row>
    <row r="577" spans="1:2" ht="14" x14ac:dyDescent="0.15">
      <c r="A577" s="34" t="s">
        <v>1438</v>
      </c>
      <c r="B577" s="19" t="s">
        <v>1439</v>
      </c>
    </row>
    <row r="578" spans="1:2" ht="14" x14ac:dyDescent="0.15">
      <c r="A578" s="34" t="s">
        <v>1440</v>
      </c>
      <c r="B578" s="19" t="s">
        <v>1441</v>
      </c>
    </row>
    <row r="579" spans="1:2" ht="14" x14ac:dyDescent="0.15">
      <c r="A579" s="34" t="s">
        <v>1442</v>
      </c>
      <c r="B579" s="19" t="s">
        <v>1443</v>
      </c>
    </row>
    <row r="580" spans="1:2" ht="14" x14ac:dyDescent="0.15">
      <c r="A580" s="34" t="s">
        <v>1444</v>
      </c>
      <c r="B580" s="19" t="s">
        <v>1445</v>
      </c>
    </row>
    <row r="581" spans="1:2" ht="14" x14ac:dyDescent="0.15">
      <c r="A581" s="34" t="s">
        <v>1446</v>
      </c>
      <c r="B581" s="19" t="s">
        <v>1447</v>
      </c>
    </row>
    <row r="582" spans="1:2" ht="14" x14ac:dyDescent="0.15">
      <c r="A582" s="34" t="s">
        <v>1448</v>
      </c>
      <c r="B582" s="19" t="s">
        <v>1449</v>
      </c>
    </row>
    <row r="583" spans="1:2" ht="14" x14ac:dyDescent="0.15">
      <c r="A583" s="34" t="s">
        <v>1450</v>
      </c>
      <c r="B583" s="19" t="s">
        <v>1451</v>
      </c>
    </row>
    <row r="584" spans="1:2" ht="14" x14ac:dyDescent="0.15">
      <c r="A584" s="34" t="s">
        <v>1452</v>
      </c>
      <c r="B584" s="19" t="s">
        <v>1453</v>
      </c>
    </row>
    <row r="585" spans="1:2" ht="14" x14ac:dyDescent="0.15">
      <c r="A585" s="34" t="s">
        <v>1454</v>
      </c>
      <c r="B585" s="19" t="s">
        <v>1455</v>
      </c>
    </row>
    <row r="586" spans="1:2" ht="14" x14ac:dyDescent="0.15">
      <c r="A586" s="34" t="s">
        <v>1456</v>
      </c>
      <c r="B586" s="19" t="s">
        <v>1457</v>
      </c>
    </row>
    <row r="587" spans="1:2" ht="14" x14ac:dyDescent="0.15">
      <c r="A587" s="34" t="s">
        <v>1458</v>
      </c>
      <c r="B587" s="19" t="s">
        <v>1459</v>
      </c>
    </row>
    <row r="588" spans="1:2" ht="14" x14ac:dyDescent="0.15">
      <c r="A588" s="34" t="s">
        <v>1460</v>
      </c>
      <c r="B588" s="19" t="s">
        <v>1461</v>
      </c>
    </row>
    <row r="589" spans="1:2" ht="14" x14ac:dyDescent="0.15">
      <c r="A589" s="34" t="s">
        <v>1462</v>
      </c>
      <c r="B589" s="19" t="s">
        <v>1463</v>
      </c>
    </row>
    <row r="590" spans="1:2" ht="14" x14ac:dyDescent="0.15">
      <c r="A590" s="34" t="s">
        <v>1464</v>
      </c>
      <c r="B590" s="19" t="s">
        <v>1465</v>
      </c>
    </row>
    <row r="591" spans="1:2" ht="14" x14ac:dyDescent="0.15">
      <c r="A591" s="34" t="s">
        <v>1466</v>
      </c>
      <c r="B591" s="19" t="s">
        <v>1467</v>
      </c>
    </row>
    <row r="592" spans="1:2" ht="14" x14ac:dyDescent="0.15">
      <c r="A592" s="34" t="s">
        <v>1468</v>
      </c>
      <c r="B592" s="19" t="s">
        <v>1469</v>
      </c>
    </row>
    <row r="593" spans="1:2" ht="14" x14ac:dyDescent="0.15">
      <c r="A593" s="34" t="s">
        <v>1470</v>
      </c>
      <c r="B593" s="19" t="s">
        <v>1471</v>
      </c>
    </row>
    <row r="594" spans="1:2" ht="14" x14ac:dyDescent="0.15">
      <c r="A594" s="34" t="s">
        <v>1472</v>
      </c>
      <c r="B594" s="19" t="s">
        <v>1473</v>
      </c>
    </row>
    <row r="595" spans="1:2" ht="14" x14ac:dyDescent="0.15">
      <c r="A595" s="34" t="s">
        <v>1474</v>
      </c>
      <c r="B595" s="19" t="s">
        <v>1475</v>
      </c>
    </row>
    <row r="596" spans="1:2" ht="14" x14ac:dyDescent="0.15">
      <c r="A596" s="34" t="s">
        <v>1476</v>
      </c>
      <c r="B596" s="19" t="s">
        <v>1477</v>
      </c>
    </row>
    <row r="597" spans="1:2" ht="14" x14ac:dyDescent="0.15">
      <c r="A597" s="34" t="s">
        <v>1478</v>
      </c>
      <c r="B597" s="19" t="s">
        <v>1479</v>
      </c>
    </row>
    <row r="598" spans="1:2" ht="14" x14ac:dyDescent="0.15">
      <c r="A598" s="34" t="s">
        <v>1480</v>
      </c>
      <c r="B598" s="19" t="s">
        <v>1481</v>
      </c>
    </row>
    <row r="599" spans="1:2" ht="14" x14ac:dyDescent="0.15">
      <c r="A599" s="34" t="s">
        <v>1482</v>
      </c>
      <c r="B599" s="19" t="s">
        <v>1483</v>
      </c>
    </row>
    <row r="600" spans="1:2" ht="14" x14ac:dyDescent="0.15">
      <c r="A600" s="34" t="s">
        <v>1484</v>
      </c>
      <c r="B600" s="19" t="s">
        <v>1485</v>
      </c>
    </row>
    <row r="601" spans="1:2" ht="14" x14ac:dyDescent="0.15">
      <c r="A601" s="34" t="s">
        <v>1486</v>
      </c>
      <c r="B601" s="19" t="s">
        <v>1487</v>
      </c>
    </row>
    <row r="602" spans="1:2" ht="14" x14ac:dyDescent="0.15">
      <c r="A602" s="34" t="s">
        <v>1488</v>
      </c>
      <c r="B602" s="19" t="s">
        <v>1489</v>
      </c>
    </row>
    <row r="603" spans="1:2" ht="14" x14ac:dyDescent="0.15">
      <c r="A603" s="34" t="s">
        <v>1490</v>
      </c>
      <c r="B603" s="19" t="s">
        <v>1491</v>
      </c>
    </row>
    <row r="604" spans="1:2" ht="14" x14ac:dyDescent="0.15">
      <c r="A604" s="34" t="s">
        <v>1492</v>
      </c>
      <c r="B604" s="19" t="s">
        <v>1493</v>
      </c>
    </row>
    <row r="605" spans="1:2" ht="14" x14ac:dyDescent="0.15">
      <c r="A605" s="34" t="s">
        <v>1494</v>
      </c>
      <c r="B605" s="19" t="s">
        <v>1495</v>
      </c>
    </row>
    <row r="606" spans="1:2" ht="14" x14ac:dyDescent="0.15">
      <c r="A606" s="34" t="s">
        <v>1496</v>
      </c>
      <c r="B606" s="19" t="s">
        <v>1497</v>
      </c>
    </row>
    <row r="607" spans="1:2" ht="14" x14ac:dyDescent="0.15">
      <c r="A607" s="34" t="s">
        <v>1498</v>
      </c>
      <c r="B607" s="19" t="s">
        <v>1499</v>
      </c>
    </row>
    <row r="608" spans="1:2" ht="14" x14ac:dyDescent="0.15">
      <c r="A608" s="34" t="s">
        <v>1500</v>
      </c>
      <c r="B608" s="19" t="s">
        <v>1501</v>
      </c>
    </row>
    <row r="609" spans="1:2" ht="14" x14ac:dyDescent="0.15">
      <c r="A609" s="34" t="s">
        <v>1502</v>
      </c>
      <c r="B609" s="19" t="s">
        <v>1503</v>
      </c>
    </row>
    <row r="610" spans="1:2" ht="14" x14ac:dyDescent="0.15">
      <c r="A610" s="34" t="s">
        <v>1504</v>
      </c>
      <c r="B610" s="19" t="s">
        <v>1505</v>
      </c>
    </row>
    <row r="611" spans="1:2" ht="14" x14ac:dyDescent="0.15">
      <c r="A611" s="34" t="s">
        <v>1506</v>
      </c>
      <c r="B611" s="19" t="s">
        <v>1507</v>
      </c>
    </row>
    <row r="612" spans="1:2" ht="14" x14ac:dyDescent="0.15">
      <c r="A612" s="34" t="s">
        <v>1508</v>
      </c>
      <c r="B612" s="19" t="s">
        <v>1509</v>
      </c>
    </row>
    <row r="613" spans="1:2" ht="14" x14ac:dyDescent="0.15">
      <c r="A613" s="34" t="s">
        <v>1510</v>
      </c>
      <c r="B613" s="19" t="s">
        <v>1511</v>
      </c>
    </row>
    <row r="614" spans="1:2" ht="14" x14ac:dyDescent="0.15">
      <c r="A614" s="34" t="s">
        <v>1512</v>
      </c>
      <c r="B614" s="19" t="s">
        <v>1513</v>
      </c>
    </row>
    <row r="615" spans="1:2" ht="14" x14ac:dyDescent="0.15">
      <c r="A615" s="34" t="s">
        <v>1514</v>
      </c>
      <c r="B615" s="19" t="s">
        <v>1515</v>
      </c>
    </row>
    <row r="616" spans="1:2" ht="14" x14ac:dyDescent="0.15">
      <c r="A616" s="34" t="s">
        <v>1516</v>
      </c>
      <c r="B616" s="19" t="s">
        <v>1517</v>
      </c>
    </row>
    <row r="617" spans="1:2" ht="14" x14ac:dyDescent="0.15">
      <c r="A617" s="34" t="s">
        <v>1518</v>
      </c>
      <c r="B617" s="19" t="s">
        <v>1519</v>
      </c>
    </row>
    <row r="618" spans="1:2" ht="14" x14ac:dyDescent="0.15">
      <c r="A618" s="34" t="s">
        <v>1520</v>
      </c>
      <c r="B618" s="19" t="s">
        <v>1521</v>
      </c>
    </row>
    <row r="619" spans="1:2" ht="14" x14ac:dyDescent="0.15">
      <c r="A619" s="34" t="s">
        <v>1522</v>
      </c>
      <c r="B619" s="19" t="s">
        <v>1523</v>
      </c>
    </row>
    <row r="620" spans="1:2" ht="14" x14ac:dyDescent="0.15">
      <c r="A620" s="34" t="s">
        <v>1524</v>
      </c>
      <c r="B620" s="19" t="s">
        <v>1525</v>
      </c>
    </row>
    <row r="621" spans="1:2" ht="14" x14ac:dyDescent="0.15">
      <c r="A621" s="34" t="s">
        <v>1526</v>
      </c>
      <c r="B621" s="19" t="s">
        <v>1527</v>
      </c>
    </row>
    <row r="622" spans="1:2" ht="14" x14ac:dyDescent="0.15">
      <c r="A622" s="34" t="s">
        <v>1528</v>
      </c>
      <c r="B622" s="19" t="s">
        <v>1529</v>
      </c>
    </row>
    <row r="623" spans="1:2" ht="14" x14ac:dyDescent="0.15">
      <c r="A623" s="34" t="s">
        <v>1530</v>
      </c>
      <c r="B623" s="19" t="s">
        <v>1531</v>
      </c>
    </row>
    <row r="624" spans="1:2" ht="14" x14ac:dyDescent="0.15">
      <c r="A624" s="34" t="s">
        <v>1532</v>
      </c>
      <c r="B624" s="19" t="s">
        <v>1533</v>
      </c>
    </row>
    <row r="625" spans="1:2" ht="14" x14ac:dyDescent="0.15">
      <c r="A625" s="34" t="s">
        <v>1534</v>
      </c>
      <c r="B625" s="19" t="s">
        <v>1535</v>
      </c>
    </row>
    <row r="626" spans="1:2" ht="14" x14ac:dyDescent="0.15">
      <c r="A626" s="34" t="s">
        <v>1536</v>
      </c>
      <c r="B626" s="19" t="s">
        <v>1537</v>
      </c>
    </row>
    <row r="627" spans="1:2" ht="14" x14ac:dyDescent="0.15">
      <c r="A627" s="34" t="s">
        <v>1538</v>
      </c>
      <c r="B627" s="19" t="s">
        <v>1539</v>
      </c>
    </row>
    <row r="628" spans="1:2" ht="14" x14ac:dyDescent="0.15">
      <c r="A628" s="34" t="s">
        <v>1540</v>
      </c>
      <c r="B628" s="19" t="s">
        <v>1541</v>
      </c>
    </row>
    <row r="629" spans="1:2" ht="14" x14ac:dyDescent="0.15">
      <c r="A629" s="34" t="s">
        <v>1542</v>
      </c>
      <c r="B629" s="19" t="s">
        <v>1543</v>
      </c>
    </row>
    <row r="630" spans="1:2" ht="14" x14ac:dyDescent="0.15">
      <c r="A630" s="34" t="s">
        <v>1544</v>
      </c>
      <c r="B630" s="19" t="s">
        <v>1545</v>
      </c>
    </row>
    <row r="631" spans="1:2" ht="14" x14ac:dyDescent="0.15">
      <c r="A631" s="34" t="s">
        <v>1546</v>
      </c>
      <c r="B631" s="19" t="s">
        <v>1547</v>
      </c>
    </row>
    <row r="632" spans="1:2" ht="14" x14ac:dyDescent="0.15">
      <c r="A632" s="34" t="s">
        <v>1548</v>
      </c>
      <c r="B632" s="19" t="s">
        <v>1549</v>
      </c>
    </row>
    <row r="633" spans="1:2" ht="14" x14ac:dyDescent="0.15">
      <c r="A633" s="34" t="s">
        <v>1550</v>
      </c>
      <c r="B633" s="19" t="s">
        <v>1551</v>
      </c>
    </row>
    <row r="634" spans="1:2" ht="14" x14ac:dyDescent="0.15">
      <c r="A634" s="34" t="s">
        <v>1552</v>
      </c>
      <c r="B634" s="19" t="s">
        <v>1553</v>
      </c>
    </row>
    <row r="635" spans="1:2" ht="14" x14ac:dyDescent="0.15">
      <c r="A635" s="34" t="s">
        <v>1554</v>
      </c>
      <c r="B635" s="19" t="s">
        <v>1555</v>
      </c>
    </row>
    <row r="636" spans="1:2" ht="14" x14ac:dyDescent="0.15">
      <c r="A636" s="34" t="s">
        <v>1556</v>
      </c>
      <c r="B636" s="19" t="s">
        <v>1557</v>
      </c>
    </row>
    <row r="637" spans="1:2" ht="14" x14ac:dyDescent="0.15">
      <c r="A637" s="34" t="s">
        <v>1558</v>
      </c>
      <c r="B637" s="19" t="s">
        <v>1559</v>
      </c>
    </row>
    <row r="638" spans="1:2" ht="14" x14ac:dyDescent="0.15">
      <c r="A638" s="34" t="s">
        <v>1560</v>
      </c>
      <c r="B638" s="19" t="s">
        <v>1561</v>
      </c>
    </row>
    <row r="639" spans="1:2" ht="14" x14ac:dyDescent="0.15">
      <c r="A639" s="34" t="s">
        <v>1562</v>
      </c>
      <c r="B639" s="19" t="s">
        <v>1563</v>
      </c>
    </row>
    <row r="640" spans="1:2" ht="14" x14ac:dyDescent="0.15">
      <c r="A640" s="34" t="s">
        <v>1564</v>
      </c>
      <c r="B640" s="19" t="s">
        <v>1565</v>
      </c>
    </row>
    <row r="641" spans="1:2" ht="14" x14ac:dyDescent="0.15">
      <c r="A641" s="34" t="s">
        <v>1566</v>
      </c>
      <c r="B641" s="19" t="s">
        <v>1567</v>
      </c>
    </row>
    <row r="642" spans="1:2" ht="14" x14ac:dyDescent="0.15">
      <c r="A642" s="34" t="s">
        <v>1568</v>
      </c>
      <c r="B642" s="19" t="s">
        <v>1569</v>
      </c>
    </row>
    <row r="643" spans="1:2" ht="14" x14ac:dyDescent="0.15">
      <c r="A643" s="34" t="s">
        <v>1570</v>
      </c>
      <c r="B643" s="19" t="s">
        <v>1571</v>
      </c>
    </row>
    <row r="644" spans="1:2" ht="14" x14ac:dyDescent="0.15">
      <c r="A644" s="34" t="s">
        <v>1572</v>
      </c>
      <c r="B644" s="19" t="s">
        <v>1573</v>
      </c>
    </row>
    <row r="645" spans="1:2" ht="14" x14ac:dyDescent="0.15">
      <c r="A645" s="34" t="s">
        <v>1574</v>
      </c>
      <c r="B645" s="19" t="s">
        <v>1575</v>
      </c>
    </row>
    <row r="646" spans="1:2" ht="14" x14ac:dyDescent="0.15">
      <c r="A646" s="34" t="s">
        <v>1576</v>
      </c>
      <c r="B646" s="19" t="s">
        <v>1577</v>
      </c>
    </row>
    <row r="647" spans="1:2" ht="14" x14ac:dyDescent="0.15">
      <c r="A647" s="34" t="s">
        <v>1578</v>
      </c>
      <c r="B647" s="19" t="s">
        <v>1579</v>
      </c>
    </row>
    <row r="648" spans="1:2" ht="14" x14ac:dyDescent="0.15">
      <c r="A648" s="34" t="s">
        <v>1580</v>
      </c>
      <c r="B648" s="19" t="s">
        <v>1581</v>
      </c>
    </row>
    <row r="649" spans="1:2" ht="14" x14ac:dyDescent="0.15">
      <c r="A649" s="34" t="s">
        <v>1582</v>
      </c>
      <c r="B649" s="19" t="s">
        <v>1583</v>
      </c>
    </row>
    <row r="650" spans="1:2" ht="14" x14ac:dyDescent="0.15">
      <c r="A650" s="34" t="s">
        <v>1584</v>
      </c>
      <c r="B650" s="19" t="s">
        <v>1585</v>
      </c>
    </row>
    <row r="651" spans="1:2" ht="14" x14ac:dyDescent="0.15">
      <c r="A651" s="34" t="s">
        <v>1586</v>
      </c>
      <c r="B651" s="19" t="s">
        <v>1587</v>
      </c>
    </row>
    <row r="652" spans="1:2" ht="14" x14ac:dyDescent="0.15">
      <c r="A652" s="34" t="s">
        <v>1588</v>
      </c>
      <c r="B652" s="19" t="s">
        <v>1589</v>
      </c>
    </row>
    <row r="653" spans="1:2" ht="14" x14ac:dyDescent="0.15">
      <c r="A653" s="34" t="s">
        <v>1590</v>
      </c>
      <c r="B653" s="19" t="s">
        <v>1591</v>
      </c>
    </row>
    <row r="654" spans="1:2" ht="14" x14ac:dyDescent="0.15">
      <c r="A654" s="34" t="s">
        <v>1592</v>
      </c>
      <c r="B654" s="19" t="s">
        <v>1593</v>
      </c>
    </row>
    <row r="655" spans="1:2" ht="14" x14ac:dyDescent="0.15">
      <c r="A655" s="34" t="s">
        <v>1594</v>
      </c>
      <c r="B655" s="19" t="s">
        <v>1595</v>
      </c>
    </row>
    <row r="656" spans="1:2" ht="14" x14ac:dyDescent="0.15">
      <c r="A656" s="34" t="s">
        <v>1596</v>
      </c>
      <c r="B656" s="19" t="s">
        <v>1597</v>
      </c>
    </row>
    <row r="657" spans="1:2" ht="14" x14ac:dyDescent="0.15">
      <c r="A657" s="34" t="s">
        <v>1598</v>
      </c>
      <c r="B657" s="19" t="s">
        <v>1599</v>
      </c>
    </row>
    <row r="658" spans="1:2" ht="14" x14ac:dyDescent="0.15">
      <c r="A658" s="34" t="s">
        <v>1600</v>
      </c>
      <c r="B658" s="19" t="s">
        <v>1601</v>
      </c>
    </row>
    <row r="659" spans="1:2" ht="14" x14ac:dyDescent="0.15">
      <c r="A659" s="34" t="s">
        <v>1602</v>
      </c>
      <c r="B659" s="19" t="s">
        <v>1603</v>
      </c>
    </row>
    <row r="660" spans="1:2" ht="14" x14ac:dyDescent="0.15">
      <c r="A660" s="34" t="s">
        <v>1604</v>
      </c>
      <c r="B660" s="19" t="s">
        <v>1605</v>
      </c>
    </row>
    <row r="661" spans="1:2" ht="14" x14ac:dyDescent="0.15">
      <c r="A661" s="34" t="s">
        <v>1606</v>
      </c>
      <c r="B661" s="19" t="s">
        <v>1607</v>
      </c>
    </row>
    <row r="662" spans="1:2" ht="14" x14ac:dyDescent="0.15">
      <c r="A662" s="34" t="s">
        <v>1608</v>
      </c>
      <c r="B662" s="19" t="s">
        <v>1609</v>
      </c>
    </row>
    <row r="663" spans="1:2" ht="14" x14ac:dyDescent="0.15">
      <c r="A663" s="34" t="s">
        <v>1610</v>
      </c>
      <c r="B663" s="19" t="s">
        <v>1611</v>
      </c>
    </row>
    <row r="664" spans="1:2" ht="14" x14ac:dyDescent="0.15">
      <c r="A664" s="34" t="s">
        <v>1612</v>
      </c>
      <c r="B664" s="19" t="s">
        <v>1613</v>
      </c>
    </row>
    <row r="665" spans="1:2" ht="14" x14ac:dyDescent="0.15">
      <c r="A665" s="34" t="s">
        <v>1614</v>
      </c>
      <c r="B665" s="19" t="s">
        <v>1615</v>
      </c>
    </row>
    <row r="666" spans="1:2" ht="14" x14ac:dyDescent="0.15">
      <c r="A666" s="34" t="s">
        <v>1616</v>
      </c>
      <c r="B666" s="19" t="s">
        <v>1617</v>
      </c>
    </row>
    <row r="667" spans="1:2" ht="14" x14ac:dyDescent="0.15">
      <c r="A667" s="34" t="s">
        <v>1618</v>
      </c>
      <c r="B667" s="19" t="s">
        <v>1619</v>
      </c>
    </row>
    <row r="668" spans="1:2" ht="14" x14ac:dyDescent="0.15">
      <c r="A668" s="34" t="s">
        <v>1620</v>
      </c>
      <c r="B668" s="19" t="s">
        <v>1621</v>
      </c>
    </row>
    <row r="669" spans="1:2" ht="14" x14ac:dyDescent="0.15">
      <c r="A669" s="34" t="s">
        <v>1622</v>
      </c>
      <c r="B669" s="19" t="s">
        <v>1623</v>
      </c>
    </row>
    <row r="670" spans="1:2" ht="14" x14ac:dyDescent="0.15">
      <c r="A670" s="34" t="s">
        <v>1624</v>
      </c>
      <c r="B670" s="19" t="s">
        <v>1625</v>
      </c>
    </row>
    <row r="671" spans="1:2" ht="14" x14ac:dyDescent="0.15">
      <c r="A671" s="34" t="s">
        <v>1626</v>
      </c>
      <c r="B671" s="19" t="s">
        <v>1627</v>
      </c>
    </row>
    <row r="672" spans="1:2" ht="14" x14ac:dyDescent="0.15">
      <c r="A672" s="34" t="s">
        <v>1628</v>
      </c>
      <c r="B672" s="19" t="s">
        <v>1629</v>
      </c>
    </row>
    <row r="673" spans="1:2" ht="14" x14ac:dyDescent="0.15">
      <c r="A673" s="34" t="s">
        <v>1630</v>
      </c>
      <c r="B673" s="19" t="s">
        <v>1631</v>
      </c>
    </row>
    <row r="674" spans="1:2" ht="14" x14ac:dyDescent="0.15">
      <c r="A674" s="34" t="s">
        <v>1632</v>
      </c>
      <c r="B674" s="19" t="s">
        <v>1633</v>
      </c>
    </row>
    <row r="675" spans="1:2" ht="14" x14ac:dyDescent="0.15">
      <c r="A675" s="34" t="s">
        <v>1634</v>
      </c>
      <c r="B675" s="19" t="s">
        <v>1635</v>
      </c>
    </row>
    <row r="676" spans="1:2" ht="14" x14ac:dyDescent="0.15">
      <c r="A676" s="34" t="s">
        <v>1636</v>
      </c>
      <c r="B676" s="19" t="s">
        <v>1637</v>
      </c>
    </row>
    <row r="677" spans="1:2" ht="14" x14ac:dyDescent="0.15">
      <c r="A677" s="34" t="s">
        <v>1638</v>
      </c>
      <c r="B677" s="19" t="s">
        <v>1639</v>
      </c>
    </row>
    <row r="678" spans="1:2" ht="14" x14ac:dyDescent="0.15">
      <c r="A678" s="34" t="s">
        <v>1640</v>
      </c>
      <c r="B678" s="19" t="s">
        <v>1641</v>
      </c>
    </row>
    <row r="679" spans="1:2" ht="14" x14ac:dyDescent="0.15">
      <c r="A679" s="34" t="s">
        <v>1642</v>
      </c>
      <c r="B679" s="19" t="s">
        <v>1643</v>
      </c>
    </row>
    <row r="680" spans="1:2" ht="14" x14ac:dyDescent="0.15">
      <c r="A680" s="34" t="s">
        <v>1644</v>
      </c>
      <c r="B680" s="19" t="s">
        <v>1645</v>
      </c>
    </row>
    <row r="681" spans="1:2" ht="14" x14ac:dyDescent="0.15">
      <c r="A681" s="34" t="s">
        <v>1646</v>
      </c>
      <c r="B681" s="19" t="s">
        <v>1647</v>
      </c>
    </row>
    <row r="682" spans="1:2" ht="14" x14ac:dyDescent="0.15">
      <c r="A682" s="34" t="s">
        <v>1648</v>
      </c>
      <c r="B682" s="19" t="s">
        <v>1649</v>
      </c>
    </row>
    <row r="683" spans="1:2" ht="14" x14ac:dyDescent="0.15">
      <c r="A683" s="34" t="s">
        <v>1650</v>
      </c>
      <c r="B683" s="19" t="s">
        <v>1651</v>
      </c>
    </row>
    <row r="684" spans="1:2" ht="14" x14ac:dyDescent="0.15">
      <c r="A684" s="34" t="s">
        <v>1652</v>
      </c>
      <c r="B684" s="19" t="s">
        <v>1653</v>
      </c>
    </row>
    <row r="685" spans="1:2" ht="14" x14ac:dyDescent="0.15">
      <c r="A685" s="34" t="s">
        <v>1654</v>
      </c>
      <c r="B685" s="19" t="s">
        <v>1655</v>
      </c>
    </row>
    <row r="686" spans="1:2" ht="14" x14ac:dyDescent="0.15">
      <c r="A686" s="34" t="s">
        <v>1656</v>
      </c>
      <c r="B686" s="19" t="s">
        <v>1657</v>
      </c>
    </row>
    <row r="687" spans="1:2" ht="14" x14ac:dyDescent="0.15">
      <c r="A687" s="34" t="s">
        <v>1658</v>
      </c>
      <c r="B687" s="19" t="s">
        <v>1659</v>
      </c>
    </row>
    <row r="688" spans="1:2" ht="14" x14ac:dyDescent="0.15">
      <c r="A688" s="34" t="s">
        <v>1660</v>
      </c>
      <c r="B688" s="19" t="s">
        <v>1661</v>
      </c>
    </row>
    <row r="689" spans="1:2" ht="14" x14ac:dyDescent="0.15">
      <c r="A689" s="34" t="s">
        <v>1662</v>
      </c>
      <c r="B689" s="19" t="s">
        <v>1663</v>
      </c>
    </row>
    <row r="690" spans="1:2" ht="14" x14ac:dyDescent="0.15">
      <c r="A690" s="34" t="s">
        <v>1664</v>
      </c>
      <c r="B690" s="19" t="s">
        <v>1665</v>
      </c>
    </row>
    <row r="691" spans="1:2" ht="14" x14ac:dyDescent="0.15">
      <c r="A691" s="34" t="s">
        <v>1666</v>
      </c>
      <c r="B691" s="19" t="s">
        <v>1667</v>
      </c>
    </row>
    <row r="692" spans="1:2" ht="14" x14ac:dyDescent="0.15">
      <c r="A692" s="34" t="s">
        <v>1668</v>
      </c>
      <c r="B692" s="19" t="s">
        <v>1669</v>
      </c>
    </row>
    <row r="693" spans="1:2" ht="14" x14ac:dyDescent="0.15">
      <c r="A693" s="34" t="s">
        <v>1670</v>
      </c>
      <c r="B693" s="19" t="s">
        <v>1671</v>
      </c>
    </row>
    <row r="694" spans="1:2" ht="14" x14ac:dyDescent="0.15">
      <c r="A694" s="34" t="s">
        <v>1672</v>
      </c>
      <c r="B694" s="19" t="s">
        <v>1673</v>
      </c>
    </row>
    <row r="695" spans="1:2" ht="14" x14ac:dyDescent="0.15">
      <c r="A695" s="34" t="s">
        <v>1674</v>
      </c>
      <c r="B695" s="19" t="s">
        <v>1675</v>
      </c>
    </row>
    <row r="696" spans="1:2" ht="14" x14ac:dyDescent="0.15">
      <c r="A696" s="34" t="s">
        <v>1676</v>
      </c>
      <c r="B696" s="19" t="s">
        <v>1677</v>
      </c>
    </row>
    <row r="697" spans="1:2" ht="14" x14ac:dyDescent="0.15">
      <c r="A697" s="34" t="s">
        <v>1678</v>
      </c>
      <c r="B697" s="19" t="s">
        <v>1679</v>
      </c>
    </row>
    <row r="698" spans="1:2" ht="14" x14ac:dyDescent="0.15">
      <c r="A698" s="34" t="s">
        <v>1680</v>
      </c>
      <c r="B698" s="19" t="s">
        <v>1681</v>
      </c>
    </row>
    <row r="699" spans="1:2" ht="14" x14ac:dyDescent="0.15">
      <c r="A699" s="34" t="s">
        <v>1682</v>
      </c>
      <c r="B699" s="19" t="s">
        <v>1683</v>
      </c>
    </row>
    <row r="700" spans="1:2" ht="14" x14ac:dyDescent="0.15">
      <c r="A700" s="34" t="s">
        <v>1684</v>
      </c>
      <c r="B700" s="19" t="s">
        <v>1685</v>
      </c>
    </row>
    <row r="701" spans="1:2" ht="14" x14ac:dyDescent="0.15">
      <c r="A701" s="34" t="s">
        <v>1686</v>
      </c>
      <c r="B701" s="19" t="s">
        <v>1687</v>
      </c>
    </row>
    <row r="702" spans="1:2" ht="14" x14ac:dyDescent="0.15">
      <c r="A702" s="34" t="s">
        <v>1688</v>
      </c>
      <c r="B702" s="19" t="s">
        <v>1689</v>
      </c>
    </row>
    <row r="703" spans="1:2" ht="14" x14ac:dyDescent="0.15">
      <c r="A703" s="34" t="s">
        <v>1690</v>
      </c>
      <c r="B703" s="19" t="s">
        <v>1691</v>
      </c>
    </row>
    <row r="704" spans="1:2" ht="14" x14ac:dyDescent="0.15">
      <c r="A704" s="34" t="s">
        <v>1692</v>
      </c>
      <c r="B704" s="19" t="s">
        <v>1693</v>
      </c>
    </row>
    <row r="705" spans="1:2" ht="14" x14ac:dyDescent="0.15">
      <c r="A705" s="34" t="s">
        <v>1694</v>
      </c>
      <c r="B705" s="19" t="s">
        <v>1695</v>
      </c>
    </row>
    <row r="706" spans="1:2" ht="14" x14ac:dyDescent="0.15">
      <c r="A706" s="34" t="s">
        <v>1696</v>
      </c>
      <c r="B706" s="19" t="s">
        <v>1697</v>
      </c>
    </row>
    <row r="707" spans="1:2" ht="14" x14ac:dyDescent="0.15">
      <c r="A707" s="34" t="s">
        <v>1698</v>
      </c>
      <c r="B707" s="19" t="s">
        <v>1699</v>
      </c>
    </row>
    <row r="708" spans="1:2" ht="14" x14ac:dyDescent="0.15">
      <c r="A708" s="34" t="s">
        <v>1700</v>
      </c>
      <c r="B708" s="19" t="s">
        <v>1701</v>
      </c>
    </row>
    <row r="709" spans="1:2" ht="14" x14ac:dyDescent="0.15">
      <c r="A709" s="34" t="s">
        <v>1702</v>
      </c>
      <c r="B709" s="19" t="s">
        <v>1703</v>
      </c>
    </row>
    <row r="710" spans="1:2" ht="14" x14ac:dyDescent="0.15">
      <c r="A710" s="34" t="s">
        <v>1704</v>
      </c>
      <c r="B710" s="19" t="s">
        <v>1705</v>
      </c>
    </row>
    <row r="711" spans="1:2" ht="14" x14ac:dyDescent="0.15">
      <c r="A711" s="34" t="s">
        <v>1706</v>
      </c>
      <c r="B711" s="19" t="s">
        <v>1707</v>
      </c>
    </row>
    <row r="712" spans="1:2" ht="14" x14ac:dyDescent="0.15">
      <c r="A712" s="34" t="s">
        <v>1708</v>
      </c>
      <c r="B712" s="19" t="s">
        <v>1709</v>
      </c>
    </row>
    <row r="713" spans="1:2" ht="14" x14ac:dyDescent="0.15">
      <c r="A713" s="34" t="s">
        <v>1710</v>
      </c>
      <c r="B713" s="19" t="s">
        <v>1711</v>
      </c>
    </row>
    <row r="714" spans="1:2" ht="14" x14ac:dyDescent="0.15">
      <c r="A714" s="34" t="s">
        <v>1712</v>
      </c>
      <c r="B714" s="19" t="s">
        <v>1713</v>
      </c>
    </row>
    <row r="715" spans="1:2" ht="14" x14ac:dyDescent="0.15">
      <c r="A715" s="34" t="s">
        <v>1714</v>
      </c>
      <c r="B715" s="19" t="s">
        <v>1715</v>
      </c>
    </row>
    <row r="716" spans="1:2" ht="14" x14ac:dyDescent="0.15">
      <c r="A716" s="34" t="s">
        <v>1716</v>
      </c>
      <c r="B716" s="19" t="s">
        <v>1717</v>
      </c>
    </row>
    <row r="717" spans="1:2" ht="14" x14ac:dyDescent="0.15">
      <c r="A717" s="34" t="s">
        <v>1718</v>
      </c>
      <c r="B717" s="19" t="s">
        <v>1719</v>
      </c>
    </row>
    <row r="718" spans="1:2" ht="14" x14ac:dyDescent="0.15">
      <c r="A718" s="34" t="s">
        <v>1720</v>
      </c>
      <c r="B718" s="19" t="s">
        <v>1721</v>
      </c>
    </row>
    <row r="719" spans="1:2" ht="14" x14ac:dyDescent="0.15">
      <c r="A719" s="34" t="s">
        <v>1722</v>
      </c>
      <c r="B719" s="19" t="s">
        <v>1723</v>
      </c>
    </row>
    <row r="720" spans="1:2" ht="14" x14ac:dyDescent="0.15">
      <c r="A720" s="34" t="s">
        <v>1724</v>
      </c>
      <c r="B720" s="19" t="s">
        <v>1725</v>
      </c>
    </row>
    <row r="721" spans="1:2" ht="14" x14ac:dyDescent="0.15">
      <c r="A721" s="34" t="s">
        <v>1726</v>
      </c>
      <c r="B721" s="19" t="s">
        <v>1727</v>
      </c>
    </row>
    <row r="722" spans="1:2" ht="14" x14ac:dyDescent="0.15">
      <c r="A722" s="34" t="s">
        <v>1728</v>
      </c>
      <c r="B722" s="19" t="s">
        <v>1729</v>
      </c>
    </row>
    <row r="723" spans="1:2" ht="14" x14ac:dyDescent="0.15">
      <c r="A723" s="34" t="s">
        <v>1730</v>
      </c>
      <c r="B723" s="19" t="s">
        <v>1731</v>
      </c>
    </row>
    <row r="724" spans="1:2" ht="14" x14ac:dyDescent="0.15">
      <c r="A724" s="34" t="s">
        <v>1732</v>
      </c>
      <c r="B724" s="19" t="s">
        <v>1733</v>
      </c>
    </row>
    <row r="725" spans="1:2" ht="14" x14ac:dyDescent="0.15">
      <c r="A725" s="34" t="s">
        <v>1734</v>
      </c>
      <c r="B725" s="19" t="s">
        <v>1735</v>
      </c>
    </row>
    <row r="726" spans="1:2" ht="14" x14ac:dyDescent="0.15">
      <c r="A726" s="34" t="s">
        <v>1736</v>
      </c>
      <c r="B726" s="19" t="s">
        <v>1737</v>
      </c>
    </row>
    <row r="727" spans="1:2" ht="14" x14ac:dyDescent="0.15">
      <c r="A727" s="34" t="s">
        <v>1738</v>
      </c>
      <c r="B727" s="19" t="s">
        <v>1739</v>
      </c>
    </row>
    <row r="728" spans="1:2" ht="14" x14ac:dyDescent="0.15">
      <c r="A728" s="34" t="s">
        <v>1740</v>
      </c>
      <c r="B728" s="19" t="s">
        <v>1741</v>
      </c>
    </row>
    <row r="729" spans="1:2" ht="14" x14ac:dyDescent="0.15">
      <c r="A729" s="34" t="s">
        <v>1742</v>
      </c>
      <c r="B729" s="19" t="s">
        <v>1743</v>
      </c>
    </row>
    <row r="730" spans="1:2" ht="14" x14ac:dyDescent="0.15">
      <c r="A730" s="34" t="s">
        <v>1744</v>
      </c>
      <c r="B730" s="19" t="s">
        <v>1745</v>
      </c>
    </row>
    <row r="731" spans="1:2" ht="14" x14ac:dyDescent="0.15">
      <c r="A731" s="34" t="s">
        <v>1746</v>
      </c>
      <c r="B731" s="19" t="s">
        <v>1747</v>
      </c>
    </row>
    <row r="732" spans="1:2" ht="14" x14ac:dyDescent="0.15">
      <c r="A732" s="34" t="s">
        <v>1748</v>
      </c>
      <c r="B732" s="19" t="s">
        <v>1749</v>
      </c>
    </row>
    <row r="733" spans="1:2" ht="14" x14ac:dyDescent="0.15">
      <c r="A733" s="34" t="s">
        <v>1750</v>
      </c>
      <c r="B733" s="19" t="s">
        <v>1751</v>
      </c>
    </row>
    <row r="734" spans="1:2" ht="14" x14ac:dyDescent="0.15">
      <c r="A734" s="34" t="s">
        <v>1752</v>
      </c>
      <c r="B734" s="19" t="s">
        <v>1753</v>
      </c>
    </row>
    <row r="735" spans="1:2" ht="14" x14ac:dyDescent="0.15">
      <c r="A735" s="34" t="s">
        <v>1754</v>
      </c>
      <c r="B735" s="19" t="s">
        <v>1755</v>
      </c>
    </row>
    <row r="736" spans="1:2" ht="14" x14ac:dyDescent="0.15">
      <c r="A736" s="34" t="s">
        <v>1756</v>
      </c>
      <c r="B736" s="19" t="s">
        <v>1757</v>
      </c>
    </row>
    <row r="737" spans="1:2" ht="14" x14ac:dyDescent="0.15">
      <c r="A737" s="34" t="s">
        <v>1758</v>
      </c>
      <c r="B737" s="19" t="s">
        <v>1759</v>
      </c>
    </row>
    <row r="738" spans="1:2" ht="14" x14ac:dyDescent="0.15">
      <c r="A738" s="34" t="s">
        <v>1760</v>
      </c>
      <c r="B738" s="19" t="s">
        <v>1761</v>
      </c>
    </row>
    <row r="739" spans="1:2" ht="14" x14ac:dyDescent="0.15">
      <c r="A739" s="34" t="s">
        <v>1762</v>
      </c>
      <c r="B739" s="19" t="s">
        <v>1763</v>
      </c>
    </row>
    <row r="740" spans="1:2" ht="14" x14ac:dyDescent="0.15">
      <c r="A740" s="34" t="s">
        <v>1764</v>
      </c>
      <c r="B740" s="19" t="s">
        <v>1765</v>
      </c>
    </row>
    <row r="741" spans="1:2" ht="14" x14ac:dyDescent="0.15">
      <c r="A741" s="34" t="s">
        <v>1766</v>
      </c>
      <c r="B741" s="19" t="s">
        <v>1767</v>
      </c>
    </row>
    <row r="742" spans="1:2" ht="14" x14ac:dyDescent="0.15">
      <c r="A742" s="34" t="s">
        <v>1768</v>
      </c>
      <c r="B742" s="19" t="s">
        <v>1769</v>
      </c>
    </row>
    <row r="743" spans="1:2" ht="14" x14ac:dyDescent="0.15">
      <c r="A743" s="34" t="s">
        <v>1770</v>
      </c>
      <c r="B743" s="19" t="s">
        <v>1771</v>
      </c>
    </row>
    <row r="744" spans="1:2" ht="14" x14ac:dyDescent="0.15">
      <c r="A744" s="34" t="s">
        <v>1772</v>
      </c>
      <c r="B744" s="19" t="s">
        <v>1773</v>
      </c>
    </row>
    <row r="745" spans="1:2" ht="14" x14ac:dyDescent="0.15">
      <c r="A745" s="34" t="s">
        <v>1774</v>
      </c>
      <c r="B745" s="19" t="s">
        <v>1775</v>
      </c>
    </row>
    <row r="746" spans="1:2" ht="14" x14ac:dyDescent="0.15">
      <c r="A746" s="34" t="s">
        <v>1776</v>
      </c>
      <c r="B746" s="19" t="s">
        <v>1777</v>
      </c>
    </row>
    <row r="747" spans="1:2" ht="14" x14ac:dyDescent="0.15">
      <c r="A747" s="34" t="s">
        <v>1778</v>
      </c>
      <c r="B747" s="19" t="s">
        <v>1779</v>
      </c>
    </row>
    <row r="748" spans="1:2" ht="14" x14ac:dyDescent="0.15">
      <c r="A748" s="34" t="s">
        <v>1780</v>
      </c>
      <c r="B748" s="19" t="s">
        <v>1781</v>
      </c>
    </row>
    <row r="749" spans="1:2" ht="14" x14ac:dyDescent="0.15">
      <c r="A749" s="34" t="s">
        <v>1782</v>
      </c>
      <c r="B749" s="19" t="s">
        <v>1783</v>
      </c>
    </row>
    <row r="750" spans="1:2" ht="14" x14ac:dyDescent="0.15">
      <c r="A750" s="34" t="s">
        <v>1784</v>
      </c>
      <c r="B750" s="19" t="s">
        <v>1785</v>
      </c>
    </row>
    <row r="751" spans="1:2" ht="14" x14ac:dyDescent="0.15">
      <c r="A751" s="34" t="s">
        <v>1786</v>
      </c>
      <c r="B751" s="19" t="s">
        <v>1787</v>
      </c>
    </row>
    <row r="752" spans="1:2" ht="14" x14ac:dyDescent="0.15">
      <c r="A752" s="34" t="s">
        <v>1788</v>
      </c>
      <c r="B752" s="19" t="s">
        <v>1789</v>
      </c>
    </row>
    <row r="753" spans="1:2" ht="14" x14ac:dyDescent="0.15">
      <c r="A753" s="34" t="s">
        <v>1790</v>
      </c>
      <c r="B753" s="19" t="s">
        <v>1791</v>
      </c>
    </row>
    <row r="754" spans="1:2" ht="14" x14ac:dyDescent="0.15">
      <c r="A754" s="34" t="s">
        <v>1792</v>
      </c>
      <c r="B754" s="19" t="s">
        <v>1793</v>
      </c>
    </row>
    <row r="755" spans="1:2" ht="14" x14ac:dyDescent="0.15">
      <c r="A755" s="34" t="s">
        <v>1794</v>
      </c>
      <c r="B755" s="19" t="s">
        <v>1795</v>
      </c>
    </row>
    <row r="756" spans="1:2" ht="14" x14ac:dyDescent="0.15">
      <c r="A756" s="34" t="s">
        <v>1796</v>
      </c>
      <c r="B756" s="19" t="s">
        <v>1797</v>
      </c>
    </row>
    <row r="757" spans="1:2" ht="14" x14ac:dyDescent="0.15">
      <c r="A757" s="34" t="s">
        <v>1798</v>
      </c>
      <c r="B757" s="19" t="s">
        <v>1799</v>
      </c>
    </row>
    <row r="758" spans="1:2" ht="14" x14ac:dyDescent="0.15">
      <c r="A758" s="34" t="s">
        <v>1800</v>
      </c>
      <c r="B758" s="19" t="s">
        <v>1801</v>
      </c>
    </row>
    <row r="759" spans="1:2" ht="14" x14ac:dyDescent="0.15">
      <c r="A759" s="34" t="s">
        <v>1802</v>
      </c>
      <c r="B759" s="19" t="s">
        <v>1803</v>
      </c>
    </row>
    <row r="760" spans="1:2" ht="14" x14ac:dyDescent="0.15">
      <c r="A760" s="34" t="s">
        <v>1804</v>
      </c>
      <c r="B760" s="19" t="s">
        <v>1805</v>
      </c>
    </row>
    <row r="761" spans="1:2" ht="14" x14ac:dyDescent="0.15">
      <c r="A761" s="34" t="s">
        <v>1806</v>
      </c>
      <c r="B761" s="19" t="s">
        <v>1807</v>
      </c>
    </row>
    <row r="762" spans="1:2" ht="14" x14ac:dyDescent="0.15">
      <c r="A762" s="34" t="s">
        <v>1808</v>
      </c>
      <c r="B762" s="19" t="s">
        <v>1809</v>
      </c>
    </row>
    <row r="763" spans="1:2" ht="14" x14ac:dyDescent="0.15">
      <c r="A763" s="34" t="s">
        <v>1810</v>
      </c>
      <c r="B763" s="19" t="s">
        <v>1811</v>
      </c>
    </row>
    <row r="764" spans="1:2" ht="14" x14ac:dyDescent="0.15">
      <c r="A764" s="34" t="s">
        <v>1812</v>
      </c>
      <c r="B764" s="19" t="s">
        <v>1813</v>
      </c>
    </row>
    <row r="765" spans="1:2" ht="14" x14ac:dyDescent="0.15">
      <c r="A765" s="34" t="s">
        <v>1814</v>
      </c>
      <c r="B765" s="19" t="s">
        <v>1815</v>
      </c>
    </row>
    <row r="766" spans="1:2" ht="14" x14ac:dyDescent="0.15">
      <c r="A766" s="34" t="s">
        <v>1816</v>
      </c>
      <c r="B766" s="19" t="s">
        <v>1817</v>
      </c>
    </row>
    <row r="767" spans="1:2" ht="14" x14ac:dyDescent="0.15">
      <c r="A767" s="34" t="s">
        <v>1818</v>
      </c>
      <c r="B767" s="19" t="s">
        <v>1819</v>
      </c>
    </row>
    <row r="768" spans="1:2" ht="14" x14ac:dyDescent="0.15">
      <c r="A768" s="34" t="s">
        <v>1820</v>
      </c>
      <c r="B768" s="19" t="s">
        <v>1821</v>
      </c>
    </row>
    <row r="769" spans="1:2" ht="14" x14ac:dyDescent="0.15">
      <c r="A769" s="34" t="s">
        <v>1822</v>
      </c>
      <c r="B769" s="19" t="s">
        <v>1823</v>
      </c>
    </row>
    <row r="770" spans="1:2" ht="14" x14ac:dyDescent="0.15">
      <c r="A770" s="34" t="s">
        <v>1824</v>
      </c>
      <c r="B770" s="19" t="s">
        <v>1825</v>
      </c>
    </row>
    <row r="771" spans="1:2" ht="14" x14ac:dyDescent="0.15">
      <c r="A771" s="34" t="s">
        <v>1826</v>
      </c>
      <c r="B771" s="19" t="s">
        <v>1827</v>
      </c>
    </row>
    <row r="772" spans="1:2" ht="14" x14ac:dyDescent="0.15">
      <c r="A772" s="34" t="s">
        <v>1828</v>
      </c>
      <c r="B772" s="19" t="s">
        <v>1829</v>
      </c>
    </row>
    <row r="773" spans="1:2" ht="14" x14ac:dyDescent="0.15">
      <c r="A773" s="34" t="s">
        <v>1830</v>
      </c>
      <c r="B773" s="19" t="s">
        <v>1831</v>
      </c>
    </row>
    <row r="774" spans="1:2" ht="14" x14ac:dyDescent="0.15">
      <c r="A774" s="34" t="s">
        <v>1832</v>
      </c>
      <c r="B774" s="19" t="s">
        <v>1833</v>
      </c>
    </row>
    <row r="775" spans="1:2" ht="14" x14ac:dyDescent="0.15">
      <c r="A775" s="34" t="s">
        <v>1834</v>
      </c>
      <c r="B775" s="19" t="s">
        <v>1835</v>
      </c>
    </row>
    <row r="776" spans="1:2" ht="14" x14ac:dyDescent="0.15">
      <c r="A776" s="34" t="s">
        <v>1836</v>
      </c>
      <c r="B776" s="19" t="s">
        <v>1837</v>
      </c>
    </row>
    <row r="777" spans="1:2" ht="14" x14ac:dyDescent="0.15">
      <c r="A777" s="34" t="s">
        <v>1838</v>
      </c>
      <c r="B777" s="19" t="s">
        <v>1839</v>
      </c>
    </row>
    <row r="778" spans="1:2" ht="14" x14ac:dyDescent="0.15">
      <c r="A778" s="34" t="s">
        <v>1840</v>
      </c>
      <c r="B778" s="19" t="s">
        <v>1841</v>
      </c>
    </row>
    <row r="779" spans="1:2" ht="14" x14ac:dyDescent="0.15">
      <c r="A779" s="34" t="s">
        <v>1842</v>
      </c>
      <c r="B779" s="19" t="s">
        <v>1843</v>
      </c>
    </row>
    <row r="780" spans="1:2" ht="14" x14ac:dyDescent="0.15">
      <c r="A780" s="34" t="s">
        <v>1844</v>
      </c>
      <c r="B780" s="19" t="s">
        <v>1845</v>
      </c>
    </row>
    <row r="781" spans="1:2" ht="14" x14ac:dyDescent="0.15">
      <c r="A781" s="34" t="s">
        <v>1846</v>
      </c>
      <c r="B781" s="19" t="s">
        <v>1847</v>
      </c>
    </row>
    <row r="782" spans="1:2" ht="14" x14ac:dyDescent="0.15">
      <c r="A782" s="34" t="s">
        <v>1848</v>
      </c>
      <c r="B782" s="19" t="s">
        <v>1849</v>
      </c>
    </row>
    <row r="783" spans="1:2" ht="14" x14ac:dyDescent="0.15">
      <c r="A783" s="34" t="s">
        <v>1850</v>
      </c>
      <c r="B783" s="19" t="s">
        <v>1851</v>
      </c>
    </row>
    <row r="784" spans="1:2" ht="14" x14ac:dyDescent="0.15">
      <c r="A784" s="34" t="s">
        <v>1852</v>
      </c>
      <c r="B784" s="19" t="s">
        <v>1853</v>
      </c>
    </row>
    <row r="785" spans="1:2" ht="14" x14ac:dyDescent="0.15">
      <c r="A785" s="34" t="s">
        <v>1854</v>
      </c>
      <c r="B785" s="19" t="s">
        <v>1855</v>
      </c>
    </row>
    <row r="786" spans="1:2" ht="14" x14ac:dyDescent="0.15">
      <c r="A786" s="34" t="s">
        <v>1856</v>
      </c>
      <c r="B786" s="19" t="s">
        <v>1857</v>
      </c>
    </row>
    <row r="787" spans="1:2" ht="14" x14ac:dyDescent="0.15">
      <c r="A787" s="34" t="s">
        <v>1858</v>
      </c>
      <c r="B787" s="19" t="s">
        <v>1859</v>
      </c>
    </row>
    <row r="788" spans="1:2" ht="14" x14ac:dyDescent="0.15">
      <c r="A788" s="34" t="s">
        <v>1860</v>
      </c>
      <c r="B788" s="19" t="s">
        <v>1861</v>
      </c>
    </row>
    <row r="789" spans="1:2" ht="14" x14ac:dyDescent="0.15">
      <c r="A789" s="34" t="s">
        <v>1862</v>
      </c>
      <c r="B789" s="19" t="s">
        <v>1863</v>
      </c>
    </row>
    <row r="790" spans="1:2" ht="14" x14ac:dyDescent="0.15">
      <c r="A790" s="34" t="s">
        <v>1864</v>
      </c>
      <c r="B790" s="19" t="s">
        <v>1865</v>
      </c>
    </row>
    <row r="791" spans="1:2" ht="14" x14ac:dyDescent="0.15">
      <c r="A791" s="34" t="s">
        <v>1866</v>
      </c>
      <c r="B791" s="19" t="s">
        <v>1867</v>
      </c>
    </row>
    <row r="792" spans="1:2" ht="14" x14ac:dyDescent="0.15">
      <c r="A792" s="34" t="s">
        <v>1868</v>
      </c>
      <c r="B792" s="19" t="s">
        <v>1869</v>
      </c>
    </row>
    <row r="793" spans="1:2" ht="14" x14ac:dyDescent="0.15">
      <c r="A793" s="34" t="s">
        <v>1870</v>
      </c>
      <c r="B793" s="19" t="s">
        <v>1871</v>
      </c>
    </row>
    <row r="794" spans="1:2" ht="14" x14ac:dyDescent="0.15">
      <c r="A794" s="34" t="s">
        <v>1872</v>
      </c>
      <c r="B794" s="19" t="s">
        <v>1873</v>
      </c>
    </row>
    <row r="795" spans="1:2" ht="14" x14ac:dyDescent="0.15">
      <c r="A795" s="34" t="s">
        <v>1874</v>
      </c>
      <c r="B795" s="19" t="s">
        <v>1875</v>
      </c>
    </row>
    <row r="796" spans="1:2" ht="14" x14ac:dyDescent="0.15">
      <c r="A796" s="34" t="s">
        <v>1876</v>
      </c>
      <c r="B796" s="19" t="s">
        <v>1877</v>
      </c>
    </row>
    <row r="797" spans="1:2" ht="14" x14ac:dyDescent="0.15">
      <c r="A797" s="34" t="s">
        <v>1878</v>
      </c>
      <c r="B797" s="19" t="s">
        <v>1879</v>
      </c>
    </row>
    <row r="798" spans="1:2" ht="14" x14ac:dyDescent="0.15">
      <c r="A798" s="34" t="s">
        <v>1880</v>
      </c>
      <c r="B798" s="19" t="s">
        <v>1881</v>
      </c>
    </row>
    <row r="799" spans="1:2" ht="14" x14ac:dyDescent="0.15">
      <c r="A799" s="34" t="s">
        <v>1882</v>
      </c>
      <c r="B799" s="19" t="s">
        <v>1883</v>
      </c>
    </row>
    <row r="800" spans="1:2" ht="14" x14ac:dyDescent="0.15">
      <c r="A800" s="34" t="s">
        <v>1884</v>
      </c>
      <c r="B800" s="19" t="s">
        <v>1885</v>
      </c>
    </row>
    <row r="801" spans="1:2" ht="14" x14ac:dyDescent="0.15">
      <c r="A801" s="34" t="s">
        <v>1886</v>
      </c>
      <c r="B801" s="19" t="s">
        <v>1887</v>
      </c>
    </row>
    <row r="802" spans="1:2" ht="14" x14ac:dyDescent="0.15">
      <c r="A802" s="34" t="s">
        <v>1888</v>
      </c>
      <c r="B802" s="19" t="s">
        <v>1863</v>
      </c>
    </row>
    <row r="803" spans="1:2" ht="14" x14ac:dyDescent="0.15">
      <c r="A803" s="34" t="s">
        <v>1889</v>
      </c>
      <c r="B803" s="19" t="s">
        <v>1890</v>
      </c>
    </row>
    <row r="804" spans="1:2" ht="14" x14ac:dyDescent="0.15">
      <c r="A804" s="34" t="s">
        <v>1891</v>
      </c>
      <c r="B804" s="19" t="s">
        <v>1892</v>
      </c>
    </row>
    <row r="805" spans="1:2" ht="14" x14ac:dyDescent="0.15">
      <c r="A805" s="34" t="s">
        <v>1893</v>
      </c>
      <c r="B805" s="19" t="s">
        <v>1894</v>
      </c>
    </row>
    <row r="806" spans="1:2" ht="14" x14ac:dyDescent="0.15">
      <c r="A806" s="34" t="s">
        <v>1895</v>
      </c>
      <c r="B806" s="19" t="s">
        <v>1896</v>
      </c>
    </row>
    <row r="807" spans="1:2" ht="14" x14ac:dyDescent="0.15">
      <c r="A807" s="34" t="s">
        <v>1897</v>
      </c>
      <c r="B807" s="19" t="s">
        <v>1898</v>
      </c>
    </row>
    <row r="808" spans="1:2" ht="14" x14ac:dyDescent="0.15">
      <c r="A808" s="34" t="s">
        <v>1899</v>
      </c>
      <c r="B808" s="19" t="s">
        <v>1900</v>
      </c>
    </row>
    <row r="809" spans="1:2" ht="14" x14ac:dyDescent="0.15">
      <c r="A809" s="34" t="s">
        <v>1901</v>
      </c>
      <c r="B809" s="19" t="s">
        <v>1902</v>
      </c>
    </row>
    <row r="810" spans="1:2" ht="14" x14ac:dyDescent="0.15">
      <c r="A810" s="34" t="s">
        <v>1903</v>
      </c>
      <c r="B810" s="19" t="s">
        <v>1904</v>
      </c>
    </row>
    <row r="811" spans="1:2" ht="14" x14ac:dyDescent="0.15">
      <c r="A811" s="34" t="s">
        <v>1905</v>
      </c>
      <c r="B811" s="19" t="s">
        <v>1906</v>
      </c>
    </row>
    <row r="812" spans="1:2" ht="14" x14ac:dyDescent="0.15">
      <c r="A812" s="34" t="s">
        <v>1907</v>
      </c>
      <c r="B812" s="19" t="s">
        <v>1908</v>
      </c>
    </row>
    <row r="813" spans="1:2" ht="14" x14ac:dyDescent="0.15">
      <c r="A813" s="34" t="s">
        <v>1909</v>
      </c>
      <c r="B813" s="19" t="s">
        <v>1910</v>
      </c>
    </row>
    <row r="814" spans="1:2" ht="14" x14ac:dyDescent="0.15">
      <c r="A814" s="34" t="s">
        <v>1911</v>
      </c>
      <c r="B814" s="19" t="s">
        <v>1912</v>
      </c>
    </row>
    <row r="815" spans="1:2" ht="14" x14ac:dyDescent="0.15">
      <c r="A815" s="34" t="s">
        <v>1913</v>
      </c>
      <c r="B815" s="19" t="s">
        <v>1914</v>
      </c>
    </row>
    <row r="816" spans="1:2" ht="14" x14ac:dyDescent="0.15">
      <c r="A816" s="34" t="s">
        <v>1915</v>
      </c>
      <c r="B816" s="19" t="s">
        <v>1916</v>
      </c>
    </row>
    <row r="817" spans="1:2" ht="14" x14ac:dyDescent="0.15">
      <c r="A817" s="34" t="s">
        <v>1917</v>
      </c>
      <c r="B817" s="19" t="s">
        <v>1918</v>
      </c>
    </row>
    <row r="818" spans="1:2" ht="14" x14ac:dyDescent="0.15">
      <c r="A818" s="34" t="s">
        <v>1919</v>
      </c>
      <c r="B818" s="19" t="s">
        <v>1920</v>
      </c>
    </row>
    <row r="819" spans="1:2" ht="14" x14ac:dyDescent="0.15">
      <c r="A819" s="34" t="s">
        <v>1921</v>
      </c>
      <c r="B819" s="19" t="s">
        <v>1922</v>
      </c>
    </row>
    <row r="820" spans="1:2" ht="14" x14ac:dyDescent="0.15">
      <c r="A820" s="34" t="s">
        <v>1923</v>
      </c>
      <c r="B820" s="19" t="s">
        <v>1924</v>
      </c>
    </row>
    <row r="821" spans="1:2" ht="14" x14ac:dyDescent="0.15">
      <c r="A821" s="34" t="s">
        <v>1925</v>
      </c>
      <c r="B821" s="19" t="s">
        <v>1926</v>
      </c>
    </row>
    <row r="822" spans="1:2" ht="14" x14ac:dyDescent="0.15">
      <c r="A822" s="34" t="s">
        <v>1927</v>
      </c>
      <c r="B822" s="19" t="s">
        <v>1928</v>
      </c>
    </row>
    <row r="823" spans="1:2" ht="14" x14ac:dyDescent="0.15">
      <c r="A823" s="34" t="s">
        <v>1929</v>
      </c>
      <c r="B823" s="19" t="s">
        <v>1930</v>
      </c>
    </row>
    <row r="824" spans="1:2" ht="14" x14ac:dyDescent="0.15">
      <c r="A824" s="34" t="s">
        <v>1931</v>
      </c>
      <c r="B824" s="19" t="s">
        <v>1932</v>
      </c>
    </row>
    <row r="825" spans="1:2" ht="14" x14ac:dyDescent="0.15">
      <c r="A825" s="34" t="s">
        <v>1933</v>
      </c>
      <c r="B825" s="19" t="s">
        <v>1934</v>
      </c>
    </row>
    <row r="826" spans="1:2" ht="14" x14ac:dyDescent="0.15">
      <c r="A826" s="34" t="s">
        <v>1935</v>
      </c>
      <c r="B826" s="19" t="s">
        <v>1936</v>
      </c>
    </row>
    <row r="827" spans="1:2" ht="14" x14ac:dyDescent="0.15">
      <c r="A827" s="34" t="s">
        <v>1937</v>
      </c>
      <c r="B827" s="19" t="s">
        <v>1938</v>
      </c>
    </row>
    <row r="828" spans="1:2" ht="14" x14ac:dyDescent="0.15">
      <c r="A828" s="34" t="s">
        <v>1939</v>
      </c>
      <c r="B828" s="19" t="s">
        <v>1940</v>
      </c>
    </row>
    <row r="829" spans="1:2" ht="14" x14ac:dyDescent="0.15">
      <c r="A829" s="34" t="s">
        <v>1941</v>
      </c>
      <c r="B829" s="19" t="s">
        <v>1942</v>
      </c>
    </row>
    <row r="830" spans="1:2" ht="14" x14ac:dyDescent="0.15">
      <c r="A830" s="34" t="s">
        <v>1943</v>
      </c>
      <c r="B830" s="19" t="s">
        <v>1944</v>
      </c>
    </row>
    <row r="831" spans="1:2" ht="14" x14ac:dyDescent="0.15">
      <c r="A831" s="34" t="s">
        <v>1945</v>
      </c>
      <c r="B831" s="19" t="s">
        <v>1946</v>
      </c>
    </row>
    <row r="832" spans="1:2" ht="14" x14ac:dyDescent="0.15">
      <c r="A832" s="34" t="s">
        <v>1947</v>
      </c>
      <c r="B832" s="19" t="s">
        <v>1948</v>
      </c>
    </row>
    <row r="833" spans="1:2" ht="14" x14ac:dyDescent="0.15">
      <c r="A833" s="34" t="s">
        <v>1949</v>
      </c>
      <c r="B833" s="19" t="s">
        <v>1950</v>
      </c>
    </row>
    <row r="834" spans="1:2" ht="14" x14ac:dyDescent="0.15">
      <c r="A834" s="34" t="s">
        <v>1951</v>
      </c>
      <c r="B834" s="19" t="s">
        <v>1952</v>
      </c>
    </row>
    <row r="835" spans="1:2" ht="14" x14ac:dyDescent="0.15">
      <c r="A835" s="34" t="s">
        <v>1953</v>
      </c>
      <c r="B835" s="19" t="s">
        <v>1954</v>
      </c>
    </row>
    <row r="836" spans="1:2" ht="14" x14ac:dyDescent="0.15">
      <c r="A836" s="34" t="s">
        <v>1955</v>
      </c>
      <c r="B836" s="19" t="s">
        <v>1956</v>
      </c>
    </row>
    <row r="837" spans="1:2" ht="14" x14ac:dyDescent="0.15">
      <c r="A837" s="34" t="s">
        <v>1957</v>
      </c>
      <c r="B837" s="19" t="s">
        <v>1958</v>
      </c>
    </row>
    <row r="838" spans="1:2" ht="14" x14ac:dyDescent="0.15">
      <c r="A838" s="34" t="s">
        <v>1959</v>
      </c>
      <c r="B838" s="19" t="s">
        <v>1960</v>
      </c>
    </row>
    <row r="839" spans="1:2" ht="14" x14ac:dyDescent="0.15">
      <c r="A839" s="34" t="s">
        <v>1961</v>
      </c>
      <c r="B839" s="19" t="s">
        <v>1962</v>
      </c>
    </row>
    <row r="840" spans="1:2" ht="14" x14ac:dyDescent="0.15">
      <c r="A840" s="34" t="s">
        <v>1963</v>
      </c>
      <c r="B840" s="19" t="s">
        <v>1964</v>
      </c>
    </row>
    <row r="841" spans="1:2" ht="14" x14ac:dyDescent="0.15">
      <c r="A841" s="34" t="s">
        <v>1965</v>
      </c>
      <c r="B841" s="19" t="s">
        <v>1966</v>
      </c>
    </row>
    <row r="842" spans="1:2" ht="14" x14ac:dyDescent="0.15">
      <c r="A842" s="34" t="s">
        <v>1967</v>
      </c>
      <c r="B842" s="19" t="s">
        <v>1968</v>
      </c>
    </row>
    <row r="843" spans="1:2" ht="14" x14ac:dyDescent="0.15">
      <c r="A843" s="34" t="s">
        <v>1969</v>
      </c>
      <c r="B843" s="19" t="s">
        <v>1970</v>
      </c>
    </row>
    <row r="844" spans="1:2" ht="14" x14ac:dyDescent="0.15">
      <c r="A844" s="34" t="s">
        <v>1971</v>
      </c>
      <c r="B844" s="19" t="s">
        <v>1972</v>
      </c>
    </row>
    <row r="845" spans="1:2" ht="14" x14ac:dyDescent="0.15">
      <c r="A845" s="34" t="s">
        <v>1973</v>
      </c>
      <c r="B845" s="19" t="s">
        <v>1974</v>
      </c>
    </row>
    <row r="846" spans="1:2" ht="14" x14ac:dyDescent="0.15">
      <c r="A846" s="34" t="s">
        <v>1975</v>
      </c>
      <c r="B846" s="19" t="s">
        <v>1976</v>
      </c>
    </row>
    <row r="847" spans="1:2" ht="14" x14ac:dyDescent="0.15">
      <c r="A847" s="34" t="s">
        <v>1977</v>
      </c>
      <c r="B847" s="19" t="s">
        <v>1978</v>
      </c>
    </row>
    <row r="848" spans="1:2" ht="14" x14ac:dyDescent="0.15">
      <c r="A848" s="34" t="s">
        <v>1979</v>
      </c>
      <c r="B848" s="19" t="s">
        <v>1980</v>
      </c>
    </row>
    <row r="849" spans="1:2" ht="14" x14ac:dyDescent="0.15">
      <c r="A849" s="34" t="s">
        <v>1981</v>
      </c>
      <c r="B849" s="19" t="s">
        <v>1982</v>
      </c>
    </row>
    <row r="850" spans="1:2" ht="14" x14ac:dyDescent="0.15">
      <c r="A850" s="34" t="s">
        <v>1983</v>
      </c>
      <c r="B850" s="19" t="s">
        <v>1984</v>
      </c>
    </row>
    <row r="851" spans="1:2" ht="14" x14ac:dyDescent="0.15">
      <c r="A851" s="34" t="s">
        <v>1985</v>
      </c>
      <c r="B851" s="19" t="s">
        <v>1986</v>
      </c>
    </row>
    <row r="852" spans="1:2" ht="14" x14ac:dyDescent="0.15">
      <c r="A852" s="34" t="s">
        <v>1987</v>
      </c>
      <c r="B852" s="19" t="s">
        <v>1988</v>
      </c>
    </row>
    <row r="853" spans="1:2" ht="14" x14ac:dyDescent="0.15">
      <c r="A853" s="34" t="s">
        <v>1989</v>
      </c>
      <c r="B853" s="19" t="s">
        <v>1990</v>
      </c>
    </row>
    <row r="854" spans="1:2" ht="14" x14ac:dyDescent="0.15">
      <c r="A854" s="34" t="s">
        <v>1991</v>
      </c>
      <c r="B854" s="19" t="s">
        <v>1992</v>
      </c>
    </row>
    <row r="855" spans="1:2" ht="14" x14ac:dyDescent="0.15">
      <c r="A855" s="34" t="s">
        <v>1993</v>
      </c>
      <c r="B855" s="19" t="s">
        <v>1994</v>
      </c>
    </row>
    <row r="856" spans="1:2" ht="14" x14ac:dyDescent="0.15">
      <c r="A856" s="34" t="s">
        <v>1995</v>
      </c>
      <c r="B856" s="19" t="s">
        <v>1996</v>
      </c>
    </row>
    <row r="857" spans="1:2" ht="14" x14ac:dyDescent="0.15">
      <c r="A857" s="34" t="s">
        <v>1997</v>
      </c>
      <c r="B857" s="19" t="s">
        <v>1998</v>
      </c>
    </row>
    <row r="858" spans="1:2" ht="14" x14ac:dyDescent="0.15">
      <c r="A858" s="42" t="s">
        <v>1999</v>
      </c>
      <c r="B858" s="19" t="s">
        <v>2000</v>
      </c>
    </row>
    <row r="859" spans="1:2" ht="14" x14ac:dyDescent="0.15">
      <c r="A859" s="33" t="s">
        <v>2001</v>
      </c>
      <c r="B859" s="19"/>
    </row>
    <row r="860" spans="1:2" ht="14" x14ac:dyDescent="0.15">
      <c r="A860" s="34" t="s">
        <v>2002</v>
      </c>
      <c r="B860" s="19" t="s">
        <v>294</v>
      </c>
    </row>
    <row r="861" spans="1:2" ht="14" x14ac:dyDescent="0.15">
      <c r="A861" s="34" t="s">
        <v>2003</v>
      </c>
      <c r="B861" s="19" t="s">
        <v>2004</v>
      </c>
    </row>
    <row r="862" spans="1:2" ht="14" x14ac:dyDescent="0.15">
      <c r="A862" s="34" t="s">
        <v>2005</v>
      </c>
      <c r="B862" s="19" t="s">
        <v>2006</v>
      </c>
    </row>
    <row r="863" spans="1:2" ht="14" x14ac:dyDescent="0.15">
      <c r="A863" s="34" t="s">
        <v>2007</v>
      </c>
      <c r="B863" s="19" t="s">
        <v>2008</v>
      </c>
    </row>
    <row r="864" spans="1:2" ht="14" x14ac:dyDescent="0.15">
      <c r="A864" s="34" t="s">
        <v>2009</v>
      </c>
      <c r="B864" s="19" t="s">
        <v>300</v>
      </c>
    </row>
    <row r="865" spans="1:2" ht="14" x14ac:dyDescent="0.15">
      <c r="A865" s="34" t="s">
        <v>2010</v>
      </c>
      <c r="B865" s="19" t="s">
        <v>302</v>
      </c>
    </row>
    <row r="866" spans="1:2" ht="14" x14ac:dyDescent="0.15">
      <c r="A866" s="34" t="s">
        <v>2011</v>
      </c>
      <c r="B866" s="19" t="s">
        <v>304</v>
      </c>
    </row>
    <row r="867" spans="1:2" ht="14" x14ac:dyDescent="0.15">
      <c r="A867" s="34" t="s">
        <v>2012</v>
      </c>
      <c r="B867" s="19" t="s">
        <v>2013</v>
      </c>
    </row>
    <row r="868" spans="1:2" ht="14" x14ac:dyDescent="0.15">
      <c r="A868" s="34" t="s">
        <v>2014</v>
      </c>
      <c r="B868" s="19" t="s">
        <v>2015</v>
      </c>
    </row>
    <row r="869" spans="1:2" ht="14" x14ac:dyDescent="0.15">
      <c r="A869" s="34" t="s">
        <v>2016</v>
      </c>
      <c r="B869" s="19" t="s">
        <v>2017</v>
      </c>
    </row>
    <row r="870" spans="1:2" ht="14" x14ac:dyDescent="0.15">
      <c r="A870" s="34" t="s">
        <v>2018</v>
      </c>
      <c r="B870" s="19" t="s">
        <v>314</v>
      </c>
    </row>
    <row r="871" spans="1:2" ht="14" x14ac:dyDescent="0.15">
      <c r="A871" s="34" t="s">
        <v>2019</v>
      </c>
      <c r="B871" s="19" t="s">
        <v>2020</v>
      </c>
    </row>
    <row r="872" spans="1:2" ht="14" x14ac:dyDescent="0.15">
      <c r="A872" s="34" t="s">
        <v>2021</v>
      </c>
      <c r="B872" s="19" t="s">
        <v>316</v>
      </c>
    </row>
    <row r="873" spans="1:2" ht="14" x14ac:dyDescent="0.15">
      <c r="A873" s="34" t="s">
        <v>2022</v>
      </c>
      <c r="B873" s="19" t="s">
        <v>2023</v>
      </c>
    </row>
    <row r="874" spans="1:2" ht="14" x14ac:dyDescent="0.15">
      <c r="A874" s="34" t="s">
        <v>2024</v>
      </c>
      <c r="B874" s="19" t="s">
        <v>320</v>
      </c>
    </row>
    <row r="875" spans="1:2" ht="14" x14ac:dyDescent="0.15">
      <c r="A875" s="34" t="s">
        <v>2025</v>
      </c>
      <c r="B875" s="19" t="s">
        <v>322</v>
      </c>
    </row>
    <row r="876" spans="1:2" ht="14" x14ac:dyDescent="0.15">
      <c r="A876" s="34" t="s">
        <v>2026</v>
      </c>
      <c r="B876" s="19" t="s">
        <v>326</v>
      </c>
    </row>
    <row r="877" spans="1:2" ht="14" x14ac:dyDescent="0.15">
      <c r="A877" s="34" t="s">
        <v>2027</v>
      </c>
      <c r="B877" s="19" t="s">
        <v>2028</v>
      </c>
    </row>
    <row r="878" spans="1:2" ht="14" x14ac:dyDescent="0.15">
      <c r="A878" s="34" t="s">
        <v>2029</v>
      </c>
      <c r="B878" s="19" t="s">
        <v>330</v>
      </c>
    </row>
    <row r="879" spans="1:2" ht="14" x14ac:dyDescent="0.15">
      <c r="A879" s="34" t="s">
        <v>2030</v>
      </c>
      <c r="B879" s="19" t="s">
        <v>344</v>
      </c>
    </row>
    <row r="880" spans="1:2" ht="14" x14ac:dyDescent="0.15">
      <c r="A880" s="34" t="s">
        <v>2031</v>
      </c>
      <c r="B880" s="19" t="s">
        <v>346</v>
      </c>
    </row>
    <row r="881" spans="1:2" ht="14" x14ac:dyDescent="0.15">
      <c r="A881" s="34" t="s">
        <v>2032</v>
      </c>
      <c r="B881" s="19" t="s">
        <v>348</v>
      </c>
    </row>
    <row r="882" spans="1:2" ht="14" x14ac:dyDescent="0.15">
      <c r="A882" s="34" t="s">
        <v>2033</v>
      </c>
      <c r="B882" s="19" t="s">
        <v>352</v>
      </c>
    </row>
    <row r="883" spans="1:2" ht="14" x14ac:dyDescent="0.15">
      <c r="A883" s="34" t="s">
        <v>2034</v>
      </c>
      <c r="B883" s="19" t="s">
        <v>354</v>
      </c>
    </row>
    <row r="884" spans="1:2" ht="14" x14ac:dyDescent="0.15">
      <c r="A884" s="34" t="s">
        <v>2035</v>
      </c>
      <c r="B884" s="19" t="s">
        <v>2036</v>
      </c>
    </row>
    <row r="885" spans="1:2" ht="14" x14ac:dyDescent="0.15">
      <c r="A885" s="34" t="s">
        <v>2037</v>
      </c>
      <c r="B885" s="19" t="s">
        <v>2038</v>
      </c>
    </row>
    <row r="886" spans="1:2" ht="14" x14ac:dyDescent="0.15">
      <c r="A886" s="34" t="s">
        <v>2039</v>
      </c>
      <c r="B886" s="19" t="s">
        <v>2040</v>
      </c>
    </row>
    <row r="887" spans="1:2" ht="14" x14ac:dyDescent="0.15">
      <c r="A887" s="34" t="s">
        <v>2041</v>
      </c>
      <c r="B887" s="19" t="s">
        <v>2042</v>
      </c>
    </row>
    <row r="888" spans="1:2" ht="14" x14ac:dyDescent="0.15">
      <c r="A888" s="34" t="s">
        <v>2043</v>
      </c>
      <c r="B888" s="19" t="s">
        <v>2044</v>
      </c>
    </row>
    <row r="889" spans="1:2" ht="14" x14ac:dyDescent="0.15">
      <c r="A889" s="34" t="s">
        <v>2045</v>
      </c>
      <c r="B889" s="19" t="s">
        <v>370</v>
      </c>
    </row>
    <row r="890" spans="1:2" ht="14" x14ac:dyDescent="0.15">
      <c r="A890" s="34" t="s">
        <v>2046</v>
      </c>
      <c r="B890" s="19" t="s">
        <v>372</v>
      </c>
    </row>
    <row r="891" spans="1:2" ht="14" x14ac:dyDescent="0.15">
      <c r="A891" s="34" t="s">
        <v>2047</v>
      </c>
      <c r="B891" s="19" t="s">
        <v>374</v>
      </c>
    </row>
    <row r="892" spans="1:2" ht="14" x14ac:dyDescent="0.15">
      <c r="A892" s="34" t="s">
        <v>2048</v>
      </c>
      <c r="B892" s="19" t="s">
        <v>2049</v>
      </c>
    </row>
    <row r="893" spans="1:2" ht="14" x14ac:dyDescent="0.15">
      <c r="A893" s="34" t="s">
        <v>2050</v>
      </c>
      <c r="B893" s="19" t="s">
        <v>376</v>
      </c>
    </row>
    <row r="894" spans="1:2" ht="14" x14ac:dyDescent="0.15">
      <c r="A894" s="34" t="s">
        <v>2051</v>
      </c>
      <c r="B894" s="19" t="s">
        <v>364</v>
      </c>
    </row>
    <row r="895" spans="1:2" ht="14" x14ac:dyDescent="0.15">
      <c r="A895" s="34" t="s">
        <v>2052</v>
      </c>
      <c r="B895" s="19" t="s">
        <v>366</v>
      </c>
    </row>
    <row r="896" spans="1:2" ht="14" x14ac:dyDescent="0.15">
      <c r="A896" s="34" t="s">
        <v>2053</v>
      </c>
      <c r="B896" s="19" t="s">
        <v>368</v>
      </c>
    </row>
    <row r="897" spans="1:2" ht="14" x14ac:dyDescent="0.15">
      <c r="A897" s="34" t="s">
        <v>2054</v>
      </c>
      <c r="B897" s="19" t="s">
        <v>378</v>
      </c>
    </row>
    <row r="898" spans="1:2" ht="14" x14ac:dyDescent="0.15">
      <c r="A898" s="34" t="s">
        <v>2055</v>
      </c>
      <c r="B898" s="19" t="s">
        <v>2056</v>
      </c>
    </row>
    <row r="899" spans="1:2" ht="14" x14ac:dyDescent="0.15">
      <c r="A899" s="34" t="s">
        <v>2057</v>
      </c>
      <c r="B899" s="19" t="s">
        <v>2058</v>
      </c>
    </row>
    <row r="900" spans="1:2" ht="14" x14ac:dyDescent="0.15">
      <c r="A900" s="34" t="s">
        <v>2059</v>
      </c>
      <c r="B900" s="19" t="s">
        <v>2060</v>
      </c>
    </row>
    <row r="901" spans="1:2" ht="14" x14ac:dyDescent="0.15">
      <c r="A901" s="34" t="s">
        <v>2061</v>
      </c>
      <c r="B901" s="19" t="s">
        <v>382</v>
      </c>
    </row>
    <row r="902" spans="1:2" ht="14" x14ac:dyDescent="0.15">
      <c r="A902" s="34" t="s">
        <v>2062</v>
      </c>
      <c r="B902" s="19" t="s">
        <v>334</v>
      </c>
    </row>
    <row r="903" spans="1:2" ht="14" x14ac:dyDescent="0.15">
      <c r="A903" s="34" t="s">
        <v>2063</v>
      </c>
      <c r="B903" s="19" t="s">
        <v>2064</v>
      </c>
    </row>
    <row r="904" spans="1:2" ht="14" x14ac:dyDescent="0.15">
      <c r="A904" s="34" t="s">
        <v>2065</v>
      </c>
      <c r="B904" s="19" t="s">
        <v>336</v>
      </c>
    </row>
    <row r="905" spans="1:2" ht="14" x14ac:dyDescent="0.15">
      <c r="A905" s="34" t="s">
        <v>2066</v>
      </c>
      <c r="B905" s="19" t="s">
        <v>338</v>
      </c>
    </row>
    <row r="906" spans="1:2" ht="14" x14ac:dyDescent="0.15">
      <c r="A906" s="34" t="s">
        <v>2067</v>
      </c>
      <c r="B906" s="19" t="s">
        <v>2068</v>
      </c>
    </row>
    <row r="907" spans="1:2" ht="14" x14ac:dyDescent="0.15">
      <c r="A907" s="34" t="s">
        <v>2069</v>
      </c>
      <c r="B907" s="19" t="s">
        <v>386</v>
      </c>
    </row>
    <row r="908" spans="1:2" ht="14" x14ac:dyDescent="0.15">
      <c r="A908" s="34" t="s">
        <v>2070</v>
      </c>
      <c r="B908" s="19" t="s">
        <v>388</v>
      </c>
    </row>
    <row r="909" spans="1:2" ht="14" x14ac:dyDescent="0.15">
      <c r="A909" s="34" t="s">
        <v>2071</v>
      </c>
      <c r="B909" s="19" t="s">
        <v>2072</v>
      </c>
    </row>
    <row r="910" spans="1:2" ht="14" x14ac:dyDescent="0.15">
      <c r="A910" s="34" t="s">
        <v>2073</v>
      </c>
      <c r="B910" s="19" t="s">
        <v>2074</v>
      </c>
    </row>
    <row r="911" spans="1:2" ht="14" x14ac:dyDescent="0.15">
      <c r="A911" s="34" t="s">
        <v>2075</v>
      </c>
      <c r="B911" s="19" t="s">
        <v>2076</v>
      </c>
    </row>
    <row r="912" spans="1:2" ht="14" x14ac:dyDescent="0.15">
      <c r="A912" s="34" t="s">
        <v>2077</v>
      </c>
      <c r="B912" s="19" t="s">
        <v>384</v>
      </c>
    </row>
    <row r="913" spans="1:2" ht="14" x14ac:dyDescent="0.15">
      <c r="A913" s="34" t="s">
        <v>2078</v>
      </c>
      <c r="B913" s="19" t="s">
        <v>2079</v>
      </c>
    </row>
    <row r="914" spans="1:2" ht="14" x14ac:dyDescent="0.15">
      <c r="A914" s="34" t="s">
        <v>2080</v>
      </c>
      <c r="B914" s="19" t="s">
        <v>2081</v>
      </c>
    </row>
    <row r="915" spans="1:2" ht="14" x14ac:dyDescent="0.15">
      <c r="A915" s="34" t="s">
        <v>2082</v>
      </c>
      <c r="B915" s="19" t="s">
        <v>398</v>
      </c>
    </row>
    <row r="916" spans="1:2" ht="14" x14ac:dyDescent="0.15">
      <c r="A916" s="34" t="s">
        <v>2083</v>
      </c>
      <c r="B916" s="19" t="s">
        <v>400</v>
      </c>
    </row>
    <row r="917" spans="1:2" ht="14" x14ac:dyDescent="0.15">
      <c r="A917" s="34" t="s">
        <v>2084</v>
      </c>
      <c r="B917" s="19" t="s">
        <v>2085</v>
      </c>
    </row>
    <row r="918" spans="1:2" ht="14" x14ac:dyDescent="0.15">
      <c r="A918" s="34" t="s">
        <v>2086</v>
      </c>
      <c r="B918" s="19" t="s">
        <v>2087</v>
      </c>
    </row>
    <row r="919" spans="1:2" ht="14" x14ac:dyDescent="0.15">
      <c r="A919" s="34" t="s">
        <v>2088</v>
      </c>
      <c r="B919" s="19" t="s">
        <v>2089</v>
      </c>
    </row>
    <row r="920" spans="1:2" ht="14" x14ac:dyDescent="0.15">
      <c r="A920" s="34" t="s">
        <v>2090</v>
      </c>
      <c r="B920" s="19" t="s">
        <v>406</v>
      </c>
    </row>
    <row r="921" spans="1:2" ht="14" x14ac:dyDescent="0.15">
      <c r="A921" s="34" t="s">
        <v>2091</v>
      </c>
      <c r="B921" s="19" t="s">
        <v>408</v>
      </c>
    </row>
    <row r="922" spans="1:2" ht="14" x14ac:dyDescent="0.15">
      <c r="A922" s="34" t="s">
        <v>2092</v>
      </c>
      <c r="B922" s="19" t="s">
        <v>410</v>
      </c>
    </row>
    <row r="923" spans="1:2" ht="14" x14ac:dyDescent="0.15">
      <c r="A923" s="34" t="s">
        <v>2093</v>
      </c>
      <c r="B923" s="19" t="s">
        <v>412</v>
      </c>
    </row>
    <row r="924" spans="1:2" ht="14" x14ac:dyDescent="0.15">
      <c r="A924" s="34" t="s">
        <v>2094</v>
      </c>
      <c r="B924" s="19" t="s">
        <v>414</v>
      </c>
    </row>
    <row r="925" spans="1:2" ht="14" x14ac:dyDescent="0.15">
      <c r="A925" s="34" t="s">
        <v>2095</v>
      </c>
      <c r="B925" s="19" t="s">
        <v>2096</v>
      </c>
    </row>
    <row r="926" spans="1:2" ht="14" x14ac:dyDescent="0.15">
      <c r="A926" s="34" t="s">
        <v>2097</v>
      </c>
      <c r="B926" s="19" t="s">
        <v>2098</v>
      </c>
    </row>
    <row r="927" spans="1:2" ht="14" x14ac:dyDescent="0.15">
      <c r="A927" s="34" t="s">
        <v>2099</v>
      </c>
      <c r="B927" s="19" t="s">
        <v>424</v>
      </c>
    </row>
    <row r="928" spans="1:2" ht="14" x14ac:dyDescent="0.15">
      <c r="A928" s="34" t="s">
        <v>2100</v>
      </c>
      <c r="B928" s="19" t="s">
        <v>420</v>
      </c>
    </row>
    <row r="929" spans="1:2" ht="14" x14ac:dyDescent="0.15">
      <c r="A929" s="34" t="s">
        <v>2101</v>
      </c>
      <c r="B929" s="19" t="s">
        <v>2102</v>
      </c>
    </row>
    <row r="930" spans="1:2" ht="14" x14ac:dyDescent="0.15">
      <c r="A930" s="34" t="s">
        <v>2103</v>
      </c>
      <c r="B930" s="19" t="s">
        <v>426</v>
      </c>
    </row>
    <row r="931" spans="1:2" ht="14" x14ac:dyDescent="0.15">
      <c r="A931" s="34" t="s">
        <v>2104</v>
      </c>
      <c r="B931" s="19" t="s">
        <v>2105</v>
      </c>
    </row>
    <row r="932" spans="1:2" ht="14" x14ac:dyDescent="0.15">
      <c r="A932" s="34" t="s">
        <v>2106</v>
      </c>
      <c r="B932" s="19" t="s">
        <v>2107</v>
      </c>
    </row>
    <row r="933" spans="1:2" ht="14" x14ac:dyDescent="0.15">
      <c r="A933" s="34" t="s">
        <v>2108</v>
      </c>
      <c r="B933" s="19" t="s">
        <v>2109</v>
      </c>
    </row>
    <row r="934" spans="1:2" ht="14" x14ac:dyDescent="0.15">
      <c r="A934" s="34" t="s">
        <v>2110</v>
      </c>
      <c r="B934" s="19" t="s">
        <v>2111</v>
      </c>
    </row>
    <row r="935" spans="1:2" ht="14" x14ac:dyDescent="0.15">
      <c r="A935" s="34" t="s">
        <v>2112</v>
      </c>
      <c r="B935" s="19" t="s">
        <v>436</v>
      </c>
    </row>
    <row r="936" spans="1:2" ht="14" x14ac:dyDescent="0.15">
      <c r="A936" s="34" t="s">
        <v>2113</v>
      </c>
      <c r="B936" s="19" t="s">
        <v>2114</v>
      </c>
    </row>
    <row r="937" spans="1:2" ht="14" x14ac:dyDescent="0.15">
      <c r="A937" s="34" t="s">
        <v>2115</v>
      </c>
      <c r="B937" s="19" t="s">
        <v>2116</v>
      </c>
    </row>
    <row r="938" spans="1:2" ht="14" x14ac:dyDescent="0.15">
      <c r="A938" s="34" t="s">
        <v>2117</v>
      </c>
      <c r="B938" s="19" t="s">
        <v>444</v>
      </c>
    </row>
    <row r="939" spans="1:2" ht="14" x14ac:dyDescent="0.15">
      <c r="A939" s="34" t="s">
        <v>2118</v>
      </c>
      <c r="B939" s="19" t="s">
        <v>452</v>
      </c>
    </row>
    <row r="940" spans="1:2" ht="14" x14ac:dyDescent="0.15">
      <c r="A940" s="34" t="s">
        <v>2119</v>
      </c>
      <c r="B940" s="19" t="s">
        <v>454</v>
      </c>
    </row>
    <row r="941" spans="1:2" ht="14" x14ac:dyDescent="0.15">
      <c r="A941" s="34" t="s">
        <v>2120</v>
      </c>
      <c r="B941" s="19" t="s">
        <v>456</v>
      </c>
    </row>
    <row r="942" spans="1:2" ht="14" x14ac:dyDescent="0.15">
      <c r="A942" s="34" t="s">
        <v>2121</v>
      </c>
      <c r="B942" s="19" t="s">
        <v>2122</v>
      </c>
    </row>
    <row r="943" spans="1:2" ht="14" x14ac:dyDescent="0.15">
      <c r="A943" s="34" t="s">
        <v>2123</v>
      </c>
      <c r="B943" s="19" t="s">
        <v>2124</v>
      </c>
    </row>
    <row r="944" spans="1:2" ht="14" x14ac:dyDescent="0.15">
      <c r="A944" s="34" t="s">
        <v>2125</v>
      </c>
      <c r="B944" s="19" t="s">
        <v>462</v>
      </c>
    </row>
    <row r="945" spans="1:2" ht="14" x14ac:dyDescent="0.15">
      <c r="A945" s="34" t="s">
        <v>2126</v>
      </c>
      <c r="B945" s="19" t="s">
        <v>464</v>
      </c>
    </row>
    <row r="946" spans="1:2" ht="14" x14ac:dyDescent="0.15">
      <c r="A946" s="34" t="s">
        <v>2127</v>
      </c>
      <c r="B946" s="19" t="s">
        <v>470</v>
      </c>
    </row>
    <row r="947" spans="1:2" ht="14" x14ac:dyDescent="0.15">
      <c r="A947" s="34" t="s">
        <v>2128</v>
      </c>
      <c r="B947" s="19" t="s">
        <v>472</v>
      </c>
    </row>
    <row r="948" spans="1:2" ht="14" x14ac:dyDescent="0.15">
      <c r="A948" s="34" t="s">
        <v>2129</v>
      </c>
      <c r="B948" s="19" t="s">
        <v>468</v>
      </c>
    </row>
    <row r="949" spans="1:2" ht="14" x14ac:dyDescent="0.15">
      <c r="A949" s="34" t="s">
        <v>2130</v>
      </c>
      <c r="B949" s="19" t="s">
        <v>466</v>
      </c>
    </row>
    <row r="950" spans="1:2" ht="14" x14ac:dyDescent="0.15">
      <c r="A950" s="34" t="s">
        <v>2131</v>
      </c>
      <c r="B950" s="19" t="s">
        <v>474</v>
      </c>
    </row>
    <row r="951" spans="1:2" ht="14" x14ac:dyDescent="0.15">
      <c r="A951" s="34" t="s">
        <v>2132</v>
      </c>
      <c r="B951" s="19" t="s">
        <v>476</v>
      </c>
    </row>
    <row r="952" spans="1:2" ht="14" x14ac:dyDescent="0.15">
      <c r="A952" s="34" t="s">
        <v>2133</v>
      </c>
      <c r="B952" s="19" t="s">
        <v>2134</v>
      </c>
    </row>
    <row r="953" spans="1:2" ht="14" x14ac:dyDescent="0.15">
      <c r="A953" s="34" t="s">
        <v>2135</v>
      </c>
      <c r="B953" s="19" t="s">
        <v>2136</v>
      </c>
    </row>
    <row r="954" spans="1:2" ht="14" x14ac:dyDescent="0.15">
      <c r="A954" s="34" t="s">
        <v>2137</v>
      </c>
      <c r="B954" s="19" t="s">
        <v>2138</v>
      </c>
    </row>
    <row r="955" spans="1:2" ht="14" x14ac:dyDescent="0.15">
      <c r="A955" s="34" t="s">
        <v>2139</v>
      </c>
      <c r="B955" s="19" t="s">
        <v>484</v>
      </c>
    </row>
    <row r="956" spans="1:2" ht="14" x14ac:dyDescent="0.15">
      <c r="A956" s="34" t="s">
        <v>2140</v>
      </c>
      <c r="B956" s="19" t="s">
        <v>486</v>
      </c>
    </row>
    <row r="957" spans="1:2" ht="14" x14ac:dyDescent="0.15">
      <c r="A957" s="34" t="s">
        <v>2141</v>
      </c>
      <c r="B957" s="19" t="s">
        <v>488</v>
      </c>
    </row>
    <row r="958" spans="1:2" ht="14" x14ac:dyDescent="0.15">
      <c r="A958" s="34" t="s">
        <v>2142</v>
      </c>
      <c r="B958" s="19" t="s">
        <v>2143</v>
      </c>
    </row>
    <row r="959" spans="1:2" ht="14" x14ac:dyDescent="0.15">
      <c r="A959" s="34" t="s">
        <v>2144</v>
      </c>
      <c r="B959" s="19" t="s">
        <v>2145</v>
      </c>
    </row>
    <row r="960" spans="1:2" ht="14" x14ac:dyDescent="0.15">
      <c r="A960" s="34" t="s">
        <v>2146</v>
      </c>
      <c r="B960" s="19" t="s">
        <v>2147</v>
      </c>
    </row>
    <row r="961" spans="1:2" ht="14" x14ac:dyDescent="0.15">
      <c r="A961" s="34" t="s">
        <v>2148</v>
      </c>
      <c r="B961" s="19" t="s">
        <v>496</v>
      </c>
    </row>
    <row r="962" spans="1:2" ht="14" x14ac:dyDescent="0.15">
      <c r="A962" s="34" t="s">
        <v>2149</v>
      </c>
      <c r="B962" s="19" t="s">
        <v>506</v>
      </c>
    </row>
    <row r="963" spans="1:2" ht="14" x14ac:dyDescent="0.15">
      <c r="A963" s="34" t="s">
        <v>2150</v>
      </c>
      <c r="B963" s="19" t="s">
        <v>2151</v>
      </c>
    </row>
    <row r="964" spans="1:2" ht="14" x14ac:dyDescent="0.15">
      <c r="A964" s="34" t="s">
        <v>2152</v>
      </c>
      <c r="B964" s="19" t="s">
        <v>510</v>
      </c>
    </row>
    <row r="965" spans="1:2" ht="14" x14ac:dyDescent="0.15">
      <c r="A965" s="34" t="s">
        <v>2153</v>
      </c>
      <c r="B965" s="19" t="s">
        <v>498</v>
      </c>
    </row>
    <row r="966" spans="1:2" ht="14" x14ac:dyDescent="0.15">
      <c r="A966" s="34" t="s">
        <v>2154</v>
      </c>
      <c r="B966" s="19" t="s">
        <v>500</v>
      </c>
    </row>
    <row r="967" spans="1:2" ht="14" x14ac:dyDescent="0.15">
      <c r="A967" s="34" t="s">
        <v>2155</v>
      </c>
      <c r="B967" s="19" t="s">
        <v>512</v>
      </c>
    </row>
    <row r="968" spans="1:2" ht="14" x14ac:dyDescent="0.15">
      <c r="A968" s="34" t="s">
        <v>2156</v>
      </c>
      <c r="B968" s="19" t="s">
        <v>502</v>
      </c>
    </row>
    <row r="969" spans="1:2" ht="14" x14ac:dyDescent="0.15">
      <c r="A969" s="34" t="s">
        <v>2157</v>
      </c>
      <c r="B969" s="19" t="s">
        <v>504</v>
      </c>
    </row>
    <row r="970" spans="1:2" ht="14" x14ac:dyDescent="0.15">
      <c r="A970" s="34" t="s">
        <v>2158</v>
      </c>
      <c r="B970" s="19" t="s">
        <v>2159</v>
      </c>
    </row>
    <row r="971" spans="1:2" ht="14" x14ac:dyDescent="0.15">
      <c r="A971" s="34" t="s">
        <v>2160</v>
      </c>
      <c r="B971" s="19" t="s">
        <v>2161</v>
      </c>
    </row>
    <row r="972" spans="1:2" ht="14" x14ac:dyDescent="0.15">
      <c r="A972" s="34" t="s">
        <v>2162</v>
      </c>
      <c r="B972" s="19" t="s">
        <v>520</v>
      </c>
    </row>
    <row r="973" spans="1:2" ht="14" x14ac:dyDescent="0.15">
      <c r="A973" s="34" t="s">
        <v>2163</v>
      </c>
      <c r="B973" s="19" t="s">
        <v>522</v>
      </c>
    </row>
    <row r="974" spans="1:2" ht="14" x14ac:dyDescent="0.15">
      <c r="A974" s="34" t="s">
        <v>2164</v>
      </c>
      <c r="B974" s="19" t="s">
        <v>2165</v>
      </c>
    </row>
    <row r="975" spans="1:2" ht="14" x14ac:dyDescent="0.15">
      <c r="A975" s="34" t="s">
        <v>2166</v>
      </c>
      <c r="B975" s="19" t="s">
        <v>2167</v>
      </c>
    </row>
    <row r="976" spans="1:2" ht="14" x14ac:dyDescent="0.15">
      <c r="A976" s="34" t="s">
        <v>2168</v>
      </c>
      <c r="B976" s="19" t="s">
        <v>524</v>
      </c>
    </row>
    <row r="977" spans="1:2" ht="14" x14ac:dyDescent="0.15">
      <c r="A977" s="34" t="s">
        <v>2169</v>
      </c>
      <c r="B977" s="19" t="s">
        <v>2170</v>
      </c>
    </row>
    <row r="978" spans="1:2" ht="14" x14ac:dyDescent="0.15">
      <c r="A978" s="34" t="s">
        <v>2171</v>
      </c>
      <c r="B978" s="19" t="s">
        <v>2172</v>
      </c>
    </row>
    <row r="979" spans="1:2" ht="14" x14ac:dyDescent="0.15">
      <c r="A979" s="34" t="s">
        <v>2173</v>
      </c>
      <c r="B979" s="19" t="s">
        <v>530</v>
      </c>
    </row>
    <row r="980" spans="1:2" ht="14" x14ac:dyDescent="0.15">
      <c r="A980" s="34" t="s">
        <v>2174</v>
      </c>
      <c r="B980" s="19" t="s">
        <v>2175</v>
      </c>
    </row>
    <row r="981" spans="1:2" ht="14" x14ac:dyDescent="0.15">
      <c r="A981" s="34" t="s">
        <v>2176</v>
      </c>
      <c r="B981" s="19" t="s">
        <v>2177</v>
      </c>
    </row>
    <row r="982" spans="1:2" ht="14" x14ac:dyDescent="0.15">
      <c r="A982" s="34" t="s">
        <v>2178</v>
      </c>
      <c r="B982" s="19" t="s">
        <v>2179</v>
      </c>
    </row>
    <row r="983" spans="1:2" ht="14" x14ac:dyDescent="0.15">
      <c r="A983" s="34" t="s">
        <v>2180</v>
      </c>
      <c r="B983" s="19" t="s">
        <v>2181</v>
      </c>
    </row>
    <row r="984" spans="1:2" ht="14" x14ac:dyDescent="0.15">
      <c r="A984" s="34" t="s">
        <v>2182</v>
      </c>
      <c r="B984" s="19" t="s">
        <v>2183</v>
      </c>
    </row>
    <row r="985" spans="1:2" ht="14" x14ac:dyDescent="0.15">
      <c r="A985" s="34" t="s">
        <v>2184</v>
      </c>
      <c r="B985" s="19" t="s">
        <v>2185</v>
      </c>
    </row>
    <row r="986" spans="1:2" ht="14" x14ac:dyDescent="0.15">
      <c r="A986" s="34" t="s">
        <v>2186</v>
      </c>
      <c r="B986" s="19" t="s">
        <v>2187</v>
      </c>
    </row>
    <row r="987" spans="1:2" ht="14" x14ac:dyDescent="0.15">
      <c r="A987" s="34" t="s">
        <v>2188</v>
      </c>
      <c r="B987" s="19" t="s">
        <v>536</v>
      </c>
    </row>
    <row r="988" spans="1:2" ht="14" x14ac:dyDescent="0.15">
      <c r="A988" s="34" t="s">
        <v>2189</v>
      </c>
      <c r="B988" s="19" t="s">
        <v>540</v>
      </c>
    </row>
    <row r="989" spans="1:2" ht="14" x14ac:dyDescent="0.15">
      <c r="A989" s="34" t="s">
        <v>2190</v>
      </c>
      <c r="B989" s="19" t="s">
        <v>2191</v>
      </c>
    </row>
    <row r="990" spans="1:2" ht="14" x14ac:dyDescent="0.15">
      <c r="A990" s="34" t="s">
        <v>2192</v>
      </c>
      <c r="B990" s="19" t="s">
        <v>2193</v>
      </c>
    </row>
    <row r="991" spans="1:2" ht="14" x14ac:dyDescent="0.15">
      <c r="A991" s="34" t="s">
        <v>2194</v>
      </c>
      <c r="B991" s="19" t="s">
        <v>2195</v>
      </c>
    </row>
    <row r="992" spans="1:2" ht="14" x14ac:dyDescent="0.15">
      <c r="A992" s="34" t="s">
        <v>2196</v>
      </c>
      <c r="B992" s="19" t="s">
        <v>2197</v>
      </c>
    </row>
    <row r="993" spans="1:2" ht="14" x14ac:dyDescent="0.15">
      <c r="A993" s="34" t="s">
        <v>2198</v>
      </c>
      <c r="B993" s="19" t="s">
        <v>2199</v>
      </c>
    </row>
    <row r="994" spans="1:2" ht="14" x14ac:dyDescent="0.15">
      <c r="A994" s="34" t="s">
        <v>2200</v>
      </c>
      <c r="B994" s="19" t="s">
        <v>550</v>
      </c>
    </row>
    <row r="995" spans="1:2" ht="14" x14ac:dyDescent="0.15">
      <c r="A995" s="34" t="s">
        <v>2201</v>
      </c>
      <c r="B995" s="19" t="s">
        <v>552</v>
      </c>
    </row>
    <row r="996" spans="1:2" ht="14" x14ac:dyDescent="0.15">
      <c r="A996" s="34" t="s">
        <v>2202</v>
      </c>
      <c r="B996" s="19" t="s">
        <v>554</v>
      </c>
    </row>
    <row r="997" spans="1:2" ht="14" x14ac:dyDescent="0.15">
      <c r="A997" s="34" t="s">
        <v>2203</v>
      </c>
      <c r="B997" s="19" t="s">
        <v>556</v>
      </c>
    </row>
    <row r="998" spans="1:2" ht="14" x14ac:dyDescent="0.15">
      <c r="A998" s="34" t="s">
        <v>2204</v>
      </c>
      <c r="B998" s="19" t="s">
        <v>558</v>
      </c>
    </row>
    <row r="999" spans="1:2" ht="14" x14ac:dyDescent="0.15">
      <c r="A999" s="34" t="s">
        <v>2205</v>
      </c>
      <c r="B999" s="19" t="s">
        <v>2206</v>
      </c>
    </row>
    <row r="1000" spans="1:2" ht="14" x14ac:dyDescent="0.15">
      <c r="A1000" s="34" t="s">
        <v>2207</v>
      </c>
      <c r="B1000" s="19" t="s">
        <v>2208</v>
      </c>
    </row>
    <row r="1001" spans="1:2" ht="14" x14ac:dyDescent="0.15">
      <c r="A1001" s="34" t="s">
        <v>2209</v>
      </c>
      <c r="B1001" s="19" t="s">
        <v>2210</v>
      </c>
    </row>
    <row r="1002" spans="1:2" ht="14" x14ac:dyDescent="0.15">
      <c r="A1002" s="34" t="s">
        <v>2211</v>
      </c>
      <c r="B1002" s="19" t="s">
        <v>2212</v>
      </c>
    </row>
    <row r="1003" spans="1:2" ht="14" x14ac:dyDescent="0.15">
      <c r="A1003" s="34" t="s">
        <v>2213</v>
      </c>
      <c r="B1003" s="19" t="s">
        <v>2214</v>
      </c>
    </row>
    <row r="1004" spans="1:2" ht="14" x14ac:dyDescent="0.15">
      <c r="A1004" s="34" t="s">
        <v>2215</v>
      </c>
      <c r="B1004" s="19" t="s">
        <v>576</v>
      </c>
    </row>
    <row r="1005" spans="1:2" ht="14" x14ac:dyDescent="0.15">
      <c r="A1005" s="34" t="s">
        <v>2216</v>
      </c>
      <c r="B1005" s="19" t="s">
        <v>2217</v>
      </c>
    </row>
    <row r="1006" spans="1:2" ht="14" x14ac:dyDescent="0.15">
      <c r="A1006" s="34" t="s">
        <v>2218</v>
      </c>
      <c r="B1006" s="19" t="s">
        <v>2219</v>
      </c>
    </row>
    <row r="1007" spans="1:2" ht="14" x14ac:dyDescent="0.15">
      <c r="A1007" s="34" t="s">
        <v>2220</v>
      </c>
      <c r="B1007" s="19" t="s">
        <v>2221</v>
      </c>
    </row>
    <row r="1008" spans="1:2" ht="14" x14ac:dyDescent="0.15">
      <c r="A1008" s="34" t="s">
        <v>2222</v>
      </c>
      <c r="B1008" s="19" t="s">
        <v>2223</v>
      </c>
    </row>
    <row r="1009" spans="1:2" ht="14" x14ac:dyDescent="0.15">
      <c r="A1009" s="34" t="s">
        <v>2224</v>
      </c>
      <c r="B1009" s="19" t="s">
        <v>2225</v>
      </c>
    </row>
    <row r="1010" spans="1:2" ht="14" x14ac:dyDescent="0.15">
      <c r="A1010" s="34" t="s">
        <v>2226</v>
      </c>
      <c r="B1010" s="19" t="s">
        <v>2227</v>
      </c>
    </row>
    <row r="1011" spans="1:2" ht="14" x14ac:dyDescent="0.15">
      <c r="A1011" s="34" t="s">
        <v>2228</v>
      </c>
      <c r="B1011" s="19" t="s">
        <v>590</v>
      </c>
    </row>
    <row r="1012" spans="1:2" ht="14" x14ac:dyDescent="0.15">
      <c r="A1012" s="34" t="s">
        <v>2229</v>
      </c>
      <c r="B1012" s="19" t="s">
        <v>592</v>
      </c>
    </row>
    <row r="1013" spans="1:2" ht="14" x14ac:dyDescent="0.15">
      <c r="A1013" s="34" t="s">
        <v>2230</v>
      </c>
      <c r="B1013" s="19" t="s">
        <v>594</v>
      </c>
    </row>
    <row r="1014" spans="1:2" ht="14" x14ac:dyDescent="0.15">
      <c r="A1014" s="34" t="s">
        <v>2231</v>
      </c>
      <c r="B1014" s="19" t="s">
        <v>2232</v>
      </c>
    </row>
    <row r="1015" spans="1:2" ht="14" x14ac:dyDescent="0.15">
      <c r="A1015" s="34" t="s">
        <v>2233</v>
      </c>
      <c r="B1015" s="19" t="s">
        <v>2234</v>
      </c>
    </row>
    <row r="1016" spans="1:2" ht="14" x14ac:dyDescent="0.15">
      <c r="A1016" s="34" t="s">
        <v>2235</v>
      </c>
      <c r="B1016" s="19" t="s">
        <v>600</v>
      </c>
    </row>
    <row r="1017" spans="1:2" ht="14" x14ac:dyDescent="0.15">
      <c r="A1017" s="34" t="s">
        <v>2236</v>
      </c>
      <c r="B1017" s="19" t="s">
        <v>602</v>
      </c>
    </row>
    <row r="1018" spans="1:2" ht="14" x14ac:dyDescent="0.15">
      <c r="A1018" s="34" t="s">
        <v>2237</v>
      </c>
      <c r="B1018" s="19" t="s">
        <v>604</v>
      </c>
    </row>
    <row r="1019" spans="1:2" ht="14" x14ac:dyDescent="0.15">
      <c r="A1019" s="34" t="s">
        <v>2238</v>
      </c>
      <c r="B1019" s="19" t="s">
        <v>606</v>
      </c>
    </row>
    <row r="1020" spans="1:2" ht="14" x14ac:dyDescent="0.15">
      <c r="A1020" s="34" t="s">
        <v>2239</v>
      </c>
      <c r="B1020" s="19" t="s">
        <v>608</v>
      </c>
    </row>
    <row r="1021" spans="1:2" ht="14" x14ac:dyDescent="0.15">
      <c r="A1021" s="34" t="s">
        <v>2240</v>
      </c>
      <c r="B1021" s="19" t="s">
        <v>2241</v>
      </c>
    </row>
    <row r="1022" spans="1:2" ht="14" x14ac:dyDescent="0.15">
      <c r="A1022" s="34" t="s">
        <v>2242</v>
      </c>
      <c r="B1022" s="19" t="s">
        <v>2243</v>
      </c>
    </row>
    <row r="1023" spans="1:2" ht="14" x14ac:dyDescent="0.15">
      <c r="A1023" s="34" t="s">
        <v>2244</v>
      </c>
      <c r="B1023" s="19" t="s">
        <v>614</v>
      </c>
    </row>
    <row r="1024" spans="1:2" ht="14" x14ac:dyDescent="0.15">
      <c r="A1024" s="34" t="s">
        <v>2245</v>
      </c>
      <c r="B1024" s="19" t="s">
        <v>618</v>
      </c>
    </row>
    <row r="1025" spans="1:2" ht="14" x14ac:dyDescent="0.15">
      <c r="A1025" s="34" t="s">
        <v>2246</v>
      </c>
      <c r="B1025" s="19" t="s">
        <v>2247</v>
      </c>
    </row>
    <row r="1026" spans="1:2" ht="14" x14ac:dyDescent="0.15">
      <c r="A1026" s="34" t="s">
        <v>2248</v>
      </c>
      <c r="B1026" s="19" t="s">
        <v>620</v>
      </c>
    </row>
    <row r="1027" spans="1:2" ht="14" x14ac:dyDescent="0.15">
      <c r="A1027" s="34" t="s">
        <v>2249</v>
      </c>
      <c r="B1027" s="19" t="s">
        <v>2250</v>
      </c>
    </row>
    <row r="1028" spans="1:2" ht="14" x14ac:dyDescent="0.15">
      <c r="A1028" s="34" t="s">
        <v>2251</v>
      </c>
      <c r="B1028" s="19" t="s">
        <v>2252</v>
      </c>
    </row>
    <row r="1029" spans="1:2" ht="14" x14ac:dyDescent="0.15">
      <c r="A1029" s="34" t="s">
        <v>2253</v>
      </c>
      <c r="B1029" s="19" t="s">
        <v>2254</v>
      </c>
    </row>
    <row r="1030" spans="1:2" ht="14" x14ac:dyDescent="0.15">
      <c r="A1030" s="34" t="s">
        <v>2255</v>
      </c>
      <c r="B1030" s="19" t="s">
        <v>622</v>
      </c>
    </row>
    <row r="1031" spans="1:2" ht="14" x14ac:dyDescent="0.15">
      <c r="A1031" s="34" t="s">
        <v>2256</v>
      </c>
      <c r="B1031" s="19" t="s">
        <v>2257</v>
      </c>
    </row>
    <row r="1032" spans="1:2" ht="14" x14ac:dyDescent="0.15">
      <c r="A1032" s="34" t="s">
        <v>2258</v>
      </c>
      <c r="B1032" s="19" t="s">
        <v>2259</v>
      </c>
    </row>
    <row r="1033" spans="1:2" ht="14" x14ac:dyDescent="0.15">
      <c r="A1033" s="34" t="s">
        <v>2260</v>
      </c>
      <c r="B1033" s="19" t="s">
        <v>2261</v>
      </c>
    </row>
    <row r="1034" spans="1:2" ht="14" x14ac:dyDescent="0.15">
      <c r="A1034" s="34" t="s">
        <v>2262</v>
      </c>
      <c r="B1034" s="19" t="s">
        <v>624</v>
      </c>
    </row>
    <row r="1035" spans="1:2" ht="14" x14ac:dyDescent="0.15">
      <c r="A1035" s="34" t="s">
        <v>2263</v>
      </c>
      <c r="B1035" s="19" t="s">
        <v>626</v>
      </c>
    </row>
    <row r="1036" spans="1:2" ht="14" x14ac:dyDescent="0.15">
      <c r="A1036" s="34" t="s">
        <v>2264</v>
      </c>
      <c r="B1036" s="19" t="s">
        <v>2265</v>
      </c>
    </row>
    <row r="1037" spans="1:2" ht="14" x14ac:dyDescent="0.15">
      <c r="A1037" s="34" t="s">
        <v>2266</v>
      </c>
      <c r="B1037" s="19" t="s">
        <v>2267</v>
      </c>
    </row>
    <row r="1038" spans="1:2" ht="14" x14ac:dyDescent="0.15">
      <c r="A1038" s="34" t="s">
        <v>2268</v>
      </c>
      <c r="B1038" s="19" t="s">
        <v>2269</v>
      </c>
    </row>
    <row r="1039" spans="1:2" ht="14" x14ac:dyDescent="0.15">
      <c r="A1039" s="34" t="s">
        <v>2270</v>
      </c>
      <c r="B1039" s="19" t="s">
        <v>2271</v>
      </c>
    </row>
    <row r="1040" spans="1:2" ht="14" x14ac:dyDescent="0.15">
      <c r="A1040" s="34" t="s">
        <v>2272</v>
      </c>
      <c r="B1040" s="19" t="s">
        <v>2273</v>
      </c>
    </row>
    <row r="1041" spans="1:2" ht="14" x14ac:dyDescent="0.15">
      <c r="A1041" s="34" t="s">
        <v>2274</v>
      </c>
      <c r="B1041" s="19" t="s">
        <v>2275</v>
      </c>
    </row>
    <row r="1042" spans="1:2" ht="14" x14ac:dyDescent="0.15">
      <c r="A1042" s="34" t="s">
        <v>2276</v>
      </c>
      <c r="B1042" s="19" t="s">
        <v>2277</v>
      </c>
    </row>
    <row r="1043" spans="1:2" ht="14" x14ac:dyDescent="0.15">
      <c r="A1043" s="34" t="s">
        <v>2278</v>
      </c>
      <c r="B1043" s="19" t="s">
        <v>2279</v>
      </c>
    </row>
    <row r="1044" spans="1:2" ht="14" x14ac:dyDescent="0.15">
      <c r="A1044" s="34" t="s">
        <v>2280</v>
      </c>
      <c r="B1044" s="19" t="s">
        <v>2281</v>
      </c>
    </row>
    <row r="1045" spans="1:2" ht="14" x14ac:dyDescent="0.15">
      <c r="A1045" s="34" t="s">
        <v>2282</v>
      </c>
      <c r="B1045" s="19" t="s">
        <v>2283</v>
      </c>
    </row>
    <row r="1046" spans="1:2" ht="14" x14ac:dyDescent="0.15">
      <c r="A1046" s="34" t="s">
        <v>2284</v>
      </c>
      <c r="B1046" s="19" t="s">
        <v>2285</v>
      </c>
    </row>
    <row r="1047" spans="1:2" ht="14" x14ac:dyDescent="0.15">
      <c r="A1047" s="34" t="s">
        <v>2286</v>
      </c>
      <c r="B1047" s="19" t="s">
        <v>644</v>
      </c>
    </row>
    <row r="1048" spans="1:2" ht="14" x14ac:dyDescent="0.15">
      <c r="A1048" s="34" t="s">
        <v>2287</v>
      </c>
      <c r="B1048" s="19" t="s">
        <v>2288</v>
      </c>
    </row>
    <row r="1049" spans="1:2" ht="14" x14ac:dyDescent="0.15">
      <c r="A1049" s="34" t="s">
        <v>2289</v>
      </c>
      <c r="B1049" s="19" t="s">
        <v>646</v>
      </c>
    </row>
    <row r="1050" spans="1:2" ht="14" x14ac:dyDescent="0.15">
      <c r="A1050" s="34" t="s">
        <v>2290</v>
      </c>
      <c r="B1050" s="19" t="s">
        <v>648</v>
      </c>
    </row>
    <row r="1051" spans="1:2" ht="14" x14ac:dyDescent="0.15">
      <c r="A1051" s="34" t="s">
        <v>2291</v>
      </c>
      <c r="B1051" s="19" t="s">
        <v>650</v>
      </c>
    </row>
    <row r="1052" spans="1:2" ht="14" x14ac:dyDescent="0.15">
      <c r="A1052" s="34" t="s">
        <v>2292</v>
      </c>
      <c r="B1052" s="19" t="s">
        <v>654</v>
      </c>
    </row>
    <row r="1053" spans="1:2" ht="14" x14ac:dyDescent="0.15">
      <c r="A1053" s="34" t="s">
        <v>2293</v>
      </c>
      <c r="B1053" s="19" t="s">
        <v>632</v>
      </c>
    </row>
    <row r="1054" spans="1:2" ht="14" x14ac:dyDescent="0.15">
      <c r="A1054" s="34" t="s">
        <v>2294</v>
      </c>
      <c r="B1054" s="19" t="s">
        <v>2295</v>
      </c>
    </row>
    <row r="1055" spans="1:2" ht="14" x14ac:dyDescent="0.15">
      <c r="A1055" s="34" t="s">
        <v>2296</v>
      </c>
      <c r="B1055" s="19" t="s">
        <v>2297</v>
      </c>
    </row>
    <row r="1056" spans="1:2" ht="14" x14ac:dyDescent="0.15">
      <c r="A1056" s="34" t="s">
        <v>2298</v>
      </c>
      <c r="B1056" s="19" t="s">
        <v>658</v>
      </c>
    </row>
    <row r="1057" spans="1:2" ht="14" x14ac:dyDescent="0.15">
      <c r="A1057" s="34" t="s">
        <v>2299</v>
      </c>
      <c r="B1057" s="19" t="s">
        <v>2300</v>
      </c>
    </row>
    <row r="1058" spans="1:2" ht="14" x14ac:dyDescent="0.15">
      <c r="A1058" s="34" t="s">
        <v>2301</v>
      </c>
      <c r="B1058" s="19" t="s">
        <v>2302</v>
      </c>
    </row>
    <row r="1059" spans="1:2" ht="14" x14ac:dyDescent="0.15">
      <c r="A1059" s="34" t="s">
        <v>2303</v>
      </c>
      <c r="B1059" s="19" t="s">
        <v>674</v>
      </c>
    </row>
    <row r="1060" spans="1:2" ht="14" x14ac:dyDescent="0.15">
      <c r="A1060" s="34" t="s">
        <v>2304</v>
      </c>
      <c r="B1060" s="19" t="s">
        <v>2305</v>
      </c>
    </row>
    <row r="1061" spans="1:2" ht="14" x14ac:dyDescent="0.15">
      <c r="A1061" s="34" t="s">
        <v>2306</v>
      </c>
      <c r="B1061" s="19" t="s">
        <v>2307</v>
      </c>
    </row>
    <row r="1062" spans="1:2" ht="14" x14ac:dyDescent="0.15">
      <c r="A1062" s="34" t="s">
        <v>2308</v>
      </c>
      <c r="B1062" s="19" t="s">
        <v>2309</v>
      </c>
    </row>
    <row r="1063" spans="1:2" ht="14" x14ac:dyDescent="0.15">
      <c r="A1063" s="34" t="s">
        <v>2310</v>
      </c>
      <c r="B1063" s="19" t="s">
        <v>676</v>
      </c>
    </row>
    <row r="1064" spans="1:2" ht="14" x14ac:dyDescent="0.15">
      <c r="A1064" s="34" t="s">
        <v>2311</v>
      </c>
      <c r="B1064" s="19" t="s">
        <v>2312</v>
      </c>
    </row>
    <row r="1065" spans="1:2" ht="14" x14ac:dyDescent="0.15">
      <c r="A1065" s="34" t="s">
        <v>2313</v>
      </c>
      <c r="B1065" s="19" t="s">
        <v>2314</v>
      </c>
    </row>
    <row r="1066" spans="1:2" ht="14" x14ac:dyDescent="0.15">
      <c r="A1066" s="34" t="s">
        <v>2315</v>
      </c>
      <c r="B1066" s="19" t="s">
        <v>2316</v>
      </c>
    </row>
    <row r="1067" spans="1:2" ht="14" x14ac:dyDescent="0.15">
      <c r="A1067" s="34" t="s">
        <v>2317</v>
      </c>
      <c r="B1067" s="19" t="s">
        <v>680</v>
      </c>
    </row>
    <row r="1068" spans="1:2" ht="14" x14ac:dyDescent="0.15">
      <c r="A1068" s="34" t="s">
        <v>2318</v>
      </c>
      <c r="B1068" s="19" t="s">
        <v>2319</v>
      </c>
    </row>
    <row r="1069" spans="1:2" ht="14" x14ac:dyDescent="0.15">
      <c r="A1069" s="34" t="s">
        <v>2320</v>
      </c>
      <c r="B1069" s="19" t="s">
        <v>2321</v>
      </c>
    </row>
    <row r="1070" spans="1:2" ht="14" x14ac:dyDescent="0.15">
      <c r="A1070" s="34" t="s">
        <v>2322</v>
      </c>
      <c r="B1070" s="19" t="s">
        <v>2323</v>
      </c>
    </row>
    <row r="1071" spans="1:2" ht="14" x14ac:dyDescent="0.15">
      <c r="A1071" s="34" t="s">
        <v>2324</v>
      </c>
      <c r="B1071" s="19" t="s">
        <v>682</v>
      </c>
    </row>
    <row r="1072" spans="1:2" ht="14" x14ac:dyDescent="0.15">
      <c r="A1072" s="34" t="s">
        <v>2325</v>
      </c>
      <c r="B1072" s="19" t="s">
        <v>2326</v>
      </c>
    </row>
    <row r="1073" spans="1:2" ht="14" x14ac:dyDescent="0.15">
      <c r="A1073" s="34" t="s">
        <v>2327</v>
      </c>
      <c r="B1073" s="19" t="s">
        <v>2328</v>
      </c>
    </row>
    <row r="1074" spans="1:2" ht="14" x14ac:dyDescent="0.15">
      <c r="A1074" s="34" t="s">
        <v>2329</v>
      </c>
      <c r="B1074" s="19" t="s">
        <v>2330</v>
      </c>
    </row>
    <row r="1075" spans="1:2" ht="14" x14ac:dyDescent="0.15">
      <c r="A1075" s="34" t="s">
        <v>2331</v>
      </c>
      <c r="B1075" s="19" t="s">
        <v>2332</v>
      </c>
    </row>
    <row r="1076" spans="1:2" ht="14" x14ac:dyDescent="0.15">
      <c r="A1076" s="34" t="s">
        <v>2333</v>
      </c>
      <c r="B1076" s="19" t="s">
        <v>2334</v>
      </c>
    </row>
    <row r="1077" spans="1:2" ht="14" x14ac:dyDescent="0.15">
      <c r="A1077" s="34" t="s">
        <v>2335</v>
      </c>
      <c r="B1077" s="19" t="s">
        <v>2336</v>
      </c>
    </row>
    <row r="1078" spans="1:2" ht="14" x14ac:dyDescent="0.15">
      <c r="A1078" s="34" t="s">
        <v>2337</v>
      </c>
      <c r="B1078" s="19" t="s">
        <v>2338</v>
      </c>
    </row>
    <row r="1079" spans="1:2" ht="14" x14ac:dyDescent="0.15">
      <c r="A1079" s="34" t="s">
        <v>2339</v>
      </c>
      <c r="B1079" s="19" t="s">
        <v>2340</v>
      </c>
    </row>
    <row r="1080" spans="1:2" ht="14" x14ac:dyDescent="0.15">
      <c r="A1080" s="34" t="s">
        <v>2341</v>
      </c>
      <c r="B1080" s="19" t="s">
        <v>2342</v>
      </c>
    </row>
    <row r="1081" spans="1:2" ht="14" x14ac:dyDescent="0.15">
      <c r="A1081" s="34" t="s">
        <v>2343</v>
      </c>
      <c r="B1081" s="19" t="s">
        <v>2344</v>
      </c>
    </row>
    <row r="1082" spans="1:2" ht="14" x14ac:dyDescent="0.15">
      <c r="A1082" s="34" t="s">
        <v>2345</v>
      </c>
      <c r="B1082" s="19" t="s">
        <v>2346</v>
      </c>
    </row>
    <row r="1083" spans="1:2" ht="14" x14ac:dyDescent="0.15">
      <c r="A1083" s="34" t="s">
        <v>2347</v>
      </c>
      <c r="B1083" s="19" t="s">
        <v>2348</v>
      </c>
    </row>
    <row r="1084" spans="1:2" ht="14" x14ac:dyDescent="0.15">
      <c r="A1084" s="34" t="s">
        <v>2349</v>
      </c>
      <c r="B1084" s="19" t="s">
        <v>2350</v>
      </c>
    </row>
    <row r="1085" spans="1:2" ht="14" x14ac:dyDescent="0.15">
      <c r="A1085" s="34" t="s">
        <v>2351</v>
      </c>
      <c r="B1085" s="19" t="s">
        <v>668</v>
      </c>
    </row>
    <row r="1086" spans="1:2" ht="14" x14ac:dyDescent="0.15">
      <c r="A1086" s="34" t="s">
        <v>2352</v>
      </c>
      <c r="B1086" s="19" t="s">
        <v>2353</v>
      </c>
    </row>
    <row r="1087" spans="1:2" ht="14" x14ac:dyDescent="0.15">
      <c r="A1087" s="34" t="s">
        <v>2354</v>
      </c>
      <c r="B1087" s="19" t="s">
        <v>2355</v>
      </c>
    </row>
    <row r="1088" spans="1:2" ht="14" x14ac:dyDescent="0.15">
      <c r="A1088" s="34" t="s">
        <v>2356</v>
      </c>
      <c r="B1088" s="19" t="s">
        <v>2357</v>
      </c>
    </row>
    <row r="1089" spans="1:2" ht="14" x14ac:dyDescent="0.15">
      <c r="A1089" s="34" t="s">
        <v>2358</v>
      </c>
      <c r="B1089" s="19" t="s">
        <v>2359</v>
      </c>
    </row>
    <row r="1090" spans="1:2" ht="14" x14ac:dyDescent="0.15">
      <c r="A1090" s="34" t="s">
        <v>2360</v>
      </c>
      <c r="B1090" s="19" t="s">
        <v>706</v>
      </c>
    </row>
    <row r="1091" spans="1:2" ht="14" x14ac:dyDescent="0.15">
      <c r="A1091" s="34" t="s">
        <v>2361</v>
      </c>
      <c r="B1091" s="19" t="s">
        <v>2362</v>
      </c>
    </row>
    <row r="1092" spans="1:2" ht="14" x14ac:dyDescent="0.15">
      <c r="A1092" s="34" t="s">
        <v>2363</v>
      </c>
      <c r="B1092" s="19" t="s">
        <v>2364</v>
      </c>
    </row>
    <row r="1093" spans="1:2" ht="14" x14ac:dyDescent="0.15">
      <c r="A1093" s="34" t="s">
        <v>2365</v>
      </c>
      <c r="B1093" s="19" t="s">
        <v>2366</v>
      </c>
    </row>
    <row r="1094" spans="1:2" ht="14" x14ac:dyDescent="0.15">
      <c r="A1094" s="34" t="s">
        <v>2367</v>
      </c>
      <c r="B1094" s="19" t="s">
        <v>2368</v>
      </c>
    </row>
    <row r="1095" spans="1:2" ht="14" x14ac:dyDescent="0.15">
      <c r="A1095" s="34" t="s">
        <v>2369</v>
      </c>
      <c r="B1095" s="29" t="s">
        <v>2370</v>
      </c>
    </row>
    <row r="1096" spans="1:2" ht="14" x14ac:dyDescent="0.15">
      <c r="A1096" s="34" t="s">
        <v>2371</v>
      </c>
      <c r="B1096" s="29" t="s">
        <v>2372</v>
      </c>
    </row>
    <row r="1097" spans="1:2" ht="14" x14ac:dyDescent="0.15">
      <c r="A1097" s="34" t="s">
        <v>2373</v>
      </c>
      <c r="B1097" s="19" t="s">
        <v>2374</v>
      </c>
    </row>
    <row r="1098" spans="1:2" ht="14" x14ac:dyDescent="0.15">
      <c r="A1098" s="34" t="s">
        <v>2375</v>
      </c>
      <c r="B1098" s="29" t="s">
        <v>2376</v>
      </c>
    </row>
    <row r="1099" spans="1:2" ht="14" x14ac:dyDescent="0.15">
      <c r="A1099" s="34" t="s">
        <v>2377</v>
      </c>
      <c r="B1099" s="29" t="s">
        <v>2378</v>
      </c>
    </row>
    <row r="1100" spans="1:2" ht="14" x14ac:dyDescent="0.15">
      <c r="A1100" s="34" t="s">
        <v>2379</v>
      </c>
      <c r="B1100" s="19" t="s">
        <v>2380</v>
      </c>
    </row>
    <row r="1101" spans="1:2" ht="14" x14ac:dyDescent="0.15">
      <c r="A1101" s="34" t="s">
        <v>2381</v>
      </c>
      <c r="B1101" s="19" t="s">
        <v>2382</v>
      </c>
    </row>
    <row r="1102" spans="1:2" ht="14" x14ac:dyDescent="0.15">
      <c r="A1102" s="34" t="s">
        <v>2383</v>
      </c>
      <c r="B1102" s="19" t="s">
        <v>2384</v>
      </c>
    </row>
    <row r="1103" spans="1:2" ht="14" x14ac:dyDescent="0.15">
      <c r="A1103" s="34" t="s">
        <v>2385</v>
      </c>
      <c r="B1103" s="19" t="s">
        <v>2386</v>
      </c>
    </row>
    <row r="1104" spans="1:2" ht="14" x14ac:dyDescent="0.15">
      <c r="A1104" s="34" t="s">
        <v>2387</v>
      </c>
      <c r="B1104" s="19" t="s">
        <v>2388</v>
      </c>
    </row>
    <row r="1105" spans="1:2" ht="14" x14ac:dyDescent="0.15">
      <c r="A1105" s="34" t="s">
        <v>2389</v>
      </c>
      <c r="B1105" s="19" t="s">
        <v>2390</v>
      </c>
    </row>
    <row r="1106" spans="1:2" ht="14" x14ac:dyDescent="0.15">
      <c r="A1106" s="34" t="s">
        <v>2391</v>
      </c>
      <c r="B1106" s="19" t="s">
        <v>2392</v>
      </c>
    </row>
    <row r="1107" spans="1:2" ht="14" x14ac:dyDescent="0.15">
      <c r="A1107" s="34" t="s">
        <v>2393</v>
      </c>
      <c r="B1107" s="19" t="s">
        <v>2394</v>
      </c>
    </row>
    <row r="1108" spans="1:2" ht="14" x14ac:dyDescent="0.15">
      <c r="A1108" s="34" t="s">
        <v>2395</v>
      </c>
      <c r="B1108" s="19" t="s">
        <v>2396</v>
      </c>
    </row>
    <row r="1109" spans="1:2" ht="14" x14ac:dyDescent="0.15">
      <c r="A1109" s="34" t="s">
        <v>2397</v>
      </c>
      <c r="B1109" s="19" t="s">
        <v>2398</v>
      </c>
    </row>
    <row r="1110" spans="1:2" ht="14" x14ac:dyDescent="0.15">
      <c r="A1110" s="34" t="s">
        <v>2399</v>
      </c>
      <c r="B1110" s="19" t="s">
        <v>2400</v>
      </c>
    </row>
    <row r="1111" spans="1:2" ht="14" x14ac:dyDescent="0.15">
      <c r="A1111" s="34" t="s">
        <v>2401</v>
      </c>
      <c r="B1111" s="19" t="s">
        <v>2402</v>
      </c>
    </row>
    <row r="1112" spans="1:2" ht="14" x14ac:dyDescent="0.15">
      <c r="A1112" s="34" t="s">
        <v>2403</v>
      </c>
      <c r="B1112" s="19" t="s">
        <v>2404</v>
      </c>
    </row>
    <row r="1113" spans="1:2" ht="14" x14ac:dyDescent="0.15">
      <c r="A1113" s="34" t="s">
        <v>2405</v>
      </c>
      <c r="B1113" s="19" t="s">
        <v>2406</v>
      </c>
    </row>
    <row r="1114" spans="1:2" ht="14" x14ac:dyDescent="0.15">
      <c r="A1114" s="34" t="s">
        <v>2407</v>
      </c>
      <c r="B1114" s="19" t="s">
        <v>2408</v>
      </c>
    </row>
    <row r="1115" spans="1:2" ht="14" x14ac:dyDescent="0.15">
      <c r="A1115" s="34" t="s">
        <v>2409</v>
      </c>
      <c r="B1115" s="19" t="s">
        <v>2410</v>
      </c>
    </row>
    <row r="1116" spans="1:2" ht="14" x14ac:dyDescent="0.15">
      <c r="A1116" s="34" t="s">
        <v>2411</v>
      </c>
      <c r="B1116" s="19" t="s">
        <v>2412</v>
      </c>
    </row>
    <row r="1117" spans="1:2" ht="14" x14ac:dyDescent="0.15">
      <c r="A1117" s="34" t="s">
        <v>2413</v>
      </c>
      <c r="B1117" s="19" t="s">
        <v>2414</v>
      </c>
    </row>
    <row r="1118" spans="1:2" ht="14" x14ac:dyDescent="0.15">
      <c r="A1118" s="34" t="s">
        <v>2415</v>
      </c>
      <c r="B1118" s="19" t="s">
        <v>2416</v>
      </c>
    </row>
    <row r="1119" spans="1:2" ht="14" x14ac:dyDescent="0.15">
      <c r="A1119" s="34" t="s">
        <v>2417</v>
      </c>
      <c r="B1119" s="19" t="s">
        <v>2418</v>
      </c>
    </row>
    <row r="1120" spans="1:2" ht="14" x14ac:dyDescent="0.15">
      <c r="A1120" s="34" t="s">
        <v>2419</v>
      </c>
      <c r="B1120" s="19" t="s">
        <v>2420</v>
      </c>
    </row>
    <row r="1121" spans="1:2" ht="14" x14ac:dyDescent="0.15">
      <c r="A1121" s="34" t="s">
        <v>2421</v>
      </c>
      <c r="B1121" s="19" t="s">
        <v>2422</v>
      </c>
    </row>
    <row r="1122" spans="1:2" ht="14" x14ac:dyDescent="0.15">
      <c r="A1122" s="34" t="s">
        <v>2423</v>
      </c>
      <c r="B1122" s="19" t="s">
        <v>2424</v>
      </c>
    </row>
    <row r="1123" spans="1:2" ht="14" x14ac:dyDescent="0.15">
      <c r="A1123" s="34" t="s">
        <v>2425</v>
      </c>
      <c r="B1123" s="19" t="s">
        <v>728</v>
      </c>
    </row>
    <row r="1124" spans="1:2" ht="14" x14ac:dyDescent="0.15">
      <c r="A1124" s="34" t="s">
        <v>2426</v>
      </c>
      <c r="B1124" s="19" t="s">
        <v>2427</v>
      </c>
    </row>
    <row r="1125" spans="1:2" ht="14" x14ac:dyDescent="0.15">
      <c r="A1125" s="34" t="s">
        <v>2428</v>
      </c>
      <c r="B1125" s="19" t="s">
        <v>732</v>
      </c>
    </row>
    <row r="1126" spans="1:2" ht="14" x14ac:dyDescent="0.15">
      <c r="A1126" s="34" t="s">
        <v>2429</v>
      </c>
      <c r="B1126" s="19" t="s">
        <v>734</v>
      </c>
    </row>
    <row r="1127" spans="1:2" ht="14" x14ac:dyDescent="0.15">
      <c r="A1127" s="34" t="s">
        <v>2430</v>
      </c>
      <c r="B1127" s="19" t="s">
        <v>736</v>
      </c>
    </row>
    <row r="1128" spans="1:2" ht="14" x14ac:dyDescent="0.15">
      <c r="A1128" s="34" t="s">
        <v>2431</v>
      </c>
      <c r="B1128" s="19" t="s">
        <v>738</v>
      </c>
    </row>
    <row r="1129" spans="1:2" ht="14" x14ac:dyDescent="0.15">
      <c r="A1129" s="34" t="s">
        <v>2432</v>
      </c>
      <c r="B1129" s="19" t="s">
        <v>740</v>
      </c>
    </row>
    <row r="1130" spans="1:2" ht="14" x14ac:dyDescent="0.15">
      <c r="A1130" s="34" t="s">
        <v>2433</v>
      </c>
      <c r="B1130" s="19" t="s">
        <v>2434</v>
      </c>
    </row>
    <row r="1131" spans="1:2" ht="14" x14ac:dyDescent="0.15">
      <c r="A1131" s="34" t="s">
        <v>2435</v>
      </c>
      <c r="B1131" s="19" t="s">
        <v>2436</v>
      </c>
    </row>
    <row r="1132" spans="1:2" ht="14" x14ac:dyDescent="0.15">
      <c r="A1132" s="34" t="s">
        <v>2437</v>
      </c>
      <c r="B1132" s="19" t="s">
        <v>2438</v>
      </c>
    </row>
    <row r="1133" spans="1:2" ht="14" x14ac:dyDescent="0.15">
      <c r="A1133" s="34" t="s">
        <v>2439</v>
      </c>
      <c r="B1133" s="29" t="s">
        <v>2440</v>
      </c>
    </row>
    <row r="1134" spans="1:2" ht="14" x14ac:dyDescent="0.15">
      <c r="A1134" s="34" t="s">
        <v>2441</v>
      </c>
      <c r="B1134" s="29" t="s">
        <v>2442</v>
      </c>
    </row>
    <row r="1135" spans="1:2" ht="14" x14ac:dyDescent="0.15">
      <c r="A1135" s="34" t="s">
        <v>2443</v>
      </c>
      <c r="B1135" s="19" t="s">
        <v>2444</v>
      </c>
    </row>
    <row r="1136" spans="1:2" ht="14" x14ac:dyDescent="0.15">
      <c r="A1136" s="34" t="s">
        <v>2445</v>
      </c>
      <c r="B1136" s="29" t="s">
        <v>2446</v>
      </c>
    </row>
    <row r="1137" spans="1:2" ht="14" x14ac:dyDescent="0.15">
      <c r="A1137" s="34" t="s">
        <v>2447</v>
      </c>
      <c r="B1137" s="29" t="s">
        <v>2448</v>
      </c>
    </row>
    <row r="1138" spans="1:2" ht="14" x14ac:dyDescent="0.15">
      <c r="A1138" s="34" t="s">
        <v>2449</v>
      </c>
      <c r="B1138" s="19" t="s">
        <v>2450</v>
      </c>
    </row>
    <row r="1139" spans="1:2" ht="14" x14ac:dyDescent="0.15">
      <c r="A1139" s="34" t="s">
        <v>2451</v>
      </c>
      <c r="B1139" s="19" t="s">
        <v>2452</v>
      </c>
    </row>
    <row r="1140" spans="1:2" ht="14" x14ac:dyDescent="0.15">
      <c r="A1140" s="34" t="s">
        <v>2453</v>
      </c>
      <c r="B1140" s="19" t="s">
        <v>2454</v>
      </c>
    </row>
    <row r="1141" spans="1:2" ht="14" x14ac:dyDescent="0.15">
      <c r="A1141" s="34" t="s">
        <v>2455</v>
      </c>
      <c r="B1141" s="29" t="s">
        <v>2456</v>
      </c>
    </row>
    <row r="1142" spans="1:2" ht="14" x14ac:dyDescent="0.15">
      <c r="A1142" s="34" t="s">
        <v>2457</v>
      </c>
      <c r="B1142" s="29" t="s">
        <v>2458</v>
      </c>
    </row>
    <row r="1143" spans="1:2" ht="14" x14ac:dyDescent="0.15">
      <c r="A1143" s="34" t="s">
        <v>2459</v>
      </c>
      <c r="B1143" s="19" t="s">
        <v>2460</v>
      </c>
    </row>
    <row r="1144" spans="1:2" ht="14" x14ac:dyDescent="0.15">
      <c r="A1144" s="34" t="s">
        <v>2461</v>
      </c>
      <c r="B1144" s="29" t="s">
        <v>2462</v>
      </c>
    </row>
    <row r="1145" spans="1:2" ht="14" x14ac:dyDescent="0.15">
      <c r="A1145" s="34" t="s">
        <v>2463</v>
      </c>
      <c r="B1145" s="29" t="s">
        <v>2464</v>
      </c>
    </row>
    <row r="1146" spans="1:2" ht="14" x14ac:dyDescent="0.15">
      <c r="A1146" s="34" t="s">
        <v>2465</v>
      </c>
      <c r="B1146" s="19" t="s">
        <v>2466</v>
      </c>
    </row>
    <row r="1147" spans="1:2" ht="14" x14ac:dyDescent="0.15">
      <c r="A1147" s="34" t="s">
        <v>2467</v>
      </c>
      <c r="B1147" s="19" t="s">
        <v>2468</v>
      </c>
    </row>
    <row r="1148" spans="1:2" ht="14" x14ac:dyDescent="0.15">
      <c r="A1148" s="34" t="s">
        <v>2469</v>
      </c>
      <c r="B1148" s="19" t="s">
        <v>2470</v>
      </c>
    </row>
    <row r="1149" spans="1:2" ht="14" x14ac:dyDescent="0.15">
      <c r="A1149" s="34" t="s">
        <v>2471</v>
      </c>
      <c r="B1149" s="29" t="s">
        <v>2472</v>
      </c>
    </row>
    <row r="1150" spans="1:2" ht="14" x14ac:dyDescent="0.15">
      <c r="A1150" s="34" t="s">
        <v>2473</v>
      </c>
      <c r="B1150" s="29" t="s">
        <v>2474</v>
      </c>
    </row>
    <row r="1151" spans="1:2" ht="14" x14ac:dyDescent="0.15">
      <c r="A1151" s="34" t="s">
        <v>2475</v>
      </c>
      <c r="B1151" s="19" t="s">
        <v>2476</v>
      </c>
    </row>
    <row r="1152" spans="1:2" ht="14" x14ac:dyDescent="0.15">
      <c r="A1152" s="34" t="s">
        <v>2477</v>
      </c>
      <c r="B1152" s="29" t="s">
        <v>2478</v>
      </c>
    </row>
    <row r="1153" spans="1:2" ht="14" x14ac:dyDescent="0.15">
      <c r="A1153" s="34" t="s">
        <v>2479</v>
      </c>
      <c r="B1153" s="29" t="s">
        <v>2480</v>
      </c>
    </row>
    <row r="1154" spans="1:2" ht="14" x14ac:dyDescent="0.15">
      <c r="A1154" s="34" t="s">
        <v>2481</v>
      </c>
      <c r="B1154" s="29" t="s">
        <v>2482</v>
      </c>
    </row>
    <row r="1155" spans="1:2" ht="14" x14ac:dyDescent="0.15">
      <c r="A1155" s="34" t="s">
        <v>2483</v>
      </c>
      <c r="B1155" s="29" t="s">
        <v>2484</v>
      </c>
    </row>
    <row r="1156" spans="1:2" ht="14" x14ac:dyDescent="0.15">
      <c r="A1156" s="34" t="s">
        <v>2485</v>
      </c>
      <c r="B1156" s="29" t="s">
        <v>2486</v>
      </c>
    </row>
    <row r="1157" spans="1:2" ht="14" x14ac:dyDescent="0.15">
      <c r="A1157" s="34" t="s">
        <v>2487</v>
      </c>
      <c r="B1157" s="29" t="s">
        <v>2488</v>
      </c>
    </row>
    <row r="1158" spans="1:2" ht="14" x14ac:dyDescent="0.15">
      <c r="A1158" s="34" t="s">
        <v>2489</v>
      </c>
      <c r="B1158" s="29" t="s">
        <v>2490</v>
      </c>
    </row>
    <row r="1159" spans="1:2" ht="14" x14ac:dyDescent="0.15">
      <c r="A1159" s="34" t="s">
        <v>2491</v>
      </c>
      <c r="B1159" s="19" t="s">
        <v>2492</v>
      </c>
    </row>
    <row r="1160" spans="1:2" ht="14" x14ac:dyDescent="0.15">
      <c r="A1160" s="34" t="s">
        <v>2493</v>
      </c>
      <c r="B1160" s="19" t="s">
        <v>2494</v>
      </c>
    </row>
    <row r="1161" spans="1:2" ht="14" x14ac:dyDescent="0.15">
      <c r="A1161" s="34" t="s">
        <v>2495</v>
      </c>
      <c r="B1161" s="19" t="s">
        <v>2496</v>
      </c>
    </row>
    <row r="1162" spans="1:2" ht="14" x14ac:dyDescent="0.15">
      <c r="A1162" s="34" t="s">
        <v>2497</v>
      </c>
      <c r="B1162" s="29" t="s">
        <v>2498</v>
      </c>
    </row>
    <row r="1163" spans="1:2" ht="14" x14ac:dyDescent="0.15">
      <c r="A1163" s="34" t="s">
        <v>2499</v>
      </c>
      <c r="B1163" s="29" t="s">
        <v>2500</v>
      </c>
    </row>
    <row r="1164" spans="1:2" ht="14" x14ac:dyDescent="0.15">
      <c r="A1164" s="34" t="s">
        <v>2501</v>
      </c>
      <c r="B1164" s="19" t="s">
        <v>2502</v>
      </c>
    </row>
    <row r="1165" spans="1:2" ht="14" x14ac:dyDescent="0.15">
      <c r="A1165" s="34" t="s">
        <v>2503</v>
      </c>
      <c r="B1165" s="29" t="s">
        <v>2504</v>
      </c>
    </row>
    <row r="1166" spans="1:2" ht="14" x14ac:dyDescent="0.15">
      <c r="A1166" s="34" t="s">
        <v>2505</v>
      </c>
      <c r="B1166" s="29" t="s">
        <v>2506</v>
      </c>
    </row>
    <row r="1167" spans="1:2" ht="14" x14ac:dyDescent="0.15">
      <c r="A1167" s="34" t="s">
        <v>2507</v>
      </c>
      <c r="B1167" s="19" t="s">
        <v>2508</v>
      </c>
    </row>
    <row r="1168" spans="1:2" ht="14" x14ac:dyDescent="0.15">
      <c r="A1168" s="34" t="s">
        <v>2509</v>
      </c>
      <c r="B1168" s="19" t="s">
        <v>2510</v>
      </c>
    </row>
    <row r="1169" spans="1:2" ht="14" x14ac:dyDescent="0.15">
      <c r="A1169" s="34" t="s">
        <v>2511</v>
      </c>
      <c r="B1169" s="19" t="s">
        <v>2512</v>
      </c>
    </row>
    <row r="1170" spans="1:2" ht="14" x14ac:dyDescent="0.15">
      <c r="A1170" s="34" t="s">
        <v>2513</v>
      </c>
      <c r="B1170" s="19" t="s">
        <v>2514</v>
      </c>
    </row>
    <row r="1171" spans="1:2" ht="14" x14ac:dyDescent="0.15">
      <c r="A1171" s="34" t="s">
        <v>2515</v>
      </c>
      <c r="B1171" s="19" t="s">
        <v>2516</v>
      </c>
    </row>
    <row r="1172" spans="1:2" ht="14" x14ac:dyDescent="0.15">
      <c r="A1172" s="34" t="s">
        <v>2517</v>
      </c>
      <c r="B1172" s="19" t="s">
        <v>2518</v>
      </c>
    </row>
    <row r="1173" spans="1:2" ht="14" x14ac:dyDescent="0.15">
      <c r="A1173" s="34" t="s">
        <v>2519</v>
      </c>
      <c r="B1173" s="19" t="s">
        <v>2520</v>
      </c>
    </row>
    <row r="1174" spans="1:2" ht="14" x14ac:dyDescent="0.15">
      <c r="A1174" s="34" t="s">
        <v>2521</v>
      </c>
      <c r="B1174" s="19" t="s">
        <v>2522</v>
      </c>
    </row>
    <row r="1175" spans="1:2" ht="14" x14ac:dyDescent="0.15">
      <c r="A1175" s="34" t="s">
        <v>2523</v>
      </c>
      <c r="B1175" s="19" t="s">
        <v>2524</v>
      </c>
    </row>
    <row r="1176" spans="1:2" ht="14" x14ac:dyDescent="0.15">
      <c r="A1176" s="34" t="s">
        <v>2525</v>
      </c>
      <c r="B1176" s="19" t="s">
        <v>2526</v>
      </c>
    </row>
    <row r="1177" spans="1:2" ht="14" x14ac:dyDescent="0.15">
      <c r="A1177" s="34" t="s">
        <v>2527</v>
      </c>
      <c r="B1177" s="19" t="s">
        <v>2528</v>
      </c>
    </row>
    <row r="1178" spans="1:2" ht="14" x14ac:dyDescent="0.15">
      <c r="A1178" s="34" t="s">
        <v>2529</v>
      </c>
      <c r="B1178" s="19" t="s">
        <v>2530</v>
      </c>
    </row>
    <row r="1179" spans="1:2" ht="14" x14ac:dyDescent="0.15">
      <c r="A1179" s="34" t="s">
        <v>2531</v>
      </c>
      <c r="B1179" s="19" t="s">
        <v>2532</v>
      </c>
    </row>
    <row r="1180" spans="1:2" ht="14" x14ac:dyDescent="0.15">
      <c r="A1180" s="34" t="s">
        <v>2533</v>
      </c>
      <c r="B1180" s="19" t="s">
        <v>2534</v>
      </c>
    </row>
    <row r="1181" spans="1:2" ht="14" x14ac:dyDescent="0.15">
      <c r="A1181" s="34" t="s">
        <v>2535</v>
      </c>
      <c r="B1181" s="19" t="s">
        <v>2536</v>
      </c>
    </row>
    <row r="1182" spans="1:2" ht="14" x14ac:dyDescent="0.15">
      <c r="A1182" s="34" t="s">
        <v>2537</v>
      </c>
      <c r="B1182" s="19" t="s">
        <v>2538</v>
      </c>
    </row>
    <row r="1183" spans="1:2" ht="14" x14ac:dyDescent="0.15">
      <c r="A1183" s="34" t="s">
        <v>2539</v>
      </c>
      <c r="B1183" s="19" t="s">
        <v>2540</v>
      </c>
    </row>
    <row r="1184" spans="1:2" ht="14" x14ac:dyDescent="0.15">
      <c r="A1184" s="34" t="s">
        <v>2541</v>
      </c>
      <c r="B1184" s="19" t="s">
        <v>760</v>
      </c>
    </row>
    <row r="1185" spans="1:2" ht="14" x14ac:dyDescent="0.15">
      <c r="A1185" s="34" t="s">
        <v>2542</v>
      </c>
      <c r="B1185" s="19" t="s">
        <v>762</v>
      </c>
    </row>
    <row r="1186" spans="1:2" ht="14" x14ac:dyDescent="0.15">
      <c r="A1186" s="34" t="s">
        <v>2543</v>
      </c>
      <c r="B1186" s="19" t="s">
        <v>2544</v>
      </c>
    </row>
    <row r="1187" spans="1:2" ht="14" x14ac:dyDescent="0.15">
      <c r="A1187" s="34" t="s">
        <v>2545</v>
      </c>
      <c r="B1187" s="19" t="s">
        <v>2546</v>
      </c>
    </row>
    <row r="1188" spans="1:2" ht="14" x14ac:dyDescent="0.15">
      <c r="A1188" s="34" t="s">
        <v>2547</v>
      </c>
      <c r="B1188" s="19" t="s">
        <v>2548</v>
      </c>
    </row>
    <row r="1189" spans="1:2" ht="14" x14ac:dyDescent="0.15">
      <c r="A1189" s="34" t="s">
        <v>2549</v>
      </c>
      <c r="B1189" s="19" t="s">
        <v>764</v>
      </c>
    </row>
    <row r="1190" spans="1:2" ht="14" x14ac:dyDescent="0.15">
      <c r="A1190" s="34" t="s">
        <v>2550</v>
      </c>
      <c r="B1190" s="19" t="s">
        <v>2551</v>
      </c>
    </row>
    <row r="1191" spans="1:2" ht="14" x14ac:dyDescent="0.15">
      <c r="A1191" s="34" t="s">
        <v>2552</v>
      </c>
      <c r="B1191" s="19" t="s">
        <v>2553</v>
      </c>
    </row>
    <row r="1192" spans="1:2" ht="14" x14ac:dyDescent="0.15">
      <c r="A1192" s="34" t="s">
        <v>2554</v>
      </c>
      <c r="B1192" s="19" t="s">
        <v>2555</v>
      </c>
    </row>
    <row r="1193" spans="1:2" ht="14" x14ac:dyDescent="0.15">
      <c r="A1193" s="34" t="s">
        <v>2556</v>
      </c>
      <c r="B1193" s="19" t="s">
        <v>766</v>
      </c>
    </row>
    <row r="1194" spans="1:2" ht="14" x14ac:dyDescent="0.15">
      <c r="A1194" s="34" t="s">
        <v>2557</v>
      </c>
      <c r="B1194" s="19" t="s">
        <v>2558</v>
      </c>
    </row>
    <row r="1195" spans="1:2" ht="14" x14ac:dyDescent="0.15">
      <c r="A1195" s="34" t="s">
        <v>2559</v>
      </c>
      <c r="B1195" s="19" t="s">
        <v>2560</v>
      </c>
    </row>
    <row r="1196" spans="1:2" ht="14" x14ac:dyDescent="0.15">
      <c r="A1196" s="34" t="s">
        <v>2561</v>
      </c>
      <c r="B1196" s="19" t="s">
        <v>2562</v>
      </c>
    </row>
    <row r="1197" spans="1:2" ht="14" x14ac:dyDescent="0.15">
      <c r="A1197" s="34" t="s">
        <v>2563</v>
      </c>
      <c r="B1197" s="19" t="s">
        <v>768</v>
      </c>
    </row>
    <row r="1198" spans="1:2" ht="14" x14ac:dyDescent="0.15">
      <c r="A1198" s="34" t="s">
        <v>2564</v>
      </c>
      <c r="B1198" s="19" t="s">
        <v>2565</v>
      </c>
    </row>
    <row r="1199" spans="1:2" ht="14" x14ac:dyDescent="0.15">
      <c r="A1199" s="34" t="s">
        <v>2566</v>
      </c>
      <c r="B1199" s="19" t="s">
        <v>2567</v>
      </c>
    </row>
    <row r="1200" spans="1:2" ht="14" x14ac:dyDescent="0.15">
      <c r="A1200" s="34" t="s">
        <v>2568</v>
      </c>
      <c r="B1200" s="19" t="s">
        <v>2569</v>
      </c>
    </row>
    <row r="1201" spans="1:2" ht="14" x14ac:dyDescent="0.15">
      <c r="A1201" s="34" t="s">
        <v>2570</v>
      </c>
      <c r="B1201" s="19" t="s">
        <v>2571</v>
      </c>
    </row>
    <row r="1202" spans="1:2" ht="14" x14ac:dyDescent="0.15">
      <c r="A1202" s="34" t="s">
        <v>2572</v>
      </c>
      <c r="B1202" s="19" t="s">
        <v>2573</v>
      </c>
    </row>
    <row r="1203" spans="1:2" ht="14" x14ac:dyDescent="0.15">
      <c r="A1203" s="34" t="s">
        <v>2574</v>
      </c>
      <c r="B1203" s="19" t="s">
        <v>2575</v>
      </c>
    </row>
    <row r="1204" spans="1:2" ht="14" x14ac:dyDescent="0.15">
      <c r="A1204" s="34" t="s">
        <v>2576</v>
      </c>
      <c r="B1204" s="19" t="s">
        <v>2577</v>
      </c>
    </row>
    <row r="1205" spans="1:2" ht="14" x14ac:dyDescent="0.15">
      <c r="A1205" s="34" t="s">
        <v>2578</v>
      </c>
      <c r="B1205" s="19" t="s">
        <v>2579</v>
      </c>
    </row>
    <row r="1206" spans="1:2" ht="14" x14ac:dyDescent="0.15">
      <c r="A1206" s="34" t="s">
        <v>2580</v>
      </c>
      <c r="B1206" s="19" t="s">
        <v>2581</v>
      </c>
    </row>
    <row r="1207" spans="1:2" ht="14" x14ac:dyDescent="0.15">
      <c r="A1207" s="34" t="s">
        <v>2582</v>
      </c>
      <c r="B1207" s="19" t="s">
        <v>2583</v>
      </c>
    </row>
    <row r="1208" spans="1:2" ht="14" x14ac:dyDescent="0.15">
      <c r="A1208" s="34" t="s">
        <v>2584</v>
      </c>
      <c r="B1208" s="19" t="s">
        <v>2585</v>
      </c>
    </row>
    <row r="1209" spans="1:2" ht="14" x14ac:dyDescent="0.15">
      <c r="A1209" s="34" t="s">
        <v>2586</v>
      </c>
      <c r="B1209" s="19" t="s">
        <v>2587</v>
      </c>
    </row>
    <row r="1210" spans="1:2" ht="14" x14ac:dyDescent="0.15">
      <c r="A1210" s="34" t="s">
        <v>2588</v>
      </c>
      <c r="B1210" s="19" t="s">
        <v>2589</v>
      </c>
    </row>
    <row r="1211" spans="1:2" ht="14" x14ac:dyDescent="0.15">
      <c r="A1211" s="34" t="s">
        <v>2590</v>
      </c>
      <c r="B1211" s="19" t="s">
        <v>2591</v>
      </c>
    </row>
    <row r="1212" spans="1:2" ht="14" x14ac:dyDescent="0.15">
      <c r="A1212" s="34" t="s">
        <v>2592</v>
      </c>
      <c r="B1212" s="19" t="s">
        <v>2593</v>
      </c>
    </row>
    <row r="1213" spans="1:2" ht="14" x14ac:dyDescent="0.15">
      <c r="A1213" s="34" t="s">
        <v>2594</v>
      </c>
      <c r="B1213" s="19" t="s">
        <v>2595</v>
      </c>
    </row>
    <row r="1214" spans="1:2" ht="14" x14ac:dyDescent="0.15">
      <c r="A1214" s="34" t="s">
        <v>2596</v>
      </c>
      <c r="B1214" s="19" t="s">
        <v>2597</v>
      </c>
    </row>
    <row r="1215" spans="1:2" ht="14" x14ac:dyDescent="0.15">
      <c r="A1215" s="34" t="s">
        <v>2598</v>
      </c>
      <c r="B1215" s="19" t="s">
        <v>2599</v>
      </c>
    </row>
    <row r="1216" spans="1:2" ht="14" x14ac:dyDescent="0.15">
      <c r="A1216" s="34" t="s">
        <v>2600</v>
      </c>
      <c r="B1216" s="19" t="s">
        <v>2601</v>
      </c>
    </row>
    <row r="1217" spans="1:2" ht="14" x14ac:dyDescent="0.15">
      <c r="A1217" s="34" t="s">
        <v>2602</v>
      </c>
      <c r="B1217" s="19" t="s">
        <v>2603</v>
      </c>
    </row>
    <row r="1218" spans="1:2" ht="14" x14ac:dyDescent="0.15">
      <c r="A1218" s="34" t="s">
        <v>2604</v>
      </c>
      <c r="B1218" s="19" t="s">
        <v>2605</v>
      </c>
    </row>
    <row r="1219" spans="1:2" ht="14" x14ac:dyDescent="0.15">
      <c r="A1219" s="34" t="s">
        <v>2606</v>
      </c>
      <c r="B1219" s="19" t="s">
        <v>2607</v>
      </c>
    </row>
    <row r="1220" spans="1:2" ht="14" x14ac:dyDescent="0.15">
      <c r="A1220" s="34" t="s">
        <v>2608</v>
      </c>
      <c r="B1220" s="19" t="s">
        <v>2609</v>
      </c>
    </row>
    <row r="1221" spans="1:2" ht="14" x14ac:dyDescent="0.15">
      <c r="A1221" s="34" t="s">
        <v>2610</v>
      </c>
      <c r="B1221" s="19" t="s">
        <v>2611</v>
      </c>
    </row>
    <row r="1222" spans="1:2" ht="14" x14ac:dyDescent="0.15">
      <c r="A1222" s="34" t="s">
        <v>2612</v>
      </c>
      <c r="B1222" s="19" t="s">
        <v>2613</v>
      </c>
    </row>
    <row r="1223" spans="1:2" ht="14" x14ac:dyDescent="0.15">
      <c r="A1223" s="34" t="s">
        <v>2614</v>
      </c>
      <c r="B1223" s="19" t="s">
        <v>790</v>
      </c>
    </row>
    <row r="1224" spans="1:2" ht="14" x14ac:dyDescent="0.15">
      <c r="A1224" s="34" t="s">
        <v>2615</v>
      </c>
      <c r="B1224" s="19" t="s">
        <v>792</v>
      </c>
    </row>
    <row r="1225" spans="1:2" ht="14" x14ac:dyDescent="0.15">
      <c r="A1225" s="34" t="s">
        <v>2616</v>
      </c>
      <c r="B1225" s="19" t="s">
        <v>2617</v>
      </c>
    </row>
    <row r="1226" spans="1:2" ht="14" x14ac:dyDescent="0.15">
      <c r="A1226" s="34" t="s">
        <v>2618</v>
      </c>
      <c r="B1226" s="19" t="s">
        <v>2619</v>
      </c>
    </row>
    <row r="1227" spans="1:2" ht="14" x14ac:dyDescent="0.15">
      <c r="A1227" s="34" t="s">
        <v>2620</v>
      </c>
      <c r="B1227" s="19" t="s">
        <v>2621</v>
      </c>
    </row>
    <row r="1228" spans="1:2" ht="14" x14ac:dyDescent="0.15">
      <c r="A1228" s="34" t="s">
        <v>2622</v>
      </c>
      <c r="B1228" s="19" t="s">
        <v>794</v>
      </c>
    </row>
    <row r="1229" spans="1:2" ht="14" x14ac:dyDescent="0.15">
      <c r="A1229" s="34" t="s">
        <v>2623</v>
      </c>
      <c r="B1229" s="19" t="s">
        <v>2624</v>
      </c>
    </row>
    <row r="1230" spans="1:2" ht="14" x14ac:dyDescent="0.15">
      <c r="A1230" s="34" t="s">
        <v>2625</v>
      </c>
      <c r="B1230" s="19" t="s">
        <v>2626</v>
      </c>
    </row>
    <row r="1231" spans="1:2" ht="14" x14ac:dyDescent="0.15">
      <c r="A1231" s="34" t="s">
        <v>2627</v>
      </c>
      <c r="B1231" s="19" t="s">
        <v>2628</v>
      </c>
    </row>
    <row r="1232" spans="1:2" ht="14" x14ac:dyDescent="0.15">
      <c r="A1232" s="34" t="s">
        <v>2629</v>
      </c>
      <c r="B1232" s="19" t="s">
        <v>796</v>
      </c>
    </row>
    <row r="1233" spans="1:2" ht="14" x14ac:dyDescent="0.15">
      <c r="A1233" s="34" t="s">
        <v>2630</v>
      </c>
      <c r="B1233" s="19" t="s">
        <v>2631</v>
      </c>
    </row>
    <row r="1234" spans="1:2" ht="14" x14ac:dyDescent="0.15">
      <c r="A1234" s="34" t="s">
        <v>2632</v>
      </c>
      <c r="B1234" s="19" t="s">
        <v>2633</v>
      </c>
    </row>
    <row r="1235" spans="1:2" ht="14" x14ac:dyDescent="0.15">
      <c r="A1235" s="34" t="s">
        <v>2634</v>
      </c>
      <c r="B1235" s="19" t="s">
        <v>2635</v>
      </c>
    </row>
    <row r="1236" spans="1:2" ht="14" x14ac:dyDescent="0.15">
      <c r="A1236" s="34" t="s">
        <v>2636</v>
      </c>
      <c r="B1236" s="19" t="s">
        <v>798</v>
      </c>
    </row>
    <row r="1237" spans="1:2" ht="14" x14ac:dyDescent="0.15">
      <c r="A1237" s="34" t="s">
        <v>2637</v>
      </c>
      <c r="B1237" s="19" t="s">
        <v>2638</v>
      </c>
    </row>
    <row r="1238" spans="1:2" ht="14" x14ac:dyDescent="0.15">
      <c r="A1238" s="34" t="s">
        <v>2639</v>
      </c>
      <c r="B1238" s="19" t="s">
        <v>2640</v>
      </c>
    </row>
    <row r="1239" spans="1:2" ht="14" x14ac:dyDescent="0.15">
      <c r="A1239" s="34" t="s">
        <v>2641</v>
      </c>
      <c r="B1239" s="19" t="s">
        <v>2642</v>
      </c>
    </row>
    <row r="1240" spans="1:2" ht="14" x14ac:dyDescent="0.15">
      <c r="A1240" s="34" t="s">
        <v>2643</v>
      </c>
      <c r="B1240" s="19" t="s">
        <v>800</v>
      </c>
    </row>
    <row r="1241" spans="1:2" ht="14" x14ac:dyDescent="0.15">
      <c r="A1241" s="34" t="s">
        <v>2644</v>
      </c>
      <c r="B1241" s="19" t="s">
        <v>802</v>
      </c>
    </row>
    <row r="1242" spans="1:2" ht="14" x14ac:dyDescent="0.15">
      <c r="A1242" s="34" t="s">
        <v>2645</v>
      </c>
      <c r="B1242" s="19" t="s">
        <v>2646</v>
      </c>
    </row>
    <row r="1243" spans="1:2" ht="14" x14ac:dyDescent="0.15">
      <c r="A1243" s="34" t="s">
        <v>2647</v>
      </c>
      <c r="B1243" s="19" t="s">
        <v>2648</v>
      </c>
    </row>
    <row r="1244" spans="1:2" ht="14" x14ac:dyDescent="0.15">
      <c r="A1244" s="34" t="s">
        <v>2649</v>
      </c>
      <c r="B1244" s="19" t="s">
        <v>2650</v>
      </c>
    </row>
    <row r="1245" spans="1:2" ht="14" x14ac:dyDescent="0.15">
      <c r="A1245" s="34" t="s">
        <v>2651</v>
      </c>
      <c r="B1245" s="19" t="s">
        <v>804</v>
      </c>
    </row>
    <row r="1246" spans="1:2" ht="14" x14ac:dyDescent="0.15">
      <c r="A1246" s="34" t="s">
        <v>2652</v>
      </c>
      <c r="B1246" s="19" t="s">
        <v>2653</v>
      </c>
    </row>
    <row r="1247" spans="1:2" ht="14" x14ac:dyDescent="0.15">
      <c r="A1247" s="34" t="s">
        <v>2654</v>
      </c>
      <c r="B1247" s="19" t="s">
        <v>2655</v>
      </c>
    </row>
    <row r="1248" spans="1:2" ht="14" x14ac:dyDescent="0.15">
      <c r="A1248" s="34" t="s">
        <v>2656</v>
      </c>
      <c r="B1248" s="19" t="s">
        <v>2657</v>
      </c>
    </row>
    <row r="1249" spans="1:2" ht="14" x14ac:dyDescent="0.15">
      <c r="A1249" s="34" t="s">
        <v>2658</v>
      </c>
      <c r="B1249" s="19" t="s">
        <v>806</v>
      </c>
    </row>
    <row r="1250" spans="1:2" ht="14" x14ac:dyDescent="0.15">
      <c r="A1250" s="34" t="s">
        <v>2659</v>
      </c>
      <c r="B1250" s="19" t="s">
        <v>2660</v>
      </c>
    </row>
    <row r="1251" spans="1:2" ht="14" x14ac:dyDescent="0.15">
      <c r="A1251" s="34" t="s">
        <v>2661</v>
      </c>
      <c r="B1251" s="19" t="s">
        <v>2662</v>
      </c>
    </row>
    <row r="1252" spans="1:2" ht="14" x14ac:dyDescent="0.15">
      <c r="A1252" s="34" t="s">
        <v>2663</v>
      </c>
      <c r="B1252" s="19" t="s">
        <v>2664</v>
      </c>
    </row>
    <row r="1253" spans="1:2" ht="14" x14ac:dyDescent="0.15">
      <c r="A1253" s="34" t="s">
        <v>2665</v>
      </c>
      <c r="B1253" s="19" t="s">
        <v>808</v>
      </c>
    </row>
    <row r="1254" spans="1:2" ht="14" x14ac:dyDescent="0.15">
      <c r="A1254" s="34" t="s">
        <v>2666</v>
      </c>
      <c r="B1254" s="19" t="s">
        <v>2667</v>
      </c>
    </row>
    <row r="1255" spans="1:2" ht="14" x14ac:dyDescent="0.15">
      <c r="A1255" s="34" t="s">
        <v>2668</v>
      </c>
      <c r="B1255" s="19" t="s">
        <v>2669</v>
      </c>
    </row>
    <row r="1256" spans="1:2" ht="14" x14ac:dyDescent="0.15">
      <c r="A1256" s="34" t="s">
        <v>2670</v>
      </c>
      <c r="B1256" s="19" t="s">
        <v>2671</v>
      </c>
    </row>
    <row r="1257" spans="1:2" ht="14" x14ac:dyDescent="0.15">
      <c r="A1257" s="34" t="s">
        <v>2672</v>
      </c>
      <c r="B1257" s="19" t="s">
        <v>2673</v>
      </c>
    </row>
    <row r="1258" spans="1:2" ht="14" x14ac:dyDescent="0.15">
      <c r="A1258" s="34" t="s">
        <v>2674</v>
      </c>
      <c r="B1258" s="19" t="s">
        <v>2675</v>
      </c>
    </row>
    <row r="1259" spans="1:2" ht="14" x14ac:dyDescent="0.15">
      <c r="A1259" s="34" t="s">
        <v>2676</v>
      </c>
      <c r="B1259" s="19" t="s">
        <v>2677</v>
      </c>
    </row>
    <row r="1260" spans="1:2" ht="14" x14ac:dyDescent="0.15">
      <c r="A1260" s="34" t="s">
        <v>2678</v>
      </c>
      <c r="B1260" s="19" t="s">
        <v>2679</v>
      </c>
    </row>
    <row r="1261" spans="1:2" ht="14" x14ac:dyDescent="0.15">
      <c r="A1261" s="34" t="s">
        <v>2680</v>
      </c>
      <c r="B1261" s="19" t="s">
        <v>2681</v>
      </c>
    </row>
    <row r="1262" spans="1:2" ht="14" x14ac:dyDescent="0.15">
      <c r="A1262" s="34" t="s">
        <v>2682</v>
      </c>
      <c r="B1262" s="19" t="s">
        <v>2683</v>
      </c>
    </row>
    <row r="1263" spans="1:2" ht="14" x14ac:dyDescent="0.15">
      <c r="A1263" s="34" t="s">
        <v>2684</v>
      </c>
      <c r="B1263" s="19" t="s">
        <v>2685</v>
      </c>
    </row>
    <row r="1264" spans="1:2" ht="14" x14ac:dyDescent="0.15">
      <c r="A1264" s="34" t="s">
        <v>2686</v>
      </c>
      <c r="B1264" s="19" t="s">
        <v>2687</v>
      </c>
    </row>
    <row r="1265" spans="1:2" ht="14" x14ac:dyDescent="0.15">
      <c r="A1265" s="34" t="s">
        <v>2688</v>
      </c>
      <c r="B1265" s="19" t="s">
        <v>2689</v>
      </c>
    </row>
    <row r="1266" spans="1:2" ht="14" x14ac:dyDescent="0.15">
      <c r="A1266" s="34" t="s">
        <v>2690</v>
      </c>
      <c r="B1266" s="19" t="s">
        <v>2691</v>
      </c>
    </row>
    <row r="1267" spans="1:2" ht="14" x14ac:dyDescent="0.15">
      <c r="A1267" s="34" t="s">
        <v>2692</v>
      </c>
      <c r="B1267" s="19" t="s">
        <v>2693</v>
      </c>
    </row>
    <row r="1268" spans="1:2" ht="14" x14ac:dyDescent="0.15">
      <c r="A1268" s="34" t="s">
        <v>2694</v>
      </c>
      <c r="B1268" s="19" t="s">
        <v>2695</v>
      </c>
    </row>
    <row r="1269" spans="1:2" ht="14" x14ac:dyDescent="0.15">
      <c r="A1269" s="34" t="s">
        <v>2696</v>
      </c>
      <c r="B1269" s="19" t="s">
        <v>2697</v>
      </c>
    </row>
    <row r="1270" spans="1:2" ht="14" x14ac:dyDescent="0.15">
      <c r="A1270" s="34" t="s">
        <v>2698</v>
      </c>
      <c r="B1270" s="19" t="s">
        <v>2699</v>
      </c>
    </row>
    <row r="1271" spans="1:2" ht="14" x14ac:dyDescent="0.15">
      <c r="A1271" s="34" t="s">
        <v>2700</v>
      </c>
      <c r="B1271" s="19" t="s">
        <v>2701</v>
      </c>
    </row>
    <row r="1272" spans="1:2" ht="14" x14ac:dyDescent="0.15">
      <c r="A1272" s="34" t="s">
        <v>2702</v>
      </c>
      <c r="B1272" s="19" t="s">
        <v>2703</v>
      </c>
    </row>
    <row r="1273" spans="1:2" ht="14" x14ac:dyDescent="0.15">
      <c r="A1273" s="34" t="s">
        <v>2704</v>
      </c>
      <c r="B1273" s="19" t="s">
        <v>856</v>
      </c>
    </row>
    <row r="1274" spans="1:2" ht="14" x14ac:dyDescent="0.15">
      <c r="A1274" s="34" t="s">
        <v>2705</v>
      </c>
      <c r="B1274" s="19" t="s">
        <v>2706</v>
      </c>
    </row>
    <row r="1275" spans="1:2" ht="14" x14ac:dyDescent="0.15">
      <c r="A1275" s="34" t="s">
        <v>2707</v>
      </c>
      <c r="B1275" s="19" t="s">
        <v>2708</v>
      </c>
    </row>
    <row r="1276" spans="1:2" ht="14" x14ac:dyDescent="0.15">
      <c r="A1276" s="34" t="s">
        <v>2709</v>
      </c>
      <c r="B1276" s="19" t="s">
        <v>2710</v>
      </c>
    </row>
    <row r="1277" spans="1:2" ht="14" x14ac:dyDescent="0.15">
      <c r="A1277" s="34" t="s">
        <v>2711</v>
      </c>
      <c r="B1277" s="19" t="s">
        <v>2712</v>
      </c>
    </row>
    <row r="1278" spans="1:2" ht="14" x14ac:dyDescent="0.15">
      <c r="A1278" s="34" t="s">
        <v>2713</v>
      </c>
      <c r="B1278" s="19" t="s">
        <v>2714</v>
      </c>
    </row>
    <row r="1279" spans="1:2" ht="14" x14ac:dyDescent="0.15">
      <c r="A1279" s="34" t="s">
        <v>2715</v>
      </c>
      <c r="B1279" s="19" t="s">
        <v>2716</v>
      </c>
    </row>
    <row r="1280" spans="1:2" ht="14" x14ac:dyDescent="0.15">
      <c r="A1280" s="34" t="s">
        <v>2717</v>
      </c>
      <c r="B1280" s="19" t="s">
        <v>2718</v>
      </c>
    </row>
    <row r="1281" spans="1:2" ht="14" x14ac:dyDescent="0.15">
      <c r="A1281" s="34" t="s">
        <v>2719</v>
      </c>
      <c r="B1281" s="19" t="s">
        <v>2720</v>
      </c>
    </row>
    <row r="1282" spans="1:2" ht="14" x14ac:dyDescent="0.15">
      <c r="A1282" s="34" t="s">
        <v>2721</v>
      </c>
      <c r="B1282" s="19" t="s">
        <v>2722</v>
      </c>
    </row>
    <row r="1283" spans="1:2" ht="14" x14ac:dyDescent="0.15">
      <c r="A1283" s="34" t="s">
        <v>2723</v>
      </c>
      <c r="B1283" s="19" t="s">
        <v>2724</v>
      </c>
    </row>
    <row r="1284" spans="1:2" ht="14" x14ac:dyDescent="0.15">
      <c r="A1284" s="34" t="s">
        <v>2725</v>
      </c>
      <c r="B1284" s="19" t="s">
        <v>2726</v>
      </c>
    </row>
    <row r="1285" spans="1:2" ht="14" x14ac:dyDescent="0.15">
      <c r="A1285" s="34" t="s">
        <v>2727</v>
      </c>
      <c r="B1285" s="19" t="s">
        <v>2728</v>
      </c>
    </row>
    <row r="1286" spans="1:2" ht="14" x14ac:dyDescent="0.15">
      <c r="A1286" s="34" t="s">
        <v>2729</v>
      </c>
      <c r="B1286" s="19" t="s">
        <v>2730</v>
      </c>
    </row>
    <row r="1287" spans="1:2" ht="14" x14ac:dyDescent="0.15">
      <c r="A1287" s="34" t="s">
        <v>2731</v>
      </c>
      <c r="B1287" s="19" t="s">
        <v>2732</v>
      </c>
    </row>
    <row r="1288" spans="1:2" ht="14" x14ac:dyDescent="0.15">
      <c r="A1288" s="34" t="s">
        <v>2733</v>
      </c>
      <c r="B1288" s="19" t="s">
        <v>2734</v>
      </c>
    </row>
    <row r="1289" spans="1:2" ht="14" x14ac:dyDescent="0.15">
      <c r="A1289" s="34" t="s">
        <v>2735</v>
      </c>
      <c r="B1289" s="19" t="s">
        <v>2736</v>
      </c>
    </row>
    <row r="1290" spans="1:2" ht="14" x14ac:dyDescent="0.15">
      <c r="A1290" s="34" t="s">
        <v>2737</v>
      </c>
      <c r="B1290" s="19" t="s">
        <v>2738</v>
      </c>
    </row>
    <row r="1291" spans="1:2" ht="14" x14ac:dyDescent="0.15">
      <c r="A1291" s="34" t="s">
        <v>2739</v>
      </c>
      <c r="B1291" s="19" t="s">
        <v>2740</v>
      </c>
    </row>
    <row r="1292" spans="1:2" ht="14" x14ac:dyDescent="0.15">
      <c r="A1292" s="34" t="s">
        <v>2741</v>
      </c>
      <c r="B1292" s="19" t="s">
        <v>2742</v>
      </c>
    </row>
    <row r="1293" spans="1:2" ht="14" x14ac:dyDescent="0.15">
      <c r="A1293" s="34" t="s">
        <v>2743</v>
      </c>
      <c r="B1293" s="19" t="s">
        <v>2744</v>
      </c>
    </row>
    <row r="1294" spans="1:2" ht="14" x14ac:dyDescent="0.15">
      <c r="A1294" s="34" t="s">
        <v>2745</v>
      </c>
      <c r="B1294" s="19" t="s">
        <v>2746</v>
      </c>
    </row>
    <row r="1295" spans="1:2" ht="14" x14ac:dyDescent="0.15">
      <c r="A1295" s="34" t="s">
        <v>2747</v>
      </c>
      <c r="B1295" s="19" t="s">
        <v>2748</v>
      </c>
    </row>
    <row r="1296" spans="1:2" ht="14" x14ac:dyDescent="0.15">
      <c r="A1296" s="34" t="s">
        <v>2749</v>
      </c>
      <c r="B1296" s="19" t="s">
        <v>2750</v>
      </c>
    </row>
    <row r="1297" spans="1:2" ht="14" x14ac:dyDescent="0.15">
      <c r="A1297" s="34" t="s">
        <v>2751</v>
      </c>
      <c r="B1297" s="19" t="s">
        <v>2752</v>
      </c>
    </row>
    <row r="1298" spans="1:2" ht="14" x14ac:dyDescent="0.15">
      <c r="A1298" s="34" t="s">
        <v>2753</v>
      </c>
      <c r="B1298" s="19" t="s">
        <v>2754</v>
      </c>
    </row>
    <row r="1299" spans="1:2" ht="14" x14ac:dyDescent="0.15">
      <c r="A1299" s="34" t="s">
        <v>2755</v>
      </c>
      <c r="B1299" s="19" t="s">
        <v>2756</v>
      </c>
    </row>
    <row r="1300" spans="1:2" ht="14" x14ac:dyDescent="0.15">
      <c r="A1300" s="34" t="s">
        <v>2757</v>
      </c>
      <c r="B1300" s="19" t="s">
        <v>2758</v>
      </c>
    </row>
    <row r="1301" spans="1:2" ht="14" x14ac:dyDescent="0.15">
      <c r="A1301" s="34" t="s">
        <v>2759</v>
      </c>
      <c r="B1301" s="19" t="s">
        <v>566</v>
      </c>
    </row>
    <row r="1302" spans="1:2" ht="14" x14ac:dyDescent="0.15">
      <c r="A1302" s="34" t="s">
        <v>2760</v>
      </c>
      <c r="B1302" s="19" t="s">
        <v>568</v>
      </c>
    </row>
    <row r="1303" spans="1:2" ht="14" x14ac:dyDescent="0.15">
      <c r="A1303" s="34" t="s">
        <v>2761</v>
      </c>
      <c r="B1303" s="19" t="s">
        <v>570</v>
      </c>
    </row>
    <row r="1304" spans="1:2" ht="14" x14ac:dyDescent="0.15">
      <c r="A1304" s="34" t="s">
        <v>2762</v>
      </c>
      <c r="B1304" s="19" t="s">
        <v>572</v>
      </c>
    </row>
    <row r="1305" spans="1:2" ht="14" x14ac:dyDescent="0.15">
      <c r="A1305" s="34" t="s">
        <v>2763</v>
      </c>
      <c r="B1305" s="19" t="s">
        <v>2764</v>
      </c>
    </row>
    <row r="1306" spans="1:2" ht="14" x14ac:dyDescent="0.15">
      <c r="A1306" s="34" t="s">
        <v>2765</v>
      </c>
      <c r="B1306" s="19" t="s">
        <v>2766</v>
      </c>
    </row>
    <row r="1307" spans="1:2" ht="14" x14ac:dyDescent="0.15">
      <c r="A1307" s="34" t="s">
        <v>2767</v>
      </c>
      <c r="B1307" s="19" t="s">
        <v>2768</v>
      </c>
    </row>
    <row r="1308" spans="1:2" ht="14" x14ac:dyDescent="0.15">
      <c r="A1308" s="34" t="s">
        <v>2769</v>
      </c>
      <c r="B1308" s="19" t="s">
        <v>2770</v>
      </c>
    </row>
    <row r="1309" spans="1:2" ht="14" x14ac:dyDescent="0.15">
      <c r="A1309" s="34" t="s">
        <v>2771</v>
      </c>
      <c r="B1309" s="19" t="s">
        <v>2772</v>
      </c>
    </row>
    <row r="1310" spans="1:2" ht="14" x14ac:dyDescent="0.15">
      <c r="A1310" s="34" t="s">
        <v>2773</v>
      </c>
      <c r="B1310" s="19" t="s">
        <v>2774</v>
      </c>
    </row>
    <row r="1311" spans="1:2" ht="14" x14ac:dyDescent="0.15">
      <c r="A1311" s="34" t="s">
        <v>2775</v>
      </c>
      <c r="B1311" s="19" t="s">
        <v>2776</v>
      </c>
    </row>
    <row r="1312" spans="1:2" ht="14" x14ac:dyDescent="0.15">
      <c r="A1312" s="34" t="s">
        <v>2777</v>
      </c>
      <c r="B1312" s="19" t="s">
        <v>2778</v>
      </c>
    </row>
    <row r="1313" spans="1:2" ht="14" x14ac:dyDescent="0.15">
      <c r="A1313" s="34" t="s">
        <v>2779</v>
      </c>
      <c r="B1313" s="19" t="s">
        <v>2780</v>
      </c>
    </row>
    <row r="1314" spans="1:2" ht="14" x14ac:dyDescent="0.15">
      <c r="A1314" s="34" t="s">
        <v>2781</v>
      </c>
      <c r="B1314" s="19" t="s">
        <v>2782</v>
      </c>
    </row>
    <row r="1315" spans="1:2" ht="14" x14ac:dyDescent="0.15">
      <c r="A1315" s="34" t="s">
        <v>2783</v>
      </c>
      <c r="B1315" s="19" t="s">
        <v>2784</v>
      </c>
    </row>
    <row r="1316" spans="1:2" ht="14" x14ac:dyDescent="0.15">
      <c r="A1316" s="34" t="s">
        <v>2785</v>
      </c>
      <c r="B1316" s="19" t="s">
        <v>2786</v>
      </c>
    </row>
    <row r="1317" spans="1:2" ht="14" x14ac:dyDescent="0.15">
      <c r="A1317" s="34" t="s">
        <v>2787</v>
      </c>
      <c r="B1317" s="19" t="s">
        <v>2788</v>
      </c>
    </row>
    <row r="1318" spans="1:2" ht="14" x14ac:dyDescent="0.15">
      <c r="A1318" s="34" t="s">
        <v>2789</v>
      </c>
      <c r="B1318" s="19" t="s">
        <v>2790</v>
      </c>
    </row>
    <row r="1319" spans="1:2" ht="14" x14ac:dyDescent="0.15">
      <c r="A1319" s="34" t="s">
        <v>2791</v>
      </c>
      <c r="B1319" s="19" t="s">
        <v>2792</v>
      </c>
    </row>
    <row r="1320" spans="1:2" ht="14" x14ac:dyDescent="0.15">
      <c r="A1320" s="34" t="s">
        <v>2793</v>
      </c>
      <c r="B1320" s="19" t="s">
        <v>2794</v>
      </c>
    </row>
    <row r="1321" spans="1:2" ht="14" x14ac:dyDescent="0.15">
      <c r="A1321" s="34" t="s">
        <v>2795</v>
      </c>
      <c r="B1321" s="19" t="s">
        <v>2796</v>
      </c>
    </row>
    <row r="1322" spans="1:2" ht="14" x14ac:dyDescent="0.15">
      <c r="A1322" s="34" t="s">
        <v>2797</v>
      </c>
      <c r="B1322" s="19" t="s">
        <v>2798</v>
      </c>
    </row>
    <row r="1323" spans="1:2" ht="14" x14ac:dyDescent="0.15">
      <c r="A1323" s="34" t="s">
        <v>2799</v>
      </c>
      <c r="B1323" s="19" t="s">
        <v>2800</v>
      </c>
    </row>
    <row r="1324" spans="1:2" ht="14" x14ac:dyDescent="0.15">
      <c r="A1324" s="34" t="s">
        <v>2801</v>
      </c>
      <c r="B1324" s="19" t="s">
        <v>2802</v>
      </c>
    </row>
    <row r="1325" spans="1:2" ht="14" x14ac:dyDescent="0.15">
      <c r="A1325" s="34" t="s">
        <v>2803</v>
      </c>
      <c r="B1325" s="19" t="s">
        <v>2804</v>
      </c>
    </row>
    <row r="1326" spans="1:2" ht="14" x14ac:dyDescent="0.15">
      <c r="A1326" s="34" t="s">
        <v>2805</v>
      </c>
      <c r="B1326" s="19" t="s">
        <v>2806</v>
      </c>
    </row>
    <row r="1327" spans="1:2" ht="14" x14ac:dyDescent="0.15">
      <c r="A1327" s="34" t="s">
        <v>2807</v>
      </c>
      <c r="B1327" s="19" t="s">
        <v>2808</v>
      </c>
    </row>
    <row r="1328" spans="1:2" ht="14" x14ac:dyDescent="0.15">
      <c r="A1328" s="34" t="s">
        <v>2809</v>
      </c>
      <c r="B1328" s="19" t="s">
        <v>2810</v>
      </c>
    </row>
    <row r="1329" spans="1:2" ht="14" x14ac:dyDescent="0.15">
      <c r="A1329" s="34" t="s">
        <v>2811</v>
      </c>
      <c r="B1329" s="19" t="s">
        <v>2812</v>
      </c>
    </row>
    <row r="1330" spans="1:2" ht="14" x14ac:dyDescent="0.15">
      <c r="A1330" s="34" t="s">
        <v>2813</v>
      </c>
      <c r="B1330" s="19" t="s">
        <v>2814</v>
      </c>
    </row>
    <row r="1331" spans="1:2" ht="14" x14ac:dyDescent="0.15">
      <c r="A1331" s="34" t="s">
        <v>2815</v>
      </c>
      <c r="B1331" s="19" t="s">
        <v>2816</v>
      </c>
    </row>
    <row r="1332" spans="1:2" ht="14" x14ac:dyDescent="0.15">
      <c r="A1332" s="34" t="s">
        <v>2817</v>
      </c>
      <c r="B1332" s="19" t="s">
        <v>2818</v>
      </c>
    </row>
    <row r="1333" spans="1:2" ht="14" x14ac:dyDescent="0.15">
      <c r="A1333" s="34" t="s">
        <v>2819</v>
      </c>
      <c r="B1333" s="19" t="s">
        <v>2820</v>
      </c>
    </row>
    <row r="1334" spans="1:2" ht="14" x14ac:dyDescent="0.15">
      <c r="A1334" s="34" t="s">
        <v>2821</v>
      </c>
      <c r="B1334" s="19" t="s">
        <v>2822</v>
      </c>
    </row>
    <row r="1335" spans="1:2" ht="14" x14ac:dyDescent="0.15">
      <c r="A1335" s="34" t="s">
        <v>2823</v>
      </c>
      <c r="B1335" s="29" t="s">
        <v>2824</v>
      </c>
    </row>
    <row r="1336" spans="1:2" ht="14" x14ac:dyDescent="0.15">
      <c r="A1336" s="34" t="s">
        <v>2825</v>
      </c>
      <c r="B1336" s="29" t="s">
        <v>2826</v>
      </c>
    </row>
    <row r="1337" spans="1:2" ht="14" x14ac:dyDescent="0.15">
      <c r="A1337" s="34" t="s">
        <v>2827</v>
      </c>
      <c r="B1337" s="19" t="s">
        <v>2828</v>
      </c>
    </row>
    <row r="1338" spans="1:2" ht="14" x14ac:dyDescent="0.15">
      <c r="A1338" s="34" t="s">
        <v>2829</v>
      </c>
      <c r="B1338" s="29" t="s">
        <v>2830</v>
      </c>
    </row>
    <row r="1339" spans="1:2" ht="14" x14ac:dyDescent="0.15">
      <c r="A1339" s="34" t="s">
        <v>2831</v>
      </c>
      <c r="B1339" s="29" t="s">
        <v>2832</v>
      </c>
    </row>
    <row r="1340" spans="1:2" ht="14" x14ac:dyDescent="0.15">
      <c r="A1340" s="34" t="s">
        <v>2833</v>
      </c>
      <c r="B1340" s="19" t="s">
        <v>2834</v>
      </c>
    </row>
    <row r="1341" spans="1:2" ht="14" x14ac:dyDescent="0.15">
      <c r="A1341" s="34" t="s">
        <v>2835</v>
      </c>
      <c r="B1341" s="19" t="s">
        <v>2836</v>
      </c>
    </row>
    <row r="1342" spans="1:2" ht="14" x14ac:dyDescent="0.15">
      <c r="A1342" s="34" t="s">
        <v>2837</v>
      </c>
      <c r="B1342" s="19" t="s">
        <v>2838</v>
      </c>
    </row>
    <row r="1343" spans="1:2" ht="14" x14ac:dyDescent="0.15">
      <c r="A1343" s="34" t="s">
        <v>2839</v>
      </c>
      <c r="B1343" s="19" t="s">
        <v>2840</v>
      </c>
    </row>
    <row r="1344" spans="1:2" ht="14" x14ac:dyDescent="0.15">
      <c r="A1344" s="34" t="s">
        <v>2841</v>
      </c>
      <c r="B1344" s="19" t="s">
        <v>2842</v>
      </c>
    </row>
    <row r="1345" spans="1:2" ht="14" x14ac:dyDescent="0.15">
      <c r="A1345" s="34" t="s">
        <v>2843</v>
      </c>
      <c r="B1345" s="19" t="s">
        <v>2844</v>
      </c>
    </row>
    <row r="1346" spans="1:2" ht="14" x14ac:dyDescent="0.15">
      <c r="A1346" s="34" t="s">
        <v>2845</v>
      </c>
      <c r="B1346" s="19" t="s">
        <v>2846</v>
      </c>
    </row>
    <row r="1347" spans="1:2" ht="14" x14ac:dyDescent="0.15">
      <c r="A1347" s="34" t="s">
        <v>2847</v>
      </c>
      <c r="B1347" s="19" t="s">
        <v>2848</v>
      </c>
    </row>
    <row r="1348" spans="1:2" ht="14" x14ac:dyDescent="0.15">
      <c r="A1348" s="34" t="s">
        <v>2849</v>
      </c>
      <c r="B1348" s="19" t="s">
        <v>2850</v>
      </c>
    </row>
    <row r="1349" spans="1:2" ht="14" x14ac:dyDescent="0.15">
      <c r="A1349" s="34" t="s">
        <v>2851</v>
      </c>
      <c r="B1349" s="19" t="s">
        <v>2852</v>
      </c>
    </row>
    <row r="1350" spans="1:2" ht="14" x14ac:dyDescent="0.15">
      <c r="A1350" s="34" t="s">
        <v>2853</v>
      </c>
      <c r="B1350" s="19" t="s">
        <v>2854</v>
      </c>
    </row>
    <row r="1351" spans="1:2" ht="14" x14ac:dyDescent="0.15">
      <c r="A1351" s="34" t="s">
        <v>2855</v>
      </c>
      <c r="B1351" s="19" t="s">
        <v>2856</v>
      </c>
    </row>
    <row r="1352" spans="1:2" ht="14" x14ac:dyDescent="0.15">
      <c r="A1352" s="34" t="s">
        <v>2857</v>
      </c>
      <c r="B1352" s="19" t="s">
        <v>2858</v>
      </c>
    </row>
    <row r="1353" spans="1:2" ht="14" x14ac:dyDescent="0.15">
      <c r="A1353" s="34" t="s">
        <v>2859</v>
      </c>
      <c r="B1353" s="19" t="s">
        <v>2860</v>
      </c>
    </row>
    <row r="1354" spans="1:2" ht="14" x14ac:dyDescent="0.15">
      <c r="A1354" s="34" t="s">
        <v>2861</v>
      </c>
      <c r="B1354" s="19" t="s">
        <v>2862</v>
      </c>
    </row>
    <row r="1355" spans="1:2" ht="14" x14ac:dyDescent="0.15">
      <c r="A1355" s="34" t="s">
        <v>2863</v>
      </c>
      <c r="B1355" s="19" t="s">
        <v>2864</v>
      </c>
    </row>
    <row r="1356" spans="1:2" ht="14" x14ac:dyDescent="0.15">
      <c r="A1356" s="34" t="s">
        <v>2865</v>
      </c>
      <c r="B1356" s="19" t="s">
        <v>2866</v>
      </c>
    </row>
    <row r="1357" spans="1:2" ht="14" x14ac:dyDescent="0.15">
      <c r="A1357" s="34" t="s">
        <v>2867</v>
      </c>
      <c r="B1357" s="19" t="s">
        <v>2868</v>
      </c>
    </row>
    <row r="1358" spans="1:2" ht="14" x14ac:dyDescent="0.15">
      <c r="A1358" s="34" t="s">
        <v>2869</v>
      </c>
      <c r="B1358" s="19" t="s">
        <v>2870</v>
      </c>
    </row>
    <row r="1359" spans="1:2" ht="14" x14ac:dyDescent="0.15">
      <c r="A1359" s="34" t="s">
        <v>2871</v>
      </c>
      <c r="B1359" s="19" t="s">
        <v>2872</v>
      </c>
    </row>
    <row r="1360" spans="1:2" ht="14" x14ac:dyDescent="0.15">
      <c r="A1360" s="34" t="s">
        <v>2873</v>
      </c>
      <c r="B1360" s="19" t="s">
        <v>2874</v>
      </c>
    </row>
    <row r="1361" spans="1:2" ht="14" x14ac:dyDescent="0.15">
      <c r="A1361" s="34" t="s">
        <v>2875</v>
      </c>
      <c r="B1361" s="19" t="s">
        <v>2876</v>
      </c>
    </row>
    <row r="1362" spans="1:2" ht="14" x14ac:dyDescent="0.15">
      <c r="A1362" s="34" t="s">
        <v>2877</v>
      </c>
      <c r="B1362" s="19" t="s">
        <v>2878</v>
      </c>
    </row>
    <row r="1363" spans="1:2" ht="14" x14ac:dyDescent="0.15">
      <c r="A1363" s="34" t="s">
        <v>2879</v>
      </c>
      <c r="B1363" s="19" t="s">
        <v>2880</v>
      </c>
    </row>
    <row r="1364" spans="1:2" ht="14" x14ac:dyDescent="0.15">
      <c r="A1364" s="34" t="s">
        <v>2881</v>
      </c>
      <c r="B1364" s="19" t="s">
        <v>2882</v>
      </c>
    </row>
    <row r="1365" spans="1:2" ht="14" x14ac:dyDescent="0.15">
      <c r="A1365" s="34" t="s">
        <v>2883</v>
      </c>
      <c r="B1365" s="19" t="s">
        <v>2884</v>
      </c>
    </row>
    <row r="1366" spans="1:2" ht="14" x14ac:dyDescent="0.15">
      <c r="A1366" s="34" t="s">
        <v>2885</v>
      </c>
      <c r="B1366" s="19" t="s">
        <v>2886</v>
      </c>
    </row>
    <row r="1367" spans="1:2" ht="14" x14ac:dyDescent="0.15">
      <c r="A1367" s="34" t="s">
        <v>2887</v>
      </c>
      <c r="B1367" s="19" t="s">
        <v>2888</v>
      </c>
    </row>
    <row r="1368" spans="1:2" ht="14" x14ac:dyDescent="0.15">
      <c r="A1368" s="34" t="s">
        <v>2889</v>
      </c>
      <c r="B1368" s="19" t="s">
        <v>2890</v>
      </c>
    </row>
    <row r="1369" spans="1:2" ht="14" x14ac:dyDescent="0.15">
      <c r="A1369" s="34" t="s">
        <v>2891</v>
      </c>
      <c r="B1369" s="19" t="s">
        <v>2892</v>
      </c>
    </row>
    <row r="1370" spans="1:2" ht="14" x14ac:dyDescent="0.15">
      <c r="A1370" s="34" t="s">
        <v>2893</v>
      </c>
      <c r="B1370" s="19" t="s">
        <v>2894</v>
      </c>
    </row>
    <row r="1371" spans="1:2" ht="14" x14ac:dyDescent="0.15">
      <c r="A1371" s="34" t="s">
        <v>2895</v>
      </c>
      <c r="B1371" s="19" t="s">
        <v>2896</v>
      </c>
    </row>
    <row r="1372" spans="1:2" ht="14" x14ac:dyDescent="0.15">
      <c r="A1372" s="34" t="s">
        <v>2897</v>
      </c>
      <c r="B1372" s="19" t="s">
        <v>2898</v>
      </c>
    </row>
    <row r="1373" spans="1:2" ht="14" x14ac:dyDescent="0.15">
      <c r="A1373" s="34" t="s">
        <v>2899</v>
      </c>
      <c r="B1373" s="19" t="s">
        <v>2900</v>
      </c>
    </row>
    <row r="1374" spans="1:2" ht="14" x14ac:dyDescent="0.15">
      <c r="A1374" s="34" t="s">
        <v>2901</v>
      </c>
      <c r="B1374" s="19" t="s">
        <v>2902</v>
      </c>
    </row>
    <row r="1375" spans="1:2" ht="14" x14ac:dyDescent="0.15">
      <c r="A1375" s="34" t="s">
        <v>2903</v>
      </c>
      <c r="B1375" s="19" t="s">
        <v>2904</v>
      </c>
    </row>
    <row r="1376" spans="1:2" ht="14" x14ac:dyDescent="0.15">
      <c r="A1376" s="34" t="s">
        <v>2905</v>
      </c>
      <c r="B1376" s="19" t="s">
        <v>2906</v>
      </c>
    </row>
    <row r="1377" spans="1:2" ht="14" x14ac:dyDescent="0.15">
      <c r="A1377" s="34" t="s">
        <v>2907</v>
      </c>
      <c r="B1377" s="19" t="s">
        <v>2908</v>
      </c>
    </row>
    <row r="1378" spans="1:2" ht="14" x14ac:dyDescent="0.15">
      <c r="A1378" s="34" t="s">
        <v>2909</v>
      </c>
      <c r="B1378" s="19" t="s">
        <v>2910</v>
      </c>
    </row>
    <row r="1379" spans="1:2" ht="14" x14ac:dyDescent="0.15">
      <c r="A1379" s="34" t="s">
        <v>2911</v>
      </c>
      <c r="B1379" s="19" t="s">
        <v>2912</v>
      </c>
    </row>
    <row r="1380" spans="1:2" ht="14" x14ac:dyDescent="0.15">
      <c r="A1380" s="34" t="s">
        <v>2913</v>
      </c>
      <c r="B1380" s="19" t="s">
        <v>2914</v>
      </c>
    </row>
    <row r="1381" spans="1:2" ht="14" x14ac:dyDescent="0.15">
      <c r="A1381" s="34" t="s">
        <v>2915</v>
      </c>
      <c r="B1381" s="19" t="s">
        <v>2916</v>
      </c>
    </row>
    <row r="1382" spans="1:2" ht="14" x14ac:dyDescent="0.15">
      <c r="A1382" s="34" t="s">
        <v>2917</v>
      </c>
      <c r="B1382" s="19" t="s">
        <v>2918</v>
      </c>
    </row>
    <row r="1383" spans="1:2" ht="14" x14ac:dyDescent="0.15">
      <c r="A1383" s="34" t="s">
        <v>2919</v>
      </c>
      <c r="B1383" s="19" t="s">
        <v>2920</v>
      </c>
    </row>
    <row r="1384" spans="1:2" ht="14" x14ac:dyDescent="0.15">
      <c r="A1384" s="34" t="s">
        <v>2921</v>
      </c>
      <c r="B1384" s="19" t="s">
        <v>2922</v>
      </c>
    </row>
    <row r="1385" spans="1:2" ht="14" x14ac:dyDescent="0.15">
      <c r="A1385" s="34" t="s">
        <v>2923</v>
      </c>
      <c r="B1385" s="19" t="s">
        <v>2924</v>
      </c>
    </row>
    <row r="1386" spans="1:2" ht="14" x14ac:dyDescent="0.15">
      <c r="A1386" s="34" t="s">
        <v>2925</v>
      </c>
      <c r="B1386" s="19" t="s">
        <v>2926</v>
      </c>
    </row>
    <row r="1387" spans="1:2" ht="14" x14ac:dyDescent="0.15">
      <c r="A1387" s="34" t="s">
        <v>2927</v>
      </c>
      <c r="B1387" s="19" t="s">
        <v>2928</v>
      </c>
    </row>
    <row r="1388" spans="1:2" ht="14" x14ac:dyDescent="0.15">
      <c r="A1388" s="34" t="s">
        <v>2929</v>
      </c>
      <c r="B1388" s="19" t="s">
        <v>2930</v>
      </c>
    </row>
    <row r="1389" spans="1:2" ht="14" x14ac:dyDescent="0.15">
      <c r="A1389" s="34" t="s">
        <v>2931</v>
      </c>
      <c r="B1389" s="19" t="s">
        <v>2932</v>
      </c>
    </row>
    <row r="1390" spans="1:2" ht="14" x14ac:dyDescent="0.15">
      <c r="A1390" s="34" t="s">
        <v>2933</v>
      </c>
      <c r="B1390" s="19" t="s">
        <v>2934</v>
      </c>
    </row>
    <row r="1391" spans="1:2" ht="14" x14ac:dyDescent="0.15">
      <c r="A1391" s="34" t="s">
        <v>2935</v>
      </c>
      <c r="B1391" s="19" t="s">
        <v>2936</v>
      </c>
    </row>
    <row r="1392" spans="1:2" ht="14" x14ac:dyDescent="0.15">
      <c r="A1392" s="34" t="s">
        <v>2937</v>
      </c>
      <c r="B1392" s="19" t="s">
        <v>2938</v>
      </c>
    </row>
    <row r="1393" spans="1:2" ht="14" x14ac:dyDescent="0.15">
      <c r="A1393" s="34" t="s">
        <v>2939</v>
      </c>
      <c r="B1393" s="19" t="s">
        <v>2940</v>
      </c>
    </row>
    <row r="1394" spans="1:2" ht="14" x14ac:dyDescent="0.15">
      <c r="A1394" s="34" t="s">
        <v>2941</v>
      </c>
      <c r="B1394" s="19" t="s">
        <v>2942</v>
      </c>
    </row>
    <row r="1395" spans="1:2" ht="14" x14ac:dyDescent="0.15">
      <c r="A1395" s="34" t="s">
        <v>2943</v>
      </c>
      <c r="B1395" s="19" t="s">
        <v>2944</v>
      </c>
    </row>
    <row r="1396" spans="1:2" ht="14" x14ac:dyDescent="0.15">
      <c r="A1396" s="34" t="s">
        <v>2945</v>
      </c>
      <c r="B1396" s="19" t="s">
        <v>2946</v>
      </c>
    </row>
    <row r="1397" spans="1:2" ht="14" x14ac:dyDescent="0.15">
      <c r="A1397" s="34" t="s">
        <v>2947</v>
      </c>
      <c r="B1397" s="19" t="s">
        <v>2948</v>
      </c>
    </row>
    <row r="1398" spans="1:2" ht="14" x14ac:dyDescent="0.15">
      <c r="A1398" s="34" t="s">
        <v>2949</v>
      </c>
      <c r="B1398" s="19" t="s">
        <v>2950</v>
      </c>
    </row>
    <row r="1399" spans="1:2" ht="14" x14ac:dyDescent="0.15">
      <c r="A1399" s="34" t="s">
        <v>2951</v>
      </c>
      <c r="B1399" s="19" t="s">
        <v>2952</v>
      </c>
    </row>
    <row r="1400" spans="1:2" ht="14" x14ac:dyDescent="0.15">
      <c r="A1400" s="34" t="s">
        <v>2953</v>
      </c>
      <c r="B1400" s="19" t="s">
        <v>2954</v>
      </c>
    </row>
    <row r="1401" spans="1:2" ht="14" x14ac:dyDescent="0.15">
      <c r="A1401" s="34" t="s">
        <v>2955</v>
      </c>
      <c r="B1401" s="19" t="s">
        <v>2956</v>
      </c>
    </row>
    <row r="1402" spans="1:2" ht="14" x14ac:dyDescent="0.15">
      <c r="A1402" s="34" t="s">
        <v>2957</v>
      </c>
      <c r="B1402" s="19" t="s">
        <v>2958</v>
      </c>
    </row>
    <row r="1403" spans="1:2" ht="14" x14ac:dyDescent="0.15">
      <c r="A1403" s="34" t="s">
        <v>2959</v>
      </c>
      <c r="B1403" s="19" t="s">
        <v>2960</v>
      </c>
    </row>
    <row r="1404" spans="1:2" ht="14" x14ac:dyDescent="0.15">
      <c r="A1404" s="34" t="s">
        <v>2961</v>
      </c>
      <c r="B1404" s="19" t="s">
        <v>2962</v>
      </c>
    </row>
    <row r="1405" spans="1:2" ht="14" x14ac:dyDescent="0.15">
      <c r="A1405" s="34" t="s">
        <v>2963</v>
      </c>
      <c r="B1405" s="19" t="s">
        <v>2964</v>
      </c>
    </row>
    <row r="1406" spans="1:2" ht="14" x14ac:dyDescent="0.15">
      <c r="A1406" s="34" t="s">
        <v>2965</v>
      </c>
      <c r="B1406" s="19" t="s">
        <v>2966</v>
      </c>
    </row>
    <row r="1407" spans="1:2" ht="14" x14ac:dyDescent="0.15">
      <c r="A1407" s="34" t="s">
        <v>2967</v>
      </c>
      <c r="B1407" s="19" t="s">
        <v>2968</v>
      </c>
    </row>
    <row r="1408" spans="1:2" ht="14" x14ac:dyDescent="0.15">
      <c r="A1408" s="34" t="s">
        <v>2969</v>
      </c>
      <c r="B1408" s="19" t="s">
        <v>2970</v>
      </c>
    </row>
    <row r="1409" spans="1:2" ht="14" x14ac:dyDescent="0.15">
      <c r="A1409" s="34" t="s">
        <v>2971</v>
      </c>
      <c r="B1409" s="19" t="s">
        <v>2972</v>
      </c>
    </row>
    <row r="1410" spans="1:2" ht="14" x14ac:dyDescent="0.15">
      <c r="A1410" s="34" t="s">
        <v>2973</v>
      </c>
      <c r="B1410" s="19" t="s">
        <v>2974</v>
      </c>
    </row>
    <row r="1411" spans="1:2" ht="14" x14ac:dyDescent="0.15">
      <c r="A1411" s="34" t="s">
        <v>2975</v>
      </c>
      <c r="B1411" s="19" t="s">
        <v>2976</v>
      </c>
    </row>
    <row r="1412" spans="1:2" ht="14" x14ac:dyDescent="0.15">
      <c r="A1412" s="34" t="s">
        <v>2977</v>
      </c>
      <c r="B1412" s="19" t="s">
        <v>2978</v>
      </c>
    </row>
    <row r="1413" spans="1:2" ht="14" x14ac:dyDescent="0.15">
      <c r="A1413" s="34" t="s">
        <v>2979</v>
      </c>
      <c r="B1413" s="19" t="s">
        <v>2980</v>
      </c>
    </row>
    <row r="1414" spans="1:2" ht="14" x14ac:dyDescent="0.15">
      <c r="A1414" s="34" t="s">
        <v>2981</v>
      </c>
      <c r="B1414" s="19" t="s">
        <v>2982</v>
      </c>
    </row>
    <row r="1415" spans="1:2" ht="14" x14ac:dyDescent="0.15">
      <c r="A1415" s="34" t="s">
        <v>2983</v>
      </c>
      <c r="B1415" s="19" t="s">
        <v>2984</v>
      </c>
    </row>
    <row r="1416" spans="1:2" ht="14" x14ac:dyDescent="0.15">
      <c r="A1416" s="34" t="s">
        <v>2985</v>
      </c>
      <c r="B1416" s="19" t="s">
        <v>2986</v>
      </c>
    </row>
    <row r="1417" spans="1:2" ht="14" x14ac:dyDescent="0.15">
      <c r="A1417" s="34" t="s">
        <v>2987</v>
      </c>
      <c r="B1417" s="19" t="s">
        <v>2988</v>
      </c>
    </row>
    <row r="1418" spans="1:2" ht="14" x14ac:dyDescent="0.15">
      <c r="A1418" s="34" t="s">
        <v>2989</v>
      </c>
      <c r="B1418" s="19" t="s">
        <v>2990</v>
      </c>
    </row>
    <row r="1419" spans="1:2" ht="14" x14ac:dyDescent="0.15">
      <c r="A1419" s="34" t="s">
        <v>2991</v>
      </c>
      <c r="B1419" s="19" t="s">
        <v>2992</v>
      </c>
    </row>
    <row r="1420" spans="1:2" ht="14" x14ac:dyDescent="0.15">
      <c r="A1420" s="34" t="s">
        <v>2993</v>
      </c>
      <c r="B1420" s="19" t="s">
        <v>2994</v>
      </c>
    </row>
    <row r="1421" spans="1:2" ht="14" x14ac:dyDescent="0.15">
      <c r="A1421" s="34" t="s">
        <v>2995</v>
      </c>
      <c r="B1421" s="19" t="s">
        <v>2996</v>
      </c>
    </row>
    <row r="1422" spans="1:2" ht="14" x14ac:dyDescent="0.15">
      <c r="A1422" s="34" t="s">
        <v>2997</v>
      </c>
      <c r="B1422" s="19" t="s">
        <v>2998</v>
      </c>
    </row>
    <row r="1423" spans="1:2" ht="14" x14ac:dyDescent="0.15">
      <c r="A1423" s="34" t="s">
        <v>2999</v>
      </c>
      <c r="B1423" s="19" t="s">
        <v>3000</v>
      </c>
    </row>
    <row r="1424" spans="1:2" ht="14" x14ac:dyDescent="0.15">
      <c r="A1424" s="34" t="s">
        <v>3001</v>
      </c>
      <c r="B1424" s="19" t="s">
        <v>3002</v>
      </c>
    </row>
    <row r="1425" spans="1:2" ht="14" x14ac:dyDescent="0.15">
      <c r="A1425" s="34" t="s">
        <v>3003</v>
      </c>
      <c r="B1425" s="19" t="s">
        <v>3004</v>
      </c>
    </row>
    <row r="1426" spans="1:2" ht="14" x14ac:dyDescent="0.15">
      <c r="A1426" s="34" t="s">
        <v>3005</v>
      </c>
      <c r="B1426" s="19" t="s">
        <v>3006</v>
      </c>
    </row>
    <row r="1427" spans="1:2" ht="14" x14ac:dyDescent="0.15">
      <c r="A1427" s="34" t="s">
        <v>3007</v>
      </c>
      <c r="B1427" s="19" t="s">
        <v>3008</v>
      </c>
    </row>
    <row r="1428" spans="1:2" ht="14" x14ac:dyDescent="0.15">
      <c r="A1428" s="34" t="s">
        <v>3009</v>
      </c>
      <c r="B1428" s="19" t="s">
        <v>3010</v>
      </c>
    </row>
    <row r="1429" spans="1:2" ht="14" x14ac:dyDescent="0.15">
      <c r="A1429" s="34" t="s">
        <v>3011</v>
      </c>
      <c r="B1429" s="19" t="s">
        <v>3012</v>
      </c>
    </row>
    <row r="1430" spans="1:2" ht="14" x14ac:dyDescent="0.15">
      <c r="A1430" s="34" t="s">
        <v>3013</v>
      </c>
      <c r="B1430" s="19" t="s">
        <v>3014</v>
      </c>
    </row>
    <row r="1431" spans="1:2" ht="14" x14ac:dyDescent="0.15">
      <c r="A1431" s="34" t="s">
        <v>3015</v>
      </c>
      <c r="B1431" s="19" t="s">
        <v>3016</v>
      </c>
    </row>
    <row r="1432" spans="1:2" ht="14" x14ac:dyDescent="0.15">
      <c r="A1432" s="34" t="s">
        <v>3017</v>
      </c>
      <c r="B1432" s="19" t="s">
        <v>3018</v>
      </c>
    </row>
    <row r="1433" spans="1:2" ht="14" x14ac:dyDescent="0.15">
      <c r="A1433" s="34" t="s">
        <v>3019</v>
      </c>
      <c r="B1433" s="19" t="s">
        <v>3020</v>
      </c>
    </row>
    <row r="1434" spans="1:2" ht="14" x14ac:dyDescent="0.15">
      <c r="A1434" s="34" t="s">
        <v>3021</v>
      </c>
      <c r="B1434" s="19" t="s">
        <v>3022</v>
      </c>
    </row>
    <row r="1435" spans="1:2" ht="14" x14ac:dyDescent="0.15">
      <c r="A1435" s="34" t="s">
        <v>3023</v>
      </c>
      <c r="B1435" s="19" t="s">
        <v>3024</v>
      </c>
    </row>
    <row r="1436" spans="1:2" ht="14" x14ac:dyDescent="0.15">
      <c r="A1436" s="34" t="s">
        <v>3025</v>
      </c>
      <c r="B1436" s="19" t="s">
        <v>3026</v>
      </c>
    </row>
    <row r="1437" spans="1:2" ht="14" x14ac:dyDescent="0.15">
      <c r="A1437" s="34" t="s">
        <v>3027</v>
      </c>
      <c r="B1437" s="19" t="s">
        <v>3028</v>
      </c>
    </row>
    <row r="1438" spans="1:2" ht="14" x14ac:dyDescent="0.15">
      <c r="A1438" s="34" t="s">
        <v>3029</v>
      </c>
      <c r="B1438" s="19" t="s">
        <v>3030</v>
      </c>
    </row>
    <row r="1439" spans="1:2" ht="14" x14ac:dyDescent="0.15">
      <c r="A1439" s="34" t="s">
        <v>3031</v>
      </c>
      <c r="B1439" s="19" t="s">
        <v>3032</v>
      </c>
    </row>
    <row r="1440" spans="1:2" ht="14" x14ac:dyDescent="0.15">
      <c r="A1440" s="34" t="s">
        <v>3033</v>
      </c>
      <c r="B1440" s="19" t="s">
        <v>3034</v>
      </c>
    </row>
    <row r="1441" spans="1:2" ht="14" x14ac:dyDescent="0.15">
      <c r="A1441" s="34" t="s">
        <v>3035</v>
      </c>
      <c r="B1441" s="19" t="s">
        <v>3036</v>
      </c>
    </row>
    <row r="1442" spans="1:2" ht="14" x14ac:dyDescent="0.15">
      <c r="A1442" s="34" t="s">
        <v>3037</v>
      </c>
      <c r="B1442" s="19" t="s">
        <v>3038</v>
      </c>
    </row>
    <row r="1443" spans="1:2" ht="14" x14ac:dyDescent="0.15">
      <c r="A1443" s="34" t="s">
        <v>3039</v>
      </c>
      <c r="B1443" s="19" t="s">
        <v>3040</v>
      </c>
    </row>
    <row r="1444" spans="1:2" ht="14" x14ac:dyDescent="0.15">
      <c r="A1444" s="34" t="s">
        <v>3041</v>
      </c>
      <c r="B1444" s="19" t="s">
        <v>3042</v>
      </c>
    </row>
    <row r="1445" spans="1:2" ht="14" x14ac:dyDescent="0.15">
      <c r="A1445" s="34" t="s">
        <v>3043</v>
      </c>
      <c r="B1445" s="19" t="s">
        <v>3044</v>
      </c>
    </row>
    <row r="1446" spans="1:2" ht="14" x14ac:dyDescent="0.15">
      <c r="A1446" s="34" t="s">
        <v>3045</v>
      </c>
      <c r="B1446" s="19" t="s">
        <v>3046</v>
      </c>
    </row>
    <row r="1447" spans="1:2" ht="14" x14ac:dyDescent="0.15">
      <c r="A1447" s="34" t="s">
        <v>3047</v>
      </c>
      <c r="B1447" s="19" t="s">
        <v>3048</v>
      </c>
    </row>
    <row r="1448" spans="1:2" ht="14" x14ac:dyDescent="0.15">
      <c r="A1448" s="34" t="s">
        <v>3049</v>
      </c>
      <c r="B1448" s="19" t="s">
        <v>920</v>
      </c>
    </row>
    <row r="1449" spans="1:2" ht="14" x14ac:dyDescent="0.15">
      <c r="A1449" s="34" t="s">
        <v>3050</v>
      </c>
      <c r="B1449" s="19" t="s">
        <v>3051</v>
      </c>
    </row>
    <row r="1450" spans="1:2" ht="14" x14ac:dyDescent="0.15">
      <c r="A1450" s="34" t="s">
        <v>3052</v>
      </c>
      <c r="B1450" s="19" t="s">
        <v>3053</v>
      </c>
    </row>
    <row r="1451" spans="1:2" ht="14" x14ac:dyDescent="0.15">
      <c r="A1451" s="34" t="s">
        <v>3054</v>
      </c>
      <c r="B1451" s="19" t="s">
        <v>914</v>
      </c>
    </row>
    <row r="1452" spans="1:2" ht="14" x14ac:dyDescent="0.15">
      <c r="A1452" s="34" t="s">
        <v>3055</v>
      </c>
      <c r="B1452" s="19" t="s">
        <v>876</v>
      </c>
    </row>
    <row r="1453" spans="1:2" ht="14" x14ac:dyDescent="0.15">
      <c r="A1453" s="34" t="s">
        <v>3056</v>
      </c>
      <c r="B1453" s="19" t="s">
        <v>878</v>
      </c>
    </row>
    <row r="1454" spans="1:2" ht="14" x14ac:dyDescent="0.15">
      <c r="A1454" s="34" t="s">
        <v>3057</v>
      </c>
      <c r="B1454" s="19" t="s">
        <v>880</v>
      </c>
    </row>
    <row r="1455" spans="1:2" ht="14" x14ac:dyDescent="0.15">
      <c r="A1455" s="34" t="s">
        <v>3058</v>
      </c>
      <c r="B1455" s="19" t="s">
        <v>3059</v>
      </c>
    </row>
    <row r="1456" spans="1:2" ht="14" x14ac:dyDescent="0.15">
      <c r="A1456" s="34" t="s">
        <v>3060</v>
      </c>
      <c r="B1456" s="19" t="s">
        <v>3061</v>
      </c>
    </row>
    <row r="1457" spans="1:2" ht="14" x14ac:dyDescent="0.15">
      <c r="A1457" s="34" t="s">
        <v>3062</v>
      </c>
      <c r="B1457" s="19" t="s">
        <v>3063</v>
      </c>
    </row>
    <row r="1458" spans="1:2" ht="14" x14ac:dyDescent="0.15">
      <c r="A1458" s="34" t="s">
        <v>3064</v>
      </c>
      <c r="B1458" s="19" t="s">
        <v>3065</v>
      </c>
    </row>
    <row r="1459" spans="1:2" ht="14" x14ac:dyDescent="0.15">
      <c r="A1459" s="34" t="s">
        <v>3066</v>
      </c>
      <c r="B1459" s="19" t="s">
        <v>3067</v>
      </c>
    </row>
    <row r="1460" spans="1:2" ht="14" x14ac:dyDescent="0.15">
      <c r="A1460" s="34" t="s">
        <v>3068</v>
      </c>
      <c r="B1460" s="19" t="s">
        <v>3069</v>
      </c>
    </row>
    <row r="1461" spans="1:2" ht="14" x14ac:dyDescent="0.15">
      <c r="A1461" s="34" t="s">
        <v>3070</v>
      </c>
      <c r="B1461" s="19" t="s">
        <v>3071</v>
      </c>
    </row>
    <row r="1462" spans="1:2" ht="14" x14ac:dyDescent="0.15">
      <c r="A1462" s="34" t="s">
        <v>3072</v>
      </c>
      <c r="B1462" s="19" t="s">
        <v>3073</v>
      </c>
    </row>
    <row r="1463" spans="1:2" ht="14" x14ac:dyDescent="0.15">
      <c r="A1463" s="34" t="s">
        <v>3074</v>
      </c>
      <c r="B1463" s="19" t="s">
        <v>874</v>
      </c>
    </row>
    <row r="1464" spans="1:2" ht="14" x14ac:dyDescent="0.15">
      <c r="A1464" s="34" t="s">
        <v>3075</v>
      </c>
      <c r="B1464" s="19" t="s">
        <v>898</v>
      </c>
    </row>
    <row r="1465" spans="1:2" ht="14" x14ac:dyDescent="0.15">
      <c r="A1465" s="34" t="s">
        <v>3076</v>
      </c>
      <c r="B1465" s="19" t="s">
        <v>3077</v>
      </c>
    </row>
    <row r="1466" spans="1:2" ht="14" x14ac:dyDescent="0.15">
      <c r="A1466" s="34" t="s">
        <v>3078</v>
      </c>
      <c r="B1466" s="19" t="s">
        <v>3079</v>
      </c>
    </row>
    <row r="1467" spans="1:2" ht="14" x14ac:dyDescent="0.15">
      <c r="A1467" s="34" t="s">
        <v>3080</v>
      </c>
      <c r="B1467" s="19" t="s">
        <v>3081</v>
      </c>
    </row>
    <row r="1468" spans="1:2" ht="14" x14ac:dyDescent="0.15">
      <c r="A1468" s="34" t="s">
        <v>3082</v>
      </c>
      <c r="B1468" s="19" t="s">
        <v>912</v>
      </c>
    </row>
    <row r="1469" spans="1:2" ht="14" x14ac:dyDescent="0.15">
      <c r="A1469" s="34" t="s">
        <v>3083</v>
      </c>
      <c r="B1469" s="19" t="s">
        <v>900</v>
      </c>
    </row>
    <row r="1470" spans="1:2" ht="14" x14ac:dyDescent="0.15">
      <c r="A1470" s="34" t="s">
        <v>3084</v>
      </c>
      <c r="B1470" s="19" t="s">
        <v>3085</v>
      </c>
    </row>
    <row r="1471" spans="1:2" ht="14" x14ac:dyDescent="0.15">
      <c r="A1471" s="34" t="s">
        <v>3086</v>
      </c>
      <c r="B1471" s="19" t="s">
        <v>3087</v>
      </c>
    </row>
    <row r="1472" spans="1:2" ht="14" x14ac:dyDescent="0.15">
      <c r="A1472" s="34" t="s">
        <v>3088</v>
      </c>
      <c r="B1472" s="19" t="s">
        <v>3089</v>
      </c>
    </row>
    <row r="1473" spans="1:2" ht="14" x14ac:dyDescent="0.15">
      <c r="A1473" s="34" t="s">
        <v>3090</v>
      </c>
      <c r="B1473" s="19" t="s">
        <v>3091</v>
      </c>
    </row>
    <row r="1474" spans="1:2" ht="14" x14ac:dyDescent="0.15">
      <c r="A1474" s="34" t="s">
        <v>3092</v>
      </c>
      <c r="B1474" s="19" t="s">
        <v>3093</v>
      </c>
    </row>
    <row r="1475" spans="1:2" ht="14" x14ac:dyDescent="0.15">
      <c r="A1475" s="34" t="s">
        <v>3094</v>
      </c>
      <c r="B1475" s="19" t="s">
        <v>3095</v>
      </c>
    </row>
    <row r="1476" spans="1:2" ht="14" x14ac:dyDescent="0.15">
      <c r="A1476" s="34" t="s">
        <v>3096</v>
      </c>
      <c r="B1476" s="19" t="s">
        <v>3097</v>
      </c>
    </row>
    <row r="1477" spans="1:2" ht="14" x14ac:dyDescent="0.15">
      <c r="A1477" s="34" t="s">
        <v>3098</v>
      </c>
      <c r="B1477" s="19" t="s">
        <v>3099</v>
      </c>
    </row>
    <row r="1478" spans="1:2" ht="14" x14ac:dyDescent="0.15">
      <c r="A1478" s="34" t="s">
        <v>3100</v>
      </c>
      <c r="B1478" s="19" t="s">
        <v>3101</v>
      </c>
    </row>
    <row r="1479" spans="1:2" ht="14" x14ac:dyDescent="0.15">
      <c r="A1479" s="34" t="s">
        <v>3102</v>
      </c>
      <c r="B1479" s="19" t="s">
        <v>3103</v>
      </c>
    </row>
    <row r="1480" spans="1:2" ht="14" x14ac:dyDescent="0.15">
      <c r="A1480" s="34" t="s">
        <v>3104</v>
      </c>
      <c r="B1480" s="19" t="s">
        <v>3105</v>
      </c>
    </row>
    <row r="1481" spans="1:2" ht="14" x14ac:dyDescent="0.15">
      <c r="A1481" s="34" t="s">
        <v>3106</v>
      </c>
      <c r="B1481" s="19" t="s">
        <v>904</v>
      </c>
    </row>
    <row r="1482" spans="1:2" ht="14" x14ac:dyDescent="0.15">
      <c r="A1482" s="34" t="s">
        <v>3107</v>
      </c>
      <c r="B1482" s="19" t="s">
        <v>3108</v>
      </c>
    </row>
    <row r="1483" spans="1:2" ht="14" x14ac:dyDescent="0.15">
      <c r="A1483" s="34" t="s">
        <v>3109</v>
      </c>
      <c r="B1483" s="19" t="s">
        <v>3110</v>
      </c>
    </row>
    <row r="1484" spans="1:2" ht="14" x14ac:dyDescent="0.15">
      <c r="A1484" s="34" t="s">
        <v>3111</v>
      </c>
      <c r="B1484" s="19" t="s">
        <v>3112</v>
      </c>
    </row>
    <row r="1485" spans="1:2" ht="14" x14ac:dyDescent="0.15">
      <c r="A1485" s="34" t="s">
        <v>3113</v>
      </c>
      <c r="B1485" s="19" t="s">
        <v>3114</v>
      </c>
    </row>
    <row r="1486" spans="1:2" ht="14" x14ac:dyDescent="0.15">
      <c r="A1486" s="34" t="s">
        <v>3115</v>
      </c>
      <c r="B1486" s="19" t="s">
        <v>886</v>
      </c>
    </row>
    <row r="1487" spans="1:2" ht="14" x14ac:dyDescent="0.15">
      <c r="A1487" s="34" t="s">
        <v>3116</v>
      </c>
      <c r="B1487" s="19" t="s">
        <v>3117</v>
      </c>
    </row>
    <row r="1488" spans="1:2" ht="14" x14ac:dyDescent="0.15">
      <c r="A1488" s="34" t="s">
        <v>3118</v>
      </c>
      <c r="B1488" s="19" t="s">
        <v>938</v>
      </c>
    </row>
    <row r="1489" spans="1:2" ht="14" x14ac:dyDescent="0.15">
      <c r="A1489" s="34" t="s">
        <v>3119</v>
      </c>
      <c r="B1489" s="19" t="s">
        <v>940</v>
      </c>
    </row>
    <row r="1490" spans="1:2" ht="14" x14ac:dyDescent="0.15">
      <c r="A1490" s="34" t="s">
        <v>3120</v>
      </c>
      <c r="B1490" s="19" t="s">
        <v>942</v>
      </c>
    </row>
    <row r="1491" spans="1:2" ht="14" x14ac:dyDescent="0.15">
      <c r="A1491" s="34" t="s">
        <v>3121</v>
      </c>
      <c r="B1491" s="19" t="s">
        <v>3122</v>
      </c>
    </row>
    <row r="1492" spans="1:2" ht="14" x14ac:dyDescent="0.15">
      <c r="A1492" s="34" t="s">
        <v>3123</v>
      </c>
      <c r="B1492" s="19" t="s">
        <v>3124</v>
      </c>
    </row>
    <row r="1493" spans="1:2" ht="14" x14ac:dyDescent="0.15">
      <c r="A1493" s="34" t="s">
        <v>3125</v>
      </c>
      <c r="B1493" s="19" t="s">
        <v>928</v>
      </c>
    </row>
    <row r="1494" spans="1:2" ht="14" x14ac:dyDescent="0.15">
      <c r="A1494" s="34" t="s">
        <v>3126</v>
      </c>
      <c r="B1494" s="19" t="s">
        <v>930</v>
      </c>
    </row>
    <row r="1495" spans="1:2" ht="14" x14ac:dyDescent="0.15">
      <c r="A1495" s="34" t="s">
        <v>3127</v>
      </c>
      <c r="B1495" s="19" t="s">
        <v>932</v>
      </c>
    </row>
    <row r="1496" spans="1:2" ht="14" x14ac:dyDescent="0.15">
      <c r="A1496" s="34" t="s">
        <v>3128</v>
      </c>
      <c r="B1496" s="19" t="s">
        <v>3129</v>
      </c>
    </row>
    <row r="1497" spans="1:2" ht="14" x14ac:dyDescent="0.15">
      <c r="A1497" s="34" t="s">
        <v>3130</v>
      </c>
      <c r="B1497" s="19" t="s">
        <v>3131</v>
      </c>
    </row>
    <row r="1498" spans="1:2" ht="14" x14ac:dyDescent="0.15">
      <c r="A1498" s="34" t="s">
        <v>3132</v>
      </c>
      <c r="B1498" s="19" t="s">
        <v>3133</v>
      </c>
    </row>
    <row r="1499" spans="1:2" ht="14" x14ac:dyDescent="0.15">
      <c r="A1499" s="34" t="s">
        <v>3134</v>
      </c>
      <c r="B1499" s="19" t="s">
        <v>3135</v>
      </c>
    </row>
    <row r="1500" spans="1:2" ht="14" x14ac:dyDescent="0.15">
      <c r="A1500" s="34" t="s">
        <v>3136</v>
      </c>
      <c r="B1500" s="19" t="s">
        <v>3137</v>
      </c>
    </row>
    <row r="1501" spans="1:2" ht="14" x14ac:dyDescent="0.15">
      <c r="A1501" s="34" t="s">
        <v>3138</v>
      </c>
      <c r="B1501" s="19" t="s">
        <v>3139</v>
      </c>
    </row>
    <row r="1502" spans="1:2" ht="14" x14ac:dyDescent="0.15">
      <c r="A1502" s="34" t="s">
        <v>3140</v>
      </c>
      <c r="B1502" s="19" t="s">
        <v>3141</v>
      </c>
    </row>
    <row r="1503" spans="1:2" ht="14" x14ac:dyDescent="0.15">
      <c r="A1503" s="34" t="s">
        <v>3142</v>
      </c>
      <c r="B1503" s="19" t="s">
        <v>3143</v>
      </c>
    </row>
    <row r="1504" spans="1:2" ht="14" x14ac:dyDescent="0.15">
      <c r="A1504" s="34" t="s">
        <v>3144</v>
      </c>
      <c r="B1504" s="19" t="s">
        <v>3145</v>
      </c>
    </row>
    <row r="1505" spans="1:2" ht="14" x14ac:dyDescent="0.15">
      <c r="A1505" s="34" t="s">
        <v>3146</v>
      </c>
      <c r="B1505" s="19" t="s">
        <v>3147</v>
      </c>
    </row>
    <row r="1506" spans="1:2" ht="14" x14ac:dyDescent="0.15">
      <c r="A1506" s="34" t="s">
        <v>3148</v>
      </c>
      <c r="B1506" s="19" t="s">
        <v>3149</v>
      </c>
    </row>
    <row r="1507" spans="1:2" ht="14" x14ac:dyDescent="0.15">
      <c r="A1507" s="34" t="s">
        <v>3150</v>
      </c>
      <c r="B1507" s="19" t="s">
        <v>3151</v>
      </c>
    </row>
    <row r="1508" spans="1:2" ht="14" x14ac:dyDescent="0.15">
      <c r="A1508" s="34" t="s">
        <v>3152</v>
      </c>
      <c r="B1508" s="19" t="s">
        <v>946</v>
      </c>
    </row>
    <row r="1509" spans="1:2" ht="14" x14ac:dyDescent="0.15">
      <c r="A1509" s="34" t="s">
        <v>3153</v>
      </c>
      <c r="B1509" s="19" t="s">
        <v>3154</v>
      </c>
    </row>
    <row r="1510" spans="1:2" ht="14" x14ac:dyDescent="0.15">
      <c r="A1510" s="34" t="s">
        <v>3155</v>
      </c>
      <c r="B1510" s="19" t="s">
        <v>3156</v>
      </c>
    </row>
    <row r="1511" spans="1:2" ht="14" x14ac:dyDescent="0.15">
      <c r="A1511" s="34" t="s">
        <v>3157</v>
      </c>
      <c r="B1511" s="19" t="s">
        <v>3158</v>
      </c>
    </row>
    <row r="1512" spans="1:2" ht="14" x14ac:dyDescent="0.15">
      <c r="A1512" s="34" t="s">
        <v>3159</v>
      </c>
      <c r="B1512" s="19" t="s">
        <v>948</v>
      </c>
    </row>
    <row r="1513" spans="1:2" ht="14" x14ac:dyDescent="0.15">
      <c r="A1513" s="34" t="s">
        <v>3160</v>
      </c>
      <c r="B1513" s="19" t="s">
        <v>3161</v>
      </c>
    </row>
    <row r="1514" spans="1:2" ht="14" x14ac:dyDescent="0.15">
      <c r="A1514" s="34" t="s">
        <v>3162</v>
      </c>
      <c r="B1514" s="19" t="s">
        <v>3163</v>
      </c>
    </row>
    <row r="1515" spans="1:2" ht="14" x14ac:dyDescent="0.15">
      <c r="A1515" s="34" t="s">
        <v>3164</v>
      </c>
      <c r="B1515" s="19" t="s">
        <v>3165</v>
      </c>
    </row>
    <row r="1516" spans="1:2" ht="14" x14ac:dyDescent="0.15">
      <c r="A1516" s="34" t="s">
        <v>3166</v>
      </c>
      <c r="B1516" s="19" t="s">
        <v>950</v>
      </c>
    </row>
    <row r="1517" spans="1:2" ht="14" x14ac:dyDescent="0.15">
      <c r="A1517" s="34" t="s">
        <v>3167</v>
      </c>
      <c r="B1517" s="19" t="s">
        <v>3168</v>
      </c>
    </row>
    <row r="1518" spans="1:2" ht="14" x14ac:dyDescent="0.15">
      <c r="A1518" s="34" t="s">
        <v>3169</v>
      </c>
      <c r="B1518" s="19" t="s">
        <v>3170</v>
      </c>
    </row>
    <row r="1519" spans="1:2" ht="14" x14ac:dyDescent="0.15">
      <c r="A1519" s="34" t="s">
        <v>3171</v>
      </c>
      <c r="B1519" s="19" t="s">
        <v>3172</v>
      </c>
    </row>
    <row r="1520" spans="1:2" ht="14" x14ac:dyDescent="0.15">
      <c r="A1520" s="34" t="s">
        <v>3173</v>
      </c>
      <c r="B1520" s="19" t="s">
        <v>3174</v>
      </c>
    </row>
    <row r="1521" spans="1:2" ht="14" x14ac:dyDescent="0.15">
      <c r="A1521" s="34" t="s">
        <v>3175</v>
      </c>
      <c r="B1521" s="19" t="s">
        <v>3176</v>
      </c>
    </row>
    <row r="1522" spans="1:2" ht="14" x14ac:dyDescent="0.15">
      <c r="A1522" s="34" t="s">
        <v>3177</v>
      </c>
      <c r="B1522" s="19" t="s">
        <v>3178</v>
      </c>
    </row>
    <row r="1523" spans="1:2" ht="14" x14ac:dyDescent="0.15">
      <c r="A1523" s="34" t="s">
        <v>3179</v>
      </c>
      <c r="B1523" s="19" t="s">
        <v>3180</v>
      </c>
    </row>
    <row r="1524" spans="1:2" ht="14" x14ac:dyDescent="0.15">
      <c r="A1524" s="34" t="s">
        <v>3181</v>
      </c>
      <c r="B1524" s="19" t="s">
        <v>982</v>
      </c>
    </row>
    <row r="1525" spans="1:2" ht="14" x14ac:dyDescent="0.15">
      <c r="A1525" s="34" t="s">
        <v>3182</v>
      </c>
      <c r="B1525" s="19" t="s">
        <v>3183</v>
      </c>
    </row>
    <row r="1526" spans="1:2" ht="14" x14ac:dyDescent="0.15">
      <c r="A1526" s="34" t="s">
        <v>3184</v>
      </c>
      <c r="B1526" s="19" t="s">
        <v>3185</v>
      </c>
    </row>
    <row r="1527" spans="1:2" ht="14" x14ac:dyDescent="0.15">
      <c r="A1527" s="34" t="s">
        <v>3186</v>
      </c>
      <c r="B1527" s="19" t="s">
        <v>3187</v>
      </c>
    </row>
    <row r="1528" spans="1:2" ht="14" x14ac:dyDescent="0.15">
      <c r="A1528" s="34" t="s">
        <v>3188</v>
      </c>
      <c r="B1528" s="19" t="s">
        <v>984</v>
      </c>
    </row>
    <row r="1529" spans="1:2" ht="14" x14ac:dyDescent="0.15">
      <c r="A1529" s="34" t="s">
        <v>3189</v>
      </c>
      <c r="B1529" s="19" t="s">
        <v>3190</v>
      </c>
    </row>
    <row r="1530" spans="1:2" ht="14" x14ac:dyDescent="0.15">
      <c r="A1530" s="34" t="s">
        <v>3191</v>
      </c>
      <c r="B1530" s="19" t="s">
        <v>3192</v>
      </c>
    </row>
    <row r="1531" spans="1:2" ht="14" x14ac:dyDescent="0.15">
      <c r="A1531" s="34" t="s">
        <v>3193</v>
      </c>
      <c r="B1531" s="19" t="s">
        <v>3194</v>
      </c>
    </row>
    <row r="1532" spans="1:2" ht="14" x14ac:dyDescent="0.15">
      <c r="A1532" s="34" t="s">
        <v>3195</v>
      </c>
      <c r="B1532" s="19" t="s">
        <v>956</v>
      </c>
    </row>
    <row r="1533" spans="1:2" ht="14" x14ac:dyDescent="0.15">
      <c r="A1533" s="34" t="s">
        <v>3196</v>
      </c>
      <c r="B1533" s="19" t="s">
        <v>3197</v>
      </c>
    </row>
    <row r="1534" spans="1:2" ht="14" x14ac:dyDescent="0.15">
      <c r="A1534" s="34" t="s">
        <v>3198</v>
      </c>
      <c r="B1534" s="19" t="s">
        <v>3199</v>
      </c>
    </row>
    <row r="1535" spans="1:2" ht="14" x14ac:dyDescent="0.15">
      <c r="A1535" s="34" t="s">
        <v>3200</v>
      </c>
      <c r="B1535" s="19" t="s">
        <v>3201</v>
      </c>
    </row>
    <row r="1536" spans="1:2" ht="14" x14ac:dyDescent="0.15">
      <c r="A1536" s="34" t="s">
        <v>3202</v>
      </c>
      <c r="B1536" s="19" t="s">
        <v>3203</v>
      </c>
    </row>
    <row r="1537" spans="1:2" ht="14" x14ac:dyDescent="0.15">
      <c r="A1537" s="34" t="s">
        <v>3204</v>
      </c>
      <c r="B1537" s="19" t="s">
        <v>3205</v>
      </c>
    </row>
    <row r="1538" spans="1:2" ht="14" x14ac:dyDescent="0.15">
      <c r="A1538" s="34" t="s">
        <v>3206</v>
      </c>
      <c r="B1538" s="19" t="s">
        <v>968</v>
      </c>
    </row>
    <row r="1539" spans="1:2" ht="14" x14ac:dyDescent="0.15">
      <c r="A1539" s="34" t="s">
        <v>3207</v>
      </c>
      <c r="B1539" s="19" t="s">
        <v>970</v>
      </c>
    </row>
    <row r="1540" spans="1:2" ht="14" x14ac:dyDescent="0.15">
      <c r="A1540" s="34" t="s">
        <v>3208</v>
      </c>
      <c r="B1540" s="19" t="s">
        <v>972</v>
      </c>
    </row>
    <row r="1541" spans="1:2" ht="14" x14ac:dyDescent="0.15">
      <c r="A1541" s="34" t="s">
        <v>3209</v>
      </c>
      <c r="B1541" s="19" t="s">
        <v>3210</v>
      </c>
    </row>
    <row r="1542" spans="1:2" ht="14" x14ac:dyDescent="0.15">
      <c r="A1542" s="34" t="s">
        <v>3211</v>
      </c>
      <c r="B1542" s="19" t="s">
        <v>3212</v>
      </c>
    </row>
    <row r="1543" spans="1:2" ht="14" x14ac:dyDescent="0.15">
      <c r="A1543" s="34" t="s">
        <v>3213</v>
      </c>
      <c r="B1543" s="19" t="s">
        <v>3214</v>
      </c>
    </row>
    <row r="1544" spans="1:2" ht="14" x14ac:dyDescent="0.15">
      <c r="A1544" s="34" t="s">
        <v>3215</v>
      </c>
      <c r="B1544" s="19" t="s">
        <v>986</v>
      </c>
    </row>
    <row r="1545" spans="1:2" ht="14" x14ac:dyDescent="0.15">
      <c r="A1545" s="34" t="s">
        <v>3216</v>
      </c>
      <c r="B1545" s="19" t="s">
        <v>988</v>
      </c>
    </row>
    <row r="1546" spans="1:2" ht="14" x14ac:dyDescent="0.15">
      <c r="A1546" s="34" t="s">
        <v>3217</v>
      </c>
      <c r="B1546" s="19" t="s">
        <v>3218</v>
      </c>
    </row>
    <row r="1547" spans="1:2" ht="14" x14ac:dyDescent="0.15">
      <c r="A1547" s="34" t="s">
        <v>3219</v>
      </c>
      <c r="B1547" s="19" t="s">
        <v>3220</v>
      </c>
    </row>
    <row r="1548" spans="1:2" ht="14" x14ac:dyDescent="0.15">
      <c r="A1548" s="34" t="s">
        <v>3221</v>
      </c>
      <c r="B1548" s="19" t="s">
        <v>3222</v>
      </c>
    </row>
    <row r="1549" spans="1:2" ht="14" x14ac:dyDescent="0.15">
      <c r="A1549" s="34" t="s">
        <v>3223</v>
      </c>
      <c r="B1549" s="19" t="s">
        <v>1002</v>
      </c>
    </row>
    <row r="1550" spans="1:2" ht="14" x14ac:dyDescent="0.15">
      <c r="A1550" s="34" t="s">
        <v>3224</v>
      </c>
      <c r="B1550" s="19" t="s">
        <v>3225</v>
      </c>
    </row>
    <row r="1551" spans="1:2" ht="14" x14ac:dyDescent="0.15">
      <c r="A1551" s="34" t="s">
        <v>3226</v>
      </c>
      <c r="B1551" s="19" t="s">
        <v>3227</v>
      </c>
    </row>
    <row r="1552" spans="1:2" ht="14" x14ac:dyDescent="0.15">
      <c r="A1552" s="34" t="s">
        <v>3228</v>
      </c>
      <c r="B1552" s="19" t="s">
        <v>3229</v>
      </c>
    </row>
    <row r="1553" spans="1:2" ht="14" x14ac:dyDescent="0.15">
      <c r="A1553" s="34" t="s">
        <v>3230</v>
      </c>
      <c r="B1553" s="19" t="s">
        <v>1004</v>
      </c>
    </row>
    <row r="1554" spans="1:2" ht="14" x14ac:dyDescent="0.15">
      <c r="A1554" s="34" t="s">
        <v>3231</v>
      </c>
      <c r="B1554" s="19" t="s">
        <v>3232</v>
      </c>
    </row>
    <row r="1555" spans="1:2" ht="14" x14ac:dyDescent="0.15">
      <c r="A1555" s="34" t="s">
        <v>3233</v>
      </c>
      <c r="B1555" s="19" t="s">
        <v>3234</v>
      </c>
    </row>
    <row r="1556" spans="1:2" ht="14" x14ac:dyDescent="0.15">
      <c r="A1556" s="34" t="s">
        <v>3235</v>
      </c>
      <c r="B1556" s="19" t="s">
        <v>3236</v>
      </c>
    </row>
    <row r="1557" spans="1:2" ht="14" x14ac:dyDescent="0.15">
      <c r="A1557" s="34" t="s">
        <v>3237</v>
      </c>
      <c r="B1557" s="19" t="s">
        <v>1006</v>
      </c>
    </row>
    <row r="1558" spans="1:2" ht="14" x14ac:dyDescent="0.15">
      <c r="A1558" s="34" t="s">
        <v>3238</v>
      </c>
      <c r="B1558" s="19" t="s">
        <v>3239</v>
      </c>
    </row>
    <row r="1559" spans="1:2" ht="14" x14ac:dyDescent="0.15">
      <c r="A1559" s="34" t="s">
        <v>3240</v>
      </c>
      <c r="B1559" s="19" t="s">
        <v>3241</v>
      </c>
    </row>
    <row r="1560" spans="1:2" ht="14" x14ac:dyDescent="0.15">
      <c r="A1560" s="34" t="s">
        <v>3242</v>
      </c>
      <c r="B1560" s="19" t="s">
        <v>3243</v>
      </c>
    </row>
    <row r="1561" spans="1:2" ht="14" x14ac:dyDescent="0.15">
      <c r="A1561" s="34" t="s">
        <v>3244</v>
      </c>
      <c r="B1561" s="19" t="s">
        <v>1008</v>
      </c>
    </row>
    <row r="1562" spans="1:2" ht="14" x14ac:dyDescent="0.15">
      <c r="A1562" s="34" t="s">
        <v>3245</v>
      </c>
      <c r="B1562" s="19" t="s">
        <v>3246</v>
      </c>
    </row>
    <row r="1563" spans="1:2" ht="14" x14ac:dyDescent="0.15">
      <c r="A1563" s="34" t="s">
        <v>3247</v>
      </c>
      <c r="B1563" s="19" t="s">
        <v>3248</v>
      </c>
    </row>
    <row r="1564" spans="1:2" ht="14" x14ac:dyDescent="0.15">
      <c r="A1564" s="34" t="s">
        <v>3249</v>
      </c>
      <c r="B1564" s="19" t="s">
        <v>3250</v>
      </c>
    </row>
    <row r="1565" spans="1:2" ht="14" x14ac:dyDescent="0.15">
      <c r="A1565" s="34" t="s">
        <v>3251</v>
      </c>
      <c r="B1565" s="19" t="s">
        <v>3252</v>
      </c>
    </row>
    <row r="1566" spans="1:2" ht="14" x14ac:dyDescent="0.15">
      <c r="A1566" s="34" t="s">
        <v>3253</v>
      </c>
      <c r="B1566" s="19" t="s">
        <v>3254</v>
      </c>
    </row>
    <row r="1567" spans="1:2" ht="14" x14ac:dyDescent="0.15">
      <c r="A1567" s="34" t="s">
        <v>3255</v>
      </c>
      <c r="B1567" s="19" t="s">
        <v>3256</v>
      </c>
    </row>
    <row r="1568" spans="1:2" ht="14" x14ac:dyDescent="0.15">
      <c r="A1568" s="34" t="s">
        <v>3257</v>
      </c>
      <c r="B1568" s="19" t="s">
        <v>3258</v>
      </c>
    </row>
    <row r="1569" spans="1:2" ht="14" x14ac:dyDescent="0.15">
      <c r="A1569" s="34" t="s">
        <v>3259</v>
      </c>
      <c r="B1569" s="19" t="s">
        <v>3260</v>
      </c>
    </row>
    <row r="1570" spans="1:2" ht="14" x14ac:dyDescent="0.15">
      <c r="A1570" s="34" t="s">
        <v>3261</v>
      </c>
      <c r="B1570" s="19" t="s">
        <v>3262</v>
      </c>
    </row>
    <row r="1571" spans="1:2" ht="14" x14ac:dyDescent="0.15">
      <c r="A1571" s="34" t="s">
        <v>3263</v>
      </c>
      <c r="B1571" s="19" t="s">
        <v>3264</v>
      </c>
    </row>
    <row r="1572" spans="1:2" ht="14" x14ac:dyDescent="0.15">
      <c r="A1572" s="34" t="s">
        <v>3265</v>
      </c>
      <c r="B1572" s="19" t="s">
        <v>3266</v>
      </c>
    </row>
    <row r="1573" spans="1:2" ht="14" x14ac:dyDescent="0.15">
      <c r="A1573" s="34" t="s">
        <v>3267</v>
      </c>
      <c r="B1573" s="19" t="s">
        <v>998</v>
      </c>
    </row>
    <row r="1574" spans="1:2" ht="14" x14ac:dyDescent="0.15">
      <c r="A1574" s="34" t="s">
        <v>3268</v>
      </c>
      <c r="B1574" s="19" t="s">
        <v>3269</v>
      </c>
    </row>
    <row r="1575" spans="1:2" ht="14" x14ac:dyDescent="0.15">
      <c r="A1575" s="34" t="s">
        <v>3270</v>
      </c>
      <c r="B1575" s="19" t="s">
        <v>3271</v>
      </c>
    </row>
    <row r="1576" spans="1:2" ht="14" x14ac:dyDescent="0.15">
      <c r="A1576" s="34" t="s">
        <v>3272</v>
      </c>
      <c r="B1576" s="19" t="s">
        <v>3273</v>
      </c>
    </row>
    <row r="1577" spans="1:2" ht="14" x14ac:dyDescent="0.15">
      <c r="A1577" s="34" t="s">
        <v>3274</v>
      </c>
      <c r="B1577" s="19" t="s">
        <v>3275</v>
      </c>
    </row>
    <row r="1578" spans="1:2" ht="14" x14ac:dyDescent="0.15">
      <c r="A1578" s="34" t="s">
        <v>3276</v>
      </c>
      <c r="B1578" s="19" t="s">
        <v>3277</v>
      </c>
    </row>
    <row r="1579" spans="1:2" ht="14" x14ac:dyDescent="0.15">
      <c r="A1579" s="34" t="s">
        <v>3278</v>
      </c>
      <c r="B1579" s="19" t="s">
        <v>3279</v>
      </c>
    </row>
    <row r="1580" spans="1:2" ht="14" x14ac:dyDescent="0.15">
      <c r="A1580" s="34" t="s">
        <v>3280</v>
      </c>
      <c r="B1580" s="19" t="s">
        <v>3281</v>
      </c>
    </row>
    <row r="1581" spans="1:2" ht="14" x14ac:dyDescent="0.15">
      <c r="A1581" s="34" t="s">
        <v>3282</v>
      </c>
      <c r="B1581" s="19" t="s">
        <v>3283</v>
      </c>
    </row>
    <row r="1582" spans="1:2" ht="14" x14ac:dyDescent="0.15">
      <c r="A1582" s="34" t="s">
        <v>3284</v>
      </c>
      <c r="B1582" s="19" t="s">
        <v>3285</v>
      </c>
    </row>
    <row r="1583" spans="1:2" ht="14" x14ac:dyDescent="0.15">
      <c r="A1583" s="34" t="s">
        <v>3286</v>
      </c>
      <c r="B1583" s="19" t="s">
        <v>3287</v>
      </c>
    </row>
    <row r="1584" spans="1:2" ht="14" x14ac:dyDescent="0.15">
      <c r="A1584" s="34" t="s">
        <v>3288</v>
      </c>
      <c r="B1584" s="19" t="s">
        <v>3289</v>
      </c>
    </row>
    <row r="1585" spans="1:2" ht="14" x14ac:dyDescent="0.15">
      <c r="A1585" s="34" t="s">
        <v>3290</v>
      </c>
      <c r="B1585" s="19" t="s">
        <v>3291</v>
      </c>
    </row>
    <row r="1586" spans="1:2" ht="14" x14ac:dyDescent="0.15">
      <c r="A1586" s="34" t="s">
        <v>3292</v>
      </c>
      <c r="B1586" s="19" t="s">
        <v>1042</v>
      </c>
    </row>
    <row r="1587" spans="1:2" ht="14" x14ac:dyDescent="0.15">
      <c r="A1587" s="34" t="s">
        <v>3293</v>
      </c>
      <c r="B1587" s="19" t="s">
        <v>1046</v>
      </c>
    </row>
    <row r="1588" spans="1:2" ht="14" x14ac:dyDescent="0.15">
      <c r="A1588" s="34" t="s">
        <v>3294</v>
      </c>
      <c r="B1588" s="19" t="s">
        <v>3295</v>
      </c>
    </row>
    <row r="1589" spans="1:2" ht="14" x14ac:dyDescent="0.15">
      <c r="A1589" s="34" t="s">
        <v>3296</v>
      </c>
      <c r="B1589" s="19" t="s">
        <v>1016</v>
      </c>
    </row>
    <row r="1590" spans="1:2" ht="14" x14ac:dyDescent="0.15">
      <c r="A1590" s="34" t="s">
        <v>3297</v>
      </c>
      <c r="B1590" s="19" t="s">
        <v>1018</v>
      </c>
    </row>
    <row r="1591" spans="1:2" ht="14" x14ac:dyDescent="0.15">
      <c r="A1591" s="34" t="s">
        <v>3298</v>
      </c>
      <c r="B1591" s="19" t="s">
        <v>1020</v>
      </c>
    </row>
    <row r="1592" spans="1:2" ht="14" x14ac:dyDescent="0.15">
      <c r="A1592" s="34" t="s">
        <v>3299</v>
      </c>
      <c r="B1592" s="19" t="s">
        <v>1022</v>
      </c>
    </row>
    <row r="1593" spans="1:2" ht="14" x14ac:dyDescent="0.15">
      <c r="A1593" s="34" t="s">
        <v>3300</v>
      </c>
      <c r="B1593" s="19" t="s">
        <v>1024</v>
      </c>
    </row>
    <row r="1594" spans="1:2" ht="14" x14ac:dyDescent="0.15">
      <c r="A1594" s="34" t="s">
        <v>3301</v>
      </c>
      <c r="B1594" s="19" t="s">
        <v>1026</v>
      </c>
    </row>
    <row r="1595" spans="1:2" ht="14" x14ac:dyDescent="0.15">
      <c r="A1595" s="34" t="s">
        <v>3302</v>
      </c>
      <c r="B1595" s="19" t="s">
        <v>3303</v>
      </c>
    </row>
    <row r="1596" spans="1:2" ht="14" x14ac:dyDescent="0.15">
      <c r="A1596" s="34" t="s">
        <v>3304</v>
      </c>
      <c r="B1596" s="19" t="s">
        <v>3305</v>
      </c>
    </row>
    <row r="1597" spans="1:2" ht="14" x14ac:dyDescent="0.15">
      <c r="A1597" s="34" t="s">
        <v>3306</v>
      </c>
      <c r="B1597" s="19" t="s">
        <v>1032</v>
      </c>
    </row>
    <row r="1598" spans="1:2" ht="14" x14ac:dyDescent="0.15">
      <c r="A1598" s="34" t="s">
        <v>3307</v>
      </c>
      <c r="B1598" s="19" t="s">
        <v>3308</v>
      </c>
    </row>
    <row r="1599" spans="1:2" ht="14" x14ac:dyDescent="0.15">
      <c r="A1599" s="34" t="s">
        <v>3309</v>
      </c>
      <c r="B1599" s="19" t="s">
        <v>1036</v>
      </c>
    </row>
    <row r="1600" spans="1:2" ht="14" x14ac:dyDescent="0.15">
      <c r="A1600" s="34" t="s">
        <v>3310</v>
      </c>
      <c r="B1600" s="19" t="s">
        <v>3311</v>
      </c>
    </row>
    <row r="1601" spans="1:2" ht="14" x14ac:dyDescent="0.15">
      <c r="A1601" s="34" t="s">
        <v>3312</v>
      </c>
      <c r="B1601" s="19" t="s">
        <v>1044</v>
      </c>
    </row>
    <row r="1602" spans="1:2" ht="14" x14ac:dyDescent="0.15">
      <c r="A1602" s="34" t="s">
        <v>3313</v>
      </c>
      <c r="B1602" s="19" t="s">
        <v>3314</v>
      </c>
    </row>
    <row r="1603" spans="1:2" ht="14" x14ac:dyDescent="0.15">
      <c r="A1603" s="34" t="s">
        <v>3315</v>
      </c>
      <c r="B1603" s="19" t="s">
        <v>3316</v>
      </c>
    </row>
    <row r="1604" spans="1:2" ht="14" x14ac:dyDescent="0.15">
      <c r="A1604" s="34" t="s">
        <v>3317</v>
      </c>
      <c r="B1604" s="19" t="s">
        <v>3318</v>
      </c>
    </row>
    <row r="1605" spans="1:2" ht="14" x14ac:dyDescent="0.15">
      <c r="A1605" s="34" t="s">
        <v>3319</v>
      </c>
      <c r="B1605" s="19" t="s">
        <v>3320</v>
      </c>
    </row>
    <row r="1606" spans="1:2" ht="14" x14ac:dyDescent="0.15">
      <c r="A1606" s="34" t="s">
        <v>3321</v>
      </c>
      <c r="B1606" s="19" t="s">
        <v>3322</v>
      </c>
    </row>
    <row r="1607" spans="1:2" ht="14" x14ac:dyDescent="0.15">
      <c r="A1607" s="34" t="s">
        <v>3323</v>
      </c>
      <c r="B1607" s="19" t="s">
        <v>3324</v>
      </c>
    </row>
    <row r="1608" spans="1:2" ht="14" x14ac:dyDescent="0.15">
      <c r="A1608" s="34" t="s">
        <v>3325</v>
      </c>
      <c r="B1608" s="19" t="s">
        <v>3326</v>
      </c>
    </row>
    <row r="1609" spans="1:2" ht="14" x14ac:dyDescent="0.15">
      <c r="A1609" s="34" t="s">
        <v>3327</v>
      </c>
      <c r="B1609" s="19" t="s">
        <v>3328</v>
      </c>
    </row>
    <row r="1610" spans="1:2" ht="14" x14ac:dyDescent="0.15">
      <c r="A1610" s="34" t="s">
        <v>3329</v>
      </c>
      <c r="B1610" s="19" t="s">
        <v>3330</v>
      </c>
    </row>
    <row r="1611" spans="1:2" ht="14" x14ac:dyDescent="0.15">
      <c r="A1611" s="34" t="s">
        <v>3331</v>
      </c>
      <c r="B1611" s="19" t="s">
        <v>3332</v>
      </c>
    </row>
    <row r="1612" spans="1:2" ht="14" x14ac:dyDescent="0.15">
      <c r="A1612" s="34" t="s">
        <v>3333</v>
      </c>
      <c r="B1612" s="19" t="s">
        <v>3334</v>
      </c>
    </row>
    <row r="1613" spans="1:2" ht="14" x14ac:dyDescent="0.15">
      <c r="A1613" s="34" t="s">
        <v>3335</v>
      </c>
      <c r="B1613" s="19" t="s">
        <v>3336</v>
      </c>
    </row>
    <row r="1614" spans="1:2" ht="14" x14ac:dyDescent="0.15">
      <c r="A1614" s="34" t="s">
        <v>3337</v>
      </c>
      <c r="B1614" s="19" t="s">
        <v>3338</v>
      </c>
    </row>
    <row r="1615" spans="1:2" ht="14" x14ac:dyDescent="0.15">
      <c r="A1615" s="34" t="s">
        <v>3339</v>
      </c>
      <c r="B1615" s="19" t="s">
        <v>3340</v>
      </c>
    </row>
    <row r="1616" spans="1:2" ht="14" x14ac:dyDescent="0.15">
      <c r="A1616" s="34" t="s">
        <v>3341</v>
      </c>
      <c r="B1616" s="19" t="s">
        <v>3342</v>
      </c>
    </row>
    <row r="1617" spans="1:2" ht="14" x14ac:dyDescent="0.15">
      <c r="A1617" s="34" t="s">
        <v>3343</v>
      </c>
      <c r="B1617" s="19" t="s">
        <v>3344</v>
      </c>
    </row>
    <row r="1618" spans="1:2" ht="14" x14ac:dyDescent="0.15">
      <c r="A1618" s="34" t="s">
        <v>3345</v>
      </c>
      <c r="B1618" s="19" t="s">
        <v>3346</v>
      </c>
    </row>
    <row r="1619" spans="1:2" ht="14" x14ac:dyDescent="0.15">
      <c r="A1619" s="34" t="s">
        <v>3347</v>
      </c>
      <c r="B1619" s="19" t="s">
        <v>1052</v>
      </c>
    </row>
    <row r="1620" spans="1:2" ht="14" x14ac:dyDescent="0.15">
      <c r="A1620" s="34" t="s">
        <v>3348</v>
      </c>
      <c r="B1620" s="19" t="s">
        <v>1056</v>
      </c>
    </row>
    <row r="1621" spans="1:2" ht="14" x14ac:dyDescent="0.15">
      <c r="A1621" s="34" t="s">
        <v>3349</v>
      </c>
      <c r="B1621" s="19" t="s">
        <v>3350</v>
      </c>
    </row>
    <row r="1622" spans="1:2" ht="14" x14ac:dyDescent="0.15">
      <c r="A1622" s="34" t="s">
        <v>3351</v>
      </c>
      <c r="B1622" s="19" t="s">
        <v>3352</v>
      </c>
    </row>
    <row r="1623" spans="1:2" ht="14" x14ac:dyDescent="0.15">
      <c r="A1623" s="34" t="s">
        <v>3353</v>
      </c>
      <c r="B1623" s="19" t="s">
        <v>3354</v>
      </c>
    </row>
    <row r="1624" spans="1:2" ht="14" x14ac:dyDescent="0.15">
      <c r="A1624" s="34" t="s">
        <v>3355</v>
      </c>
      <c r="B1624" s="19" t="s">
        <v>3356</v>
      </c>
    </row>
    <row r="1625" spans="1:2" ht="14" x14ac:dyDescent="0.15">
      <c r="A1625" s="34" t="s">
        <v>3357</v>
      </c>
      <c r="B1625" s="19" t="s">
        <v>3358</v>
      </c>
    </row>
    <row r="1626" spans="1:2" ht="14" x14ac:dyDescent="0.15">
      <c r="A1626" s="34" t="s">
        <v>3359</v>
      </c>
      <c r="B1626" s="19" t="s">
        <v>3360</v>
      </c>
    </row>
    <row r="1627" spans="1:2" ht="14" x14ac:dyDescent="0.15">
      <c r="A1627" s="34" t="s">
        <v>3361</v>
      </c>
      <c r="B1627" s="19" t="s">
        <v>3362</v>
      </c>
    </row>
    <row r="1628" spans="1:2" ht="14" x14ac:dyDescent="0.15">
      <c r="A1628" s="34" t="s">
        <v>3363</v>
      </c>
      <c r="B1628" s="19" t="s">
        <v>3364</v>
      </c>
    </row>
    <row r="1629" spans="1:2" ht="14" x14ac:dyDescent="0.15">
      <c r="A1629" s="34" t="s">
        <v>3365</v>
      </c>
      <c r="B1629" s="19" t="s">
        <v>3366</v>
      </c>
    </row>
    <row r="1630" spans="1:2" ht="14" x14ac:dyDescent="0.15">
      <c r="A1630" s="34" t="s">
        <v>3367</v>
      </c>
      <c r="B1630" s="19" t="s">
        <v>3368</v>
      </c>
    </row>
    <row r="1631" spans="1:2" ht="14" x14ac:dyDescent="0.15">
      <c r="A1631" s="34" t="s">
        <v>3369</v>
      </c>
      <c r="B1631" s="19" t="s">
        <v>3370</v>
      </c>
    </row>
    <row r="1632" spans="1:2" ht="14" x14ac:dyDescent="0.15">
      <c r="A1632" s="34" t="s">
        <v>3371</v>
      </c>
      <c r="B1632" s="19" t="s">
        <v>3372</v>
      </c>
    </row>
    <row r="1633" spans="1:2" ht="14" x14ac:dyDescent="0.15">
      <c r="A1633" s="34" t="s">
        <v>3373</v>
      </c>
      <c r="B1633" s="19" t="s">
        <v>1054</v>
      </c>
    </row>
    <row r="1634" spans="1:2" ht="14" x14ac:dyDescent="0.15">
      <c r="A1634" s="34" t="s">
        <v>3374</v>
      </c>
      <c r="B1634" s="19" t="s">
        <v>1058</v>
      </c>
    </row>
    <row r="1635" spans="1:2" ht="14" x14ac:dyDescent="0.15">
      <c r="A1635" s="34" t="s">
        <v>3375</v>
      </c>
      <c r="B1635" s="19" t="s">
        <v>3376</v>
      </c>
    </row>
    <row r="1636" spans="1:2" ht="14" x14ac:dyDescent="0.15">
      <c r="A1636" s="34" t="s">
        <v>3377</v>
      </c>
      <c r="B1636" s="19" t="s">
        <v>3378</v>
      </c>
    </row>
    <row r="1637" spans="1:2" ht="14" x14ac:dyDescent="0.15">
      <c r="A1637" s="34" t="s">
        <v>3379</v>
      </c>
      <c r="B1637" s="19" t="s">
        <v>1062</v>
      </c>
    </row>
    <row r="1638" spans="1:2" ht="14" x14ac:dyDescent="0.15">
      <c r="A1638" s="34" t="s">
        <v>3380</v>
      </c>
      <c r="B1638" s="19" t="s">
        <v>1064</v>
      </c>
    </row>
    <row r="1639" spans="1:2" ht="14" x14ac:dyDescent="0.15">
      <c r="A1639" s="34" t="s">
        <v>3381</v>
      </c>
      <c r="B1639" s="19" t="s">
        <v>1066</v>
      </c>
    </row>
    <row r="1640" spans="1:2" ht="14" x14ac:dyDescent="0.15">
      <c r="A1640" s="34" t="s">
        <v>3382</v>
      </c>
      <c r="B1640" s="19" t="s">
        <v>3383</v>
      </c>
    </row>
    <row r="1641" spans="1:2" ht="14" x14ac:dyDescent="0.15">
      <c r="A1641" s="34" t="s">
        <v>3384</v>
      </c>
      <c r="B1641" s="19" t="s">
        <v>3385</v>
      </c>
    </row>
    <row r="1642" spans="1:2" ht="14" x14ac:dyDescent="0.15">
      <c r="A1642" s="34" t="s">
        <v>3386</v>
      </c>
      <c r="B1642" s="19" t="s">
        <v>1071</v>
      </c>
    </row>
    <row r="1643" spans="1:2" ht="14" x14ac:dyDescent="0.15">
      <c r="A1643" s="34" t="s">
        <v>3387</v>
      </c>
      <c r="B1643" s="19" t="s">
        <v>3388</v>
      </c>
    </row>
    <row r="1644" spans="1:2" ht="14" x14ac:dyDescent="0.15">
      <c r="A1644" s="34" t="s">
        <v>3389</v>
      </c>
      <c r="B1644" s="19" t="s">
        <v>1075</v>
      </c>
    </row>
    <row r="1645" spans="1:2" ht="14" x14ac:dyDescent="0.15">
      <c r="A1645" s="34" t="s">
        <v>3390</v>
      </c>
      <c r="B1645" s="19" t="s">
        <v>1077</v>
      </c>
    </row>
    <row r="1646" spans="1:2" ht="14" x14ac:dyDescent="0.15">
      <c r="A1646" s="34" t="s">
        <v>3391</v>
      </c>
      <c r="B1646" s="19" t="s">
        <v>1079</v>
      </c>
    </row>
    <row r="1647" spans="1:2" ht="14" x14ac:dyDescent="0.15">
      <c r="A1647" s="34" t="s">
        <v>3392</v>
      </c>
      <c r="B1647" s="19" t="s">
        <v>1081</v>
      </c>
    </row>
    <row r="1648" spans="1:2" ht="14" x14ac:dyDescent="0.15">
      <c r="A1648" s="34" t="s">
        <v>3393</v>
      </c>
      <c r="B1648" s="19" t="s">
        <v>3394</v>
      </c>
    </row>
    <row r="1649" spans="1:2" ht="14" x14ac:dyDescent="0.15">
      <c r="A1649" s="34" t="s">
        <v>3395</v>
      </c>
      <c r="B1649" s="19" t="s">
        <v>3396</v>
      </c>
    </row>
    <row r="1650" spans="1:2" ht="14" x14ac:dyDescent="0.15">
      <c r="A1650" s="34" t="s">
        <v>3397</v>
      </c>
      <c r="B1650" s="19" t="s">
        <v>3398</v>
      </c>
    </row>
    <row r="1651" spans="1:2" ht="14" x14ac:dyDescent="0.15">
      <c r="A1651" s="34" t="s">
        <v>3399</v>
      </c>
      <c r="B1651" s="19" t="s">
        <v>1083</v>
      </c>
    </row>
    <row r="1652" spans="1:2" ht="14" x14ac:dyDescent="0.15">
      <c r="A1652" s="34" t="s">
        <v>3400</v>
      </c>
      <c r="B1652" s="19" t="s">
        <v>3401</v>
      </c>
    </row>
    <row r="1653" spans="1:2" ht="14" x14ac:dyDescent="0.15">
      <c r="A1653" s="34" t="s">
        <v>3402</v>
      </c>
      <c r="B1653" s="19" t="s">
        <v>3403</v>
      </c>
    </row>
    <row r="1654" spans="1:2" ht="14" x14ac:dyDescent="0.15">
      <c r="A1654" s="34" t="s">
        <v>3404</v>
      </c>
      <c r="B1654" s="19" t="s">
        <v>3405</v>
      </c>
    </row>
    <row r="1655" spans="1:2" ht="14" x14ac:dyDescent="0.15">
      <c r="A1655" s="34" t="s">
        <v>3406</v>
      </c>
      <c r="B1655" s="19" t="s">
        <v>3407</v>
      </c>
    </row>
    <row r="1656" spans="1:2" ht="14" x14ac:dyDescent="0.15">
      <c r="A1656" s="34" t="s">
        <v>3408</v>
      </c>
      <c r="B1656" s="19" t="s">
        <v>1087</v>
      </c>
    </row>
    <row r="1657" spans="1:2" ht="14" x14ac:dyDescent="0.15">
      <c r="A1657" s="34" t="s">
        <v>3409</v>
      </c>
      <c r="B1657" s="19" t="s">
        <v>3410</v>
      </c>
    </row>
    <row r="1658" spans="1:2" ht="14" x14ac:dyDescent="0.15">
      <c r="A1658" s="34" t="s">
        <v>3411</v>
      </c>
      <c r="B1658" s="19" t="s">
        <v>1091</v>
      </c>
    </row>
    <row r="1659" spans="1:2" ht="14" x14ac:dyDescent="0.15">
      <c r="A1659" s="34" t="s">
        <v>3412</v>
      </c>
      <c r="B1659" s="19" t="s">
        <v>1093</v>
      </c>
    </row>
    <row r="1660" spans="1:2" ht="14" x14ac:dyDescent="0.15">
      <c r="A1660" s="34" t="s">
        <v>3413</v>
      </c>
      <c r="B1660" s="19" t="s">
        <v>3414</v>
      </c>
    </row>
    <row r="1661" spans="1:2" ht="14" x14ac:dyDescent="0.15">
      <c r="A1661" s="34" t="s">
        <v>3415</v>
      </c>
      <c r="B1661" s="19" t="s">
        <v>3416</v>
      </c>
    </row>
    <row r="1662" spans="1:2" ht="14" x14ac:dyDescent="0.15">
      <c r="A1662" s="34" t="s">
        <v>3417</v>
      </c>
      <c r="B1662" s="19" t="s">
        <v>1099</v>
      </c>
    </row>
    <row r="1663" spans="1:2" ht="14" x14ac:dyDescent="0.15">
      <c r="A1663" s="34" t="s">
        <v>3418</v>
      </c>
      <c r="B1663" s="19" t="s">
        <v>3419</v>
      </c>
    </row>
    <row r="1664" spans="1:2" ht="14" x14ac:dyDescent="0.15">
      <c r="A1664" s="34" t="s">
        <v>3420</v>
      </c>
      <c r="B1664" s="19" t="s">
        <v>3421</v>
      </c>
    </row>
    <row r="1665" spans="1:2" ht="14" x14ac:dyDescent="0.15">
      <c r="A1665" s="34" t="s">
        <v>3422</v>
      </c>
      <c r="B1665" s="19" t="s">
        <v>3423</v>
      </c>
    </row>
    <row r="1666" spans="1:2" ht="14" x14ac:dyDescent="0.15">
      <c r="A1666" s="34" t="s">
        <v>3424</v>
      </c>
      <c r="B1666" s="19" t="s">
        <v>1107</v>
      </c>
    </row>
    <row r="1667" spans="1:2" ht="14" x14ac:dyDescent="0.15">
      <c r="A1667" s="34" t="s">
        <v>3425</v>
      </c>
      <c r="B1667" s="19" t="s">
        <v>3426</v>
      </c>
    </row>
    <row r="1668" spans="1:2" ht="14" x14ac:dyDescent="0.15">
      <c r="A1668" s="34" t="s">
        <v>3427</v>
      </c>
      <c r="B1668" s="19" t="s">
        <v>3428</v>
      </c>
    </row>
    <row r="1669" spans="1:2" ht="14" x14ac:dyDescent="0.15">
      <c r="A1669" s="34" t="s">
        <v>3429</v>
      </c>
      <c r="B1669" s="19" t="s">
        <v>3430</v>
      </c>
    </row>
    <row r="1670" spans="1:2" ht="14" x14ac:dyDescent="0.15">
      <c r="A1670" s="34" t="s">
        <v>3431</v>
      </c>
      <c r="B1670" s="19" t="s">
        <v>1109</v>
      </c>
    </row>
    <row r="1671" spans="1:2" ht="14" x14ac:dyDescent="0.15">
      <c r="A1671" s="34" t="s">
        <v>3432</v>
      </c>
      <c r="B1671" s="19" t="s">
        <v>1111</v>
      </c>
    </row>
    <row r="1672" spans="1:2" ht="14" x14ac:dyDescent="0.15">
      <c r="A1672" s="34" t="s">
        <v>3433</v>
      </c>
      <c r="B1672" s="19" t="s">
        <v>3434</v>
      </c>
    </row>
    <row r="1673" spans="1:2" ht="14" x14ac:dyDescent="0.15">
      <c r="A1673" s="34" t="s">
        <v>3435</v>
      </c>
      <c r="B1673" s="19" t="s">
        <v>3436</v>
      </c>
    </row>
    <row r="1674" spans="1:2" ht="14" x14ac:dyDescent="0.15">
      <c r="A1674" s="34" t="s">
        <v>3437</v>
      </c>
      <c r="B1674" s="19" t="s">
        <v>1113</v>
      </c>
    </row>
    <row r="1675" spans="1:2" ht="14" x14ac:dyDescent="0.15">
      <c r="A1675" s="34" t="s">
        <v>3438</v>
      </c>
      <c r="B1675" s="19" t="s">
        <v>3439</v>
      </c>
    </row>
    <row r="1676" spans="1:2" ht="14" x14ac:dyDescent="0.15">
      <c r="A1676" s="34" t="s">
        <v>3440</v>
      </c>
      <c r="B1676" s="19" t="s">
        <v>1117</v>
      </c>
    </row>
    <row r="1677" spans="1:2" ht="14" x14ac:dyDescent="0.15">
      <c r="A1677" s="34" t="s">
        <v>3441</v>
      </c>
      <c r="B1677" s="19" t="s">
        <v>1119</v>
      </c>
    </row>
    <row r="1678" spans="1:2" ht="14" x14ac:dyDescent="0.15">
      <c r="A1678" s="34" t="s">
        <v>3442</v>
      </c>
      <c r="B1678" s="19" t="s">
        <v>3443</v>
      </c>
    </row>
    <row r="1679" spans="1:2" ht="14" x14ac:dyDescent="0.15">
      <c r="A1679" s="34" t="s">
        <v>3444</v>
      </c>
      <c r="B1679" s="19" t="s">
        <v>3445</v>
      </c>
    </row>
    <row r="1680" spans="1:2" ht="14" x14ac:dyDescent="0.15">
      <c r="A1680" s="34" t="s">
        <v>3446</v>
      </c>
      <c r="B1680" s="19" t="s">
        <v>3447</v>
      </c>
    </row>
    <row r="1681" spans="1:2" ht="14" x14ac:dyDescent="0.15">
      <c r="A1681" s="34" t="s">
        <v>3448</v>
      </c>
      <c r="B1681" s="19" t="s">
        <v>3449</v>
      </c>
    </row>
    <row r="1682" spans="1:2" ht="14" x14ac:dyDescent="0.15">
      <c r="A1682" s="34" t="s">
        <v>3450</v>
      </c>
      <c r="B1682" s="19" t="s">
        <v>3451</v>
      </c>
    </row>
    <row r="1683" spans="1:2" ht="14" x14ac:dyDescent="0.15">
      <c r="A1683" s="34" t="s">
        <v>3452</v>
      </c>
      <c r="B1683" s="19" t="s">
        <v>3453</v>
      </c>
    </row>
    <row r="1684" spans="1:2" ht="14" x14ac:dyDescent="0.15">
      <c r="A1684" s="34" t="s">
        <v>3454</v>
      </c>
      <c r="B1684" s="19" t="s">
        <v>3455</v>
      </c>
    </row>
    <row r="1685" spans="1:2" ht="14" x14ac:dyDescent="0.15">
      <c r="A1685" s="34" t="s">
        <v>3456</v>
      </c>
      <c r="B1685" s="19" t="s">
        <v>3457</v>
      </c>
    </row>
    <row r="1686" spans="1:2" ht="14" x14ac:dyDescent="0.15">
      <c r="A1686" s="34" t="s">
        <v>3458</v>
      </c>
      <c r="B1686" s="19" t="s">
        <v>3459</v>
      </c>
    </row>
    <row r="1687" spans="1:2" ht="14" x14ac:dyDescent="0.15">
      <c r="A1687" s="34" t="s">
        <v>3460</v>
      </c>
      <c r="B1687" s="19" t="s">
        <v>3461</v>
      </c>
    </row>
    <row r="1688" spans="1:2" ht="14" x14ac:dyDescent="0.15">
      <c r="A1688" s="34" t="s">
        <v>3462</v>
      </c>
      <c r="B1688" s="19" t="s">
        <v>3463</v>
      </c>
    </row>
    <row r="1689" spans="1:2" ht="14" x14ac:dyDescent="0.15">
      <c r="A1689" s="34" t="s">
        <v>3464</v>
      </c>
      <c r="B1689" s="19" t="s">
        <v>3465</v>
      </c>
    </row>
    <row r="1690" spans="1:2" ht="14" x14ac:dyDescent="0.15">
      <c r="A1690" s="34" t="s">
        <v>3466</v>
      </c>
      <c r="B1690" s="19" t="s">
        <v>1129</v>
      </c>
    </row>
    <row r="1691" spans="1:2" ht="14" x14ac:dyDescent="0.15">
      <c r="A1691" s="34" t="s">
        <v>3467</v>
      </c>
      <c r="B1691" s="19" t="s">
        <v>1131</v>
      </c>
    </row>
    <row r="1692" spans="1:2" ht="14" x14ac:dyDescent="0.15">
      <c r="A1692" s="34" t="s">
        <v>3468</v>
      </c>
      <c r="B1692" s="19" t="s">
        <v>3469</v>
      </c>
    </row>
    <row r="1693" spans="1:2" ht="14" x14ac:dyDescent="0.15">
      <c r="A1693" s="34" t="s">
        <v>3470</v>
      </c>
      <c r="B1693" s="19" t="s">
        <v>3471</v>
      </c>
    </row>
    <row r="1694" spans="1:2" ht="14" x14ac:dyDescent="0.15">
      <c r="A1694" s="34" t="s">
        <v>3472</v>
      </c>
      <c r="B1694" s="19" t="s">
        <v>3473</v>
      </c>
    </row>
    <row r="1695" spans="1:2" ht="14" x14ac:dyDescent="0.15">
      <c r="A1695" s="34" t="s">
        <v>3474</v>
      </c>
      <c r="B1695" s="19" t="s">
        <v>3475</v>
      </c>
    </row>
    <row r="1696" spans="1:2" ht="14" x14ac:dyDescent="0.15">
      <c r="A1696" s="34" t="s">
        <v>3476</v>
      </c>
      <c r="B1696" s="19" t="s">
        <v>3477</v>
      </c>
    </row>
    <row r="1697" spans="1:2" ht="14" x14ac:dyDescent="0.15">
      <c r="A1697" s="34" t="s">
        <v>3478</v>
      </c>
      <c r="B1697" s="19" t="s">
        <v>1135</v>
      </c>
    </row>
    <row r="1698" spans="1:2" ht="14" x14ac:dyDescent="0.15">
      <c r="A1698" s="34" t="s">
        <v>3479</v>
      </c>
      <c r="B1698" s="19" t="s">
        <v>1137</v>
      </c>
    </row>
    <row r="1699" spans="1:2" ht="14" x14ac:dyDescent="0.15">
      <c r="A1699" s="34" t="s">
        <v>3480</v>
      </c>
      <c r="B1699" s="19" t="s">
        <v>3481</v>
      </c>
    </row>
    <row r="1700" spans="1:2" ht="14" x14ac:dyDescent="0.15">
      <c r="A1700" s="34" t="s">
        <v>3482</v>
      </c>
      <c r="B1700" s="19" t="s">
        <v>3483</v>
      </c>
    </row>
    <row r="1701" spans="1:2" ht="14" x14ac:dyDescent="0.15">
      <c r="A1701" s="34" t="s">
        <v>3484</v>
      </c>
      <c r="B1701" s="19" t="s">
        <v>1139</v>
      </c>
    </row>
    <row r="1702" spans="1:2" ht="14" x14ac:dyDescent="0.15">
      <c r="A1702" s="34" t="s">
        <v>3485</v>
      </c>
      <c r="B1702" s="19" t="s">
        <v>3486</v>
      </c>
    </row>
    <row r="1703" spans="1:2" ht="14" x14ac:dyDescent="0.15">
      <c r="A1703" s="34" t="s">
        <v>3487</v>
      </c>
      <c r="B1703" s="19" t="s">
        <v>3488</v>
      </c>
    </row>
    <row r="1704" spans="1:2" ht="14" x14ac:dyDescent="0.15">
      <c r="A1704" s="34" t="s">
        <v>3489</v>
      </c>
      <c r="B1704" s="19" t="s">
        <v>3490</v>
      </c>
    </row>
    <row r="1705" spans="1:2" ht="14" x14ac:dyDescent="0.15">
      <c r="A1705" s="34" t="s">
        <v>3491</v>
      </c>
      <c r="B1705" s="19" t="s">
        <v>1141</v>
      </c>
    </row>
    <row r="1706" spans="1:2" ht="14" x14ac:dyDescent="0.15">
      <c r="A1706" s="34" t="s">
        <v>3492</v>
      </c>
      <c r="B1706" s="19" t="s">
        <v>3493</v>
      </c>
    </row>
    <row r="1707" spans="1:2" ht="14" x14ac:dyDescent="0.15">
      <c r="A1707" s="34" t="s">
        <v>3494</v>
      </c>
      <c r="B1707" s="19" t="s">
        <v>3495</v>
      </c>
    </row>
    <row r="1708" spans="1:2" ht="14" x14ac:dyDescent="0.15">
      <c r="A1708" s="34" t="s">
        <v>3496</v>
      </c>
      <c r="B1708" s="19" t="s">
        <v>3497</v>
      </c>
    </row>
    <row r="1709" spans="1:2" ht="14" x14ac:dyDescent="0.15">
      <c r="A1709" s="34" t="s">
        <v>3498</v>
      </c>
      <c r="B1709" s="19" t="s">
        <v>1125</v>
      </c>
    </row>
    <row r="1710" spans="1:2" ht="14" x14ac:dyDescent="0.15">
      <c r="A1710" s="34" t="s">
        <v>3499</v>
      </c>
      <c r="B1710" s="19" t="s">
        <v>1144</v>
      </c>
    </row>
    <row r="1711" spans="1:2" ht="14" x14ac:dyDescent="0.15">
      <c r="A1711" s="34" t="s">
        <v>3500</v>
      </c>
      <c r="B1711" s="19" t="s">
        <v>1146</v>
      </c>
    </row>
    <row r="1712" spans="1:2" ht="14" x14ac:dyDescent="0.15">
      <c r="A1712" s="34" t="s">
        <v>3501</v>
      </c>
      <c r="B1712" s="19" t="s">
        <v>1125</v>
      </c>
    </row>
    <row r="1713" spans="1:2" ht="14" x14ac:dyDescent="0.15">
      <c r="A1713" s="34" t="s">
        <v>3502</v>
      </c>
      <c r="B1713" s="19" t="s">
        <v>3503</v>
      </c>
    </row>
    <row r="1714" spans="1:2" ht="14" x14ac:dyDescent="0.15">
      <c r="A1714" s="34" t="s">
        <v>3504</v>
      </c>
      <c r="B1714" s="19" t="s">
        <v>3505</v>
      </c>
    </row>
    <row r="1715" spans="1:2" ht="14" x14ac:dyDescent="0.15">
      <c r="A1715" s="34" t="s">
        <v>3506</v>
      </c>
      <c r="B1715" s="19" t="s">
        <v>3507</v>
      </c>
    </row>
    <row r="1716" spans="1:2" ht="14" x14ac:dyDescent="0.15">
      <c r="A1716" s="34" t="s">
        <v>3508</v>
      </c>
      <c r="B1716" s="19" t="s">
        <v>3509</v>
      </c>
    </row>
    <row r="1717" spans="1:2" ht="14" x14ac:dyDescent="0.15">
      <c r="A1717" s="34" t="s">
        <v>3510</v>
      </c>
      <c r="B1717" s="19" t="s">
        <v>1938</v>
      </c>
    </row>
    <row r="1718" spans="1:2" ht="14" x14ac:dyDescent="0.15">
      <c r="A1718" s="34" t="s">
        <v>3511</v>
      </c>
      <c r="B1718" s="19" t="s">
        <v>1942</v>
      </c>
    </row>
    <row r="1719" spans="1:2" ht="14" x14ac:dyDescent="0.15">
      <c r="A1719" s="34" t="s">
        <v>3512</v>
      </c>
      <c r="B1719" s="19" t="s">
        <v>1944</v>
      </c>
    </row>
    <row r="1720" spans="1:2" ht="14" x14ac:dyDescent="0.15">
      <c r="A1720" s="34" t="s">
        <v>3513</v>
      </c>
      <c r="B1720" s="19" t="s">
        <v>1946</v>
      </c>
    </row>
    <row r="1721" spans="1:2" ht="14" x14ac:dyDescent="0.15">
      <c r="A1721" s="34" t="s">
        <v>3514</v>
      </c>
      <c r="B1721" s="19" t="s">
        <v>1940</v>
      </c>
    </row>
    <row r="1722" spans="1:2" ht="14" x14ac:dyDescent="0.15">
      <c r="A1722" s="34" t="s">
        <v>3515</v>
      </c>
      <c r="B1722" s="19" t="s">
        <v>1948</v>
      </c>
    </row>
    <row r="1723" spans="1:2" ht="14" x14ac:dyDescent="0.15">
      <c r="A1723" s="34" t="s">
        <v>3516</v>
      </c>
      <c r="B1723" s="19" t="s">
        <v>1952</v>
      </c>
    </row>
    <row r="1724" spans="1:2" ht="14" x14ac:dyDescent="0.15">
      <c r="A1724" s="34" t="s">
        <v>3517</v>
      </c>
      <c r="B1724" s="19" t="s">
        <v>1954</v>
      </c>
    </row>
    <row r="1725" spans="1:2" ht="14" x14ac:dyDescent="0.15">
      <c r="A1725" s="34" t="s">
        <v>3518</v>
      </c>
      <c r="B1725" s="19" t="s">
        <v>1956</v>
      </c>
    </row>
    <row r="1726" spans="1:2" ht="14" x14ac:dyDescent="0.15">
      <c r="A1726" s="34" t="s">
        <v>3519</v>
      </c>
      <c r="B1726" s="19" t="s">
        <v>1958</v>
      </c>
    </row>
    <row r="1727" spans="1:2" ht="14" x14ac:dyDescent="0.15">
      <c r="A1727" s="34" t="s">
        <v>3520</v>
      </c>
      <c r="B1727" s="19" t="s">
        <v>1960</v>
      </c>
    </row>
    <row r="1728" spans="1:2" ht="14" x14ac:dyDescent="0.15">
      <c r="A1728" s="34" t="s">
        <v>3521</v>
      </c>
      <c r="B1728" s="19" t="s">
        <v>1962</v>
      </c>
    </row>
    <row r="1729" spans="1:2" ht="14" x14ac:dyDescent="0.15">
      <c r="A1729" s="34" t="s">
        <v>3522</v>
      </c>
      <c r="B1729" s="19" t="s">
        <v>1964</v>
      </c>
    </row>
    <row r="1730" spans="1:2" ht="14" x14ac:dyDescent="0.15">
      <c r="A1730" s="34" t="s">
        <v>3523</v>
      </c>
      <c r="B1730" s="19" t="s">
        <v>1950</v>
      </c>
    </row>
    <row r="1731" spans="1:2" ht="14" x14ac:dyDescent="0.15">
      <c r="A1731" s="34" t="s">
        <v>3524</v>
      </c>
      <c r="B1731" s="19" t="s">
        <v>3525</v>
      </c>
    </row>
    <row r="1732" spans="1:2" ht="14" x14ac:dyDescent="0.15">
      <c r="A1732" s="34" t="s">
        <v>3526</v>
      </c>
      <c r="B1732" s="19" t="s">
        <v>1970</v>
      </c>
    </row>
    <row r="1733" spans="1:2" ht="14" x14ac:dyDescent="0.15">
      <c r="A1733" s="34" t="s">
        <v>3527</v>
      </c>
      <c r="B1733" s="19" t="s">
        <v>1972</v>
      </c>
    </row>
    <row r="1734" spans="1:2" ht="14" x14ac:dyDescent="0.15">
      <c r="A1734" s="34" t="s">
        <v>3528</v>
      </c>
      <c r="B1734" s="19" t="s">
        <v>1974</v>
      </c>
    </row>
    <row r="1735" spans="1:2" ht="14" x14ac:dyDescent="0.15">
      <c r="A1735" s="34" t="s">
        <v>3529</v>
      </c>
      <c r="B1735" s="19" t="s">
        <v>1976</v>
      </c>
    </row>
    <row r="1736" spans="1:2" ht="14" x14ac:dyDescent="0.15">
      <c r="A1736" s="34" t="s">
        <v>3530</v>
      </c>
      <c r="B1736" s="19" t="s">
        <v>3531</v>
      </c>
    </row>
    <row r="1737" spans="1:2" ht="14" x14ac:dyDescent="0.15">
      <c r="A1737" s="34" t="s">
        <v>3532</v>
      </c>
      <c r="B1737" s="19" t="s">
        <v>3533</v>
      </c>
    </row>
    <row r="1738" spans="1:2" ht="14" x14ac:dyDescent="0.15">
      <c r="A1738" s="34" t="s">
        <v>3534</v>
      </c>
      <c r="B1738" s="19" t="s">
        <v>3535</v>
      </c>
    </row>
    <row r="1739" spans="1:2" ht="14" x14ac:dyDescent="0.15">
      <c r="A1739" s="34" t="s">
        <v>3536</v>
      </c>
      <c r="B1739" s="19" t="s">
        <v>3525</v>
      </c>
    </row>
    <row r="1740" spans="1:2" ht="14" x14ac:dyDescent="0.15">
      <c r="A1740" s="34" t="s">
        <v>3537</v>
      </c>
      <c r="B1740" s="19" t="s">
        <v>1986</v>
      </c>
    </row>
    <row r="1741" spans="1:2" ht="14" x14ac:dyDescent="0.15">
      <c r="A1741" s="34" t="s">
        <v>3538</v>
      </c>
      <c r="B1741" s="19" t="s">
        <v>3539</v>
      </c>
    </row>
    <row r="1742" spans="1:2" ht="14" x14ac:dyDescent="0.15">
      <c r="A1742" s="34" t="s">
        <v>3540</v>
      </c>
      <c r="B1742" s="19" t="s">
        <v>3541</v>
      </c>
    </row>
    <row r="1743" spans="1:2" ht="14" x14ac:dyDescent="0.15">
      <c r="A1743" s="34" t="s">
        <v>3542</v>
      </c>
      <c r="B1743" s="19" t="s">
        <v>3543</v>
      </c>
    </row>
    <row r="1744" spans="1:2" ht="14" x14ac:dyDescent="0.15">
      <c r="A1744" s="34" t="s">
        <v>3544</v>
      </c>
      <c r="B1744" s="19" t="s">
        <v>3545</v>
      </c>
    </row>
    <row r="1745" spans="1:2" ht="14" x14ac:dyDescent="0.15">
      <c r="A1745" s="34" t="s">
        <v>3546</v>
      </c>
      <c r="B1745" s="19" t="s">
        <v>3547</v>
      </c>
    </row>
    <row r="1746" spans="1:2" ht="14" x14ac:dyDescent="0.15">
      <c r="A1746" s="34" t="s">
        <v>3548</v>
      </c>
      <c r="B1746" s="19" t="s">
        <v>3549</v>
      </c>
    </row>
    <row r="1747" spans="1:2" ht="14" x14ac:dyDescent="0.15">
      <c r="A1747" s="34" t="s">
        <v>3550</v>
      </c>
      <c r="B1747" s="19" t="s">
        <v>3551</v>
      </c>
    </row>
    <row r="1748" spans="1:2" ht="14" x14ac:dyDescent="0.15">
      <c r="A1748" s="34" t="s">
        <v>3552</v>
      </c>
      <c r="B1748" s="19" t="s">
        <v>3553</v>
      </c>
    </row>
    <row r="1749" spans="1:2" ht="14" x14ac:dyDescent="0.15">
      <c r="A1749" s="34" t="s">
        <v>3554</v>
      </c>
      <c r="B1749" s="19" t="s">
        <v>3555</v>
      </c>
    </row>
    <row r="1750" spans="1:2" ht="14" x14ac:dyDescent="0.15">
      <c r="A1750" s="34" t="s">
        <v>3556</v>
      </c>
      <c r="B1750" s="19" t="s">
        <v>3557</v>
      </c>
    </row>
    <row r="1751" spans="1:2" ht="14" x14ac:dyDescent="0.15">
      <c r="A1751" s="34" t="s">
        <v>3558</v>
      </c>
      <c r="B1751" s="19" t="s">
        <v>3559</v>
      </c>
    </row>
    <row r="1752" spans="1:2" ht="14" x14ac:dyDescent="0.15">
      <c r="A1752" s="34" t="s">
        <v>3560</v>
      </c>
      <c r="B1752" s="19" t="s">
        <v>1149</v>
      </c>
    </row>
    <row r="1753" spans="1:2" ht="14" x14ac:dyDescent="0.15">
      <c r="A1753" s="34" t="s">
        <v>3561</v>
      </c>
      <c r="B1753" s="19" t="s">
        <v>3562</v>
      </c>
    </row>
    <row r="1754" spans="1:2" ht="14" x14ac:dyDescent="0.15">
      <c r="A1754" s="34" t="s">
        <v>3563</v>
      </c>
      <c r="B1754" s="19" t="s">
        <v>3564</v>
      </c>
    </row>
    <row r="1755" spans="1:2" ht="14" x14ac:dyDescent="0.15">
      <c r="A1755" s="34" t="s">
        <v>3565</v>
      </c>
      <c r="B1755" s="19" t="s">
        <v>3566</v>
      </c>
    </row>
    <row r="1756" spans="1:2" ht="14" x14ac:dyDescent="0.15">
      <c r="A1756" s="34" t="s">
        <v>3567</v>
      </c>
      <c r="B1756" s="19" t="s">
        <v>3568</v>
      </c>
    </row>
    <row r="1757" spans="1:2" ht="14" x14ac:dyDescent="0.15">
      <c r="A1757" s="34" t="s">
        <v>3569</v>
      </c>
      <c r="B1757" s="19" t="s">
        <v>3570</v>
      </c>
    </row>
    <row r="1758" spans="1:2" ht="14" x14ac:dyDescent="0.15">
      <c r="A1758" s="34" t="s">
        <v>3571</v>
      </c>
      <c r="B1758" s="19" t="s">
        <v>3572</v>
      </c>
    </row>
    <row r="1759" spans="1:2" ht="14" x14ac:dyDescent="0.15">
      <c r="A1759" s="34" t="s">
        <v>3573</v>
      </c>
      <c r="B1759" s="19" t="s">
        <v>3574</v>
      </c>
    </row>
    <row r="1760" spans="1:2" ht="14" x14ac:dyDescent="0.15">
      <c r="A1760" s="34" t="s">
        <v>3575</v>
      </c>
      <c r="B1760" s="19" t="s">
        <v>3576</v>
      </c>
    </row>
    <row r="1761" spans="1:2" ht="14" x14ac:dyDescent="0.15">
      <c r="A1761" s="34" t="s">
        <v>3577</v>
      </c>
      <c r="B1761" s="19" t="s">
        <v>3578</v>
      </c>
    </row>
    <row r="1762" spans="1:2" ht="14" x14ac:dyDescent="0.15">
      <c r="A1762" s="34" t="s">
        <v>3579</v>
      </c>
      <c r="B1762" s="19" t="s">
        <v>3580</v>
      </c>
    </row>
    <row r="1763" spans="1:2" ht="14" x14ac:dyDescent="0.15">
      <c r="A1763" s="34" t="s">
        <v>3581</v>
      </c>
      <c r="B1763" s="19" t="s">
        <v>3582</v>
      </c>
    </row>
    <row r="1764" spans="1:2" ht="14" x14ac:dyDescent="0.15">
      <c r="A1764" s="34" t="s">
        <v>3583</v>
      </c>
      <c r="B1764" s="19" t="s">
        <v>3584</v>
      </c>
    </row>
    <row r="1765" spans="1:2" ht="14" x14ac:dyDescent="0.15">
      <c r="A1765" s="34" t="s">
        <v>3585</v>
      </c>
      <c r="B1765" s="19" t="s">
        <v>3586</v>
      </c>
    </row>
    <row r="1766" spans="1:2" ht="14" x14ac:dyDescent="0.15">
      <c r="A1766" s="34" t="s">
        <v>3587</v>
      </c>
      <c r="B1766" s="19" t="s">
        <v>3588</v>
      </c>
    </row>
    <row r="1767" spans="1:2" ht="14" x14ac:dyDescent="0.15">
      <c r="A1767" s="34" t="s">
        <v>3589</v>
      </c>
      <c r="B1767" s="19" t="s">
        <v>3590</v>
      </c>
    </row>
    <row r="1768" spans="1:2" ht="14" x14ac:dyDescent="0.15">
      <c r="A1768" s="34" t="s">
        <v>3591</v>
      </c>
      <c r="B1768" s="19" t="s">
        <v>3592</v>
      </c>
    </row>
    <row r="1769" spans="1:2" ht="14" x14ac:dyDescent="0.15">
      <c r="A1769" s="34" t="s">
        <v>3593</v>
      </c>
      <c r="B1769" s="19" t="s">
        <v>3594</v>
      </c>
    </row>
    <row r="1770" spans="1:2" ht="14" x14ac:dyDescent="0.15">
      <c r="A1770" s="34" t="s">
        <v>3595</v>
      </c>
      <c r="B1770" s="19" t="s">
        <v>3596</v>
      </c>
    </row>
    <row r="1771" spans="1:2" ht="14" x14ac:dyDescent="0.15">
      <c r="A1771" s="34" t="s">
        <v>3597</v>
      </c>
      <c r="B1771" s="19" t="s">
        <v>3598</v>
      </c>
    </row>
    <row r="1772" spans="1:2" ht="14" x14ac:dyDescent="0.15">
      <c r="A1772" s="34" t="s">
        <v>3599</v>
      </c>
      <c r="B1772" s="19" t="s">
        <v>3600</v>
      </c>
    </row>
    <row r="1773" spans="1:2" ht="14" x14ac:dyDescent="0.15">
      <c r="A1773" s="34" t="s">
        <v>3601</v>
      </c>
      <c r="B1773" s="19" t="s">
        <v>3602</v>
      </c>
    </row>
    <row r="1774" spans="1:2" ht="14" x14ac:dyDescent="0.15">
      <c r="A1774" s="34" t="s">
        <v>3603</v>
      </c>
      <c r="B1774" s="19" t="s">
        <v>3604</v>
      </c>
    </row>
    <row r="1775" spans="1:2" ht="14" x14ac:dyDescent="0.15">
      <c r="A1775" s="34" t="s">
        <v>3605</v>
      </c>
      <c r="B1775" s="19" t="s">
        <v>3606</v>
      </c>
    </row>
    <row r="1776" spans="1:2" ht="14" x14ac:dyDescent="0.15">
      <c r="A1776" s="34" t="s">
        <v>3607</v>
      </c>
      <c r="B1776" s="19" t="s">
        <v>3608</v>
      </c>
    </row>
    <row r="1777" spans="1:2" ht="14" x14ac:dyDescent="0.15">
      <c r="A1777" s="34" t="s">
        <v>3609</v>
      </c>
      <c r="B1777" s="19" t="s">
        <v>3610</v>
      </c>
    </row>
    <row r="1778" spans="1:2" ht="14" x14ac:dyDescent="0.15">
      <c r="A1778" s="34" t="s">
        <v>3611</v>
      </c>
      <c r="B1778" s="19" t="s">
        <v>3612</v>
      </c>
    </row>
    <row r="1779" spans="1:2" ht="14" x14ac:dyDescent="0.15">
      <c r="A1779" s="34" t="s">
        <v>3613</v>
      </c>
      <c r="B1779" s="19" t="s">
        <v>3614</v>
      </c>
    </row>
    <row r="1780" spans="1:2" ht="14" x14ac:dyDescent="0.15">
      <c r="A1780" s="34" t="s">
        <v>3615</v>
      </c>
      <c r="B1780" s="19" t="s">
        <v>3616</v>
      </c>
    </row>
    <row r="1781" spans="1:2" ht="14" x14ac:dyDescent="0.15">
      <c r="A1781" s="34" t="s">
        <v>3617</v>
      </c>
      <c r="B1781" s="19" t="s">
        <v>3618</v>
      </c>
    </row>
    <row r="1782" spans="1:2" ht="14" x14ac:dyDescent="0.15">
      <c r="A1782" s="34" t="s">
        <v>3619</v>
      </c>
      <c r="B1782" s="19" t="s">
        <v>3620</v>
      </c>
    </row>
    <row r="1783" spans="1:2" ht="14" x14ac:dyDescent="0.15">
      <c r="A1783" s="34" t="s">
        <v>3621</v>
      </c>
      <c r="B1783" s="19" t="s">
        <v>3622</v>
      </c>
    </row>
    <row r="1784" spans="1:2" ht="14" x14ac:dyDescent="0.15">
      <c r="A1784" s="34" t="s">
        <v>3623</v>
      </c>
      <c r="B1784" s="19" t="s">
        <v>3624</v>
      </c>
    </row>
    <row r="1785" spans="1:2" ht="14" x14ac:dyDescent="0.15">
      <c r="A1785" s="34" t="s">
        <v>3625</v>
      </c>
      <c r="B1785" s="19" t="s">
        <v>3626</v>
      </c>
    </row>
    <row r="1786" spans="1:2" ht="14" x14ac:dyDescent="0.15">
      <c r="A1786" s="34" t="s">
        <v>3627</v>
      </c>
      <c r="B1786" s="19" t="s">
        <v>3628</v>
      </c>
    </row>
    <row r="1787" spans="1:2" ht="14" x14ac:dyDescent="0.15">
      <c r="A1787" s="34" t="s">
        <v>3629</v>
      </c>
      <c r="B1787" s="19" t="s">
        <v>3630</v>
      </c>
    </row>
    <row r="1788" spans="1:2" ht="14" x14ac:dyDescent="0.15">
      <c r="A1788" s="34" t="s">
        <v>3631</v>
      </c>
      <c r="B1788" s="19" t="s">
        <v>3632</v>
      </c>
    </row>
    <row r="1789" spans="1:2" ht="14" x14ac:dyDescent="0.15">
      <c r="A1789" s="34" t="s">
        <v>3633</v>
      </c>
      <c r="B1789" s="19" t="s">
        <v>3634</v>
      </c>
    </row>
    <row r="1790" spans="1:2" ht="14" x14ac:dyDescent="0.15">
      <c r="A1790" s="34" t="s">
        <v>3635</v>
      </c>
      <c r="B1790" s="19" t="s">
        <v>3636</v>
      </c>
    </row>
    <row r="1791" spans="1:2" ht="14" x14ac:dyDescent="0.15">
      <c r="A1791" s="34" t="s">
        <v>3637</v>
      </c>
      <c r="B1791" s="19" t="s">
        <v>3638</v>
      </c>
    </row>
    <row r="1792" spans="1:2" ht="14" x14ac:dyDescent="0.15">
      <c r="A1792" s="34" t="s">
        <v>3639</v>
      </c>
      <c r="B1792" s="19" t="s">
        <v>3640</v>
      </c>
    </row>
    <row r="1793" spans="1:2" ht="14" x14ac:dyDescent="0.15">
      <c r="A1793" s="34" t="s">
        <v>3641</v>
      </c>
      <c r="B1793" s="19" t="s">
        <v>3642</v>
      </c>
    </row>
    <row r="1794" spans="1:2" ht="14" x14ac:dyDescent="0.15">
      <c r="A1794" s="34" t="s">
        <v>3643</v>
      </c>
      <c r="B1794" s="19" t="s">
        <v>3644</v>
      </c>
    </row>
    <row r="1795" spans="1:2" ht="14" x14ac:dyDescent="0.15">
      <c r="A1795" s="34" t="s">
        <v>3645</v>
      </c>
      <c r="B1795" s="19" t="s">
        <v>3646</v>
      </c>
    </row>
    <row r="1796" spans="1:2" ht="14" x14ac:dyDescent="0.15">
      <c r="A1796" s="34" t="s">
        <v>3647</v>
      </c>
      <c r="B1796" s="19" t="s">
        <v>3648</v>
      </c>
    </row>
    <row r="1797" spans="1:2" ht="14" x14ac:dyDescent="0.15">
      <c r="A1797" s="34" t="s">
        <v>3649</v>
      </c>
      <c r="B1797" s="19" t="s">
        <v>3650</v>
      </c>
    </row>
    <row r="1798" spans="1:2" ht="14" x14ac:dyDescent="0.15">
      <c r="A1798" s="34" t="s">
        <v>3651</v>
      </c>
      <c r="B1798" s="19" t="s">
        <v>3652</v>
      </c>
    </row>
    <row r="1799" spans="1:2" ht="14" x14ac:dyDescent="0.15">
      <c r="A1799" s="34" t="s">
        <v>3653</v>
      </c>
      <c r="B1799" s="19" t="s">
        <v>3654</v>
      </c>
    </row>
    <row r="1800" spans="1:2" ht="14" x14ac:dyDescent="0.15">
      <c r="A1800" s="34" t="s">
        <v>3655</v>
      </c>
      <c r="B1800" s="19" t="s">
        <v>3656</v>
      </c>
    </row>
    <row r="1801" spans="1:2" ht="14" x14ac:dyDescent="0.15">
      <c r="A1801" s="34" t="s">
        <v>3657</v>
      </c>
      <c r="B1801" s="19" t="s">
        <v>3658</v>
      </c>
    </row>
    <row r="1802" spans="1:2" ht="14" x14ac:dyDescent="0.15">
      <c r="A1802" s="34" t="s">
        <v>3659</v>
      </c>
      <c r="B1802" s="19" t="s">
        <v>3660</v>
      </c>
    </row>
    <row r="1803" spans="1:2" ht="14" x14ac:dyDescent="0.15">
      <c r="A1803" s="34" t="s">
        <v>3661</v>
      </c>
      <c r="B1803" s="19" t="s">
        <v>3662</v>
      </c>
    </row>
    <row r="1804" spans="1:2" ht="14" x14ac:dyDescent="0.15">
      <c r="A1804" s="34" t="s">
        <v>3663</v>
      </c>
      <c r="B1804" s="19" t="s">
        <v>3664</v>
      </c>
    </row>
    <row r="1805" spans="1:2" ht="14" x14ac:dyDescent="0.15">
      <c r="A1805" s="34" t="s">
        <v>3665</v>
      </c>
      <c r="B1805" s="19" t="s">
        <v>3666</v>
      </c>
    </row>
    <row r="1806" spans="1:2" ht="14" x14ac:dyDescent="0.15">
      <c r="A1806" s="34" t="s">
        <v>3667</v>
      </c>
      <c r="B1806" s="19" t="s">
        <v>3668</v>
      </c>
    </row>
    <row r="1807" spans="1:2" ht="14" x14ac:dyDescent="0.15">
      <c r="A1807" s="34" t="s">
        <v>3669</v>
      </c>
      <c r="B1807" s="19" t="s">
        <v>3670</v>
      </c>
    </row>
    <row r="1808" spans="1:2" ht="14" x14ac:dyDescent="0.15">
      <c r="A1808" s="34" t="s">
        <v>3671</v>
      </c>
      <c r="B1808" s="19" t="s">
        <v>3672</v>
      </c>
    </row>
    <row r="1809" spans="1:2" ht="14" x14ac:dyDescent="0.15">
      <c r="A1809" s="34" t="s">
        <v>3673</v>
      </c>
      <c r="B1809" s="19" t="s">
        <v>3674</v>
      </c>
    </row>
    <row r="1810" spans="1:2" ht="14" x14ac:dyDescent="0.15">
      <c r="A1810" s="34" t="s">
        <v>3675</v>
      </c>
      <c r="B1810" s="19" t="s">
        <v>3676</v>
      </c>
    </row>
    <row r="1811" spans="1:2" ht="14" x14ac:dyDescent="0.15">
      <c r="A1811" s="34" t="s">
        <v>3677</v>
      </c>
      <c r="B1811" s="19" t="s">
        <v>3678</v>
      </c>
    </row>
    <row r="1812" spans="1:2" ht="14" x14ac:dyDescent="0.15">
      <c r="A1812" s="34" t="s">
        <v>3679</v>
      </c>
      <c r="B1812" s="19" t="s">
        <v>3680</v>
      </c>
    </row>
    <row r="1813" spans="1:2" ht="14" x14ac:dyDescent="0.15">
      <c r="A1813" s="34" t="s">
        <v>3681</v>
      </c>
      <c r="B1813" s="19" t="s">
        <v>3682</v>
      </c>
    </row>
    <row r="1814" spans="1:2" ht="14" x14ac:dyDescent="0.15">
      <c r="A1814" s="34" t="s">
        <v>3683</v>
      </c>
      <c r="B1814" s="19" t="s">
        <v>3684</v>
      </c>
    </row>
    <row r="1815" spans="1:2" ht="14" x14ac:dyDescent="0.15">
      <c r="A1815" s="34" t="s">
        <v>3685</v>
      </c>
      <c r="B1815" s="19" t="s">
        <v>3686</v>
      </c>
    </row>
    <row r="1816" spans="1:2" ht="14" x14ac:dyDescent="0.15">
      <c r="A1816" s="34" t="s">
        <v>3687</v>
      </c>
      <c r="B1816" s="19" t="s">
        <v>3688</v>
      </c>
    </row>
    <row r="1817" spans="1:2" ht="14" x14ac:dyDescent="0.15">
      <c r="A1817" s="34" t="s">
        <v>3689</v>
      </c>
      <c r="B1817" s="19" t="s">
        <v>3690</v>
      </c>
    </row>
    <row r="1818" spans="1:2" ht="14" x14ac:dyDescent="0.15">
      <c r="A1818" s="34" t="s">
        <v>3691</v>
      </c>
      <c r="B1818" s="19" t="s">
        <v>3692</v>
      </c>
    </row>
    <row r="1819" spans="1:2" ht="14" x14ac:dyDescent="0.15">
      <c r="A1819" s="34" t="s">
        <v>3693</v>
      </c>
      <c r="B1819" s="19" t="s">
        <v>3694</v>
      </c>
    </row>
    <row r="1820" spans="1:2" ht="14" x14ac:dyDescent="0.15">
      <c r="A1820" s="34" t="s">
        <v>3695</v>
      </c>
      <c r="B1820" s="19" t="s">
        <v>3696</v>
      </c>
    </row>
    <row r="1821" spans="1:2" ht="14" x14ac:dyDescent="0.15">
      <c r="A1821" s="34" t="s">
        <v>3697</v>
      </c>
      <c r="B1821" s="19" t="s">
        <v>3698</v>
      </c>
    </row>
    <row r="1822" spans="1:2" ht="14" x14ac:dyDescent="0.15">
      <c r="A1822" s="34" t="s">
        <v>3699</v>
      </c>
      <c r="B1822" s="19" t="s">
        <v>3700</v>
      </c>
    </row>
    <row r="1823" spans="1:2" ht="14" x14ac:dyDescent="0.15">
      <c r="A1823" s="34" t="s">
        <v>3701</v>
      </c>
      <c r="B1823" s="19" t="s">
        <v>3702</v>
      </c>
    </row>
    <row r="1824" spans="1:2" ht="14" x14ac:dyDescent="0.15">
      <c r="A1824" s="34" t="s">
        <v>3703</v>
      </c>
      <c r="B1824" s="19" t="s">
        <v>3704</v>
      </c>
    </row>
    <row r="1825" spans="1:2" ht="14" x14ac:dyDescent="0.15">
      <c r="A1825" s="34" t="s">
        <v>3705</v>
      </c>
      <c r="B1825" s="19" t="s">
        <v>3706</v>
      </c>
    </row>
    <row r="1826" spans="1:2" ht="14" x14ac:dyDescent="0.15">
      <c r="A1826" s="34" t="s">
        <v>3707</v>
      </c>
      <c r="B1826" s="19" t="s">
        <v>3708</v>
      </c>
    </row>
    <row r="1827" spans="1:2" ht="14" x14ac:dyDescent="0.15">
      <c r="A1827" s="34" t="s">
        <v>3709</v>
      </c>
      <c r="B1827" s="19" t="s">
        <v>3710</v>
      </c>
    </row>
    <row r="1828" spans="1:2" ht="14" x14ac:dyDescent="0.15">
      <c r="A1828" s="34" t="s">
        <v>3711</v>
      </c>
      <c r="B1828" s="19" t="s">
        <v>3712</v>
      </c>
    </row>
    <row r="1829" spans="1:2" ht="14" x14ac:dyDescent="0.15">
      <c r="A1829" s="34" t="s">
        <v>3713</v>
      </c>
      <c r="B1829" s="19" t="s">
        <v>3714</v>
      </c>
    </row>
    <row r="1830" spans="1:2" ht="14" x14ac:dyDescent="0.15">
      <c r="A1830" s="34" t="s">
        <v>3715</v>
      </c>
      <c r="B1830" s="19" t="s">
        <v>3716</v>
      </c>
    </row>
    <row r="1831" spans="1:2" ht="14" x14ac:dyDescent="0.15">
      <c r="A1831" s="34" t="s">
        <v>3717</v>
      </c>
      <c r="B1831" s="19" t="s">
        <v>3718</v>
      </c>
    </row>
    <row r="1832" spans="1:2" ht="14" x14ac:dyDescent="0.15">
      <c r="A1832" s="34" t="s">
        <v>3719</v>
      </c>
      <c r="B1832" s="19" t="s">
        <v>3720</v>
      </c>
    </row>
    <row r="1833" spans="1:2" ht="14" x14ac:dyDescent="0.15">
      <c r="A1833" s="34" t="s">
        <v>3721</v>
      </c>
      <c r="B1833" s="19" t="s">
        <v>3722</v>
      </c>
    </row>
    <row r="1834" spans="1:2" ht="14" x14ac:dyDescent="0.15">
      <c r="A1834" s="34" t="s">
        <v>3723</v>
      </c>
      <c r="B1834" s="19" t="s">
        <v>3724</v>
      </c>
    </row>
    <row r="1835" spans="1:2" ht="14" x14ac:dyDescent="0.15">
      <c r="A1835" s="34" t="s">
        <v>3725</v>
      </c>
      <c r="B1835" s="19" t="s">
        <v>3726</v>
      </c>
    </row>
    <row r="1836" spans="1:2" ht="14" x14ac:dyDescent="0.15">
      <c r="A1836" s="34" t="s">
        <v>3727</v>
      </c>
      <c r="B1836" s="19" t="s">
        <v>3728</v>
      </c>
    </row>
    <row r="1837" spans="1:2" ht="14" x14ac:dyDescent="0.15">
      <c r="A1837" s="34" t="s">
        <v>3729</v>
      </c>
      <c r="B1837" s="19" t="s">
        <v>3730</v>
      </c>
    </row>
    <row r="1838" spans="1:2" ht="14" x14ac:dyDescent="0.15">
      <c r="A1838" s="34" t="s">
        <v>3731</v>
      </c>
      <c r="B1838" s="19" t="s">
        <v>3732</v>
      </c>
    </row>
    <row r="1839" spans="1:2" ht="14" x14ac:dyDescent="0.15">
      <c r="A1839" s="34" t="s">
        <v>3733</v>
      </c>
      <c r="B1839" s="19" t="s">
        <v>3734</v>
      </c>
    </row>
    <row r="1840" spans="1:2" ht="14" x14ac:dyDescent="0.15">
      <c r="A1840" s="34" t="s">
        <v>3735</v>
      </c>
      <c r="B1840" s="19" t="s">
        <v>3736</v>
      </c>
    </row>
    <row r="1841" spans="1:2" ht="14" x14ac:dyDescent="0.15">
      <c r="A1841" s="34" t="s">
        <v>3737</v>
      </c>
      <c r="B1841" s="19" t="s">
        <v>3738</v>
      </c>
    </row>
    <row r="1842" spans="1:2" ht="14" x14ac:dyDescent="0.15">
      <c r="A1842" s="34" t="s">
        <v>3739</v>
      </c>
      <c r="B1842" s="19" t="s">
        <v>3740</v>
      </c>
    </row>
    <row r="1843" spans="1:2" ht="14" x14ac:dyDescent="0.15">
      <c r="A1843" s="34" t="s">
        <v>3741</v>
      </c>
      <c r="B1843" s="19" t="s">
        <v>3742</v>
      </c>
    </row>
    <row r="1844" spans="1:2" ht="14" x14ac:dyDescent="0.15">
      <c r="A1844" s="34" t="s">
        <v>3743</v>
      </c>
      <c r="B1844" s="19" t="s">
        <v>3744</v>
      </c>
    </row>
    <row r="1845" spans="1:2" ht="14" x14ac:dyDescent="0.15">
      <c r="A1845" s="34" t="s">
        <v>3745</v>
      </c>
      <c r="B1845" s="19" t="s">
        <v>3746</v>
      </c>
    </row>
    <row r="1846" spans="1:2" ht="14" x14ac:dyDescent="0.15">
      <c r="A1846" s="34" t="s">
        <v>3747</v>
      </c>
      <c r="B1846" s="19" t="s">
        <v>3748</v>
      </c>
    </row>
    <row r="1847" spans="1:2" ht="14" x14ac:dyDescent="0.15">
      <c r="A1847" s="34" t="s">
        <v>3749</v>
      </c>
      <c r="B1847" s="19" t="s">
        <v>3750</v>
      </c>
    </row>
    <row r="1848" spans="1:2" ht="14" x14ac:dyDescent="0.15">
      <c r="A1848" s="34" t="s">
        <v>3751</v>
      </c>
      <c r="B1848" s="19" t="s">
        <v>3752</v>
      </c>
    </row>
    <row r="1849" spans="1:2" ht="14" x14ac:dyDescent="0.15">
      <c r="A1849" s="34" t="s">
        <v>3753</v>
      </c>
      <c r="B1849" s="19" t="s">
        <v>3754</v>
      </c>
    </row>
    <row r="1850" spans="1:2" ht="14" x14ac:dyDescent="0.15">
      <c r="A1850" s="34" t="s">
        <v>3755</v>
      </c>
      <c r="B1850" s="19" t="s">
        <v>3756</v>
      </c>
    </row>
    <row r="1851" spans="1:2" ht="14" x14ac:dyDescent="0.15">
      <c r="A1851" s="34" t="s">
        <v>3757</v>
      </c>
      <c r="B1851" s="19" t="s">
        <v>3758</v>
      </c>
    </row>
    <row r="1852" spans="1:2" ht="14" x14ac:dyDescent="0.15">
      <c r="A1852" s="34" t="s">
        <v>3759</v>
      </c>
      <c r="B1852" s="19" t="s">
        <v>3760</v>
      </c>
    </row>
    <row r="1853" spans="1:2" ht="14" x14ac:dyDescent="0.15">
      <c r="A1853" s="34" t="s">
        <v>3761</v>
      </c>
      <c r="B1853" s="19" t="s">
        <v>3762</v>
      </c>
    </row>
    <row r="1854" spans="1:2" ht="14" x14ac:dyDescent="0.15">
      <c r="A1854" s="34" t="s">
        <v>3763</v>
      </c>
      <c r="B1854" s="19" t="s">
        <v>3764</v>
      </c>
    </row>
    <row r="1855" spans="1:2" ht="14" x14ac:dyDescent="0.15">
      <c r="A1855" s="34" t="s">
        <v>3765</v>
      </c>
      <c r="B1855" s="19" t="s">
        <v>3766</v>
      </c>
    </row>
    <row r="1856" spans="1:2" ht="14" x14ac:dyDescent="0.15">
      <c r="A1856" s="34" t="s">
        <v>3767</v>
      </c>
      <c r="B1856" s="19" t="s">
        <v>3768</v>
      </c>
    </row>
    <row r="1857" spans="1:2" ht="14" x14ac:dyDescent="0.15">
      <c r="A1857" s="34" t="s">
        <v>3769</v>
      </c>
      <c r="B1857" s="19" t="s">
        <v>3770</v>
      </c>
    </row>
    <row r="1858" spans="1:2" ht="14" x14ac:dyDescent="0.15">
      <c r="A1858" s="34" t="s">
        <v>3771</v>
      </c>
      <c r="B1858" s="19" t="s">
        <v>3772</v>
      </c>
    </row>
    <row r="1859" spans="1:2" ht="14" x14ac:dyDescent="0.15">
      <c r="A1859" s="34" t="s">
        <v>3773</v>
      </c>
      <c r="B1859" s="19" t="s">
        <v>3774</v>
      </c>
    </row>
    <row r="1860" spans="1:2" ht="14" x14ac:dyDescent="0.15">
      <c r="A1860" s="34" t="s">
        <v>3775</v>
      </c>
      <c r="B1860" s="19" t="s">
        <v>3776</v>
      </c>
    </row>
    <row r="1861" spans="1:2" ht="14" x14ac:dyDescent="0.15">
      <c r="A1861" s="34" t="s">
        <v>3777</v>
      </c>
      <c r="B1861" s="19" t="s">
        <v>3778</v>
      </c>
    </row>
    <row r="1862" spans="1:2" ht="14" x14ac:dyDescent="0.15">
      <c r="A1862" s="34" t="s">
        <v>3779</v>
      </c>
      <c r="B1862" s="19" t="s">
        <v>3780</v>
      </c>
    </row>
    <row r="1863" spans="1:2" ht="14" x14ac:dyDescent="0.15">
      <c r="A1863" s="34" t="s">
        <v>3781</v>
      </c>
      <c r="B1863" s="19" t="s">
        <v>3782</v>
      </c>
    </row>
    <row r="1864" spans="1:2" ht="14" x14ac:dyDescent="0.15">
      <c r="A1864" s="34" t="s">
        <v>3783</v>
      </c>
      <c r="B1864" s="19" t="s">
        <v>3784</v>
      </c>
    </row>
    <row r="1865" spans="1:2" ht="14" x14ac:dyDescent="0.15">
      <c r="A1865" s="34" t="s">
        <v>3785</v>
      </c>
      <c r="B1865" s="19" t="s">
        <v>3786</v>
      </c>
    </row>
    <row r="1866" spans="1:2" ht="14" x14ac:dyDescent="0.15">
      <c r="A1866" s="34" t="s">
        <v>3787</v>
      </c>
      <c r="B1866" s="19" t="s">
        <v>3788</v>
      </c>
    </row>
    <row r="1867" spans="1:2" ht="14" x14ac:dyDescent="0.15">
      <c r="A1867" s="34" t="s">
        <v>3789</v>
      </c>
      <c r="B1867" s="19" t="s">
        <v>3790</v>
      </c>
    </row>
    <row r="1868" spans="1:2" ht="14" x14ac:dyDescent="0.15">
      <c r="A1868" s="34" t="s">
        <v>3791</v>
      </c>
      <c r="B1868" s="19" t="s">
        <v>3792</v>
      </c>
    </row>
    <row r="1869" spans="1:2" ht="14" x14ac:dyDescent="0.15">
      <c r="A1869" s="34" t="s">
        <v>3793</v>
      </c>
      <c r="B1869" s="19" t="s">
        <v>3794</v>
      </c>
    </row>
    <row r="1870" spans="1:2" ht="14" x14ac:dyDescent="0.15">
      <c r="A1870" s="34" t="s">
        <v>3795</v>
      </c>
      <c r="B1870" s="19" t="s">
        <v>3796</v>
      </c>
    </row>
    <row r="1871" spans="1:2" ht="14" x14ac:dyDescent="0.15">
      <c r="A1871" s="34" t="s">
        <v>3797</v>
      </c>
      <c r="B1871" s="19" t="s">
        <v>3798</v>
      </c>
    </row>
    <row r="1872" spans="1:2" ht="14" x14ac:dyDescent="0.15">
      <c r="A1872" s="34" t="s">
        <v>3799</v>
      </c>
      <c r="B1872" s="19" t="s">
        <v>3800</v>
      </c>
    </row>
    <row r="1873" spans="1:2" ht="14" x14ac:dyDescent="0.15">
      <c r="A1873" s="34" t="s">
        <v>3801</v>
      </c>
      <c r="B1873" s="19" t="s">
        <v>3802</v>
      </c>
    </row>
    <row r="1874" spans="1:2" ht="14" x14ac:dyDescent="0.15">
      <c r="A1874" s="34" t="s">
        <v>3803</v>
      </c>
      <c r="B1874" s="19" t="s">
        <v>3804</v>
      </c>
    </row>
    <row r="1875" spans="1:2" ht="14" x14ac:dyDescent="0.15">
      <c r="A1875" s="34" t="s">
        <v>3805</v>
      </c>
      <c r="B1875" s="19" t="s">
        <v>3806</v>
      </c>
    </row>
    <row r="1876" spans="1:2" ht="14" x14ac:dyDescent="0.15">
      <c r="A1876" s="34" t="s">
        <v>3807</v>
      </c>
      <c r="B1876" s="19" t="s">
        <v>3808</v>
      </c>
    </row>
    <row r="1877" spans="1:2" ht="14" x14ac:dyDescent="0.15">
      <c r="A1877" s="34" t="s">
        <v>3809</v>
      </c>
      <c r="B1877" s="19" t="s">
        <v>3810</v>
      </c>
    </row>
    <row r="1878" spans="1:2" ht="14" x14ac:dyDescent="0.15">
      <c r="A1878" s="34" t="s">
        <v>3811</v>
      </c>
      <c r="B1878" s="19" t="s">
        <v>3812</v>
      </c>
    </row>
    <row r="1879" spans="1:2" ht="14" x14ac:dyDescent="0.15">
      <c r="A1879" s="34" t="s">
        <v>3813</v>
      </c>
      <c r="B1879" s="19" t="s">
        <v>3814</v>
      </c>
    </row>
    <row r="1880" spans="1:2" ht="14" x14ac:dyDescent="0.15">
      <c r="A1880" s="34" t="s">
        <v>3815</v>
      </c>
      <c r="B1880" s="19" t="s">
        <v>3816</v>
      </c>
    </row>
    <row r="1881" spans="1:2" ht="14" x14ac:dyDescent="0.15">
      <c r="A1881" s="34" t="s">
        <v>3817</v>
      </c>
      <c r="B1881" s="19" t="s">
        <v>3818</v>
      </c>
    </row>
    <row r="1882" spans="1:2" ht="14" x14ac:dyDescent="0.15">
      <c r="A1882" s="34" t="s">
        <v>3819</v>
      </c>
      <c r="B1882" s="19" t="s">
        <v>3820</v>
      </c>
    </row>
    <row r="1883" spans="1:2" ht="14" x14ac:dyDescent="0.15">
      <c r="A1883" s="34" t="s">
        <v>3821</v>
      </c>
      <c r="B1883" s="19" t="s">
        <v>3822</v>
      </c>
    </row>
    <row r="1884" spans="1:2" ht="14" x14ac:dyDescent="0.15">
      <c r="A1884" s="34" t="s">
        <v>3823</v>
      </c>
      <c r="B1884" s="19" t="s">
        <v>3824</v>
      </c>
    </row>
    <row r="1885" spans="1:2" ht="14" x14ac:dyDescent="0.15">
      <c r="A1885" s="34" t="s">
        <v>3825</v>
      </c>
      <c r="B1885" s="19" t="s">
        <v>3826</v>
      </c>
    </row>
    <row r="1886" spans="1:2" ht="14" x14ac:dyDescent="0.15">
      <c r="A1886" s="34" t="s">
        <v>3827</v>
      </c>
      <c r="B1886" s="19" t="s">
        <v>3828</v>
      </c>
    </row>
    <row r="1887" spans="1:2" ht="14" x14ac:dyDescent="0.15">
      <c r="A1887" s="34" t="s">
        <v>3829</v>
      </c>
      <c r="B1887" s="19" t="s">
        <v>3830</v>
      </c>
    </row>
    <row r="1888" spans="1:2" ht="14" x14ac:dyDescent="0.15">
      <c r="A1888" s="34" t="s">
        <v>3831</v>
      </c>
      <c r="B1888" s="19" t="s">
        <v>3832</v>
      </c>
    </row>
    <row r="1889" spans="1:2" ht="14" x14ac:dyDescent="0.15">
      <c r="A1889" s="34" t="s">
        <v>3833</v>
      </c>
      <c r="B1889" s="19" t="s">
        <v>3834</v>
      </c>
    </row>
    <row r="1890" spans="1:2" ht="14" x14ac:dyDescent="0.15">
      <c r="A1890" s="34" t="s">
        <v>3835</v>
      </c>
      <c r="B1890" s="19" t="s">
        <v>3836</v>
      </c>
    </row>
    <row r="1891" spans="1:2" ht="14" x14ac:dyDescent="0.15">
      <c r="A1891" s="34" t="s">
        <v>3837</v>
      </c>
      <c r="B1891" s="19" t="s">
        <v>3838</v>
      </c>
    </row>
    <row r="1892" spans="1:2" ht="14" x14ac:dyDescent="0.15">
      <c r="A1892" s="34" t="s">
        <v>3839</v>
      </c>
      <c r="B1892" s="19" t="s">
        <v>3840</v>
      </c>
    </row>
    <row r="1893" spans="1:2" ht="14" x14ac:dyDescent="0.15">
      <c r="A1893" s="34" t="s">
        <v>3841</v>
      </c>
      <c r="B1893" s="19" t="s">
        <v>3842</v>
      </c>
    </row>
    <row r="1894" spans="1:2" ht="14" x14ac:dyDescent="0.15">
      <c r="A1894" s="34" t="s">
        <v>3843</v>
      </c>
      <c r="B1894" s="19" t="s">
        <v>3844</v>
      </c>
    </row>
    <row r="1895" spans="1:2" ht="14" x14ac:dyDescent="0.15">
      <c r="A1895" s="34" t="s">
        <v>3845</v>
      </c>
      <c r="B1895" s="19" t="s">
        <v>3846</v>
      </c>
    </row>
    <row r="1896" spans="1:2" ht="14" x14ac:dyDescent="0.15">
      <c r="A1896" s="34" t="s">
        <v>3847</v>
      </c>
      <c r="B1896" s="19" t="s">
        <v>3848</v>
      </c>
    </row>
    <row r="1897" spans="1:2" ht="14" x14ac:dyDescent="0.15">
      <c r="A1897" s="34" t="s">
        <v>3849</v>
      </c>
      <c r="B1897" s="19" t="s">
        <v>3850</v>
      </c>
    </row>
    <row r="1898" spans="1:2" ht="14" x14ac:dyDescent="0.15">
      <c r="A1898" s="34" t="s">
        <v>3851</v>
      </c>
      <c r="B1898" s="19" t="s">
        <v>3852</v>
      </c>
    </row>
    <row r="1899" spans="1:2" ht="14" x14ac:dyDescent="0.15">
      <c r="A1899" s="34" t="s">
        <v>3853</v>
      </c>
      <c r="B1899" s="19" t="s">
        <v>3854</v>
      </c>
    </row>
    <row r="1900" spans="1:2" ht="14" x14ac:dyDescent="0.15">
      <c r="A1900" s="34" t="s">
        <v>3855</v>
      </c>
      <c r="B1900" s="19" t="s">
        <v>3856</v>
      </c>
    </row>
    <row r="1901" spans="1:2" ht="14" x14ac:dyDescent="0.15">
      <c r="A1901" s="34" t="s">
        <v>3857</v>
      </c>
      <c r="B1901" s="19" t="s">
        <v>3858</v>
      </c>
    </row>
    <row r="1902" spans="1:2" ht="14" x14ac:dyDescent="0.15">
      <c r="A1902" s="34" t="s">
        <v>3859</v>
      </c>
      <c r="B1902" s="19" t="s">
        <v>3860</v>
      </c>
    </row>
    <row r="1903" spans="1:2" ht="14" x14ac:dyDescent="0.15">
      <c r="A1903" s="34" t="s">
        <v>3861</v>
      </c>
      <c r="B1903" s="19" t="s">
        <v>3862</v>
      </c>
    </row>
    <row r="1904" spans="1:2" ht="14" x14ac:dyDescent="0.15">
      <c r="A1904" s="34" t="s">
        <v>3863</v>
      </c>
      <c r="B1904" s="19" t="s">
        <v>3864</v>
      </c>
    </row>
    <row r="1905" spans="1:2" ht="14" x14ac:dyDescent="0.15">
      <c r="A1905" s="34" t="s">
        <v>3865</v>
      </c>
      <c r="B1905" s="19" t="s">
        <v>3866</v>
      </c>
    </row>
    <row r="1906" spans="1:2" ht="14" x14ac:dyDescent="0.15">
      <c r="A1906" s="34" t="s">
        <v>3867</v>
      </c>
      <c r="B1906" s="19" t="s">
        <v>3868</v>
      </c>
    </row>
    <row r="1907" spans="1:2" ht="14" x14ac:dyDescent="0.15">
      <c r="A1907" s="34" t="s">
        <v>3869</v>
      </c>
      <c r="B1907" s="19" t="s">
        <v>3870</v>
      </c>
    </row>
    <row r="1908" spans="1:2" ht="14" x14ac:dyDescent="0.15">
      <c r="A1908" s="34" t="s">
        <v>3871</v>
      </c>
      <c r="B1908" s="19" t="s">
        <v>3872</v>
      </c>
    </row>
    <row r="1909" spans="1:2" ht="14" x14ac:dyDescent="0.15">
      <c r="A1909" s="34" t="s">
        <v>3873</v>
      </c>
      <c r="B1909" s="19" t="s">
        <v>3874</v>
      </c>
    </row>
    <row r="1910" spans="1:2" ht="14" x14ac:dyDescent="0.15">
      <c r="A1910" s="34" t="s">
        <v>3875</v>
      </c>
      <c r="B1910" s="19" t="s">
        <v>3876</v>
      </c>
    </row>
    <row r="1911" spans="1:2" ht="14" x14ac:dyDescent="0.15">
      <c r="A1911" s="34" t="s">
        <v>3877</v>
      </c>
      <c r="B1911" s="19" t="s">
        <v>3878</v>
      </c>
    </row>
    <row r="1912" spans="1:2" ht="14" x14ac:dyDescent="0.15">
      <c r="A1912" s="34" t="s">
        <v>3879</v>
      </c>
      <c r="B1912" s="19" t="s">
        <v>3880</v>
      </c>
    </row>
    <row r="1913" spans="1:2" ht="14" x14ac:dyDescent="0.15">
      <c r="A1913" s="34" t="s">
        <v>3881</v>
      </c>
      <c r="B1913" s="19" t="s">
        <v>3882</v>
      </c>
    </row>
    <row r="1914" spans="1:2" ht="14" x14ac:dyDescent="0.15">
      <c r="A1914" s="34" t="s">
        <v>3883</v>
      </c>
      <c r="B1914" s="19" t="s">
        <v>3884</v>
      </c>
    </row>
    <row r="1915" spans="1:2" ht="14" x14ac:dyDescent="0.15">
      <c r="A1915" s="34" t="s">
        <v>3885</v>
      </c>
      <c r="B1915" s="19" t="s">
        <v>3886</v>
      </c>
    </row>
    <row r="1916" spans="1:2" ht="14" x14ac:dyDescent="0.15">
      <c r="A1916" s="34" t="s">
        <v>3887</v>
      </c>
      <c r="B1916" s="19" t="s">
        <v>3888</v>
      </c>
    </row>
    <row r="1917" spans="1:2" ht="14" x14ac:dyDescent="0.15">
      <c r="A1917" s="34" t="s">
        <v>3889</v>
      </c>
      <c r="B1917" s="19" t="s">
        <v>3890</v>
      </c>
    </row>
    <row r="1918" spans="1:2" ht="14" x14ac:dyDescent="0.15">
      <c r="A1918" s="34" t="s">
        <v>3891</v>
      </c>
      <c r="B1918" s="19" t="s">
        <v>3892</v>
      </c>
    </row>
    <row r="1919" spans="1:2" ht="14" x14ac:dyDescent="0.15">
      <c r="A1919" s="34" t="s">
        <v>3893</v>
      </c>
      <c r="B1919" s="19" t="s">
        <v>3894</v>
      </c>
    </row>
    <row r="1920" spans="1:2" ht="14" x14ac:dyDescent="0.15">
      <c r="A1920" s="34" t="s">
        <v>3895</v>
      </c>
      <c r="B1920" s="19" t="s">
        <v>3896</v>
      </c>
    </row>
    <row r="1921" spans="1:2" ht="14" x14ac:dyDescent="0.15">
      <c r="A1921" s="34" t="s">
        <v>3897</v>
      </c>
      <c r="B1921" s="19" t="s">
        <v>3898</v>
      </c>
    </row>
    <row r="1922" spans="1:2" ht="14" x14ac:dyDescent="0.15">
      <c r="A1922" s="34" t="s">
        <v>3899</v>
      </c>
      <c r="B1922" s="19" t="s">
        <v>3900</v>
      </c>
    </row>
    <row r="1923" spans="1:2" ht="14" x14ac:dyDescent="0.15">
      <c r="A1923" s="34" t="s">
        <v>3901</v>
      </c>
      <c r="B1923" s="19" t="s">
        <v>3902</v>
      </c>
    </row>
    <row r="1924" spans="1:2" ht="14" x14ac:dyDescent="0.15">
      <c r="A1924" s="34" t="s">
        <v>3903</v>
      </c>
      <c r="B1924" s="19" t="s">
        <v>3904</v>
      </c>
    </row>
    <row r="1925" spans="1:2" ht="14" x14ac:dyDescent="0.15">
      <c r="A1925" s="34" t="s">
        <v>3905</v>
      </c>
      <c r="B1925" s="19" t="s">
        <v>3906</v>
      </c>
    </row>
    <row r="1926" spans="1:2" ht="14" x14ac:dyDescent="0.15">
      <c r="A1926" s="34" t="s">
        <v>3907</v>
      </c>
      <c r="B1926" s="19" t="s">
        <v>3908</v>
      </c>
    </row>
    <row r="1927" spans="1:2" ht="14" x14ac:dyDescent="0.15">
      <c r="A1927" s="34" t="s">
        <v>3909</v>
      </c>
      <c r="B1927" s="19" t="s">
        <v>3910</v>
      </c>
    </row>
    <row r="1928" spans="1:2" ht="14" x14ac:dyDescent="0.15">
      <c r="A1928" s="34" t="s">
        <v>3911</v>
      </c>
      <c r="B1928" s="19" t="s">
        <v>3912</v>
      </c>
    </row>
    <row r="1929" spans="1:2" ht="14" x14ac:dyDescent="0.15">
      <c r="A1929" s="34" t="s">
        <v>3913</v>
      </c>
      <c r="B1929" s="19" t="s">
        <v>3914</v>
      </c>
    </row>
    <row r="1930" spans="1:2" ht="14" x14ac:dyDescent="0.15">
      <c r="A1930" s="34" t="s">
        <v>3915</v>
      </c>
      <c r="B1930" s="19" t="s">
        <v>3916</v>
      </c>
    </row>
    <row r="1931" spans="1:2" ht="14" x14ac:dyDescent="0.15">
      <c r="A1931" s="34" t="s">
        <v>3917</v>
      </c>
      <c r="B1931" s="19" t="s">
        <v>3918</v>
      </c>
    </row>
    <row r="1932" spans="1:2" ht="14" x14ac:dyDescent="0.15">
      <c r="A1932" s="34" t="s">
        <v>3919</v>
      </c>
      <c r="B1932" s="19" t="s">
        <v>3920</v>
      </c>
    </row>
    <row r="1933" spans="1:2" ht="14" x14ac:dyDescent="0.15">
      <c r="A1933" s="34" t="s">
        <v>3921</v>
      </c>
      <c r="B1933" s="19" t="s">
        <v>3922</v>
      </c>
    </row>
    <row r="1934" spans="1:2" ht="14" x14ac:dyDescent="0.15">
      <c r="A1934" s="34" t="s">
        <v>3923</v>
      </c>
      <c r="B1934" s="19" t="s">
        <v>3924</v>
      </c>
    </row>
    <row r="1935" spans="1:2" ht="14" x14ac:dyDescent="0.15">
      <c r="A1935" s="34" t="s">
        <v>3925</v>
      </c>
      <c r="B1935" s="19" t="s">
        <v>3926</v>
      </c>
    </row>
    <row r="1936" spans="1:2" ht="14" x14ac:dyDescent="0.15">
      <c r="A1936" s="34" t="s">
        <v>3927</v>
      </c>
      <c r="B1936" s="19" t="s">
        <v>3928</v>
      </c>
    </row>
    <row r="1937" spans="1:2" ht="14" x14ac:dyDescent="0.15">
      <c r="A1937" s="34" t="s">
        <v>3929</v>
      </c>
      <c r="B1937" s="19" t="s">
        <v>3930</v>
      </c>
    </row>
    <row r="1938" spans="1:2" ht="14" x14ac:dyDescent="0.15">
      <c r="A1938" s="34" t="s">
        <v>3931</v>
      </c>
      <c r="B1938" s="19" t="s">
        <v>3932</v>
      </c>
    </row>
    <row r="1939" spans="1:2" ht="14" x14ac:dyDescent="0.15">
      <c r="A1939" s="34" t="s">
        <v>3933</v>
      </c>
      <c r="B1939" s="19" t="s">
        <v>3934</v>
      </c>
    </row>
    <row r="1940" spans="1:2" ht="14" x14ac:dyDescent="0.15">
      <c r="A1940" s="34" t="s">
        <v>3935</v>
      </c>
      <c r="B1940" s="19" t="s">
        <v>3936</v>
      </c>
    </row>
    <row r="1941" spans="1:2" ht="14" x14ac:dyDescent="0.15">
      <c r="A1941" s="34" t="s">
        <v>3937</v>
      </c>
      <c r="B1941" s="19" t="s">
        <v>3938</v>
      </c>
    </row>
    <row r="1942" spans="1:2" ht="14" x14ac:dyDescent="0.15">
      <c r="A1942" s="34" t="s">
        <v>3939</v>
      </c>
      <c r="B1942" s="19" t="s">
        <v>3940</v>
      </c>
    </row>
    <row r="1943" spans="1:2" ht="14" x14ac:dyDescent="0.15">
      <c r="A1943" s="34" t="s">
        <v>3941</v>
      </c>
      <c r="B1943" s="19" t="s">
        <v>3942</v>
      </c>
    </row>
    <row r="1944" spans="1:2" ht="14" x14ac:dyDescent="0.15">
      <c r="A1944" s="34" t="s">
        <v>3943</v>
      </c>
      <c r="B1944" s="19" t="s">
        <v>3944</v>
      </c>
    </row>
    <row r="1945" spans="1:2" ht="14" x14ac:dyDescent="0.15">
      <c r="A1945" s="34" t="s">
        <v>3945</v>
      </c>
      <c r="B1945" s="19" t="s">
        <v>3946</v>
      </c>
    </row>
    <row r="1946" spans="1:2" ht="14" x14ac:dyDescent="0.15">
      <c r="A1946" s="34" t="s">
        <v>3947</v>
      </c>
      <c r="B1946" s="19" t="s">
        <v>1239</v>
      </c>
    </row>
    <row r="1947" spans="1:2" ht="14" x14ac:dyDescent="0.15">
      <c r="A1947" s="34" t="s">
        <v>3948</v>
      </c>
      <c r="B1947" s="19" t="s">
        <v>3949</v>
      </c>
    </row>
    <row r="1948" spans="1:2" ht="14" x14ac:dyDescent="0.15">
      <c r="A1948" s="34" t="s">
        <v>3950</v>
      </c>
      <c r="B1948" s="19" t="s">
        <v>1243</v>
      </c>
    </row>
    <row r="1949" spans="1:2" ht="14" x14ac:dyDescent="0.15">
      <c r="A1949" s="34" t="s">
        <v>3951</v>
      </c>
      <c r="B1949" s="19" t="s">
        <v>1245</v>
      </c>
    </row>
    <row r="1950" spans="1:2" ht="14" x14ac:dyDescent="0.15">
      <c r="A1950" s="34" t="s">
        <v>3952</v>
      </c>
      <c r="B1950" s="19" t="s">
        <v>1247</v>
      </c>
    </row>
    <row r="1951" spans="1:2" ht="14" x14ac:dyDescent="0.15">
      <c r="A1951" s="34" t="s">
        <v>3953</v>
      </c>
      <c r="B1951" s="19" t="s">
        <v>1249</v>
      </c>
    </row>
    <row r="1952" spans="1:2" ht="14" x14ac:dyDescent="0.15">
      <c r="A1952" s="34" t="s">
        <v>3954</v>
      </c>
      <c r="B1952" s="19" t="s">
        <v>1251</v>
      </c>
    </row>
    <row r="1953" spans="1:2" ht="14" x14ac:dyDescent="0.15">
      <c r="A1953" s="34" t="s">
        <v>3955</v>
      </c>
      <c r="B1953" s="19" t="s">
        <v>1253</v>
      </c>
    </row>
    <row r="1954" spans="1:2" ht="14" x14ac:dyDescent="0.15">
      <c r="A1954" s="34" t="s">
        <v>3956</v>
      </c>
      <c r="B1954" s="19" t="s">
        <v>1255</v>
      </c>
    </row>
    <row r="1955" spans="1:2" ht="14" x14ac:dyDescent="0.15">
      <c r="A1955" s="34" t="s">
        <v>3957</v>
      </c>
      <c r="B1955" s="19" t="s">
        <v>1257</v>
      </c>
    </row>
    <row r="1956" spans="1:2" ht="14" x14ac:dyDescent="0.15">
      <c r="A1956" s="34" t="s">
        <v>3958</v>
      </c>
      <c r="B1956" s="19" t="s">
        <v>3959</v>
      </c>
    </row>
    <row r="1957" spans="1:2" ht="14" x14ac:dyDescent="0.15">
      <c r="A1957" s="34" t="s">
        <v>3960</v>
      </c>
      <c r="B1957" s="19" t="s">
        <v>3961</v>
      </c>
    </row>
    <row r="1958" spans="1:2" ht="14" x14ac:dyDescent="0.15">
      <c r="A1958" s="34" t="s">
        <v>3962</v>
      </c>
      <c r="B1958" s="19" t="s">
        <v>3963</v>
      </c>
    </row>
    <row r="1959" spans="1:2" ht="14" x14ac:dyDescent="0.15">
      <c r="A1959" s="34" t="s">
        <v>3964</v>
      </c>
      <c r="B1959" s="19" t="s">
        <v>3965</v>
      </c>
    </row>
    <row r="1960" spans="1:2" ht="14" x14ac:dyDescent="0.15">
      <c r="A1960" s="34" t="s">
        <v>3966</v>
      </c>
      <c r="B1960" s="19" t="s">
        <v>3967</v>
      </c>
    </row>
    <row r="1961" spans="1:2" ht="14" x14ac:dyDescent="0.15">
      <c r="A1961" s="34" t="s">
        <v>3968</v>
      </c>
      <c r="B1961" s="19" t="s">
        <v>3969</v>
      </c>
    </row>
    <row r="1962" spans="1:2" ht="14" x14ac:dyDescent="0.15">
      <c r="A1962" s="34" t="s">
        <v>3970</v>
      </c>
      <c r="B1962" s="19" t="s">
        <v>3971</v>
      </c>
    </row>
    <row r="1963" spans="1:2" ht="14" x14ac:dyDescent="0.15">
      <c r="A1963" s="34" t="s">
        <v>3972</v>
      </c>
      <c r="B1963" s="19" t="s">
        <v>3973</v>
      </c>
    </row>
    <row r="1964" spans="1:2" ht="14" x14ac:dyDescent="0.15">
      <c r="A1964" s="34" t="s">
        <v>3974</v>
      </c>
      <c r="B1964" s="19" t="s">
        <v>3975</v>
      </c>
    </row>
    <row r="1965" spans="1:2" ht="14" x14ac:dyDescent="0.15">
      <c r="A1965" s="34" t="s">
        <v>3976</v>
      </c>
      <c r="B1965" s="19" t="s">
        <v>3977</v>
      </c>
    </row>
    <row r="1966" spans="1:2" ht="14" x14ac:dyDescent="0.15">
      <c r="A1966" s="34" t="s">
        <v>3978</v>
      </c>
      <c r="B1966" s="19" t="s">
        <v>3979</v>
      </c>
    </row>
    <row r="1967" spans="1:2" ht="14" x14ac:dyDescent="0.15">
      <c r="A1967" s="34" t="s">
        <v>3980</v>
      </c>
      <c r="B1967" s="19" t="s">
        <v>3981</v>
      </c>
    </row>
    <row r="1968" spans="1:2" ht="14" x14ac:dyDescent="0.15">
      <c r="A1968" s="34" t="s">
        <v>3982</v>
      </c>
      <c r="B1968" s="19" t="s">
        <v>3983</v>
      </c>
    </row>
    <row r="1969" spans="1:2" ht="14" x14ac:dyDescent="0.15">
      <c r="A1969" s="34" t="s">
        <v>3984</v>
      </c>
      <c r="B1969" s="19" t="s">
        <v>3985</v>
      </c>
    </row>
    <row r="1970" spans="1:2" ht="14" x14ac:dyDescent="0.15">
      <c r="A1970" s="34" t="s">
        <v>3986</v>
      </c>
      <c r="B1970" s="19" t="s">
        <v>3987</v>
      </c>
    </row>
    <row r="1971" spans="1:2" ht="14" x14ac:dyDescent="0.15">
      <c r="A1971" s="34" t="s">
        <v>3988</v>
      </c>
      <c r="B1971" s="19" t="s">
        <v>3989</v>
      </c>
    </row>
    <row r="1972" spans="1:2" ht="14" x14ac:dyDescent="0.15">
      <c r="A1972" s="34" t="s">
        <v>3990</v>
      </c>
      <c r="B1972" s="19" t="s">
        <v>3991</v>
      </c>
    </row>
    <row r="1973" spans="1:2" ht="14" x14ac:dyDescent="0.15">
      <c r="A1973" s="34" t="s">
        <v>3992</v>
      </c>
      <c r="B1973" s="19" t="s">
        <v>3993</v>
      </c>
    </row>
    <row r="1974" spans="1:2" ht="14" x14ac:dyDescent="0.15">
      <c r="A1974" s="34" t="s">
        <v>3994</v>
      </c>
      <c r="B1974" s="19" t="s">
        <v>3995</v>
      </c>
    </row>
    <row r="1975" spans="1:2" ht="14" x14ac:dyDescent="0.15">
      <c r="A1975" s="34" t="s">
        <v>3996</v>
      </c>
      <c r="B1975" s="19" t="s">
        <v>3997</v>
      </c>
    </row>
    <row r="1976" spans="1:2" ht="14" x14ac:dyDescent="0.15">
      <c r="A1976" s="34" t="s">
        <v>3998</v>
      </c>
      <c r="B1976" s="19" t="s">
        <v>3999</v>
      </c>
    </row>
    <row r="1977" spans="1:2" ht="14" x14ac:dyDescent="0.15">
      <c r="A1977" s="34" t="s">
        <v>4000</v>
      </c>
      <c r="B1977" s="19" t="s">
        <v>4001</v>
      </c>
    </row>
    <row r="1978" spans="1:2" ht="14" x14ac:dyDescent="0.15">
      <c r="A1978" s="34" t="s">
        <v>4002</v>
      </c>
      <c r="B1978" s="19" t="s">
        <v>4003</v>
      </c>
    </row>
    <row r="1979" spans="1:2" ht="14" x14ac:dyDescent="0.15">
      <c r="A1979" s="34" t="s">
        <v>4004</v>
      </c>
      <c r="B1979" s="19" t="s">
        <v>4005</v>
      </c>
    </row>
    <row r="1980" spans="1:2" ht="14" x14ac:dyDescent="0.15">
      <c r="A1980" s="34" t="s">
        <v>4006</v>
      </c>
      <c r="B1980" s="19" t="s">
        <v>4007</v>
      </c>
    </row>
    <row r="1981" spans="1:2" ht="14" x14ac:dyDescent="0.15">
      <c r="A1981" s="34" t="s">
        <v>4008</v>
      </c>
      <c r="B1981" s="19" t="s">
        <v>4009</v>
      </c>
    </row>
    <row r="1982" spans="1:2" ht="14" x14ac:dyDescent="0.15">
      <c r="A1982" s="34" t="s">
        <v>4010</v>
      </c>
      <c r="B1982" s="19" t="s">
        <v>4011</v>
      </c>
    </row>
    <row r="1983" spans="1:2" ht="14" x14ac:dyDescent="0.15">
      <c r="A1983" s="34" t="s">
        <v>4012</v>
      </c>
      <c r="B1983" s="19" t="s">
        <v>4013</v>
      </c>
    </row>
    <row r="1984" spans="1:2" ht="14" x14ac:dyDescent="0.15">
      <c r="A1984" s="34" t="s">
        <v>4014</v>
      </c>
      <c r="B1984" s="19" t="s">
        <v>4015</v>
      </c>
    </row>
    <row r="1985" spans="1:2" ht="14" x14ac:dyDescent="0.15">
      <c r="A1985" s="34" t="s">
        <v>4016</v>
      </c>
      <c r="B1985" s="19" t="s">
        <v>4017</v>
      </c>
    </row>
    <row r="1986" spans="1:2" ht="14" x14ac:dyDescent="0.15">
      <c r="A1986" s="34" t="s">
        <v>4018</v>
      </c>
      <c r="B1986" s="19" t="s">
        <v>4019</v>
      </c>
    </row>
    <row r="1987" spans="1:2" ht="14" x14ac:dyDescent="0.15">
      <c r="A1987" s="34" t="s">
        <v>4020</v>
      </c>
      <c r="B1987" s="19" t="s">
        <v>4021</v>
      </c>
    </row>
    <row r="1988" spans="1:2" ht="14" x14ac:dyDescent="0.15">
      <c r="A1988" s="34" t="s">
        <v>4022</v>
      </c>
      <c r="B1988" s="19" t="s">
        <v>4023</v>
      </c>
    </row>
    <row r="1989" spans="1:2" ht="14" x14ac:dyDescent="0.15">
      <c r="A1989" s="34" t="s">
        <v>4024</v>
      </c>
      <c r="B1989" s="19" t="s">
        <v>4025</v>
      </c>
    </row>
    <row r="1990" spans="1:2" ht="14" x14ac:dyDescent="0.15">
      <c r="A1990" s="34" t="s">
        <v>4026</v>
      </c>
      <c r="B1990" s="19" t="s">
        <v>4027</v>
      </c>
    </row>
    <row r="1991" spans="1:2" ht="14" x14ac:dyDescent="0.15">
      <c r="A1991" s="34" t="s">
        <v>4028</v>
      </c>
      <c r="B1991" s="19" t="s">
        <v>4029</v>
      </c>
    </row>
    <row r="1992" spans="1:2" ht="14" x14ac:dyDescent="0.15">
      <c r="A1992" s="34" t="s">
        <v>4030</v>
      </c>
      <c r="B1992" s="19" t="s">
        <v>4031</v>
      </c>
    </row>
    <row r="1993" spans="1:2" ht="14" x14ac:dyDescent="0.15">
      <c r="A1993" s="34" t="s">
        <v>4032</v>
      </c>
      <c r="B1993" s="19" t="s">
        <v>4033</v>
      </c>
    </row>
    <row r="1994" spans="1:2" ht="14" x14ac:dyDescent="0.15">
      <c r="A1994" s="34" t="s">
        <v>4034</v>
      </c>
      <c r="B1994" s="19" t="s">
        <v>4035</v>
      </c>
    </row>
    <row r="1995" spans="1:2" ht="14" x14ac:dyDescent="0.15">
      <c r="A1995" s="34" t="s">
        <v>4036</v>
      </c>
      <c r="B1995" s="19" t="s">
        <v>4037</v>
      </c>
    </row>
    <row r="1996" spans="1:2" ht="14" x14ac:dyDescent="0.15">
      <c r="A1996" s="34" t="s">
        <v>4038</v>
      </c>
      <c r="B1996" s="19" t="s">
        <v>4039</v>
      </c>
    </row>
    <row r="1997" spans="1:2" ht="14" x14ac:dyDescent="0.15">
      <c r="A1997" s="34" t="s">
        <v>4040</v>
      </c>
      <c r="B1997" s="19" t="s">
        <v>4041</v>
      </c>
    </row>
    <row r="1998" spans="1:2" ht="14" x14ac:dyDescent="0.15">
      <c r="A1998" s="34" t="s">
        <v>4042</v>
      </c>
      <c r="B1998" s="19" t="s">
        <v>4043</v>
      </c>
    </row>
    <row r="1999" spans="1:2" ht="14" x14ac:dyDescent="0.15">
      <c r="A1999" s="34" t="s">
        <v>4044</v>
      </c>
      <c r="B1999" s="19" t="s">
        <v>4045</v>
      </c>
    </row>
    <row r="2000" spans="1:2" ht="14" x14ac:dyDescent="0.15">
      <c r="A2000" s="34" t="s">
        <v>4046</v>
      </c>
      <c r="B2000" s="19" t="s">
        <v>4047</v>
      </c>
    </row>
    <row r="2001" spans="1:2" ht="14" x14ac:dyDescent="0.15">
      <c r="A2001" s="34" t="s">
        <v>4048</v>
      </c>
      <c r="B2001" s="19" t="s">
        <v>4049</v>
      </c>
    </row>
    <row r="2002" spans="1:2" ht="14" x14ac:dyDescent="0.15">
      <c r="A2002" s="34" t="s">
        <v>4050</v>
      </c>
      <c r="B2002" s="19" t="s">
        <v>4051</v>
      </c>
    </row>
    <row r="2003" spans="1:2" ht="14" x14ac:dyDescent="0.15">
      <c r="A2003" s="34" t="s">
        <v>4052</v>
      </c>
      <c r="B2003" s="19" t="s">
        <v>4053</v>
      </c>
    </row>
    <row r="2004" spans="1:2" ht="14" x14ac:dyDescent="0.15">
      <c r="A2004" s="34" t="s">
        <v>4054</v>
      </c>
      <c r="B2004" s="19" t="s">
        <v>4055</v>
      </c>
    </row>
    <row r="2005" spans="1:2" ht="14" x14ac:dyDescent="0.15">
      <c r="A2005" s="34" t="s">
        <v>4056</v>
      </c>
      <c r="B2005" s="19" t="s">
        <v>4057</v>
      </c>
    </row>
    <row r="2006" spans="1:2" ht="14" x14ac:dyDescent="0.15">
      <c r="A2006" s="34" t="s">
        <v>4058</v>
      </c>
      <c r="B2006" s="19" t="s">
        <v>4059</v>
      </c>
    </row>
    <row r="2007" spans="1:2" ht="14" x14ac:dyDescent="0.15">
      <c r="A2007" s="34" t="s">
        <v>4060</v>
      </c>
      <c r="B2007" s="19" t="s">
        <v>4061</v>
      </c>
    </row>
    <row r="2008" spans="1:2" ht="14" x14ac:dyDescent="0.15">
      <c r="A2008" s="34" t="s">
        <v>4062</v>
      </c>
      <c r="B2008" s="19" t="s">
        <v>4063</v>
      </c>
    </row>
    <row r="2009" spans="1:2" ht="14" x14ac:dyDescent="0.15">
      <c r="A2009" s="34" t="s">
        <v>4064</v>
      </c>
      <c r="B2009" s="19" t="s">
        <v>4065</v>
      </c>
    </row>
    <row r="2010" spans="1:2" ht="14" x14ac:dyDescent="0.15">
      <c r="A2010" s="34" t="s">
        <v>4066</v>
      </c>
      <c r="B2010" s="19" t="s">
        <v>4067</v>
      </c>
    </row>
    <row r="2011" spans="1:2" ht="14" x14ac:dyDescent="0.15">
      <c r="A2011" s="34" t="s">
        <v>4068</v>
      </c>
      <c r="B2011" s="19" t="s">
        <v>4069</v>
      </c>
    </row>
    <row r="2012" spans="1:2" ht="14" x14ac:dyDescent="0.15">
      <c r="A2012" s="34" t="s">
        <v>4070</v>
      </c>
      <c r="B2012" s="19" t="s">
        <v>4071</v>
      </c>
    </row>
    <row r="2013" spans="1:2" ht="14" x14ac:dyDescent="0.15">
      <c r="A2013" s="34" t="s">
        <v>4072</v>
      </c>
      <c r="B2013" s="19" t="s">
        <v>1523</v>
      </c>
    </row>
    <row r="2014" spans="1:2" ht="14" x14ac:dyDescent="0.15">
      <c r="A2014" s="34" t="s">
        <v>4073</v>
      </c>
      <c r="B2014" s="19" t="s">
        <v>4074</v>
      </c>
    </row>
    <row r="2015" spans="1:2" ht="14" x14ac:dyDescent="0.15">
      <c r="A2015" s="34" t="s">
        <v>4075</v>
      </c>
      <c r="B2015" s="19" t="s">
        <v>1527</v>
      </c>
    </row>
    <row r="2016" spans="1:2" ht="14" x14ac:dyDescent="0.15">
      <c r="A2016" s="34" t="s">
        <v>4076</v>
      </c>
      <c r="B2016" s="19" t="s">
        <v>1529</v>
      </c>
    </row>
    <row r="2017" spans="1:2" ht="14" x14ac:dyDescent="0.15">
      <c r="A2017" s="34" t="s">
        <v>4077</v>
      </c>
      <c r="B2017" s="19" t="s">
        <v>1531</v>
      </c>
    </row>
    <row r="2018" spans="1:2" ht="14" x14ac:dyDescent="0.15">
      <c r="A2018" s="34" t="s">
        <v>4078</v>
      </c>
      <c r="B2018" s="19" t="s">
        <v>1533</v>
      </c>
    </row>
    <row r="2019" spans="1:2" ht="14" x14ac:dyDescent="0.15">
      <c r="A2019" s="34" t="s">
        <v>4079</v>
      </c>
      <c r="B2019" s="19" t="s">
        <v>1535</v>
      </c>
    </row>
    <row r="2020" spans="1:2" ht="14" x14ac:dyDescent="0.15">
      <c r="A2020" s="34" t="s">
        <v>4080</v>
      </c>
      <c r="B2020" s="19" t="s">
        <v>1537</v>
      </c>
    </row>
    <row r="2021" spans="1:2" ht="14" x14ac:dyDescent="0.15">
      <c r="A2021" s="34" t="s">
        <v>4081</v>
      </c>
      <c r="B2021" s="19" t="s">
        <v>1539</v>
      </c>
    </row>
    <row r="2022" spans="1:2" ht="14" x14ac:dyDescent="0.15">
      <c r="A2022" s="34" t="s">
        <v>4082</v>
      </c>
      <c r="B2022" s="19" t="s">
        <v>1541</v>
      </c>
    </row>
    <row r="2023" spans="1:2" ht="14" x14ac:dyDescent="0.15">
      <c r="A2023" s="34" t="s">
        <v>4083</v>
      </c>
      <c r="B2023" s="19" t="s">
        <v>4084</v>
      </c>
    </row>
    <row r="2024" spans="1:2" ht="14" x14ac:dyDescent="0.15">
      <c r="A2024" s="34" t="s">
        <v>4085</v>
      </c>
      <c r="B2024" s="19" t="s">
        <v>4086</v>
      </c>
    </row>
    <row r="2025" spans="1:2" ht="14" x14ac:dyDescent="0.15">
      <c r="A2025" s="34" t="s">
        <v>4087</v>
      </c>
      <c r="B2025" s="19" t="s">
        <v>4088</v>
      </c>
    </row>
    <row r="2026" spans="1:2" ht="14" x14ac:dyDescent="0.15">
      <c r="A2026" s="34" t="s">
        <v>4089</v>
      </c>
      <c r="B2026" s="19" t="s">
        <v>4090</v>
      </c>
    </row>
    <row r="2027" spans="1:2" ht="14" x14ac:dyDescent="0.15">
      <c r="A2027" s="34" t="s">
        <v>4091</v>
      </c>
      <c r="B2027" s="19" t="s">
        <v>4092</v>
      </c>
    </row>
    <row r="2028" spans="1:2" ht="14" x14ac:dyDescent="0.15">
      <c r="A2028" s="34" t="s">
        <v>4093</v>
      </c>
      <c r="B2028" s="19" t="s">
        <v>4094</v>
      </c>
    </row>
    <row r="2029" spans="1:2" ht="14" x14ac:dyDescent="0.15">
      <c r="A2029" s="34" t="s">
        <v>4095</v>
      </c>
      <c r="B2029" s="19" t="s">
        <v>4096</v>
      </c>
    </row>
    <row r="2030" spans="1:2" ht="14" x14ac:dyDescent="0.15">
      <c r="A2030" s="34" t="s">
        <v>4097</v>
      </c>
      <c r="B2030" s="19" t="s">
        <v>4098</v>
      </c>
    </row>
    <row r="2031" spans="1:2" ht="14" x14ac:dyDescent="0.15">
      <c r="A2031" s="34" t="s">
        <v>4099</v>
      </c>
      <c r="B2031" s="19" t="s">
        <v>4100</v>
      </c>
    </row>
    <row r="2032" spans="1:2" ht="14" x14ac:dyDescent="0.15">
      <c r="A2032" s="34" t="s">
        <v>4101</v>
      </c>
      <c r="B2032" s="19" t="s">
        <v>4102</v>
      </c>
    </row>
    <row r="2033" spans="1:2" ht="14" x14ac:dyDescent="0.15">
      <c r="A2033" s="34" t="s">
        <v>4103</v>
      </c>
      <c r="B2033" s="19" t="s">
        <v>4104</v>
      </c>
    </row>
    <row r="2034" spans="1:2" ht="14" x14ac:dyDescent="0.15">
      <c r="A2034" s="34" t="s">
        <v>4105</v>
      </c>
      <c r="B2034" s="19" t="s">
        <v>4106</v>
      </c>
    </row>
    <row r="2035" spans="1:2" ht="14" x14ac:dyDescent="0.15">
      <c r="A2035" s="34" t="s">
        <v>4107</v>
      </c>
      <c r="B2035" s="19" t="s">
        <v>4108</v>
      </c>
    </row>
    <row r="2036" spans="1:2" ht="14" x14ac:dyDescent="0.15">
      <c r="A2036" s="34" t="s">
        <v>4109</v>
      </c>
      <c r="B2036" s="19" t="s">
        <v>4110</v>
      </c>
    </row>
    <row r="2037" spans="1:2" ht="14" x14ac:dyDescent="0.15">
      <c r="A2037" s="34" t="s">
        <v>4111</v>
      </c>
      <c r="B2037" s="19" t="s">
        <v>4112</v>
      </c>
    </row>
    <row r="2038" spans="1:2" ht="14" x14ac:dyDescent="0.15">
      <c r="A2038" s="34" t="s">
        <v>4113</v>
      </c>
      <c r="B2038" s="19" t="s">
        <v>4114</v>
      </c>
    </row>
    <row r="2039" spans="1:2" ht="14" x14ac:dyDescent="0.15">
      <c r="A2039" s="34" t="s">
        <v>4115</v>
      </c>
      <c r="B2039" s="19" t="s">
        <v>4116</v>
      </c>
    </row>
    <row r="2040" spans="1:2" ht="14" x14ac:dyDescent="0.15">
      <c r="A2040" s="34" t="s">
        <v>4117</v>
      </c>
      <c r="B2040" s="19" t="s">
        <v>4118</v>
      </c>
    </row>
    <row r="2041" spans="1:2" ht="14" x14ac:dyDescent="0.15">
      <c r="A2041" s="34" t="s">
        <v>4119</v>
      </c>
      <c r="B2041" s="19" t="s">
        <v>4120</v>
      </c>
    </row>
    <row r="2042" spans="1:2" ht="14" x14ac:dyDescent="0.15">
      <c r="A2042" s="34" t="s">
        <v>4121</v>
      </c>
      <c r="B2042" s="19" t="s">
        <v>4122</v>
      </c>
    </row>
    <row r="2043" spans="1:2" ht="14" x14ac:dyDescent="0.15">
      <c r="A2043" s="34" t="s">
        <v>4123</v>
      </c>
      <c r="B2043" s="19" t="s">
        <v>4124</v>
      </c>
    </row>
    <row r="2044" spans="1:2" ht="14" x14ac:dyDescent="0.15">
      <c r="A2044" s="34" t="s">
        <v>4125</v>
      </c>
      <c r="B2044" s="19" t="s">
        <v>4126</v>
      </c>
    </row>
    <row r="2045" spans="1:2" ht="14" x14ac:dyDescent="0.15">
      <c r="A2045" s="34" t="s">
        <v>4127</v>
      </c>
      <c r="B2045" s="19" t="s">
        <v>4128</v>
      </c>
    </row>
    <row r="2046" spans="1:2" ht="14" x14ac:dyDescent="0.15">
      <c r="A2046" s="34" t="s">
        <v>4129</v>
      </c>
      <c r="B2046" s="19" t="s">
        <v>4130</v>
      </c>
    </row>
    <row r="2047" spans="1:2" ht="14" x14ac:dyDescent="0.15">
      <c r="A2047" s="34" t="s">
        <v>4131</v>
      </c>
      <c r="B2047" s="19" t="s">
        <v>4132</v>
      </c>
    </row>
    <row r="2048" spans="1:2" ht="14" x14ac:dyDescent="0.15">
      <c r="A2048" s="34" t="s">
        <v>4133</v>
      </c>
      <c r="B2048" s="19" t="s">
        <v>4134</v>
      </c>
    </row>
    <row r="2049" spans="1:2" ht="14" x14ac:dyDescent="0.15">
      <c r="A2049" s="34" t="s">
        <v>4135</v>
      </c>
      <c r="B2049" s="19" t="s">
        <v>4136</v>
      </c>
    </row>
    <row r="2050" spans="1:2" ht="14" x14ac:dyDescent="0.15">
      <c r="A2050" s="34" t="s">
        <v>4137</v>
      </c>
      <c r="B2050" s="19" t="s">
        <v>4138</v>
      </c>
    </row>
    <row r="2051" spans="1:2" ht="14" x14ac:dyDescent="0.15">
      <c r="A2051" s="34" t="s">
        <v>4139</v>
      </c>
      <c r="B2051" s="19" t="s">
        <v>4140</v>
      </c>
    </row>
    <row r="2052" spans="1:2" ht="14" x14ac:dyDescent="0.15">
      <c r="A2052" s="34" t="s">
        <v>4141</v>
      </c>
      <c r="B2052" s="19" t="s">
        <v>4142</v>
      </c>
    </row>
    <row r="2053" spans="1:2" ht="14" x14ac:dyDescent="0.15">
      <c r="A2053" s="34" t="s">
        <v>4143</v>
      </c>
      <c r="B2053" s="19" t="s">
        <v>4144</v>
      </c>
    </row>
    <row r="2054" spans="1:2" ht="14" x14ac:dyDescent="0.15">
      <c r="A2054" s="34" t="s">
        <v>4145</v>
      </c>
      <c r="B2054" s="19" t="s">
        <v>4146</v>
      </c>
    </row>
    <row r="2055" spans="1:2" ht="14" x14ac:dyDescent="0.15">
      <c r="A2055" s="34" t="s">
        <v>4147</v>
      </c>
      <c r="B2055" s="19" t="s">
        <v>4148</v>
      </c>
    </row>
    <row r="2056" spans="1:2" ht="14" x14ac:dyDescent="0.15">
      <c r="A2056" s="34" t="s">
        <v>4149</v>
      </c>
      <c r="B2056" s="19" t="s">
        <v>4150</v>
      </c>
    </row>
    <row r="2057" spans="1:2" ht="14" x14ac:dyDescent="0.15">
      <c r="A2057" s="34" t="s">
        <v>4151</v>
      </c>
      <c r="B2057" s="19" t="s">
        <v>4152</v>
      </c>
    </row>
    <row r="2058" spans="1:2" ht="14" x14ac:dyDescent="0.15">
      <c r="A2058" s="34" t="s">
        <v>4153</v>
      </c>
      <c r="B2058" s="19" t="s">
        <v>4154</v>
      </c>
    </row>
    <row r="2059" spans="1:2" ht="14" x14ac:dyDescent="0.15">
      <c r="A2059" s="34" t="s">
        <v>4155</v>
      </c>
      <c r="B2059" s="19" t="s">
        <v>4156</v>
      </c>
    </row>
    <row r="2060" spans="1:2" ht="14" x14ac:dyDescent="0.15">
      <c r="A2060" s="34" t="s">
        <v>4157</v>
      </c>
      <c r="B2060" s="19" t="s">
        <v>4158</v>
      </c>
    </row>
    <row r="2061" spans="1:2" ht="14" x14ac:dyDescent="0.15">
      <c r="A2061" s="34" t="s">
        <v>4159</v>
      </c>
      <c r="B2061" s="19" t="s">
        <v>4160</v>
      </c>
    </row>
    <row r="2062" spans="1:2" ht="14" x14ac:dyDescent="0.15">
      <c r="A2062" s="34" t="s">
        <v>4161</v>
      </c>
      <c r="B2062" s="19" t="s">
        <v>4162</v>
      </c>
    </row>
    <row r="2063" spans="1:2" ht="14" x14ac:dyDescent="0.15">
      <c r="A2063" s="34" t="s">
        <v>4163</v>
      </c>
      <c r="B2063" s="19" t="s">
        <v>4164</v>
      </c>
    </row>
    <row r="2064" spans="1:2" ht="14" x14ac:dyDescent="0.15">
      <c r="A2064" s="34" t="s">
        <v>4165</v>
      </c>
      <c r="B2064" s="19" t="s">
        <v>4166</v>
      </c>
    </row>
    <row r="2065" spans="1:2" ht="14" x14ac:dyDescent="0.15">
      <c r="A2065" s="34" t="s">
        <v>4167</v>
      </c>
      <c r="B2065" s="19" t="s">
        <v>4168</v>
      </c>
    </row>
    <row r="2066" spans="1:2" ht="14" x14ac:dyDescent="0.15">
      <c r="A2066" s="34" t="s">
        <v>4169</v>
      </c>
      <c r="B2066" s="19" t="s">
        <v>4170</v>
      </c>
    </row>
    <row r="2067" spans="1:2" ht="14" x14ac:dyDescent="0.15">
      <c r="A2067" s="34" t="s">
        <v>4171</v>
      </c>
      <c r="B2067" s="19" t="s">
        <v>4172</v>
      </c>
    </row>
    <row r="2068" spans="1:2" ht="14" x14ac:dyDescent="0.15">
      <c r="A2068" s="34" t="s">
        <v>4173</v>
      </c>
      <c r="B2068" s="19" t="s">
        <v>4174</v>
      </c>
    </row>
    <row r="2069" spans="1:2" ht="14" x14ac:dyDescent="0.15">
      <c r="A2069" s="34" t="s">
        <v>4175</v>
      </c>
      <c r="B2069" s="19" t="s">
        <v>4176</v>
      </c>
    </row>
    <row r="2070" spans="1:2" ht="14" x14ac:dyDescent="0.15">
      <c r="A2070" s="34" t="s">
        <v>4177</v>
      </c>
      <c r="B2070" s="19" t="s">
        <v>4178</v>
      </c>
    </row>
    <row r="2071" spans="1:2" ht="14" x14ac:dyDescent="0.15">
      <c r="A2071" s="34" t="s">
        <v>4179</v>
      </c>
      <c r="B2071" s="19" t="s">
        <v>4180</v>
      </c>
    </row>
    <row r="2072" spans="1:2" ht="14" x14ac:dyDescent="0.15">
      <c r="A2072" s="34" t="s">
        <v>4181</v>
      </c>
      <c r="B2072" s="19" t="s">
        <v>4182</v>
      </c>
    </row>
    <row r="2073" spans="1:2" ht="14" x14ac:dyDescent="0.15">
      <c r="A2073" s="34" t="s">
        <v>4183</v>
      </c>
      <c r="B2073" s="19" t="s">
        <v>4184</v>
      </c>
    </row>
    <row r="2074" spans="1:2" ht="14" x14ac:dyDescent="0.15">
      <c r="A2074" s="34" t="s">
        <v>4185</v>
      </c>
      <c r="B2074" s="19" t="s">
        <v>4186</v>
      </c>
    </row>
    <row r="2075" spans="1:2" ht="14" x14ac:dyDescent="0.15">
      <c r="A2075" s="34" t="s">
        <v>4187</v>
      </c>
      <c r="B2075" s="19" t="s">
        <v>4188</v>
      </c>
    </row>
    <row r="2076" spans="1:2" ht="14" x14ac:dyDescent="0.15">
      <c r="A2076" s="34" t="s">
        <v>4189</v>
      </c>
      <c r="B2076" s="19" t="s">
        <v>4190</v>
      </c>
    </row>
    <row r="2077" spans="1:2" ht="14" x14ac:dyDescent="0.15">
      <c r="A2077" s="34" t="s">
        <v>4191</v>
      </c>
      <c r="B2077" s="19" t="s">
        <v>4192</v>
      </c>
    </row>
    <row r="2078" spans="1:2" ht="14" x14ac:dyDescent="0.15">
      <c r="A2078" s="34" t="s">
        <v>4193</v>
      </c>
      <c r="B2078" s="19" t="s">
        <v>4194</v>
      </c>
    </row>
    <row r="2079" spans="1:2" ht="14" x14ac:dyDescent="0.15">
      <c r="A2079" s="34" t="s">
        <v>4195</v>
      </c>
      <c r="B2079" s="19" t="s">
        <v>4196</v>
      </c>
    </row>
    <row r="2080" spans="1:2" ht="14" x14ac:dyDescent="0.15">
      <c r="A2080" s="34" t="s">
        <v>4197</v>
      </c>
      <c r="B2080" s="19" t="s">
        <v>4198</v>
      </c>
    </row>
    <row r="2081" spans="1:2" ht="14" x14ac:dyDescent="0.15">
      <c r="A2081" s="34" t="s">
        <v>4199</v>
      </c>
      <c r="B2081" s="19" t="s">
        <v>4200</v>
      </c>
    </row>
    <row r="2082" spans="1:2" ht="14" x14ac:dyDescent="0.15">
      <c r="A2082" s="34" t="s">
        <v>4201</v>
      </c>
      <c r="B2082" s="19" t="s">
        <v>4202</v>
      </c>
    </row>
    <row r="2083" spans="1:2" ht="14" x14ac:dyDescent="0.15">
      <c r="A2083" s="34" t="s">
        <v>4203</v>
      </c>
      <c r="B2083" s="19" t="s">
        <v>4204</v>
      </c>
    </row>
    <row r="2084" spans="1:2" ht="14" x14ac:dyDescent="0.15">
      <c r="A2084" s="34" t="s">
        <v>4205</v>
      </c>
      <c r="B2084" s="19" t="s">
        <v>4206</v>
      </c>
    </row>
    <row r="2085" spans="1:2" ht="14" x14ac:dyDescent="0.15">
      <c r="A2085" s="34" t="s">
        <v>4207</v>
      </c>
      <c r="B2085" s="19" t="s">
        <v>4208</v>
      </c>
    </row>
    <row r="2086" spans="1:2" ht="14" x14ac:dyDescent="0.15">
      <c r="A2086" s="34" t="s">
        <v>4209</v>
      </c>
      <c r="B2086" s="19" t="s">
        <v>4210</v>
      </c>
    </row>
    <row r="2087" spans="1:2" ht="14" x14ac:dyDescent="0.15">
      <c r="A2087" s="34" t="s">
        <v>4211</v>
      </c>
      <c r="B2087" s="19" t="s">
        <v>4212</v>
      </c>
    </row>
    <row r="2088" spans="1:2" ht="14" x14ac:dyDescent="0.15">
      <c r="A2088" s="34" t="s">
        <v>4213</v>
      </c>
      <c r="B2088" s="19" t="s">
        <v>4214</v>
      </c>
    </row>
    <row r="2089" spans="1:2" ht="14" x14ac:dyDescent="0.15">
      <c r="A2089" s="34" t="s">
        <v>4215</v>
      </c>
      <c r="B2089" s="19" t="s">
        <v>4216</v>
      </c>
    </row>
    <row r="2090" spans="1:2" ht="14" x14ac:dyDescent="0.15">
      <c r="A2090" s="34" t="s">
        <v>4217</v>
      </c>
      <c r="B2090" s="19" t="s">
        <v>4218</v>
      </c>
    </row>
    <row r="2091" spans="1:2" ht="14" x14ac:dyDescent="0.15">
      <c r="A2091" s="34" t="s">
        <v>4219</v>
      </c>
      <c r="B2091" s="19" t="s">
        <v>4220</v>
      </c>
    </row>
    <row r="2092" spans="1:2" ht="14" x14ac:dyDescent="0.15">
      <c r="A2092" s="34" t="s">
        <v>4221</v>
      </c>
      <c r="B2092" s="19" t="s">
        <v>4222</v>
      </c>
    </row>
    <row r="2093" spans="1:2" ht="14" x14ac:dyDescent="0.15">
      <c r="A2093" s="34" t="s">
        <v>4223</v>
      </c>
      <c r="B2093" s="19" t="s">
        <v>4224</v>
      </c>
    </row>
    <row r="2094" spans="1:2" ht="14" x14ac:dyDescent="0.15">
      <c r="A2094" s="34" t="s">
        <v>4225</v>
      </c>
      <c r="B2094" s="19" t="s">
        <v>4226</v>
      </c>
    </row>
    <row r="2095" spans="1:2" ht="14" x14ac:dyDescent="0.15">
      <c r="A2095" s="34" t="s">
        <v>4227</v>
      </c>
      <c r="B2095" s="19" t="s">
        <v>4228</v>
      </c>
    </row>
    <row r="2096" spans="1:2" ht="14" x14ac:dyDescent="0.15">
      <c r="A2096" s="34" t="s">
        <v>4229</v>
      </c>
      <c r="B2096" s="19" t="s">
        <v>4230</v>
      </c>
    </row>
    <row r="2097" spans="1:2" ht="14" x14ac:dyDescent="0.15">
      <c r="A2097" s="34" t="s">
        <v>4231</v>
      </c>
      <c r="B2097" s="19" t="s">
        <v>4232</v>
      </c>
    </row>
    <row r="2098" spans="1:2" ht="14" x14ac:dyDescent="0.15">
      <c r="A2098" s="34" t="s">
        <v>4233</v>
      </c>
      <c r="B2098" s="19" t="s">
        <v>4234</v>
      </c>
    </row>
    <row r="2099" spans="1:2" ht="14" x14ac:dyDescent="0.15">
      <c r="A2099" s="34" t="s">
        <v>4235</v>
      </c>
      <c r="B2099" s="19" t="s">
        <v>4236</v>
      </c>
    </row>
    <row r="2100" spans="1:2" ht="14" x14ac:dyDescent="0.15">
      <c r="A2100" s="34" t="s">
        <v>4237</v>
      </c>
      <c r="B2100" s="19" t="s">
        <v>4238</v>
      </c>
    </row>
    <row r="2101" spans="1:2" ht="14" x14ac:dyDescent="0.15">
      <c r="A2101" s="34" t="s">
        <v>4239</v>
      </c>
      <c r="B2101" s="19" t="s">
        <v>4240</v>
      </c>
    </row>
    <row r="2102" spans="1:2" ht="14" x14ac:dyDescent="0.15">
      <c r="A2102" s="34" t="s">
        <v>4241</v>
      </c>
      <c r="B2102" s="19" t="s">
        <v>4242</v>
      </c>
    </row>
    <row r="2103" spans="1:2" ht="14" x14ac:dyDescent="0.15">
      <c r="A2103" s="34" t="s">
        <v>4243</v>
      </c>
      <c r="B2103" s="19" t="s">
        <v>4244</v>
      </c>
    </row>
    <row r="2104" spans="1:2" ht="14" x14ac:dyDescent="0.15">
      <c r="A2104" s="34" t="s">
        <v>4245</v>
      </c>
      <c r="B2104" s="19" t="s">
        <v>4246</v>
      </c>
    </row>
    <row r="2105" spans="1:2" ht="14" x14ac:dyDescent="0.15">
      <c r="A2105" s="34" t="s">
        <v>4247</v>
      </c>
      <c r="B2105" s="19" t="s">
        <v>4248</v>
      </c>
    </row>
    <row r="2106" spans="1:2" ht="14" x14ac:dyDescent="0.15">
      <c r="A2106" s="34" t="s">
        <v>4249</v>
      </c>
      <c r="B2106" s="19" t="s">
        <v>4250</v>
      </c>
    </row>
    <row r="2107" spans="1:2" ht="14" x14ac:dyDescent="0.15">
      <c r="A2107" s="34" t="s">
        <v>4251</v>
      </c>
      <c r="B2107" s="19" t="s">
        <v>4252</v>
      </c>
    </row>
    <row r="2108" spans="1:2" ht="14" x14ac:dyDescent="0.15">
      <c r="A2108" s="34" t="s">
        <v>4253</v>
      </c>
      <c r="B2108" s="19" t="s">
        <v>4254</v>
      </c>
    </row>
    <row r="2109" spans="1:2" ht="14" x14ac:dyDescent="0.15">
      <c r="A2109" s="34" t="s">
        <v>4255</v>
      </c>
      <c r="B2109" s="19" t="s">
        <v>4256</v>
      </c>
    </row>
    <row r="2110" spans="1:2" ht="14" x14ac:dyDescent="0.15">
      <c r="A2110" s="34" t="s">
        <v>4257</v>
      </c>
      <c r="B2110" s="19" t="s">
        <v>4258</v>
      </c>
    </row>
    <row r="2111" spans="1:2" ht="14" x14ac:dyDescent="0.15">
      <c r="A2111" s="34" t="s">
        <v>4259</v>
      </c>
      <c r="B2111" s="19" t="s">
        <v>4260</v>
      </c>
    </row>
    <row r="2112" spans="1:2" ht="14" x14ac:dyDescent="0.15">
      <c r="A2112" s="34" t="s">
        <v>4261</v>
      </c>
      <c r="B2112" s="19" t="s">
        <v>4262</v>
      </c>
    </row>
    <row r="2113" spans="1:2" ht="14" x14ac:dyDescent="0.15">
      <c r="A2113" s="34" t="s">
        <v>4263</v>
      </c>
      <c r="B2113" s="19" t="s">
        <v>4264</v>
      </c>
    </row>
    <row r="2114" spans="1:2" ht="14" x14ac:dyDescent="0.15">
      <c r="A2114" s="34" t="s">
        <v>4265</v>
      </c>
      <c r="B2114" s="19" t="s">
        <v>4266</v>
      </c>
    </row>
    <row r="2115" spans="1:2" ht="14" x14ac:dyDescent="0.15">
      <c r="A2115" s="34" t="s">
        <v>4267</v>
      </c>
      <c r="B2115" s="19" t="s">
        <v>4268</v>
      </c>
    </row>
    <row r="2116" spans="1:2" ht="14" x14ac:dyDescent="0.15">
      <c r="A2116" s="34" t="s">
        <v>4269</v>
      </c>
      <c r="B2116" s="19" t="s">
        <v>4270</v>
      </c>
    </row>
    <row r="2117" spans="1:2" ht="14" x14ac:dyDescent="0.15">
      <c r="A2117" s="34" t="s">
        <v>4271</v>
      </c>
      <c r="B2117" s="19" t="s">
        <v>4272</v>
      </c>
    </row>
    <row r="2118" spans="1:2" ht="14" x14ac:dyDescent="0.15">
      <c r="A2118" s="34" t="s">
        <v>4273</v>
      </c>
      <c r="B2118" s="19" t="s">
        <v>4274</v>
      </c>
    </row>
    <row r="2119" spans="1:2" ht="14" x14ac:dyDescent="0.15">
      <c r="A2119" s="34" t="s">
        <v>4275</v>
      </c>
      <c r="B2119" s="19" t="s">
        <v>4276</v>
      </c>
    </row>
    <row r="2120" spans="1:2" ht="14" x14ac:dyDescent="0.15">
      <c r="A2120" s="34" t="s">
        <v>4277</v>
      </c>
      <c r="B2120" s="19" t="s">
        <v>4278</v>
      </c>
    </row>
    <row r="2121" spans="1:2" ht="14" x14ac:dyDescent="0.15">
      <c r="A2121" s="34" t="s">
        <v>4279</v>
      </c>
      <c r="B2121" s="19" t="s">
        <v>4280</v>
      </c>
    </row>
    <row r="2122" spans="1:2" ht="14" x14ac:dyDescent="0.15">
      <c r="A2122" s="34" t="s">
        <v>4281</v>
      </c>
      <c r="B2122" s="19" t="s">
        <v>4282</v>
      </c>
    </row>
    <row r="2123" spans="1:2" ht="14" x14ac:dyDescent="0.15">
      <c r="A2123" s="34" t="s">
        <v>4283</v>
      </c>
      <c r="B2123" s="19" t="s">
        <v>4284</v>
      </c>
    </row>
    <row r="2124" spans="1:2" ht="14" x14ac:dyDescent="0.15">
      <c r="A2124" s="34" t="s">
        <v>4285</v>
      </c>
      <c r="B2124" s="19" t="s">
        <v>4286</v>
      </c>
    </row>
    <row r="2125" spans="1:2" ht="14" x14ac:dyDescent="0.15">
      <c r="A2125" s="34" t="s">
        <v>4287</v>
      </c>
      <c r="B2125" s="19" t="s">
        <v>4288</v>
      </c>
    </row>
    <row r="2126" spans="1:2" ht="14" x14ac:dyDescent="0.15">
      <c r="A2126" s="34" t="s">
        <v>4289</v>
      </c>
      <c r="B2126" s="19" t="s">
        <v>4290</v>
      </c>
    </row>
    <row r="2127" spans="1:2" ht="14" x14ac:dyDescent="0.15">
      <c r="A2127" s="34" t="s">
        <v>4291</v>
      </c>
      <c r="B2127" s="19" t="s">
        <v>4292</v>
      </c>
    </row>
    <row r="2128" spans="1:2" ht="14" x14ac:dyDescent="0.15">
      <c r="A2128" s="34" t="s">
        <v>4293</v>
      </c>
      <c r="B2128" s="19" t="s">
        <v>4294</v>
      </c>
    </row>
    <row r="2129" spans="1:2" ht="14" x14ac:dyDescent="0.15">
      <c r="A2129" s="34" t="s">
        <v>4295</v>
      </c>
      <c r="B2129" s="19" t="s">
        <v>4296</v>
      </c>
    </row>
    <row r="2130" spans="1:2" ht="14" x14ac:dyDescent="0.15">
      <c r="A2130" s="34" t="s">
        <v>4297</v>
      </c>
      <c r="B2130" s="19" t="s">
        <v>4298</v>
      </c>
    </row>
    <row r="2131" spans="1:2" ht="14" x14ac:dyDescent="0.15">
      <c r="A2131" s="34" t="s">
        <v>4299</v>
      </c>
      <c r="B2131" s="19" t="s">
        <v>4300</v>
      </c>
    </row>
    <row r="2132" spans="1:2" ht="14" x14ac:dyDescent="0.15">
      <c r="A2132" s="34" t="s">
        <v>4301</v>
      </c>
      <c r="B2132" s="19" t="s">
        <v>4302</v>
      </c>
    </row>
    <row r="2133" spans="1:2" ht="14" x14ac:dyDescent="0.15">
      <c r="A2133" s="34" t="s">
        <v>4303</v>
      </c>
      <c r="B2133" s="19" t="s">
        <v>4304</v>
      </c>
    </row>
    <row r="2134" spans="1:2" ht="14" x14ac:dyDescent="0.15">
      <c r="A2134" s="34" t="s">
        <v>4305</v>
      </c>
      <c r="B2134" s="19" t="s">
        <v>4306</v>
      </c>
    </row>
    <row r="2135" spans="1:2" ht="14" x14ac:dyDescent="0.15">
      <c r="A2135" s="34" t="s">
        <v>4307</v>
      </c>
      <c r="B2135" s="19" t="s">
        <v>4308</v>
      </c>
    </row>
    <row r="2136" spans="1:2" ht="14" x14ac:dyDescent="0.15">
      <c r="A2136" s="34" t="s">
        <v>4309</v>
      </c>
      <c r="B2136" s="19" t="s">
        <v>4310</v>
      </c>
    </row>
    <row r="2137" spans="1:2" ht="14" x14ac:dyDescent="0.15">
      <c r="A2137" s="34" t="s">
        <v>4311</v>
      </c>
      <c r="B2137" s="19" t="s">
        <v>4312</v>
      </c>
    </row>
    <row r="2138" spans="1:2" ht="14" x14ac:dyDescent="0.15">
      <c r="A2138" s="34" t="s">
        <v>4313</v>
      </c>
      <c r="B2138" s="19" t="s">
        <v>4314</v>
      </c>
    </row>
    <row r="2139" spans="1:2" ht="14" x14ac:dyDescent="0.15">
      <c r="A2139" s="34" t="s">
        <v>4315</v>
      </c>
      <c r="B2139" s="19" t="s">
        <v>4316</v>
      </c>
    </row>
    <row r="2140" spans="1:2" ht="14" x14ac:dyDescent="0.15">
      <c r="A2140" s="34" t="s">
        <v>4317</v>
      </c>
      <c r="B2140" s="19" t="s">
        <v>4318</v>
      </c>
    </row>
    <row r="2141" spans="1:2" ht="14" x14ac:dyDescent="0.15">
      <c r="A2141" s="34" t="s">
        <v>4319</v>
      </c>
      <c r="B2141" s="19" t="s">
        <v>4320</v>
      </c>
    </row>
    <row r="2142" spans="1:2" ht="14" x14ac:dyDescent="0.15">
      <c r="A2142" s="34" t="s">
        <v>4321</v>
      </c>
      <c r="B2142" s="19" t="s">
        <v>4322</v>
      </c>
    </row>
    <row r="2143" spans="1:2" ht="14" x14ac:dyDescent="0.15">
      <c r="A2143" s="34" t="s">
        <v>4323</v>
      </c>
      <c r="B2143" s="19" t="s">
        <v>4324</v>
      </c>
    </row>
    <row r="2144" spans="1:2" ht="14" x14ac:dyDescent="0.15">
      <c r="A2144" s="34" t="s">
        <v>4325</v>
      </c>
      <c r="B2144" s="19" t="s">
        <v>4326</v>
      </c>
    </row>
    <row r="2145" spans="1:2" ht="14" x14ac:dyDescent="0.15">
      <c r="A2145" s="34" t="s">
        <v>4327</v>
      </c>
      <c r="B2145" s="19" t="s">
        <v>4328</v>
      </c>
    </row>
    <row r="2146" spans="1:2" ht="14" x14ac:dyDescent="0.15">
      <c r="A2146" s="34" t="s">
        <v>4329</v>
      </c>
      <c r="B2146" s="19" t="s">
        <v>4330</v>
      </c>
    </row>
    <row r="2147" spans="1:2" ht="14" x14ac:dyDescent="0.15">
      <c r="A2147" s="34" t="s">
        <v>4331</v>
      </c>
      <c r="B2147" s="19" t="s">
        <v>4332</v>
      </c>
    </row>
    <row r="2148" spans="1:2" ht="14" x14ac:dyDescent="0.15">
      <c r="A2148" s="34" t="s">
        <v>4333</v>
      </c>
      <c r="B2148" s="19" t="s">
        <v>4334</v>
      </c>
    </row>
    <row r="2149" spans="1:2" ht="14" x14ac:dyDescent="0.15">
      <c r="A2149" s="34" t="s">
        <v>4335</v>
      </c>
      <c r="B2149" s="19" t="s">
        <v>4336</v>
      </c>
    </row>
    <row r="2150" spans="1:2" ht="14" x14ac:dyDescent="0.15">
      <c r="A2150" s="34" t="s">
        <v>4337</v>
      </c>
      <c r="B2150" s="19" t="s">
        <v>4338</v>
      </c>
    </row>
    <row r="2151" spans="1:2" ht="14" x14ac:dyDescent="0.15">
      <c r="A2151" s="34" t="s">
        <v>4339</v>
      </c>
      <c r="B2151" s="19" t="s">
        <v>4340</v>
      </c>
    </row>
    <row r="2152" spans="1:2" ht="14" x14ac:dyDescent="0.15">
      <c r="A2152" s="34" t="s">
        <v>4341</v>
      </c>
      <c r="B2152" s="19" t="s">
        <v>4342</v>
      </c>
    </row>
    <row r="2153" spans="1:2" ht="14" x14ac:dyDescent="0.15">
      <c r="A2153" s="34" t="s">
        <v>4343</v>
      </c>
      <c r="B2153" s="19" t="s">
        <v>4344</v>
      </c>
    </row>
    <row r="2154" spans="1:2" ht="14" x14ac:dyDescent="0.15">
      <c r="A2154" s="34" t="s">
        <v>4345</v>
      </c>
      <c r="B2154" s="19" t="s">
        <v>4346</v>
      </c>
    </row>
    <row r="2155" spans="1:2" ht="14" x14ac:dyDescent="0.15">
      <c r="A2155" s="34" t="s">
        <v>4347</v>
      </c>
      <c r="B2155" s="19" t="s">
        <v>4348</v>
      </c>
    </row>
    <row r="2156" spans="1:2" ht="14" x14ac:dyDescent="0.15">
      <c r="A2156" s="34" t="s">
        <v>4349</v>
      </c>
      <c r="B2156" s="19" t="s">
        <v>4350</v>
      </c>
    </row>
    <row r="2157" spans="1:2" ht="14" x14ac:dyDescent="0.15">
      <c r="A2157" s="34" t="s">
        <v>4351</v>
      </c>
      <c r="B2157" s="19" t="s">
        <v>4352</v>
      </c>
    </row>
    <row r="2158" spans="1:2" ht="14" x14ac:dyDescent="0.15">
      <c r="A2158" s="34" t="s">
        <v>4353</v>
      </c>
      <c r="B2158" s="19" t="s">
        <v>4354</v>
      </c>
    </row>
    <row r="2159" spans="1:2" ht="14" x14ac:dyDescent="0.15">
      <c r="A2159" s="34" t="s">
        <v>4355</v>
      </c>
      <c r="B2159" s="19" t="s">
        <v>4356</v>
      </c>
    </row>
    <row r="2160" spans="1:2" ht="14" x14ac:dyDescent="0.15">
      <c r="A2160" s="34" t="s">
        <v>4357</v>
      </c>
      <c r="B2160" s="19" t="s">
        <v>4358</v>
      </c>
    </row>
    <row r="2161" spans="1:2" ht="14" x14ac:dyDescent="0.15">
      <c r="A2161" s="34" t="s">
        <v>4359</v>
      </c>
      <c r="B2161" s="19" t="s">
        <v>4360</v>
      </c>
    </row>
    <row r="2162" spans="1:2" ht="14" x14ac:dyDescent="0.15">
      <c r="A2162" s="34" t="s">
        <v>4361</v>
      </c>
      <c r="B2162" s="19" t="s">
        <v>1705</v>
      </c>
    </row>
    <row r="2163" spans="1:2" ht="14" x14ac:dyDescent="0.15">
      <c r="A2163" s="34" t="s">
        <v>4362</v>
      </c>
      <c r="B2163" s="19" t="s">
        <v>4363</v>
      </c>
    </row>
    <row r="2164" spans="1:2" ht="14" x14ac:dyDescent="0.15">
      <c r="A2164" s="34" t="s">
        <v>4364</v>
      </c>
      <c r="B2164" s="19" t="s">
        <v>4365</v>
      </c>
    </row>
    <row r="2165" spans="1:2" ht="14" x14ac:dyDescent="0.15">
      <c r="A2165" s="34" t="s">
        <v>4366</v>
      </c>
      <c r="B2165" s="19" t="s">
        <v>4367</v>
      </c>
    </row>
    <row r="2166" spans="1:2" ht="14" x14ac:dyDescent="0.15">
      <c r="A2166" s="34" t="s">
        <v>4368</v>
      </c>
      <c r="B2166" s="19" t="s">
        <v>1713</v>
      </c>
    </row>
    <row r="2167" spans="1:2" ht="14" x14ac:dyDescent="0.15">
      <c r="A2167" s="34" t="s">
        <v>4369</v>
      </c>
      <c r="B2167" s="19" t="s">
        <v>4370</v>
      </c>
    </row>
    <row r="2168" spans="1:2" ht="14" x14ac:dyDescent="0.15">
      <c r="A2168" s="34" t="s">
        <v>4371</v>
      </c>
      <c r="B2168" s="19" t="s">
        <v>4372</v>
      </c>
    </row>
    <row r="2169" spans="1:2" ht="14" x14ac:dyDescent="0.15">
      <c r="A2169" s="34" t="s">
        <v>4373</v>
      </c>
      <c r="B2169" s="19" t="s">
        <v>4374</v>
      </c>
    </row>
    <row r="2170" spans="1:2" ht="14" x14ac:dyDescent="0.15">
      <c r="A2170" s="34" t="s">
        <v>4375</v>
      </c>
      <c r="B2170" s="19" t="s">
        <v>4376</v>
      </c>
    </row>
    <row r="2171" spans="1:2" ht="14" x14ac:dyDescent="0.15">
      <c r="A2171" s="34" t="s">
        <v>4377</v>
      </c>
      <c r="B2171" s="19" t="s">
        <v>4378</v>
      </c>
    </row>
    <row r="2172" spans="1:2" ht="14" x14ac:dyDescent="0.15">
      <c r="A2172" s="34" t="s">
        <v>4379</v>
      </c>
      <c r="B2172" s="19" t="s">
        <v>4380</v>
      </c>
    </row>
    <row r="2173" spans="1:2" ht="14" x14ac:dyDescent="0.15">
      <c r="A2173" s="34" t="s">
        <v>4381</v>
      </c>
      <c r="B2173" s="19" t="s">
        <v>4382</v>
      </c>
    </row>
    <row r="2174" spans="1:2" ht="14" x14ac:dyDescent="0.15">
      <c r="A2174" s="34" t="s">
        <v>4383</v>
      </c>
      <c r="B2174" s="19" t="s">
        <v>4384</v>
      </c>
    </row>
    <row r="2175" spans="1:2" ht="14" x14ac:dyDescent="0.15">
      <c r="A2175" s="34" t="s">
        <v>4385</v>
      </c>
      <c r="B2175" s="19" t="s">
        <v>4386</v>
      </c>
    </row>
    <row r="2176" spans="1:2" ht="14" x14ac:dyDescent="0.15">
      <c r="A2176" s="34" t="s">
        <v>4387</v>
      </c>
      <c r="B2176" s="19" t="s">
        <v>4388</v>
      </c>
    </row>
    <row r="2177" spans="1:2" ht="14" x14ac:dyDescent="0.15">
      <c r="A2177" s="34" t="s">
        <v>4389</v>
      </c>
      <c r="B2177" s="19" t="s">
        <v>4390</v>
      </c>
    </row>
    <row r="2178" spans="1:2" ht="14" x14ac:dyDescent="0.15">
      <c r="A2178" s="34" t="s">
        <v>4391</v>
      </c>
      <c r="B2178" s="19" t="s">
        <v>1729</v>
      </c>
    </row>
    <row r="2179" spans="1:2" ht="14" x14ac:dyDescent="0.15">
      <c r="A2179" s="34" t="s">
        <v>4392</v>
      </c>
      <c r="B2179" s="19" t="s">
        <v>4393</v>
      </c>
    </row>
    <row r="2180" spans="1:2" ht="14" x14ac:dyDescent="0.15">
      <c r="A2180" s="34" t="s">
        <v>4394</v>
      </c>
      <c r="B2180" s="19" t="s">
        <v>4395</v>
      </c>
    </row>
    <row r="2181" spans="1:2" ht="14" x14ac:dyDescent="0.15">
      <c r="A2181" s="34" t="s">
        <v>4396</v>
      </c>
      <c r="B2181" s="19" t="s">
        <v>4397</v>
      </c>
    </row>
    <row r="2182" spans="1:2" ht="14" x14ac:dyDescent="0.15">
      <c r="A2182" s="34" t="s">
        <v>4398</v>
      </c>
      <c r="B2182" s="19" t="s">
        <v>4399</v>
      </c>
    </row>
    <row r="2183" spans="1:2" ht="14" x14ac:dyDescent="0.15">
      <c r="A2183" s="34" t="s">
        <v>4400</v>
      </c>
      <c r="B2183" s="19" t="s">
        <v>4401</v>
      </c>
    </row>
    <row r="2184" spans="1:2" ht="14" x14ac:dyDescent="0.15">
      <c r="A2184" s="34" t="s">
        <v>4402</v>
      </c>
      <c r="B2184" s="19" t="s">
        <v>4403</v>
      </c>
    </row>
    <row r="2185" spans="1:2" ht="14" x14ac:dyDescent="0.15">
      <c r="A2185" s="34" t="s">
        <v>4404</v>
      </c>
      <c r="B2185" s="19" t="s">
        <v>4405</v>
      </c>
    </row>
    <row r="2186" spans="1:2" ht="14" x14ac:dyDescent="0.15">
      <c r="A2186" s="34" t="s">
        <v>4406</v>
      </c>
      <c r="B2186" s="19" t="s">
        <v>4407</v>
      </c>
    </row>
    <row r="2187" spans="1:2" ht="14" x14ac:dyDescent="0.15">
      <c r="A2187" s="34" t="s">
        <v>4408</v>
      </c>
      <c r="B2187" s="19" t="s">
        <v>4409</v>
      </c>
    </row>
    <row r="2188" spans="1:2" ht="14" x14ac:dyDescent="0.15">
      <c r="A2188" s="34" t="s">
        <v>4410</v>
      </c>
      <c r="B2188" s="19" t="s">
        <v>4411</v>
      </c>
    </row>
    <row r="2189" spans="1:2" ht="14" x14ac:dyDescent="0.15">
      <c r="A2189" s="34" t="s">
        <v>4412</v>
      </c>
      <c r="B2189" s="19" t="s">
        <v>4413</v>
      </c>
    </row>
    <row r="2190" spans="1:2" ht="14" x14ac:dyDescent="0.15">
      <c r="A2190" s="34" t="s">
        <v>4414</v>
      </c>
      <c r="B2190" s="19" t="s">
        <v>4415</v>
      </c>
    </row>
    <row r="2191" spans="1:2" ht="14" x14ac:dyDescent="0.15">
      <c r="A2191" s="34" t="s">
        <v>4416</v>
      </c>
      <c r="B2191" s="19" t="s">
        <v>4417</v>
      </c>
    </row>
    <row r="2192" spans="1:2" ht="14" x14ac:dyDescent="0.15">
      <c r="A2192" s="34" t="s">
        <v>4418</v>
      </c>
      <c r="B2192" s="19" t="s">
        <v>4419</v>
      </c>
    </row>
    <row r="2193" spans="1:2" ht="14" x14ac:dyDescent="0.15">
      <c r="A2193" s="34" t="s">
        <v>4420</v>
      </c>
      <c r="B2193" s="19" t="s">
        <v>4421</v>
      </c>
    </row>
    <row r="2194" spans="1:2" ht="14" x14ac:dyDescent="0.15">
      <c r="A2194" s="34" t="s">
        <v>4422</v>
      </c>
      <c r="B2194" s="19" t="s">
        <v>4423</v>
      </c>
    </row>
    <row r="2195" spans="1:2" ht="14" x14ac:dyDescent="0.15">
      <c r="A2195" s="34" t="s">
        <v>4424</v>
      </c>
      <c r="B2195" s="19" t="s">
        <v>4425</v>
      </c>
    </row>
    <row r="2196" spans="1:2" ht="14" x14ac:dyDescent="0.15">
      <c r="A2196" s="34" t="s">
        <v>4426</v>
      </c>
      <c r="B2196" s="19" t="s">
        <v>4427</v>
      </c>
    </row>
    <row r="2197" spans="1:2" ht="14" x14ac:dyDescent="0.15">
      <c r="A2197" s="34" t="s">
        <v>4428</v>
      </c>
      <c r="B2197" s="19" t="s">
        <v>4429</v>
      </c>
    </row>
    <row r="2198" spans="1:2" ht="14" x14ac:dyDescent="0.15">
      <c r="A2198" s="34" t="s">
        <v>4430</v>
      </c>
      <c r="B2198" s="19" t="s">
        <v>4431</v>
      </c>
    </row>
    <row r="2199" spans="1:2" ht="14" x14ac:dyDescent="0.15">
      <c r="A2199" s="34" t="s">
        <v>4432</v>
      </c>
      <c r="B2199" s="19" t="s">
        <v>4433</v>
      </c>
    </row>
    <row r="2200" spans="1:2" ht="14" x14ac:dyDescent="0.15">
      <c r="A2200" s="34" t="s">
        <v>4434</v>
      </c>
      <c r="B2200" s="19" t="s">
        <v>4435</v>
      </c>
    </row>
    <row r="2201" spans="1:2" ht="14" x14ac:dyDescent="0.15">
      <c r="A2201" s="34" t="s">
        <v>4436</v>
      </c>
      <c r="B2201" s="19" t="s">
        <v>4437</v>
      </c>
    </row>
    <row r="2202" spans="1:2" ht="14" x14ac:dyDescent="0.15">
      <c r="A2202" s="34" t="s">
        <v>4438</v>
      </c>
      <c r="B2202" s="19" t="s">
        <v>4439</v>
      </c>
    </row>
    <row r="2203" spans="1:2" ht="14" x14ac:dyDescent="0.15">
      <c r="A2203" s="34" t="s">
        <v>4440</v>
      </c>
      <c r="B2203" s="19" t="s">
        <v>4441</v>
      </c>
    </row>
    <row r="2204" spans="1:2" ht="14" x14ac:dyDescent="0.15">
      <c r="A2204" s="34" t="s">
        <v>4442</v>
      </c>
      <c r="B2204" s="19" t="s">
        <v>4443</v>
      </c>
    </row>
    <row r="2205" spans="1:2" ht="14" x14ac:dyDescent="0.15">
      <c r="A2205" s="34" t="s">
        <v>4444</v>
      </c>
      <c r="B2205" s="19" t="s">
        <v>4445</v>
      </c>
    </row>
    <row r="2206" spans="1:2" ht="14" x14ac:dyDescent="0.15">
      <c r="A2206" s="34" t="s">
        <v>4446</v>
      </c>
      <c r="B2206" s="19" t="s">
        <v>4447</v>
      </c>
    </row>
    <row r="2207" spans="1:2" ht="14" x14ac:dyDescent="0.15">
      <c r="A2207" s="34" t="s">
        <v>4448</v>
      </c>
      <c r="B2207" s="19" t="s">
        <v>4449</v>
      </c>
    </row>
    <row r="2208" spans="1:2" ht="14" x14ac:dyDescent="0.15">
      <c r="A2208" s="34" t="s">
        <v>4450</v>
      </c>
      <c r="B2208" s="19" t="s">
        <v>4451</v>
      </c>
    </row>
    <row r="2209" spans="1:2" ht="14" x14ac:dyDescent="0.15">
      <c r="A2209" s="34" t="s">
        <v>4452</v>
      </c>
      <c r="B2209" s="19" t="s">
        <v>4453</v>
      </c>
    </row>
    <row r="2210" spans="1:2" ht="14" x14ac:dyDescent="0.15">
      <c r="A2210" s="34" t="s">
        <v>4454</v>
      </c>
      <c r="B2210" s="19" t="s">
        <v>4455</v>
      </c>
    </row>
    <row r="2211" spans="1:2" ht="14" x14ac:dyDescent="0.15">
      <c r="A2211" s="34" t="s">
        <v>4456</v>
      </c>
      <c r="B2211" s="19" t="s">
        <v>1755</v>
      </c>
    </row>
    <row r="2212" spans="1:2" ht="14" x14ac:dyDescent="0.15">
      <c r="A2212" s="34" t="s">
        <v>4457</v>
      </c>
      <c r="B2212" s="19" t="s">
        <v>4458</v>
      </c>
    </row>
    <row r="2213" spans="1:2" ht="14" x14ac:dyDescent="0.15">
      <c r="A2213" s="34" t="s">
        <v>4459</v>
      </c>
      <c r="B2213" s="19" t="s">
        <v>1759</v>
      </c>
    </row>
    <row r="2214" spans="1:2" ht="14" x14ac:dyDescent="0.15">
      <c r="A2214" s="34" t="s">
        <v>4460</v>
      </c>
      <c r="B2214" s="19" t="s">
        <v>1761</v>
      </c>
    </row>
    <row r="2215" spans="1:2" ht="14" x14ac:dyDescent="0.15">
      <c r="A2215" s="34" t="s">
        <v>4461</v>
      </c>
      <c r="B2215" s="19" t="s">
        <v>1771</v>
      </c>
    </row>
    <row r="2216" spans="1:2" ht="14" x14ac:dyDescent="0.15">
      <c r="A2216" s="34" t="s">
        <v>4462</v>
      </c>
      <c r="B2216" s="19" t="s">
        <v>4463</v>
      </c>
    </row>
    <row r="2217" spans="1:2" ht="14" x14ac:dyDescent="0.15">
      <c r="A2217" s="34" t="s">
        <v>4464</v>
      </c>
      <c r="B2217" s="19" t="s">
        <v>4465</v>
      </c>
    </row>
    <row r="2218" spans="1:2" ht="14" x14ac:dyDescent="0.15">
      <c r="A2218" s="34" t="s">
        <v>4466</v>
      </c>
      <c r="B2218" s="19" t="s">
        <v>4467</v>
      </c>
    </row>
    <row r="2219" spans="1:2" ht="14" x14ac:dyDescent="0.15">
      <c r="A2219" s="34" t="s">
        <v>4468</v>
      </c>
      <c r="B2219" s="19" t="s">
        <v>4469</v>
      </c>
    </row>
    <row r="2220" spans="1:2" ht="14" x14ac:dyDescent="0.15">
      <c r="A2220" s="34" t="s">
        <v>4470</v>
      </c>
      <c r="B2220" s="19" t="s">
        <v>4471</v>
      </c>
    </row>
    <row r="2221" spans="1:2" ht="14" x14ac:dyDescent="0.15">
      <c r="A2221" s="34" t="s">
        <v>4472</v>
      </c>
      <c r="B2221" s="19" t="s">
        <v>4473</v>
      </c>
    </row>
    <row r="2222" spans="1:2" ht="14" x14ac:dyDescent="0.15">
      <c r="A2222" s="34" t="s">
        <v>4474</v>
      </c>
      <c r="B2222" s="19" t="s">
        <v>4475</v>
      </c>
    </row>
    <row r="2223" spans="1:2" ht="14" x14ac:dyDescent="0.15">
      <c r="A2223" s="34" t="s">
        <v>4476</v>
      </c>
      <c r="B2223" s="19" t="s">
        <v>4477</v>
      </c>
    </row>
    <row r="2224" spans="1:2" ht="14" x14ac:dyDescent="0.15">
      <c r="A2224" s="34" t="s">
        <v>4478</v>
      </c>
      <c r="B2224" s="19" t="s">
        <v>4479</v>
      </c>
    </row>
    <row r="2225" spans="1:2" ht="14" x14ac:dyDescent="0.15">
      <c r="A2225" s="34" t="s">
        <v>4480</v>
      </c>
      <c r="B2225" s="19" t="s">
        <v>4481</v>
      </c>
    </row>
    <row r="2226" spans="1:2" ht="14" x14ac:dyDescent="0.15">
      <c r="A2226" s="34" t="s">
        <v>4482</v>
      </c>
      <c r="B2226" s="19" t="s">
        <v>4483</v>
      </c>
    </row>
    <row r="2227" spans="1:2" ht="14" x14ac:dyDescent="0.15">
      <c r="A2227" s="34" t="s">
        <v>4484</v>
      </c>
      <c r="B2227" s="19" t="s">
        <v>4485</v>
      </c>
    </row>
    <row r="2228" spans="1:2" ht="14" x14ac:dyDescent="0.15">
      <c r="A2228" s="34" t="s">
        <v>4486</v>
      </c>
      <c r="B2228" s="19" t="s">
        <v>1797</v>
      </c>
    </row>
    <row r="2229" spans="1:2" ht="14" x14ac:dyDescent="0.15">
      <c r="A2229" s="34" t="s">
        <v>4487</v>
      </c>
      <c r="B2229" s="19" t="s">
        <v>4488</v>
      </c>
    </row>
    <row r="2230" spans="1:2" ht="14" x14ac:dyDescent="0.15">
      <c r="A2230" s="34" t="s">
        <v>4489</v>
      </c>
      <c r="B2230" s="19" t="s">
        <v>1801</v>
      </c>
    </row>
    <row r="2231" spans="1:2" ht="14" x14ac:dyDescent="0.15">
      <c r="A2231" s="34" t="s">
        <v>4490</v>
      </c>
      <c r="B2231" s="19" t="s">
        <v>1803</v>
      </c>
    </row>
    <row r="2232" spans="1:2" ht="14" x14ac:dyDescent="0.15">
      <c r="A2232" s="34" t="s">
        <v>4491</v>
      </c>
      <c r="B2232" s="19" t="s">
        <v>4492</v>
      </c>
    </row>
    <row r="2233" spans="1:2" ht="14" x14ac:dyDescent="0.15">
      <c r="A2233" s="34" t="s">
        <v>4493</v>
      </c>
      <c r="B2233" s="19" t="s">
        <v>4494</v>
      </c>
    </row>
    <row r="2234" spans="1:2" ht="14" x14ac:dyDescent="0.15">
      <c r="A2234" s="34" t="s">
        <v>4495</v>
      </c>
      <c r="B2234" s="19" t="s">
        <v>4496</v>
      </c>
    </row>
    <row r="2235" spans="1:2" ht="14" x14ac:dyDescent="0.15">
      <c r="A2235" s="34" t="s">
        <v>4497</v>
      </c>
      <c r="B2235" s="19" t="s">
        <v>4498</v>
      </c>
    </row>
    <row r="2236" spans="1:2" ht="14" x14ac:dyDescent="0.15">
      <c r="A2236" s="34" t="s">
        <v>4499</v>
      </c>
      <c r="B2236" s="19" t="s">
        <v>4500</v>
      </c>
    </row>
    <row r="2237" spans="1:2" ht="14" x14ac:dyDescent="0.15">
      <c r="A2237" s="34" t="s">
        <v>4501</v>
      </c>
      <c r="B2237" s="19" t="s">
        <v>4502</v>
      </c>
    </row>
    <row r="2238" spans="1:2" ht="14" x14ac:dyDescent="0.15">
      <c r="A2238" s="34" t="s">
        <v>4503</v>
      </c>
      <c r="B2238" s="19" t="s">
        <v>4504</v>
      </c>
    </row>
    <row r="2239" spans="1:2" ht="14" x14ac:dyDescent="0.15">
      <c r="A2239" s="34" t="s">
        <v>4505</v>
      </c>
      <c r="B2239" s="19" t="s">
        <v>4506</v>
      </c>
    </row>
    <row r="2240" spans="1:2" ht="14" x14ac:dyDescent="0.15">
      <c r="A2240" s="34" t="s">
        <v>4507</v>
      </c>
      <c r="B2240" s="19" t="s">
        <v>4508</v>
      </c>
    </row>
    <row r="2241" spans="1:2" ht="14" x14ac:dyDescent="0.15">
      <c r="A2241" s="34" t="s">
        <v>4509</v>
      </c>
      <c r="B2241" s="19" t="s">
        <v>4510</v>
      </c>
    </row>
    <row r="2242" spans="1:2" ht="14" x14ac:dyDescent="0.15">
      <c r="A2242" s="34" t="s">
        <v>4511</v>
      </c>
      <c r="B2242" s="19" t="s">
        <v>4512</v>
      </c>
    </row>
    <row r="2243" spans="1:2" ht="14" x14ac:dyDescent="0.15">
      <c r="A2243" s="34" t="s">
        <v>4513</v>
      </c>
      <c r="B2243" s="19" t="s">
        <v>4514</v>
      </c>
    </row>
    <row r="2244" spans="1:2" ht="14" x14ac:dyDescent="0.15">
      <c r="A2244" s="34" t="s">
        <v>4515</v>
      </c>
      <c r="B2244" s="19" t="s">
        <v>4516</v>
      </c>
    </row>
    <row r="2245" spans="1:2" ht="14" x14ac:dyDescent="0.15">
      <c r="A2245" s="34" t="s">
        <v>4517</v>
      </c>
      <c r="B2245" s="19" t="s">
        <v>4518</v>
      </c>
    </row>
    <row r="2246" spans="1:2" ht="14" x14ac:dyDescent="0.15">
      <c r="A2246" s="34" t="s">
        <v>4519</v>
      </c>
      <c r="B2246" s="19" t="s">
        <v>4520</v>
      </c>
    </row>
    <row r="2247" spans="1:2" ht="14" x14ac:dyDescent="0.15">
      <c r="A2247" s="34" t="s">
        <v>4521</v>
      </c>
      <c r="B2247" s="19" t="s">
        <v>4522</v>
      </c>
    </row>
    <row r="2248" spans="1:2" ht="14" x14ac:dyDescent="0.15">
      <c r="A2248" s="34" t="s">
        <v>4523</v>
      </c>
      <c r="B2248" s="19" t="s">
        <v>4524</v>
      </c>
    </row>
    <row r="2249" spans="1:2" ht="14" x14ac:dyDescent="0.15">
      <c r="A2249" s="34" t="s">
        <v>4525</v>
      </c>
      <c r="B2249" s="19" t="s">
        <v>4526</v>
      </c>
    </row>
    <row r="2250" spans="1:2" ht="14" x14ac:dyDescent="0.15">
      <c r="A2250" s="34" t="s">
        <v>4527</v>
      </c>
      <c r="B2250" s="19" t="s">
        <v>4528</v>
      </c>
    </row>
    <row r="2251" spans="1:2" ht="14" x14ac:dyDescent="0.15">
      <c r="A2251" s="34" t="s">
        <v>4529</v>
      </c>
      <c r="B2251" s="19" t="s">
        <v>4530</v>
      </c>
    </row>
    <row r="2252" spans="1:2" ht="14" x14ac:dyDescent="0.15">
      <c r="A2252" s="34" t="s">
        <v>4531</v>
      </c>
      <c r="B2252" s="19" t="s">
        <v>1805</v>
      </c>
    </row>
    <row r="2253" spans="1:2" ht="14" x14ac:dyDescent="0.15">
      <c r="A2253" s="34" t="s">
        <v>4532</v>
      </c>
      <c r="B2253" s="19" t="s">
        <v>4533</v>
      </c>
    </row>
    <row r="2254" spans="1:2" ht="14" x14ac:dyDescent="0.15">
      <c r="A2254" s="34" t="s">
        <v>4534</v>
      </c>
      <c r="B2254" s="19" t="s">
        <v>1809</v>
      </c>
    </row>
    <row r="2255" spans="1:2" ht="14" x14ac:dyDescent="0.15">
      <c r="A2255" s="34" t="s">
        <v>4535</v>
      </c>
      <c r="B2255" s="19" t="s">
        <v>1811</v>
      </c>
    </row>
    <row r="2256" spans="1:2" ht="14" x14ac:dyDescent="0.15">
      <c r="A2256" s="34" t="s">
        <v>4536</v>
      </c>
      <c r="B2256" s="19" t="s">
        <v>1821</v>
      </c>
    </row>
    <row r="2257" spans="1:2" ht="14" x14ac:dyDescent="0.15">
      <c r="A2257" s="34" t="s">
        <v>4537</v>
      </c>
      <c r="B2257" s="19" t="s">
        <v>4538</v>
      </c>
    </row>
    <row r="2258" spans="1:2" ht="14" x14ac:dyDescent="0.15">
      <c r="A2258" s="34" t="s">
        <v>4539</v>
      </c>
      <c r="B2258" s="19" t="s">
        <v>4540</v>
      </c>
    </row>
    <row r="2259" spans="1:2" ht="14" x14ac:dyDescent="0.15">
      <c r="A2259" s="34" t="s">
        <v>4541</v>
      </c>
      <c r="B2259" s="19" t="s">
        <v>4542</v>
      </c>
    </row>
    <row r="2260" spans="1:2" ht="14" x14ac:dyDescent="0.15">
      <c r="A2260" s="34" t="s">
        <v>4543</v>
      </c>
      <c r="B2260" s="19" t="s">
        <v>4544</v>
      </c>
    </row>
    <row r="2261" spans="1:2" ht="14" x14ac:dyDescent="0.15">
      <c r="A2261" s="34" t="s">
        <v>4545</v>
      </c>
      <c r="B2261" s="19" t="s">
        <v>4546</v>
      </c>
    </row>
    <row r="2262" spans="1:2" ht="14" x14ac:dyDescent="0.15">
      <c r="A2262" s="34" t="s">
        <v>4547</v>
      </c>
      <c r="B2262" s="19" t="s">
        <v>4548</v>
      </c>
    </row>
    <row r="2263" spans="1:2" ht="14" x14ac:dyDescent="0.15">
      <c r="A2263" s="34" t="s">
        <v>4549</v>
      </c>
      <c r="B2263" s="19" t="s">
        <v>4550</v>
      </c>
    </row>
    <row r="2264" spans="1:2" ht="14" x14ac:dyDescent="0.15">
      <c r="A2264" s="34" t="s">
        <v>4551</v>
      </c>
      <c r="B2264" s="19" t="s">
        <v>4552</v>
      </c>
    </row>
    <row r="2265" spans="1:2" ht="14" x14ac:dyDescent="0.15">
      <c r="A2265" s="34" t="s">
        <v>4553</v>
      </c>
      <c r="B2265" s="19" t="s">
        <v>4554</v>
      </c>
    </row>
    <row r="2266" spans="1:2" ht="14" x14ac:dyDescent="0.15">
      <c r="A2266" s="34" t="s">
        <v>4555</v>
      </c>
      <c r="B2266" s="19" t="s">
        <v>4556</v>
      </c>
    </row>
    <row r="2267" spans="1:2" ht="14" x14ac:dyDescent="0.15">
      <c r="A2267" s="34" t="s">
        <v>4557</v>
      </c>
      <c r="B2267" s="19" t="s">
        <v>4558</v>
      </c>
    </row>
    <row r="2268" spans="1:2" ht="14" x14ac:dyDescent="0.15">
      <c r="A2268" s="34" t="s">
        <v>4559</v>
      </c>
      <c r="B2268" s="19" t="s">
        <v>4560</v>
      </c>
    </row>
    <row r="2269" spans="1:2" ht="14" x14ac:dyDescent="0.15">
      <c r="A2269" s="34" t="s">
        <v>4561</v>
      </c>
      <c r="B2269" s="19" t="s">
        <v>4562</v>
      </c>
    </row>
    <row r="2270" spans="1:2" ht="14" x14ac:dyDescent="0.15">
      <c r="A2270" s="34" t="s">
        <v>4563</v>
      </c>
      <c r="B2270" s="19" t="s">
        <v>4564</v>
      </c>
    </row>
    <row r="2271" spans="1:2" ht="14" x14ac:dyDescent="0.15">
      <c r="A2271" s="34" t="s">
        <v>4565</v>
      </c>
      <c r="B2271" s="19" t="s">
        <v>4566</v>
      </c>
    </row>
    <row r="2272" spans="1:2" ht="14" x14ac:dyDescent="0.15">
      <c r="A2272" s="34" t="s">
        <v>4567</v>
      </c>
      <c r="B2272" s="19" t="s">
        <v>4568</v>
      </c>
    </row>
    <row r="2273" spans="1:2" ht="14" x14ac:dyDescent="0.15">
      <c r="A2273" s="34" t="s">
        <v>4569</v>
      </c>
      <c r="B2273" s="19" t="s">
        <v>1847</v>
      </c>
    </row>
    <row r="2274" spans="1:2" ht="14" x14ac:dyDescent="0.15">
      <c r="A2274" s="34" t="s">
        <v>4570</v>
      </c>
      <c r="B2274" s="19" t="s">
        <v>4571</v>
      </c>
    </row>
    <row r="2275" spans="1:2" ht="14" x14ac:dyDescent="0.15">
      <c r="A2275" s="34" t="s">
        <v>4572</v>
      </c>
      <c r="B2275" s="19" t="s">
        <v>1851</v>
      </c>
    </row>
    <row r="2276" spans="1:2" ht="14" x14ac:dyDescent="0.15">
      <c r="A2276" s="34" t="s">
        <v>4573</v>
      </c>
      <c r="B2276" s="19" t="s">
        <v>1853</v>
      </c>
    </row>
    <row r="2277" spans="1:2" ht="14" x14ac:dyDescent="0.15">
      <c r="A2277" s="34" t="s">
        <v>4574</v>
      </c>
      <c r="B2277" s="19" t="s">
        <v>4575</v>
      </c>
    </row>
    <row r="2278" spans="1:2" ht="14" x14ac:dyDescent="0.15">
      <c r="A2278" s="34" t="s">
        <v>4576</v>
      </c>
      <c r="B2278" s="19" t="s">
        <v>4577</v>
      </c>
    </row>
    <row r="2279" spans="1:2" ht="14" x14ac:dyDescent="0.15">
      <c r="A2279" s="34" t="s">
        <v>4578</v>
      </c>
      <c r="B2279" s="19" t="s">
        <v>4579</v>
      </c>
    </row>
    <row r="2280" spans="1:2" ht="14" x14ac:dyDescent="0.15">
      <c r="A2280" s="34" t="s">
        <v>4580</v>
      </c>
      <c r="B2280" s="19" t="s">
        <v>4581</v>
      </c>
    </row>
    <row r="2281" spans="1:2" ht="14" x14ac:dyDescent="0.15">
      <c r="A2281" s="34" t="s">
        <v>4582</v>
      </c>
      <c r="B2281" s="19" t="s">
        <v>4583</v>
      </c>
    </row>
    <row r="2282" spans="1:2" ht="14" x14ac:dyDescent="0.15">
      <c r="A2282" s="34" t="s">
        <v>4584</v>
      </c>
      <c r="B2282" s="19" t="s">
        <v>4585</v>
      </c>
    </row>
    <row r="2283" spans="1:2" ht="14" x14ac:dyDescent="0.15">
      <c r="A2283" s="34" t="s">
        <v>4586</v>
      </c>
      <c r="B2283" s="19" t="s">
        <v>4587</v>
      </c>
    </row>
    <row r="2284" spans="1:2" ht="14" x14ac:dyDescent="0.15">
      <c r="A2284" s="34" t="s">
        <v>4588</v>
      </c>
      <c r="B2284" s="19" t="s">
        <v>4589</v>
      </c>
    </row>
    <row r="2285" spans="1:2" ht="14" x14ac:dyDescent="0.15">
      <c r="A2285" s="34" t="s">
        <v>4590</v>
      </c>
      <c r="B2285" s="19" t="s">
        <v>4591</v>
      </c>
    </row>
    <row r="2286" spans="1:2" ht="14" x14ac:dyDescent="0.15">
      <c r="A2286" s="34" t="s">
        <v>4592</v>
      </c>
      <c r="B2286" s="19" t="s">
        <v>4593</v>
      </c>
    </row>
    <row r="2287" spans="1:2" ht="14" x14ac:dyDescent="0.15">
      <c r="A2287" s="34" t="s">
        <v>4594</v>
      </c>
      <c r="B2287" s="19" t="s">
        <v>4595</v>
      </c>
    </row>
    <row r="2288" spans="1:2" ht="14" x14ac:dyDescent="0.15">
      <c r="A2288" s="34" t="s">
        <v>4596</v>
      </c>
      <c r="B2288" s="19" t="s">
        <v>4597</v>
      </c>
    </row>
    <row r="2289" spans="1:2" ht="14" x14ac:dyDescent="0.15">
      <c r="A2289" s="34" t="s">
        <v>4598</v>
      </c>
      <c r="B2289" s="19" t="s">
        <v>4599</v>
      </c>
    </row>
    <row r="2290" spans="1:2" ht="14" x14ac:dyDescent="0.15">
      <c r="A2290" s="34" t="s">
        <v>4600</v>
      </c>
      <c r="B2290" s="19" t="s">
        <v>4601</v>
      </c>
    </row>
    <row r="2291" spans="1:2" ht="14" x14ac:dyDescent="0.15">
      <c r="A2291" s="34" t="s">
        <v>4602</v>
      </c>
      <c r="B2291" s="19" t="s">
        <v>4603</v>
      </c>
    </row>
    <row r="2292" spans="1:2" ht="14" x14ac:dyDescent="0.15">
      <c r="A2292" s="34" t="s">
        <v>4604</v>
      </c>
      <c r="B2292" s="19" t="s">
        <v>4605</v>
      </c>
    </row>
    <row r="2293" spans="1:2" ht="14" x14ac:dyDescent="0.15">
      <c r="A2293" s="34" t="s">
        <v>4606</v>
      </c>
      <c r="B2293" s="19" t="s">
        <v>4607</v>
      </c>
    </row>
    <row r="2294" spans="1:2" ht="14" x14ac:dyDescent="0.15">
      <c r="A2294" s="34" t="s">
        <v>4608</v>
      </c>
      <c r="B2294" s="19" t="s">
        <v>4609</v>
      </c>
    </row>
    <row r="2295" spans="1:2" ht="14" x14ac:dyDescent="0.15">
      <c r="A2295" s="34" t="s">
        <v>4610</v>
      </c>
      <c r="B2295" s="19" t="s">
        <v>4611</v>
      </c>
    </row>
    <row r="2296" spans="1:2" ht="14" x14ac:dyDescent="0.15">
      <c r="A2296" s="34" t="s">
        <v>4612</v>
      </c>
      <c r="B2296" s="19" t="s">
        <v>4613</v>
      </c>
    </row>
    <row r="2297" spans="1:2" ht="14" x14ac:dyDescent="0.15">
      <c r="A2297" s="34" t="s">
        <v>4614</v>
      </c>
      <c r="B2297" s="19" t="s">
        <v>1896</v>
      </c>
    </row>
    <row r="2298" spans="1:2" ht="14" x14ac:dyDescent="0.15">
      <c r="A2298" s="34" t="s">
        <v>4615</v>
      </c>
      <c r="B2298" s="19" t="s">
        <v>4616</v>
      </c>
    </row>
    <row r="2299" spans="1:2" ht="14" x14ac:dyDescent="0.15">
      <c r="A2299" s="34" t="s">
        <v>4617</v>
      </c>
      <c r="B2299" s="19" t="s">
        <v>4618</v>
      </c>
    </row>
    <row r="2300" spans="1:2" ht="14" x14ac:dyDescent="0.15">
      <c r="A2300" s="34" t="s">
        <v>4619</v>
      </c>
      <c r="B2300" s="19" t="s">
        <v>1902</v>
      </c>
    </row>
    <row r="2301" spans="1:2" ht="14" x14ac:dyDescent="0.15">
      <c r="A2301" s="34" t="s">
        <v>4620</v>
      </c>
      <c r="B2301" s="19" t="s">
        <v>1904</v>
      </c>
    </row>
    <row r="2302" spans="1:2" ht="14" x14ac:dyDescent="0.15">
      <c r="A2302" s="34" t="s">
        <v>4621</v>
      </c>
      <c r="B2302" s="19" t="s">
        <v>4622</v>
      </c>
    </row>
    <row r="2303" spans="1:2" ht="14" x14ac:dyDescent="0.15">
      <c r="A2303" s="34" t="s">
        <v>4623</v>
      </c>
      <c r="B2303" s="19" t="s">
        <v>4624</v>
      </c>
    </row>
    <row r="2304" spans="1:2" ht="14" x14ac:dyDescent="0.15">
      <c r="A2304" s="34" t="s">
        <v>4625</v>
      </c>
      <c r="B2304" s="19" t="s">
        <v>1910</v>
      </c>
    </row>
    <row r="2305" spans="1:2" ht="14" x14ac:dyDescent="0.15">
      <c r="A2305" s="34" t="s">
        <v>4626</v>
      </c>
      <c r="B2305" s="19" t="s">
        <v>1912</v>
      </c>
    </row>
    <row r="2306" spans="1:2" ht="14" x14ac:dyDescent="0.15">
      <c r="A2306" s="34" t="s">
        <v>4627</v>
      </c>
      <c r="B2306" s="19" t="s">
        <v>4628</v>
      </c>
    </row>
    <row r="2307" spans="1:2" ht="14" x14ac:dyDescent="0.15">
      <c r="A2307" s="34" t="s">
        <v>4629</v>
      </c>
      <c r="B2307" s="19" t="s">
        <v>4630</v>
      </c>
    </row>
    <row r="2308" spans="1:2" ht="14" x14ac:dyDescent="0.15">
      <c r="A2308" s="34" t="s">
        <v>4631</v>
      </c>
      <c r="B2308" s="19" t="s">
        <v>4632</v>
      </c>
    </row>
    <row r="2309" spans="1:2" ht="14" x14ac:dyDescent="0.15">
      <c r="A2309" s="34" t="s">
        <v>4633</v>
      </c>
      <c r="B2309" s="19" t="s">
        <v>4634</v>
      </c>
    </row>
    <row r="2310" spans="1:2" ht="14" x14ac:dyDescent="0.15">
      <c r="A2310" s="34" t="s">
        <v>4635</v>
      </c>
      <c r="B2310" s="19" t="s">
        <v>4636</v>
      </c>
    </row>
    <row r="2311" spans="1:2" ht="14" x14ac:dyDescent="0.15">
      <c r="A2311" s="34" t="s">
        <v>4637</v>
      </c>
      <c r="B2311" s="19" t="s">
        <v>4638</v>
      </c>
    </row>
    <row r="2312" spans="1:2" ht="14" x14ac:dyDescent="0.15">
      <c r="A2312" s="34" t="s">
        <v>4639</v>
      </c>
      <c r="B2312" s="19" t="s">
        <v>4640</v>
      </c>
    </row>
    <row r="2313" spans="1:2" ht="14" x14ac:dyDescent="0.15">
      <c r="A2313" s="34" t="s">
        <v>4641</v>
      </c>
      <c r="B2313" s="19" t="s">
        <v>4642</v>
      </c>
    </row>
    <row r="2314" spans="1:2" ht="14" x14ac:dyDescent="0.15">
      <c r="A2314" s="34" t="s">
        <v>4643</v>
      </c>
      <c r="B2314" s="19" t="s">
        <v>4644</v>
      </c>
    </row>
    <row r="2315" spans="1:2" ht="14" x14ac:dyDescent="0.15">
      <c r="A2315" s="34" t="s">
        <v>4645</v>
      </c>
      <c r="B2315" s="19" t="s">
        <v>4646</v>
      </c>
    </row>
    <row r="2316" spans="1:2" ht="14" x14ac:dyDescent="0.15">
      <c r="A2316" s="34" t="s">
        <v>4647</v>
      </c>
      <c r="B2316" s="19" t="s">
        <v>4648</v>
      </c>
    </row>
    <row r="2317" spans="1:2" ht="14" x14ac:dyDescent="0.15">
      <c r="A2317" s="34" t="s">
        <v>4649</v>
      </c>
      <c r="B2317" s="19" t="s">
        <v>4650</v>
      </c>
    </row>
    <row r="2318" spans="1:2" ht="14" x14ac:dyDescent="0.15">
      <c r="A2318" s="34" t="s">
        <v>4651</v>
      </c>
      <c r="B2318" s="19" t="s">
        <v>4652</v>
      </c>
    </row>
    <row r="2319" spans="1:2" ht="14" x14ac:dyDescent="0.15">
      <c r="A2319" s="34" t="s">
        <v>4653</v>
      </c>
      <c r="B2319" s="19" t="s">
        <v>4654</v>
      </c>
    </row>
    <row r="2320" spans="1:2" ht="14" x14ac:dyDescent="0.15">
      <c r="A2320" s="34" t="s">
        <v>4655</v>
      </c>
      <c r="B2320" s="19" t="s">
        <v>4656</v>
      </c>
    </row>
    <row r="2321" spans="1:2" ht="14" x14ac:dyDescent="0.15">
      <c r="A2321" s="34" t="s">
        <v>4657</v>
      </c>
      <c r="B2321" s="19" t="s">
        <v>4658</v>
      </c>
    </row>
    <row r="2322" spans="1:2" ht="14" x14ac:dyDescent="0.15">
      <c r="A2322" s="119" t="s">
        <v>4659</v>
      </c>
      <c r="B2322" s="120" t="s">
        <v>4660</v>
      </c>
    </row>
    <row r="2323" spans="1:2" ht="15" customHeight="1" x14ac:dyDescent="0.15">
      <c r="A2323" s="184" t="s">
        <v>7330</v>
      </c>
      <c r="B2323" s="184"/>
    </row>
    <row r="2324" spans="1:2" ht="14" x14ac:dyDescent="0.15">
      <c r="A2324" s="34"/>
      <c r="B2324" s="71"/>
    </row>
    <row r="2325" spans="1:2" ht="14" x14ac:dyDescent="0.15">
      <c r="A2325" s="34"/>
      <c r="B2325" s="71"/>
    </row>
    <row r="2326" spans="1:2" ht="14" x14ac:dyDescent="0.15">
      <c r="A2326" s="34"/>
      <c r="B2326" s="71"/>
    </row>
    <row r="2327" spans="1:2" ht="14" x14ac:dyDescent="0.15">
      <c r="A2327" s="34"/>
      <c r="B2327" s="71"/>
    </row>
    <row r="2328" spans="1:2" ht="14" x14ac:dyDescent="0.15">
      <c r="A2328" s="34"/>
      <c r="B2328" s="5"/>
    </row>
    <row r="2329" spans="1:2" ht="14" x14ac:dyDescent="0.15">
      <c r="A2329" s="34"/>
      <c r="B2329" s="5"/>
    </row>
    <row r="2330" spans="1:2" ht="14" x14ac:dyDescent="0.15">
      <c r="A2330" s="34"/>
      <c r="B2330" s="5"/>
    </row>
    <row r="2331" spans="1:2" ht="14" x14ac:dyDescent="0.15">
      <c r="A2331" s="34"/>
      <c r="B2331" s="5"/>
    </row>
    <row r="2332" spans="1:2" ht="14" x14ac:dyDescent="0.15">
      <c r="A2332" s="34"/>
      <c r="B2332" s="5"/>
    </row>
    <row r="2333" spans="1:2" ht="14" x14ac:dyDescent="0.15">
      <c r="A2333" s="34"/>
      <c r="B2333" s="5"/>
    </row>
    <row r="2334" spans="1:2" ht="14" x14ac:dyDescent="0.15">
      <c r="A2334" s="34"/>
      <c r="B2334" s="5"/>
    </row>
    <row r="2335" spans="1:2" ht="14" x14ac:dyDescent="0.15">
      <c r="A2335" s="34"/>
      <c r="B2335" s="5"/>
    </row>
    <row r="2336" spans="1:2" ht="14" x14ac:dyDescent="0.15">
      <c r="A2336" s="34"/>
      <c r="B2336" s="5"/>
    </row>
    <row r="2337" spans="1:2" ht="14" x14ac:dyDescent="0.15">
      <c r="A2337" s="34"/>
      <c r="B2337" s="5"/>
    </row>
    <row r="2338" spans="1:2" ht="14" x14ac:dyDescent="0.15">
      <c r="A2338" s="34"/>
      <c r="B2338" s="5"/>
    </row>
    <row r="2339" spans="1:2" ht="14" x14ac:dyDescent="0.15">
      <c r="A2339" s="34"/>
      <c r="B2339" s="5"/>
    </row>
    <row r="2340" spans="1:2" ht="14" x14ac:dyDescent="0.15">
      <c r="A2340" s="34"/>
      <c r="B2340" s="5"/>
    </row>
    <row r="2341" spans="1:2" ht="14" x14ac:dyDescent="0.15">
      <c r="A2341" s="34"/>
      <c r="B2341" s="5"/>
    </row>
    <row r="2342" spans="1:2" ht="14" x14ac:dyDescent="0.15">
      <c r="A2342" s="34"/>
      <c r="B2342" s="5"/>
    </row>
    <row r="2343" spans="1:2" ht="14" x14ac:dyDescent="0.15">
      <c r="A2343" s="34"/>
      <c r="B2343" s="5"/>
    </row>
    <row r="2344" spans="1:2" ht="14" x14ac:dyDescent="0.15">
      <c r="A2344" s="34"/>
      <c r="B2344" s="5"/>
    </row>
    <row r="2345" spans="1:2" ht="14" x14ac:dyDescent="0.15">
      <c r="A2345" s="34"/>
      <c r="B2345" s="5"/>
    </row>
    <row r="2346" spans="1:2" ht="14" x14ac:dyDescent="0.15">
      <c r="A2346" s="34"/>
      <c r="B2346" s="5"/>
    </row>
    <row r="2347" spans="1:2" ht="14" x14ac:dyDescent="0.15">
      <c r="A2347" s="34"/>
      <c r="B2347" s="5"/>
    </row>
    <row r="2348" spans="1:2" ht="14" x14ac:dyDescent="0.15">
      <c r="A2348" s="34"/>
      <c r="B2348" s="5"/>
    </row>
    <row r="2349" spans="1:2" ht="14" x14ac:dyDescent="0.15">
      <c r="A2349" s="34"/>
      <c r="B2349" s="5"/>
    </row>
    <row r="2350" spans="1:2" ht="14" x14ac:dyDescent="0.15">
      <c r="A2350" s="34"/>
      <c r="B2350" s="5"/>
    </row>
    <row r="2351" spans="1:2" ht="14" x14ac:dyDescent="0.15">
      <c r="A2351" s="34"/>
      <c r="B2351" s="5"/>
    </row>
    <row r="2352" spans="1:2" ht="14" x14ac:dyDescent="0.15">
      <c r="A2352" s="34"/>
      <c r="B2352" s="5"/>
    </row>
    <row r="2353" spans="1:2" ht="14" x14ac:dyDescent="0.15">
      <c r="A2353" s="34"/>
      <c r="B2353" s="5"/>
    </row>
    <row r="2354" spans="1:2" ht="14" x14ac:dyDescent="0.15">
      <c r="A2354" s="34"/>
      <c r="B2354" s="5"/>
    </row>
    <row r="2355" spans="1:2" ht="14" x14ac:dyDescent="0.15">
      <c r="A2355" s="34"/>
      <c r="B2355" s="5"/>
    </row>
    <row r="2356" spans="1:2" ht="14" x14ac:dyDescent="0.15">
      <c r="A2356" s="34"/>
      <c r="B2356" s="5"/>
    </row>
    <row r="2357" spans="1:2" ht="14" x14ac:dyDescent="0.15">
      <c r="A2357" s="34"/>
      <c r="B2357" s="5"/>
    </row>
    <row r="2358" spans="1:2" ht="14" x14ac:dyDescent="0.15">
      <c r="A2358" s="34"/>
      <c r="B2358" s="5"/>
    </row>
    <row r="2359" spans="1:2" ht="14" x14ac:dyDescent="0.15">
      <c r="A2359" s="34"/>
      <c r="B2359" s="5"/>
    </row>
    <row r="2360" spans="1:2" ht="14" x14ac:dyDescent="0.15">
      <c r="A2360" s="34"/>
      <c r="B2360" s="5"/>
    </row>
    <row r="2361" spans="1:2" ht="14" x14ac:dyDescent="0.15">
      <c r="A2361" s="34"/>
      <c r="B2361" s="5"/>
    </row>
    <row r="2362" spans="1:2" ht="14" x14ac:dyDescent="0.15">
      <c r="A2362" s="34"/>
      <c r="B2362" s="5"/>
    </row>
    <row r="2363" spans="1:2" ht="14" x14ac:dyDescent="0.15">
      <c r="A2363" s="34"/>
      <c r="B2363" s="5"/>
    </row>
    <row r="2364" spans="1:2" ht="14" x14ac:dyDescent="0.15">
      <c r="A2364" s="34"/>
      <c r="B2364" s="5"/>
    </row>
    <row r="2365" spans="1:2" ht="14" x14ac:dyDescent="0.15">
      <c r="A2365" s="34"/>
      <c r="B2365" s="5"/>
    </row>
    <row r="2366" spans="1:2" ht="14" x14ac:dyDescent="0.15">
      <c r="A2366" s="34"/>
      <c r="B2366" s="5"/>
    </row>
    <row r="2367" spans="1:2" ht="14" x14ac:dyDescent="0.15">
      <c r="A2367" s="34"/>
      <c r="B2367" s="5"/>
    </row>
    <row r="2368" spans="1:2" ht="14" x14ac:dyDescent="0.15">
      <c r="A2368" s="34"/>
      <c r="B2368" s="5"/>
    </row>
    <row r="2369" spans="1:2" ht="14" x14ac:dyDescent="0.15">
      <c r="A2369" s="34"/>
      <c r="B2369" s="5"/>
    </row>
    <row r="2370" spans="1:2" ht="14" x14ac:dyDescent="0.15">
      <c r="A2370" s="34"/>
      <c r="B2370" s="5"/>
    </row>
    <row r="2371" spans="1:2" ht="14" x14ac:dyDescent="0.15">
      <c r="A2371" s="34"/>
      <c r="B2371" s="5"/>
    </row>
    <row r="2372" spans="1:2" ht="14" x14ac:dyDescent="0.15">
      <c r="A2372" s="34"/>
      <c r="B2372" s="5"/>
    </row>
    <row r="2373" spans="1:2" ht="14" x14ac:dyDescent="0.15">
      <c r="A2373" s="34"/>
      <c r="B2373" s="5"/>
    </row>
    <row r="2374" spans="1:2" ht="14" x14ac:dyDescent="0.15">
      <c r="A2374" s="34"/>
      <c r="B2374" s="5"/>
    </row>
    <row r="2375" spans="1:2" ht="14" x14ac:dyDescent="0.15">
      <c r="A2375" s="34"/>
      <c r="B2375" s="5"/>
    </row>
    <row r="2376" spans="1:2" ht="14" x14ac:dyDescent="0.15">
      <c r="A2376" s="34"/>
      <c r="B2376" s="5"/>
    </row>
    <row r="2377" spans="1:2" ht="14" x14ac:dyDescent="0.15">
      <c r="A2377" s="34"/>
      <c r="B2377" s="5"/>
    </row>
    <row r="2378" spans="1:2" ht="14" x14ac:dyDescent="0.15">
      <c r="A2378" s="34"/>
      <c r="B2378" s="5"/>
    </row>
    <row r="2379" spans="1:2" ht="14" x14ac:dyDescent="0.15">
      <c r="A2379" s="34"/>
      <c r="B2379" s="5"/>
    </row>
    <row r="2380" spans="1:2" ht="14" x14ac:dyDescent="0.15">
      <c r="A2380" s="34"/>
      <c r="B2380" s="5"/>
    </row>
    <row r="2381" spans="1:2" ht="14" x14ac:dyDescent="0.15">
      <c r="A2381" s="34"/>
      <c r="B2381" s="5"/>
    </row>
    <row r="2382" spans="1:2" ht="14" x14ac:dyDescent="0.15">
      <c r="A2382" s="34"/>
      <c r="B2382" s="5"/>
    </row>
    <row r="2383" spans="1:2" ht="14" x14ac:dyDescent="0.15">
      <c r="A2383" s="34"/>
      <c r="B2383" s="5"/>
    </row>
    <row r="2384" spans="1:2" ht="14" x14ac:dyDescent="0.15">
      <c r="A2384" s="34"/>
      <c r="B2384" s="5"/>
    </row>
    <row r="2385" spans="1:2" ht="14" x14ac:dyDescent="0.15">
      <c r="A2385" s="34"/>
      <c r="B2385" s="5"/>
    </row>
    <row r="2386" spans="1:2" ht="14" x14ac:dyDescent="0.15">
      <c r="A2386" s="34"/>
      <c r="B2386" s="5"/>
    </row>
    <row r="2387" spans="1:2" ht="14" x14ac:dyDescent="0.15">
      <c r="A2387" s="34"/>
      <c r="B2387" s="5"/>
    </row>
    <row r="2388" spans="1:2" ht="14" x14ac:dyDescent="0.15">
      <c r="A2388" s="34"/>
      <c r="B2388" s="5"/>
    </row>
    <row r="2389" spans="1:2" ht="14" x14ac:dyDescent="0.15">
      <c r="A2389" s="34"/>
      <c r="B2389" s="5"/>
    </row>
    <row r="2390" spans="1:2" ht="14" x14ac:dyDescent="0.15">
      <c r="A2390" s="34"/>
      <c r="B2390" s="5"/>
    </row>
    <row r="2391" spans="1:2" ht="14" x14ac:dyDescent="0.15">
      <c r="A2391" s="34"/>
      <c r="B2391" s="5"/>
    </row>
    <row r="2392" spans="1:2" ht="14" x14ac:dyDescent="0.15">
      <c r="A2392" s="34"/>
      <c r="B2392" s="5"/>
    </row>
    <row r="2393" spans="1:2" ht="14" x14ac:dyDescent="0.15">
      <c r="A2393" s="34"/>
      <c r="B2393" s="5"/>
    </row>
    <row r="2394" spans="1:2" ht="14" x14ac:dyDescent="0.15">
      <c r="A2394" s="34"/>
      <c r="B2394" s="5"/>
    </row>
    <row r="2395" spans="1:2" ht="14" x14ac:dyDescent="0.15">
      <c r="A2395" s="34"/>
      <c r="B2395" s="5"/>
    </row>
    <row r="2396" spans="1:2" ht="14" x14ac:dyDescent="0.15">
      <c r="A2396" s="34"/>
      <c r="B2396" s="5"/>
    </row>
    <row r="2397" spans="1:2" ht="14" x14ac:dyDescent="0.15">
      <c r="A2397" s="34"/>
      <c r="B2397" s="5"/>
    </row>
    <row r="2398" spans="1:2" ht="14" x14ac:dyDescent="0.15">
      <c r="A2398" s="34"/>
      <c r="B2398" s="5"/>
    </row>
    <row r="2399" spans="1:2" ht="14" x14ac:dyDescent="0.15">
      <c r="A2399" s="34"/>
      <c r="B2399" s="5"/>
    </row>
    <row r="2400" spans="1:2" ht="14" x14ac:dyDescent="0.15">
      <c r="A2400" s="34"/>
      <c r="B2400" s="5"/>
    </row>
    <row r="2401" spans="1:2" ht="14" x14ac:dyDescent="0.15">
      <c r="A2401" s="34"/>
      <c r="B2401" s="5"/>
    </row>
    <row r="2402" spans="1:2" ht="14" x14ac:dyDescent="0.15">
      <c r="A2402" s="34"/>
      <c r="B2402" s="5"/>
    </row>
    <row r="2403" spans="1:2" ht="14" x14ac:dyDescent="0.15">
      <c r="A2403" s="34"/>
      <c r="B2403" s="5"/>
    </row>
    <row r="2404" spans="1:2" ht="14" x14ac:dyDescent="0.15">
      <c r="A2404" s="34"/>
      <c r="B2404" s="5"/>
    </row>
    <row r="2405" spans="1:2" ht="14" x14ac:dyDescent="0.15">
      <c r="A2405" s="34"/>
      <c r="B2405" s="5"/>
    </row>
    <row r="2406" spans="1:2" ht="14" x14ac:dyDescent="0.15">
      <c r="A2406" s="34"/>
      <c r="B2406" s="5"/>
    </row>
    <row r="2407" spans="1:2" ht="14" x14ac:dyDescent="0.15">
      <c r="A2407" s="34"/>
      <c r="B2407" s="5"/>
    </row>
    <row r="2408" spans="1:2" ht="14" x14ac:dyDescent="0.15">
      <c r="A2408" s="34"/>
      <c r="B2408" s="5"/>
    </row>
    <row r="2409" spans="1:2" ht="14" x14ac:dyDescent="0.15">
      <c r="A2409" s="34"/>
      <c r="B2409" s="5"/>
    </row>
    <row r="2410" spans="1:2" ht="14" x14ac:dyDescent="0.15">
      <c r="A2410" s="34"/>
      <c r="B2410" s="5"/>
    </row>
    <row r="2411" spans="1:2" ht="14" x14ac:dyDescent="0.15">
      <c r="A2411" s="34"/>
      <c r="B2411" s="5"/>
    </row>
    <row r="2412" spans="1:2" ht="14" x14ac:dyDescent="0.15">
      <c r="A2412" s="34"/>
      <c r="B2412" s="5"/>
    </row>
    <row r="2413" spans="1:2" ht="14" x14ac:dyDescent="0.15">
      <c r="A2413" s="34"/>
      <c r="B2413" s="5"/>
    </row>
    <row r="2414" spans="1:2" ht="14" x14ac:dyDescent="0.15">
      <c r="A2414" s="34"/>
      <c r="B2414" s="5"/>
    </row>
    <row r="2415" spans="1:2" ht="14" x14ac:dyDescent="0.15">
      <c r="A2415" s="34"/>
      <c r="B2415" s="5"/>
    </row>
    <row r="2416" spans="1:2" ht="14" x14ac:dyDescent="0.15">
      <c r="A2416" s="34"/>
      <c r="B2416" s="5"/>
    </row>
    <row r="2417" spans="1:2" ht="14" x14ac:dyDescent="0.15">
      <c r="A2417" s="34"/>
      <c r="B2417" s="5"/>
    </row>
    <row r="2418" spans="1:2" ht="14" x14ac:dyDescent="0.15">
      <c r="A2418" s="34"/>
      <c r="B2418" s="5"/>
    </row>
    <row r="2419" spans="1:2" ht="14" x14ac:dyDescent="0.15">
      <c r="A2419" s="34"/>
      <c r="B2419" s="5"/>
    </row>
    <row r="2420" spans="1:2" ht="14" x14ac:dyDescent="0.15">
      <c r="A2420" s="34"/>
      <c r="B2420" s="5"/>
    </row>
    <row r="2421" spans="1:2" ht="14" x14ac:dyDescent="0.15">
      <c r="A2421" s="34"/>
      <c r="B2421" s="5"/>
    </row>
    <row r="2422" spans="1:2" ht="14" x14ac:dyDescent="0.15">
      <c r="A2422" s="34"/>
      <c r="B2422" s="5"/>
    </row>
    <row r="2423" spans="1:2" ht="14" x14ac:dyDescent="0.15">
      <c r="A2423" s="34"/>
      <c r="B2423" s="5"/>
    </row>
    <row r="2424" spans="1:2" ht="14" x14ac:dyDescent="0.15">
      <c r="A2424" s="34"/>
      <c r="B2424" s="5"/>
    </row>
    <row r="2425" spans="1:2" ht="14" x14ac:dyDescent="0.15">
      <c r="A2425" s="34"/>
      <c r="B2425" s="5"/>
    </row>
    <row r="2426" spans="1:2" ht="14" x14ac:dyDescent="0.15">
      <c r="A2426" s="34"/>
      <c r="B2426" s="5"/>
    </row>
    <row r="2427" spans="1:2" ht="14" x14ac:dyDescent="0.15">
      <c r="A2427" s="34"/>
      <c r="B2427" s="5"/>
    </row>
    <row r="2428" spans="1:2" ht="14" x14ac:dyDescent="0.15">
      <c r="A2428" s="34"/>
      <c r="B2428" s="5"/>
    </row>
    <row r="2429" spans="1:2" ht="14" x14ac:dyDescent="0.15">
      <c r="A2429" s="34"/>
      <c r="B2429" s="5"/>
    </row>
    <row r="2430" spans="1:2" ht="14" x14ac:dyDescent="0.15">
      <c r="A2430" s="34"/>
      <c r="B2430" s="5"/>
    </row>
    <row r="2431" spans="1:2" ht="14" x14ac:dyDescent="0.15">
      <c r="A2431" s="34"/>
      <c r="B2431" s="5"/>
    </row>
    <row r="2432" spans="1:2" ht="14" x14ac:dyDescent="0.15">
      <c r="A2432" s="34"/>
      <c r="B2432" s="5"/>
    </row>
    <row r="2433" spans="1:2" ht="14" x14ac:dyDescent="0.15">
      <c r="A2433" s="34"/>
      <c r="B2433" s="5"/>
    </row>
    <row r="2434" spans="1:2" ht="14" x14ac:dyDescent="0.15">
      <c r="A2434" s="34"/>
      <c r="B2434" s="5"/>
    </row>
    <row r="2435" spans="1:2" ht="14" x14ac:dyDescent="0.15">
      <c r="A2435" s="34"/>
      <c r="B2435" s="5"/>
    </row>
    <row r="2436" spans="1:2" ht="14" x14ac:dyDescent="0.15">
      <c r="A2436" s="34"/>
      <c r="B2436" s="5"/>
    </row>
    <row r="2437" spans="1:2" ht="14" x14ac:dyDescent="0.15">
      <c r="A2437" s="34"/>
      <c r="B2437" s="5"/>
    </row>
    <row r="2438" spans="1:2" ht="14" x14ac:dyDescent="0.15">
      <c r="A2438" s="34"/>
      <c r="B2438" s="5"/>
    </row>
    <row r="2439" spans="1:2" ht="14" x14ac:dyDescent="0.15">
      <c r="A2439" s="34"/>
      <c r="B2439" s="5"/>
    </row>
    <row r="2440" spans="1:2" ht="14" x14ac:dyDescent="0.15">
      <c r="A2440" s="34"/>
      <c r="B2440" s="5"/>
    </row>
    <row r="2441" spans="1:2" ht="14" x14ac:dyDescent="0.15">
      <c r="A2441" s="34"/>
      <c r="B2441" s="5"/>
    </row>
    <row r="2442" spans="1:2" ht="14" x14ac:dyDescent="0.15">
      <c r="A2442" s="34"/>
      <c r="B2442" s="5"/>
    </row>
    <row r="2443" spans="1:2" ht="14" x14ac:dyDescent="0.15">
      <c r="A2443" s="34"/>
      <c r="B2443" s="5"/>
    </row>
    <row r="2444" spans="1:2" ht="14" x14ac:dyDescent="0.15">
      <c r="A2444" s="34"/>
      <c r="B2444" s="5"/>
    </row>
    <row r="2445" spans="1:2" ht="14" x14ac:dyDescent="0.15">
      <c r="A2445" s="34"/>
      <c r="B2445" s="5"/>
    </row>
    <row r="2446" spans="1:2" ht="14" x14ac:dyDescent="0.15">
      <c r="A2446" s="34"/>
      <c r="B2446" s="5"/>
    </row>
    <row r="2447" spans="1:2" ht="14" x14ac:dyDescent="0.15">
      <c r="A2447" s="34"/>
      <c r="B2447" s="5"/>
    </row>
    <row r="2448" spans="1:2" ht="14" x14ac:dyDescent="0.15">
      <c r="A2448" s="34"/>
      <c r="B2448" s="5"/>
    </row>
    <row r="2449" spans="1:2" ht="14" x14ac:dyDescent="0.15">
      <c r="A2449" s="34"/>
      <c r="B2449" s="5"/>
    </row>
    <row r="2450" spans="1:2" ht="14" x14ac:dyDescent="0.15">
      <c r="A2450" s="34"/>
      <c r="B2450" s="5"/>
    </row>
    <row r="2451" spans="1:2" ht="14" x14ac:dyDescent="0.15">
      <c r="A2451" s="34"/>
      <c r="B2451" s="5"/>
    </row>
    <row r="2452" spans="1:2" ht="14" x14ac:dyDescent="0.15">
      <c r="A2452" s="34"/>
      <c r="B2452" s="5"/>
    </row>
    <row r="2453" spans="1:2" ht="14" x14ac:dyDescent="0.15">
      <c r="A2453" s="34"/>
      <c r="B2453" s="5"/>
    </row>
    <row r="2454" spans="1:2" ht="14" x14ac:dyDescent="0.15">
      <c r="A2454" s="34"/>
      <c r="B2454" s="5"/>
    </row>
    <row r="2455" spans="1:2" ht="14" x14ac:dyDescent="0.15">
      <c r="A2455" s="34"/>
      <c r="B2455" s="5"/>
    </row>
    <row r="2456" spans="1:2" ht="14" x14ac:dyDescent="0.15">
      <c r="A2456" s="34"/>
      <c r="B2456" s="5"/>
    </row>
    <row r="2457" spans="1:2" ht="14" x14ac:dyDescent="0.15">
      <c r="A2457" s="34"/>
      <c r="B2457" s="5"/>
    </row>
    <row r="2458" spans="1:2" ht="14" x14ac:dyDescent="0.15">
      <c r="A2458" s="34"/>
      <c r="B2458" s="5"/>
    </row>
    <row r="2459" spans="1:2" ht="14" x14ac:dyDescent="0.15">
      <c r="A2459" s="34"/>
      <c r="B2459" s="5"/>
    </row>
    <row r="2460" spans="1:2" ht="14" x14ac:dyDescent="0.15">
      <c r="A2460" s="34"/>
      <c r="B2460" s="5"/>
    </row>
    <row r="2461" spans="1:2" ht="14" x14ac:dyDescent="0.15">
      <c r="A2461" s="34"/>
      <c r="B2461" s="5"/>
    </row>
    <row r="2462" spans="1:2" ht="14" x14ac:dyDescent="0.15">
      <c r="A2462" s="34"/>
      <c r="B2462" s="5"/>
    </row>
    <row r="2463" spans="1:2" ht="14" x14ac:dyDescent="0.15">
      <c r="A2463" s="34"/>
      <c r="B2463" s="5"/>
    </row>
    <row r="2464" spans="1:2" ht="14" x14ac:dyDescent="0.15">
      <c r="A2464" s="34"/>
      <c r="B2464" s="5"/>
    </row>
    <row r="2465" spans="1:2" ht="14" x14ac:dyDescent="0.15">
      <c r="A2465" s="34"/>
      <c r="B2465" s="5"/>
    </row>
    <row r="2466" spans="1:2" ht="14" x14ac:dyDescent="0.15">
      <c r="A2466" s="34"/>
      <c r="B2466" s="5"/>
    </row>
    <row r="2467" spans="1:2" ht="14" x14ac:dyDescent="0.15">
      <c r="A2467" s="34"/>
      <c r="B2467" s="5"/>
    </row>
    <row r="2468" spans="1:2" ht="14" x14ac:dyDescent="0.15">
      <c r="A2468" s="34"/>
      <c r="B2468" s="5"/>
    </row>
    <row r="2469" spans="1:2" ht="14" x14ac:dyDescent="0.15">
      <c r="A2469" s="34"/>
      <c r="B2469" s="5"/>
    </row>
    <row r="2470" spans="1:2" ht="14" x14ac:dyDescent="0.15">
      <c r="A2470" s="34"/>
      <c r="B2470" s="5"/>
    </row>
    <row r="2471" spans="1:2" ht="14" x14ac:dyDescent="0.15">
      <c r="A2471" s="34"/>
      <c r="B2471" s="5"/>
    </row>
    <row r="2472" spans="1:2" ht="14" x14ac:dyDescent="0.15">
      <c r="A2472" s="34"/>
      <c r="B2472" s="5"/>
    </row>
    <row r="2473" spans="1:2" ht="14" x14ac:dyDescent="0.15">
      <c r="A2473" s="34"/>
      <c r="B2473" s="5"/>
    </row>
    <row r="2474" spans="1:2" ht="14" x14ac:dyDescent="0.15">
      <c r="A2474" s="34"/>
      <c r="B2474" s="5"/>
    </row>
    <row r="2475" spans="1:2" ht="14" x14ac:dyDescent="0.15">
      <c r="A2475" s="34"/>
      <c r="B2475" s="5"/>
    </row>
    <row r="2476" spans="1:2" ht="14" x14ac:dyDescent="0.15">
      <c r="A2476" s="34"/>
      <c r="B2476" s="5"/>
    </row>
    <row r="2477" spans="1:2" ht="14" x14ac:dyDescent="0.15">
      <c r="A2477" s="34"/>
      <c r="B2477" s="5"/>
    </row>
    <row r="2478" spans="1:2" ht="14" x14ac:dyDescent="0.15">
      <c r="A2478" s="34"/>
      <c r="B2478" s="5"/>
    </row>
    <row r="2479" spans="1:2" ht="14" x14ac:dyDescent="0.15">
      <c r="A2479" s="34"/>
      <c r="B2479" s="5"/>
    </row>
    <row r="2480" spans="1:2" ht="14" x14ac:dyDescent="0.15">
      <c r="A2480" s="34"/>
      <c r="B2480" s="5"/>
    </row>
    <row r="2481" spans="1:2" ht="14" x14ac:dyDescent="0.15">
      <c r="A2481" s="34"/>
      <c r="B2481" s="5"/>
    </row>
    <row r="2482" spans="1:2" ht="14" x14ac:dyDescent="0.15">
      <c r="A2482" s="34"/>
      <c r="B2482" s="5"/>
    </row>
    <row r="2483" spans="1:2" ht="14" x14ac:dyDescent="0.15">
      <c r="A2483" s="34"/>
      <c r="B2483" s="5"/>
    </row>
    <row r="2484" spans="1:2" ht="14" x14ac:dyDescent="0.15">
      <c r="A2484" s="34"/>
      <c r="B2484" s="5"/>
    </row>
    <row r="2485" spans="1:2" ht="14" x14ac:dyDescent="0.15">
      <c r="A2485" s="34"/>
      <c r="B2485" s="5"/>
    </row>
    <row r="2486" spans="1:2" ht="14" x14ac:dyDescent="0.15">
      <c r="A2486" s="34"/>
      <c r="B2486" s="5"/>
    </row>
    <row r="2487" spans="1:2" ht="14" x14ac:dyDescent="0.15">
      <c r="A2487" s="34"/>
      <c r="B2487" s="5"/>
    </row>
    <row r="2488" spans="1:2" ht="14" x14ac:dyDescent="0.15">
      <c r="A2488" s="34"/>
      <c r="B2488" s="5"/>
    </row>
    <row r="2489" spans="1:2" ht="14" x14ac:dyDescent="0.15">
      <c r="A2489" s="34"/>
      <c r="B2489" s="5"/>
    </row>
    <row r="2490" spans="1:2" ht="14" x14ac:dyDescent="0.15">
      <c r="A2490" s="34"/>
      <c r="B2490" s="5"/>
    </row>
    <row r="2491" spans="1:2" ht="14" x14ac:dyDescent="0.15">
      <c r="A2491" s="34"/>
      <c r="B2491" s="5"/>
    </row>
    <row r="2492" spans="1:2" ht="14" x14ac:dyDescent="0.15">
      <c r="A2492" s="34"/>
      <c r="B2492" s="5"/>
    </row>
    <row r="2493" spans="1:2" ht="14" x14ac:dyDescent="0.15">
      <c r="A2493" s="34"/>
      <c r="B2493" s="5"/>
    </row>
    <row r="2494" spans="1:2" ht="14" x14ac:dyDescent="0.15">
      <c r="A2494" s="34"/>
      <c r="B2494" s="5"/>
    </row>
    <row r="2495" spans="1:2" ht="14" x14ac:dyDescent="0.15">
      <c r="A2495" s="34"/>
      <c r="B2495" s="5"/>
    </row>
    <row r="2496" spans="1:2" ht="14" x14ac:dyDescent="0.15">
      <c r="A2496" s="34"/>
      <c r="B2496" s="5"/>
    </row>
    <row r="2497" spans="1:2" ht="14" x14ac:dyDescent="0.15">
      <c r="A2497" s="34"/>
      <c r="B2497" s="5"/>
    </row>
    <row r="2498" spans="1:2" ht="14" x14ac:dyDescent="0.15">
      <c r="A2498" s="34"/>
      <c r="B2498" s="5"/>
    </row>
    <row r="2499" spans="1:2" ht="14" x14ac:dyDescent="0.15">
      <c r="A2499" s="34"/>
      <c r="B2499" s="5"/>
    </row>
    <row r="2500" spans="1:2" ht="14" x14ac:dyDescent="0.15">
      <c r="A2500" s="34"/>
      <c r="B2500" s="5"/>
    </row>
    <row r="2501" spans="1:2" ht="14" x14ac:dyDescent="0.15">
      <c r="A2501" s="34"/>
      <c r="B2501" s="5"/>
    </row>
    <row r="2502" spans="1:2" ht="14" x14ac:dyDescent="0.15">
      <c r="A2502" s="34"/>
      <c r="B2502" s="5"/>
    </row>
    <row r="2503" spans="1:2" ht="14" x14ac:dyDescent="0.15">
      <c r="A2503" s="34"/>
      <c r="B2503" s="5"/>
    </row>
    <row r="2504" spans="1:2" ht="14" x14ac:dyDescent="0.15">
      <c r="A2504" s="34"/>
      <c r="B2504" s="5"/>
    </row>
    <row r="2505" spans="1:2" ht="14" x14ac:dyDescent="0.15">
      <c r="A2505" s="34"/>
      <c r="B2505" s="5"/>
    </row>
    <row r="2506" spans="1:2" ht="14" x14ac:dyDescent="0.15">
      <c r="A2506" s="34"/>
      <c r="B2506" s="5"/>
    </row>
    <row r="2507" spans="1:2" ht="14" x14ac:dyDescent="0.15">
      <c r="A2507" s="34"/>
      <c r="B2507" s="5"/>
    </row>
    <row r="2508" spans="1:2" ht="14" x14ac:dyDescent="0.15">
      <c r="A2508" s="34"/>
      <c r="B2508" s="5"/>
    </row>
    <row r="2509" spans="1:2" ht="14" x14ac:dyDescent="0.15">
      <c r="A2509" s="34"/>
      <c r="B2509" s="5"/>
    </row>
    <row r="2510" spans="1:2" ht="14" x14ac:dyDescent="0.15">
      <c r="A2510" s="34"/>
      <c r="B2510" s="5"/>
    </row>
    <row r="2511" spans="1:2" ht="14" x14ac:dyDescent="0.15">
      <c r="A2511" s="34"/>
      <c r="B2511" s="5"/>
    </row>
    <row r="2512" spans="1:2" ht="14" x14ac:dyDescent="0.15">
      <c r="A2512" s="34"/>
      <c r="B2512" s="5"/>
    </row>
    <row r="2513" spans="1:2" ht="14" x14ac:dyDescent="0.15">
      <c r="A2513" s="34"/>
      <c r="B2513" s="5"/>
    </row>
    <row r="2514" spans="1:2" ht="14" x14ac:dyDescent="0.15">
      <c r="A2514" s="34"/>
      <c r="B2514" s="5"/>
    </row>
    <row r="2515" spans="1:2" ht="14" x14ac:dyDescent="0.15">
      <c r="A2515" s="34"/>
      <c r="B2515" s="5"/>
    </row>
    <row r="2516" spans="1:2" ht="14" x14ac:dyDescent="0.15">
      <c r="A2516" s="34"/>
      <c r="B2516" s="5"/>
    </row>
    <row r="2517" spans="1:2" ht="14" x14ac:dyDescent="0.15">
      <c r="A2517" s="34"/>
      <c r="B2517" s="5"/>
    </row>
    <row r="2518" spans="1:2" ht="14" x14ac:dyDescent="0.15">
      <c r="A2518" s="34"/>
      <c r="B2518" s="5"/>
    </row>
    <row r="2519" spans="1:2" ht="14" x14ac:dyDescent="0.15">
      <c r="A2519" s="34"/>
      <c r="B2519" s="5"/>
    </row>
    <row r="2520" spans="1:2" ht="14" x14ac:dyDescent="0.15">
      <c r="A2520" s="34"/>
      <c r="B2520" s="5"/>
    </row>
    <row r="2521" spans="1:2" ht="14" x14ac:dyDescent="0.15">
      <c r="A2521" s="34"/>
      <c r="B2521" s="5"/>
    </row>
    <row r="2522" spans="1:2" ht="14" x14ac:dyDescent="0.15">
      <c r="A2522" s="34"/>
      <c r="B2522" s="5"/>
    </row>
    <row r="2523" spans="1:2" ht="14" x14ac:dyDescent="0.15">
      <c r="A2523" s="34"/>
      <c r="B2523" s="5"/>
    </row>
    <row r="2524" spans="1:2" ht="14" x14ac:dyDescent="0.15">
      <c r="A2524" s="34"/>
      <c r="B2524" s="5"/>
    </row>
    <row r="2525" spans="1:2" ht="14" x14ac:dyDescent="0.15">
      <c r="A2525" s="34"/>
      <c r="B2525" s="5"/>
    </row>
    <row r="2526" spans="1:2" ht="14" x14ac:dyDescent="0.15">
      <c r="A2526" s="34"/>
      <c r="B2526" s="5"/>
    </row>
    <row r="2527" spans="1:2" ht="14" x14ac:dyDescent="0.15">
      <c r="A2527" s="34"/>
      <c r="B2527" s="5"/>
    </row>
    <row r="2528" spans="1:2" ht="14" x14ac:dyDescent="0.15">
      <c r="A2528" s="34"/>
      <c r="B2528" s="5"/>
    </row>
    <row r="2529" spans="1:2" ht="14" x14ac:dyDescent="0.15">
      <c r="A2529" s="34"/>
      <c r="B2529" s="5"/>
    </row>
    <row r="2530" spans="1:2" ht="14" x14ac:dyDescent="0.15">
      <c r="A2530" s="34"/>
      <c r="B2530" s="5"/>
    </row>
    <row r="2531" spans="1:2" ht="14" x14ac:dyDescent="0.15">
      <c r="A2531" s="34"/>
      <c r="B2531" s="5"/>
    </row>
    <row r="2532" spans="1:2" ht="14" x14ac:dyDescent="0.15">
      <c r="A2532" s="34"/>
      <c r="B2532" s="5"/>
    </row>
    <row r="2533" spans="1:2" ht="14" x14ac:dyDescent="0.15">
      <c r="A2533" s="34"/>
      <c r="B2533" s="5"/>
    </row>
    <row r="2534" spans="1:2" ht="14" x14ac:dyDescent="0.15">
      <c r="A2534" s="34"/>
      <c r="B2534" s="5"/>
    </row>
    <row r="2535" spans="1:2" ht="14" x14ac:dyDescent="0.15">
      <c r="A2535" s="34"/>
      <c r="B2535" s="5"/>
    </row>
    <row r="2536" spans="1:2" ht="14" x14ac:dyDescent="0.15">
      <c r="A2536" s="34"/>
      <c r="B2536" s="5"/>
    </row>
    <row r="2537" spans="1:2" ht="14" x14ac:dyDescent="0.15">
      <c r="A2537" s="34"/>
      <c r="B2537" s="5"/>
    </row>
    <row r="2538" spans="1:2" ht="14" x14ac:dyDescent="0.15">
      <c r="A2538" s="34"/>
      <c r="B2538" s="5"/>
    </row>
    <row r="2539" spans="1:2" ht="14" x14ac:dyDescent="0.15">
      <c r="A2539" s="34"/>
      <c r="B2539" s="5"/>
    </row>
    <row r="2540" spans="1:2" ht="14" x14ac:dyDescent="0.15">
      <c r="A2540" s="34"/>
      <c r="B2540" s="5"/>
    </row>
    <row r="2541" spans="1:2" ht="14" x14ac:dyDescent="0.15">
      <c r="A2541" s="34"/>
      <c r="B2541" s="5"/>
    </row>
    <row r="2542" spans="1:2" ht="14" x14ac:dyDescent="0.15">
      <c r="A2542" s="34"/>
      <c r="B2542" s="5"/>
    </row>
    <row r="2543" spans="1:2" ht="14" x14ac:dyDescent="0.15">
      <c r="A2543" s="34"/>
      <c r="B2543" s="5"/>
    </row>
    <row r="2544" spans="1:2" ht="14" x14ac:dyDescent="0.15">
      <c r="A2544" s="34"/>
      <c r="B2544" s="5"/>
    </row>
    <row r="2545" spans="1:2" ht="14" x14ac:dyDescent="0.15">
      <c r="A2545" s="34"/>
      <c r="B2545" s="5"/>
    </row>
    <row r="2546" spans="1:2" ht="14" x14ac:dyDescent="0.15">
      <c r="A2546" s="34"/>
      <c r="B2546" s="5"/>
    </row>
    <row r="2547" spans="1:2" ht="14" x14ac:dyDescent="0.15">
      <c r="A2547" s="34"/>
      <c r="B2547" s="5"/>
    </row>
    <row r="2548" spans="1:2" ht="14" x14ac:dyDescent="0.15">
      <c r="A2548" s="34"/>
      <c r="B2548" s="5"/>
    </row>
    <row r="2549" spans="1:2" ht="14" x14ac:dyDescent="0.15">
      <c r="A2549" s="34"/>
      <c r="B2549" s="5"/>
    </row>
    <row r="2550" spans="1:2" ht="14" x14ac:dyDescent="0.15">
      <c r="A2550" s="34"/>
      <c r="B2550" s="5"/>
    </row>
    <row r="2551" spans="1:2" ht="14" x14ac:dyDescent="0.15">
      <c r="A2551" s="34"/>
      <c r="B2551" s="5"/>
    </row>
    <row r="2552" spans="1:2" ht="14" x14ac:dyDescent="0.15">
      <c r="A2552" s="34"/>
      <c r="B2552" s="5"/>
    </row>
    <row r="2553" spans="1:2" ht="14" x14ac:dyDescent="0.15">
      <c r="A2553" s="34"/>
      <c r="B2553" s="5"/>
    </row>
    <row r="2554" spans="1:2" ht="14" x14ac:dyDescent="0.15">
      <c r="A2554" s="34"/>
      <c r="B2554" s="5"/>
    </row>
    <row r="2555" spans="1:2" ht="14" x14ac:dyDescent="0.15">
      <c r="A2555" s="34"/>
      <c r="B2555" s="5"/>
    </row>
    <row r="2556" spans="1:2" ht="14" x14ac:dyDescent="0.15">
      <c r="A2556" s="34"/>
      <c r="B2556" s="5"/>
    </row>
    <row r="2557" spans="1:2" ht="14" x14ac:dyDescent="0.15">
      <c r="A2557" s="34"/>
      <c r="B2557" s="5"/>
    </row>
    <row r="2558" spans="1:2" ht="14" x14ac:dyDescent="0.15">
      <c r="A2558" s="34"/>
      <c r="B2558" s="5"/>
    </row>
    <row r="2559" spans="1:2" ht="14" x14ac:dyDescent="0.15">
      <c r="A2559" s="34"/>
      <c r="B2559" s="5"/>
    </row>
    <row r="2560" spans="1:2" ht="14" x14ac:dyDescent="0.15">
      <c r="A2560" s="34"/>
      <c r="B2560" s="5"/>
    </row>
    <row r="2561" spans="1:2" ht="14" x14ac:dyDescent="0.15">
      <c r="A2561" s="34"/>
      <c r="B2561" s="5"/>
    </row>
    <row r="2562" spans="1:2" ht="14" x14ac:dyDescent="0.15">
      <c r="A2562" s="34"/>
      <c r="B2562" s="5"/>
    </row>
    <row r="2563" spans="1:2" ht="14" x14ac:dyDescent="0.15">
      <c r="A2563" s="34"/>
      <c r="B2563" s="5"/>
    </row>
    <row r="2564" spans="1:2" ht="14" x14ac:dyDescent="0.15">
      <c r="A2564" s="34"/>
      <c r="B2564" s="5"/>
    </row>
    <row r="2565" spans="1:2" ht="14" x14ac:dyDescent="0.15">
      <c r="A2565" s="34"/>
      <c r="B2565" s="5"/>
    </row>
    <row r="2566" spans="1:2" ht="14" x14ac:dyDescent="0.15">
      <c r="A2566" s="34"/>
      <c r="B2566" s="5"/>
    </row>
    <row r="2567" spans="1:2" ht="14" x14ac:dyDescent="0.15">
      <c r="A2567" s="34"/>
      <c r="B2567" s="5"/>
    </row>
    <row r="2568" spans="1:2" ht="14" x14ac:dyDescent="0.15">
      <c r="A2568" s="34"/>
      <c r="B2568" s="5"/>
    </row>
    <row r="2569" spans="1:2" ht="14" x14ac:dyDescent="0.15">
      <c r="A2569" s="34"/>
      <c r="B2569" s="5"/>
    </row>
    <row r="2570" spans="1:2" ht="14" x14ac:dyDescent="0.15">
      <c r="A2570" s="34"/>
      <c r="B2570" s="5"/>
    </row>
    <row r="2571" spans="1:2" ht="14" x14ac:dyDescent="0.15">
      <c r="A2571" s="34"/>
      <c r="B2571" s="5"/>
    </row>
    <row r="2572" spans="1:2" ht="14" x14ac:dyDescent="0.15">
      <c r="A2572" s="34"/>
      <c r="B2572" s="5"/>
    </row>
    <row r="2573" spans="1:2" ht="14" x14ac:dyDescent="0.15">
      <c r="A2573" s="34"/>
      <c r="B2573" s="5"/>
    </row>
    <row r="2574" spans="1:2" ht="14" x14ac:dyDescent="0.15">
      <c r="A2574" s="34"/>
      <c r="B2574" s="5"/>
    </row>
    <row r="2575" spans="1:2" ht="14" x14ac:dyDescent="0.15">
      <c r="A2575" s="34"/>
      <c r="B2575" s="5"/>
    </row>
    <row r="2576" spans="1:2" ht="14" x14ac:dyDescent="0.15">
      <c r="A2576" s="34"/>
      <c r="B2576" s="5"/>
    </row>
    <row r="2577" spans="1:2" ht="14" x14ac:dyDescent="0.15">
      <c r="A2577" s="34"/>
      <c r="B2577" s="5"/>
    </row>
    <row r="2578" spans="1:2" ht="14" x14ac:dyDescent="0.15">
      <c r="A2578" s="34"/>
      <c r="B2578" s="5"/>
    </row>
    <row r="2579" spans="1:2" ht="14" x14ac:dyDescent="0.15">
      <c r="A2579" s="34"/>
      <c r="B2579" s="5"/>
    </row>
    <row r="2580" spans="1:2" ht="14" x14ac:dyDescent="0.15">
      <c r="A2580" s="34"/>
      <c r="B2580" s="5"/>
    </row>
    <row r="2581" spans="1:2" ht="14" x14ac:dyDescent="0.15">
      <c r="A2581" s="34"/>
      <c r="B2581" s="5"/>
    </row>
    <row r="2582" spans="1:2" ht="14" x14ac:dyDescent="0.15">
      <c r="A2582" s="34"/>
      <c r="B2582" s="5"/>
    </row>
    <row r="2583" spans="1:2" ht="14" x14ac:dyDescent="0.15">
      <c r="A2583" s="34"/>
      <c r="B2583" s="5"/>
    </row>
    <row r="2584" spans="1:2" ht="14" x14ac:dyDescent="0.15">
      <c r="A2584" s="34"/>
      <c r="B2584" s="5"/>
    </row>
    <row r="2585" spans="1:2" ht="14" x14ac:dyDescent="0.15">
      <c r="A2585" s="34"/>
      <c r="B2585" s="5"/>
    </row>
    <row r="2586" spans="1:2" ht="14" x14ac:dyDescent="0.15">
      <c r="A2586" s="34"/>
      <c r="B2586" s="5"/>
    </row>
    <row r="2587" spans="1:2" ht="14" x14ac:dyDescent="0.15">
      <c r="A2587" s="34"/>
      <c r="B2587" s="5"/>
    </row>
    <row r="2588" spans="1:2" ht="14" x14ac:dyDescent="0.15">
      <c r="A2588" s="34"/>
      <c r="B2588" s="5"/>
    </row>
    <row r="2589" spans="1:2" ht="14" x14ac:dyDescent="0.15">
      <c r="A2589" s="34"/>
      <c r="B2589" s="5"/>
    </row>
    <row r="2590" spans="1:2" ht="14" x14ac:dyDescent="0.15">
      <c r="A2590" s="34"/>
      <c r="B2590" s="5"/>
    </row>
    <row r="2591" spans="1:2" ht="14" x14ac:dyDescent="0.15">
      <c r="A2591" s="34"/>
      <c r="B2591" s="5"/>
    </row>
    <row r="2592" spans="1:2" ht="14" x14ac:dyDescent="0.15">
      <c r="A2592" s="34"/>
      <c r="B2592" s="5"/>
    </row>
    <row r="2593" spans="1:2" ht="14" x14ac:dyDescent="0.15">
      <c r="A2593" s="34"/>
      <c r="B2593" s="5"/>
    </row>
    <row r="2594" spans="1:2" ht="14" x14ac:dyDescent="0.15">
      <c r="A2594" s="34"/>
      <c r="B2594" s="5"/>
    </row>
    <row r="2595" spans="1:2" ht="14" x14ac:dyDescent="0.15">
      <c r="A2595" s="34"/>
      <c r="B2595" s="5"/>
    </row>
    <row r="2596" spans="1:2" ht="14" x14ac:dyDescent="0.15">
      <c r="A2596" s="34"/>
      <c r="B2596" s="5"/>
    </row>
    <row r="2597" spans="1:2" ht="14" x14ac:dyDescent="0.15">
      <c r="A2597" s="34"/>
      <c r="B2597" s="5"/>
    </row>
    <row r="2598" spans="1:2" ht="14" x14ac:dyDescent="0.15">
      <c r="A2598" s="34"/>
      <c r="B2598" s="5"/>
    </row>
    <row r="2599" spans="1:2" ht="14" x14ac:dyDescent="0.15">
      <c r="A2599" s="34"/>
      <c r="B2599" s="5"/>
    </row>
    <row r="2600" spans="1:2" ht="14" x14ac:dyDescent="0.15">
      <c r="A2600" s="34"/>
      <c r="B2600" s="5"/>
    </row>
    <row r="2601" spans="1:2" ht="14" x14ac:dyDescent="0.15">
      <c r="A2601" s="34"/>
      <c r="B2601" s="5"/>
    </row>
    <row r="2602" spans="1:2" ht="14" x14ac:dyDescent="0.15">
      <c r="A2602" s="34"/>
      <c r="B2602" s="5"/>
    </row>
    <row r="2603" spans="1:2" ht="14" x14ac:dyDescent="0.15">
      <c r="A2603" s="34"/>
      <c r="B2603" s="5"/>
    </row>
    <row r="2604" spans="1:2" ht="14" x14ac:dyDescent="0.15">
      <c r="A2604" s="34"/>
      <c r="B2604" s="5"/>
    </row>
    <row r="2605" spans="1:2" ht="14" x14ac:dyDescent="0.15">
      <c r="A2605" s="34"/>
      <c r="B2605" s="5"/>
    </row>
    <row r="2606" spans="1:2" ht="14" x14ac:dyDescent="0.15">
      <c r="A2606" s="34"/>
      <c r="B2606" s="5"/>
    </row>
    <row r="2607" spans="1:2" ht="14" x14ac:dyDescent="0.15">
      <c r="A2607" s="34"/>
      <c r="B2607" s="5"/>
    </row>
    <row r="2608" spans="1:2" ht="14" x14ac:dyDescent="0.15">
      <c r="A2608" s="34"/>
      <c r="B2608" s="5"/>
    </row>
    <row r="2609" spans="1:2" ht="14" x14ac:dyDescent="0.15">
      <c r="A2609" s="34"/>
      <c r="B2609" s="5"/>
    </row>
    <row r="2610" spans="1:2" ht="14" x14ac:dyDescent="0.15">
      <c r="A2610" s="34"/>
      <c r="B2610" s="5"/>
    </row>
    <row r="2611" spans="1:2" ht="14" x14ac:dyDescent="0.15">
      <c r="A2611" s="34"/>
      <c r="B2611" s="5"/>
    </row>
    <row r="2612" spans="1:2" ht="14" x14ac:dyDescent="0.15">
      <c r="A2612" s="34"/>
      <c r="B2612" s="5"/>
    </row>
    <row r="2613" spans="1:2" ht="14" x14ac:dyDescent="0.15">
      <c r="A2613" s="34"/>
      <c r="B2613" s="5"/>
    </row>
    <row r="2614" spans="1:2" ht="14" x14ac:dyDescent="0.15">
      <c r="A2614" s="34"/>
      <c r="B2614" s="5"/>
    </row>
    <row r="2615" spans="1:2" ht="14" x14ac:dyDescent="0.15">
      <c r="A2615" s="34"/>
      <c r="B2615" s="5"/>
    </row>
    <row r="2616" spans="1:2" ht="14" x14ac:dyDescent="0.15">
      <c r="A2616" s="34"/>
      <c r="B2616" s="5"/>
    </row>
    <row r="2617" spans="1:2" ht="14" x14ac:dyDescent="0.15">
      <c r="A2617" s="34"/>
      <c r="B2617" s="5"/>
    </row>
    <row r="2618" spans="1:2" ht="14" x14ac:dyDescent="0.15">
      <c r="A2618" s="34"/>
      <c r="B2618" s="5"/>
    </row>
    <row r="2619" spans="1:2" ht="14" x14ac:dyDescent="0.15">
      <c r="A2619" s="34"/>
      <c r="B2619" s="5"/>
    </row>
    <row r="2620" spans="1:2" ht="14" x14ac:dyDescent="0.15">
      <c r="A2620" s="34"/>
      <c r="B2620" s="5"/>
    </row>
    <row r="2621" spans="1:2" ht="14" x14ac:dyDescent="0.15">
      <c r="A2621" s="34"/>
      <c r="B2621" s="5"/>
    </row>
    <row r="2622" spans="1:2" ht="14" x14ac:dyDescent="0.15">
      <c r="A2622" s="34"/>
      <c r="B2622" s="5"/>
    </row>
    <row r="2623" spans="1:2" ht="14" x14ac:dyDescent="0.15">
      <c r="A2623" s="34"/>
      <c r="B2623" s="5"/>
    </row>
    <row r="2624" spans="1:2" ht="14" x14ac:dyDescent="0.15">
      <c r="A2624" s="34"/>
      <c r="B2624" s="5"/>
    </row>
    <row r="2625" spans="1:2" ht="14" x14ac:dyDescent="0.15">
      <c r="A2625" s="34"/>
      <c r="B2625" s="5"/>
    </row>
    <row r="2626" spans="1:2" ht="14" x14ac:dyDescent="0.15">
      <c r="A2626" s="34"/>
      <c r="B2626" s="5"/>
    </row>
    <row r="2627" spans="1:2" ht="14" x14ac:dyDescent="0.15">
      <c r="A2627" s="34"/>
      <c r="B2627" s="5"/>
    </row>
    <row r="2628" spans="1:2" ht="14" x14ac:dyDescent="0.15">
      <c r="A2628" s="34"/>
      <c r="B2628" s="5"/>
    </row>
    <row r="2629" spans="1:2" ht="14" x14ac:dyDescent="0.15">
      <c r="A2629" s="34"/>
      <c r="B2629" s="5"/>
    </row>
    <row r="2630" spans="1:2" ht="14" x14ac:dyDescent="0.15">
      <c r="A2630" s="34"/>
      <c r="B2630" s="5"/>
    </row>
    <row r="2631" spans="1:2" ht="14" x14ac:dyDescent="0.15">
      <c r="A2631" s="34"/>
      <c r="B2631" s="5"/>
    </row>
    <row r="2632" spans="1:2" ht="14" x14ac:dyDescent="0.15">
      <c r="A2632" s="34"/>
      <c r="B2632" s="5"/>
    </row>
    <row r="2633" spans="1:2" ht="14" x14ac:dyDescent="0.15">
      <c r="A2633" s="34"/>
      <c r="B2633" s="5"/>
    </row>
    <row r="2634" spans="1:2" ht="14" x14ac:dyDescent="0.15">
      <c r="A2634" s="34"/>
      <c r="B2634" s="5"/>
    </row>
    <row r="2635" spans="1:2" ht="14" x14ac:dyDescent="0.15">
      <c r="A2635" s="34"/>
      <c r="B2635" s="5"/>
    </row>
    <row r="2636" spans="1:2" ht="14" x14ac:dyDescent="0.15">
      <c r="A2636" s="34"/>
      <c r="B2636" s="5"/>
    </row>
    <row r="2637" spans="1:2" ht="14" x14ac:dyDescent="0.15">
      <c r="A2637" s="34"/>
      <c r="B2637" s="5"/>
    </row>
    <row r="2638" spans="1:2" ht="14" x14ac:dyDescent="0.15">
      <c r="A2638" s="34"/>
      <c r="B2638" s="5"/>
    </row>
    <row r="2639" spans="1:2" ht="14" x14ac:dyDescent="0.15">
      <c r="A2639" s="34"/>
      <c r="B2639" s="5"/>
    </row>
    <row r="2640" spans="1:2" ht="14" x14ac:dyDescent="0.15">
      <c r="A2640" s="34"/>
      <c r="B2640" s="5"/>
    </row>
    <row r="2641" spans="1:2" ht="14" x14ac:dyDescent="0.15">
      <c r="A2641" s="34"/>
      <c r="B2641" s="5"/>
    </row>
    <row r="2642" spans="1:2" ht="14" x14ac:dyDescent="0.15">
      <c r="A2642" s="34"/>
      <c r="B2642" s="5"/>
    </row>
    <row r="2643" spans="1:2" ht="14" x14ac:dyDescent="0.15">
      <c r="A2643" s="34"/>
      <c r="B2643" s="5"/>
    </row>
    <row r="2644" spans="1:2" ht="14" x14ac:dyDescent="0.15">
      <c r="A2644" s="34"/>
      <c r="B2644" s="5"/>
    </row>
    <row r="2645" spans="1:2" ht="14" x14ac:dyDescent="0.15">
      <c r="A2645" s="34"/>
      <c r="B2645" s="5"/>
    </row>
    <row r="2646" spans="1:2" ht="14" x14ac:dyDescent="0.15">
      <c r="A2646" s="34"/>
      <c r="B2646" s="5"/>
    </row>
    <row r="2647" spans="1:2" ht="14" x14ac:dyDescent="0.15">
      <c r="A2647" s="34"/>
      <c r="B2647" s="5"/>
    </row>
    <row r="2648" spans="1:2" ht="14" x14ac:dyDescent="0.15">
      <c r="A2648" s="34"/>
      <c r="B2648" s="5"/>
    </row>
    <row r="2649" spans="1:2" ht="14" x14ac:dyDescent="0.15">
      <c r="A2649" s="34"/>
      <c r="B2649" s="5"/>
    </row>
    <row r="2650" spans="1:2" ht="14" x14ac:dyDescent="0.15">
      <c r="A2650" s="34"/>
      <c r="B2650" s="5"/>
    </row>
    <row r="2651" spans="1:2" ht="14" x14ac:dyDescent="0.15">
      <c r="A2651" s="34"/>
      <c r="B2651" s="5"/>
    </row>
    <row r="2652" spans="1:2" ht="14" x14ac:dyDescent="0.15">
      <c r="A2652" s="34"/>
      <c r="B2652" s="5"/>
    </row>
    <row r="2653" spans="1:2" ht="14" x14ac:dyDescent="0.15">
      <c r="A2653" s="34"/>
      <c r="B2653" s="5"/>
    </row>
    <row r="2654" spans="1:2" ht="14" x14ac:dyDescent="0.15">
      <c r="A2654" s="34"/>
      <c r="B2654" s="5"/>
    </row>
    <row r="2655" spans="1:2" ht="14" x14ac:dyDescent="0.15">
      <c r="A2655" s="34"/>
      <c r="B2655" s="5"/>
    </row>
    <row r="2656" spans="1:2" ht="14" x14ac:dyDescent="0.15">
      <c r="A2656" s="34"/>
      <c r="B2656" s="5"/>
    </row>
    <row r="2657" spans="1:2" ht="14" x14ac:dyDescent="0.15">
      <c r="A2657" s="34"/>
      <c r="B2657" s="5"/>
    </row>
    <row r="2658" spans="1:2" ht="14" x14ac:dyDescent="0.15">
      <c r="A2658" s="34"/>
      <c r="B2658" s="5"/>
    </row>
    <row r="2659" spans="1:2" ht="14" x14ac:dyDescent="0.15">
      <c r="A2659" s="34"/>
      <c r="B2659" s="5"/>
    </row>
    <row r="2660" spans="1:2" ht="14" x14ac:dyDescent="0.15">
      <c r="A2660" s="34"/>
      <c r="B2660" s="5"/>
    </row>
    <row r="2661" spans="1:2" ht="14" x14ac:dyDescent="0.15">
      <c r="A2661" s="34"/>
      <c r="B2661" s="5"/>
    </row>
    <row r="2662" spans="1:2" ht="14" x14ac:dyDescent="0.15">
      <c r="A2662" s="34"/>
      <c r="B2662" s="5"/>
    </row>
    <row r="2663" spans="1:2" ht="14" x14ac:dyDescent="0.15">
      <c r="A2663" s="34"/>
      <c r="B2663" s="5"/>
    </row>
    <row r="2664" spans="1:2" ht="14" x14ac:dyDescent="0.15">
      <c r="A2664" s="34"/>
      <c r="B2664" s="5"/>
    </row>
    <row r="2665" spans="1:2" ht="14" x14ac:dyDescent="0.15">
      <c r="A2665" s="34"/>
      <c r="B2665" s="5"/>
    </row>
    <row r="2666" spans="1:2" ht="14" x14ac:dyDescent="0.15">
      <c r="A2666" s="34"/>
      <c r="B2666" s="5"/>
    </row>
    <row r="2667" spans="1:2" ht="14" x14ac:dyDescent="0.15">
      <c r="A2667" s="34"/>
      <c r="B2667" s="5"/>
    </row>
    <row r="2668" spans="1:2" ht="14" x14ac:dyDescent="0.15">
      <c r="A2668" s="34"/>
      <c r="B2668" s="5"/>
    </row>
    <row r="2669" spans="1:2" ht="14" x14ac:dyDescent="0.15">
      <c r="A2669" s="34"/>
      <c r="B2669" s="5"/>
    </row>
    <row r="2670" spans="1:2" ht="14" x14ac:dyDescent="0.15">
      <c r="A2670" s="34"/>
      <c r="B2670" s="5"/>
    </row>
    <row r="2671" spans="1:2" ht="14" x14ac:dyDescent="0.15">
      <c r="A2671" s="34"/>
      <c r="B2671" s="5"/>
    </row>
    <row r="2672" spans="1:2" ht="14" x14ac:dyDescent="0.15">
      <c r="A2672" s="34"/>
      <c r="B2672" s="5"/>
    </row>
    <row r="2673" spans="1:2" ht="14" x14ac:dyDescent="0.15">
      <c r="A2673" s="34"/>
      <c r="B2673" s="5"/>
    </row>
    <row r="2674" spans="1:2" ht="14" x14ac:dyDescent="0.15">
      <c r="A2674" s="34"/>
      <c r="B2674" s="5"/>
    </row>
    <row r="2675" spans="1:2" ht="14" x14ac:dyDescent="0.15">
      <c r="A2675" s="34"/>
      <c r="B2675" s="5"/>
    </row>
    <row r="2676" spans="1:2" ht="14" x14ac:dyDescent="0.15">
      <c r="A2676" s="34"/>
      <c r="B2676" s="5"/>
    </row>
    <row r="2677" spans="1:2" ht="14" x14ac:dyDescent="0.15">
      <c r="A2677" s="34"/>
      <c r="B2677" s="5"/>
    </row>
    <row r="2678" spans="1:2" ht="14" x14ac:dyDescent="0.15">
      <c r="A2678" s="34"/>
      <c r="B2678" s="5"/>
    </row>
    <row r="2679" spans="1:2" ht="14" x14ac:dyDescent="0.15">
      <c r="A2679" s="34"/>
      <c r="B2679" s="5"/>
    </row>
    <row r="2680" spans="1:2" ht="14" x14ac:dyDescent="0.15">
      <c r="A2680" s="34"/>
      <c r="B2680" s="5"/>
    </row>
    <row r="2681" spans="1:2" ht="14" x14ac:dyDescent="0.15">
      <c r="A2681" s="34"/>
      <c r="B2681" s="5"/>
    </row>
    <row r="2682" spans="1:2" ht="14" x14ac:dyDescent="0.15">
      <c r="A2682" s="34"/>
      <c r="B2682" s="5"/>
    </row>
    <row r="2683" spans="1:2" ht="14" x14ac:dyDescent="0.15">
      <c r="A2683" s="34"/>
      <c r="B2683" s="5"/>
    </row>
    <row r="2684" spans="1:2" ht="14" x14ac:dyDescent="0.15">
      <c r="A2684" s="34"/>
      <c r="B2684" s="5"/>
    </row>
    <row r="2685" spans="1:2" ht="14" x14ac:dyDescent="0.15">
      <c r="A2685" s="34"/>
      <c r="B2685" s="5"/>
    </row>
    <row r="2686" spans="1:2" ht="14" x14ac:dyDescent="0.15">
      <c r="A2686" s="34"/>
      <c r="B2686" s="5"/>
    </row>
    <row r="2687" spans="1:2" ht="14" x14ac:dyDescent="0.15">
      <c r="A2687" s="34"/>
      <c r="B2687" s="5"/>
    </row>
    <row r="2688" spans="1:2" ht="14" x14ac:dyDescent="0.15">
      <c r="A2688" s="34"/>
      <c r="B2688" s="5"/>
    </row>
    <row r="2689" spans="1:2" ht="14" x14ac:dyDescent="0.15">
      <c r="A2689" s="34"/>
      <c r="B2689" s="5"/>
    </row>
    <row r="2690" spans="1:2" ht="14" x14ac:dyDescent="0.15">
      <c r="A2690" s="34"/>
      <c r="B2690" s="5"/>
    </row>
    <row r="2691" spans="1:2" ht="14" x14ac:dyDescent="0.15">
      <c r="A2691" s="34"/>
      <c r="B2691" s="5"/>
    </row>
    <row r="2692" spans="1:2" ht="14" x14ac:dyDescent="0.15">
      <c r="A2692" s="34"/>
      <c r="B2692" s="5"/>
    </row>
    <row r="2693" spans="1:2" ht="14" x14ac:dyDescent="0.15">
      <c r="A2693" s="34"/>
      <c r="B2693" s="5"/>
    </row>
    <row r="2694" spans="1:2" ht="14" x14ac:dyDescent="0.15">
      <c r="A2694" s="34"/>
      <c r="B2694" s="5"/>
    </row>
    <row r="2695" spans="1:2" ht="14" x14ac:dyDescent="0.15">
      <c r="A2695" s="34"/>
      <c r="B2695" s="5"/>
    </row>
    <row r="2696" spans="1:2" ht="14" x14ac:dyDescent="0.15">
      <c r="A2696" s="34"/>
      <c r="B2696" s="5"/>
    </row>
    <row r="2697" spans="1:2" ht="14" x14ac:dyDescent="0.15">
      <c r="A2697" s="34"/>
      <c r="B2697" s="5"/>
    </row>
    <row r="2698" spans="1:2" ht="14" x14ac:dyDescent="0.15">
      <c r="A2698" s="34"/>
      <c r="B2698" s="5"/>
    </row>
    <row r="2699" spans="1:2" ht="14" x14ac:dyDescent="0.15">
      <c r="A2699" s="34"/>
      <c r="B2699" s="5"/>
    </row>
    <row r="2700" spans="1:2" ht="14" x14ac:dyDescent="0.15">
      <c r="A2700" s="34"/>
      <c r="B2700" s="5"/>
    </row>
    <row r="2701" spans="1:2" ht="14" x14ac:dyDescent="0.15">
      <c r="A2701" s="34"/>
      <c r="B2701" s="5"/>
    </row>
    <row r="2702" spans="1:2" ht="14" x14ac:dyDescent="0.15">
      <c r="A2702" s="34"/>
      <c r="B2702" s="5"/>
    </row>
    <row r="2703" spans="1:2" ht="14" x14ac:dyDescent="0.15">
      <c r="A2703" s="34"/>
      <c r="B2703" s="5"/>
    </row>
    <row r="2704" spans="1:2" ht="14" x14ac:dyDescent="0.15">
      <c r="A2704" s="34"/>
      <c r="B2704" s="5"/>
    </row>
    <row r="2705" spans="1:2" ht="14" x14ac:dyDescent="0.15">
      <c r="A2705" s="34"/>
      <c r="B2705" s="5"/>
    </row>
    <row r="2706" spans="1:2" ht="14" x14ac:dyDescent="0.15">
      <c r="A2706" s="34"/>
      <c r="B2706" s="5"/>
    </row>
    <row r="2707" spans="1:2" ht="14" x14ac:dyDescent="0.15">
      <c r="A2707" s="34"/>
      <c r="B2707" s="5"/>
    </row>
    <row r="2708" spans="1:2" ht="14" x14ac:dyDescent="0.15">
      <c r="A2708" s="34"/>
      <c r="B2708" s="5"/>
    </row>
    <row r="2709" spans="1:2" ht="14" x14ac:dyDescent="0.15">
      <c r="A2709" s="34"/>
      <c r="B2709" s="5"/>
    </row>
    <row r="2710" spans="1:2" ht="14" x14ac:dyDescent="0.15">
      <c r="A2710" s="34"/>
      <c r="B2710" s="5"/>
    </row>
    <row r="2711" spans="1:2" ht="14" x14ac:dyDescent="0.15">
      <c r="A2711" s="34"/>
      <c r="B2711" s="5"/>
    </row>
    <row r="2712" spans="1:2" ht="14" x14ac:dyDescent="0.15">
      <c r="A2712" s="34"/>
      <c r="B2712" s="5"/>
    </row>
    <row r="2713" spans="1:2" ht="14" x14ac:dyDescent="0.15">
      <c r="A2713" s="34"/>
      <c r="B2713" s="5"/>
    </row>
    <row r="2714" spans="1:2" ht="14" x14ac:dyDescent="0.15">
      <c r="A2714" s="34"/>
      <c r="B2714" s="5"/>
    </row>
    <row r="2715" spans="1:2" ht="14" x14ac:dyDescent="0.15">
      <c r="A2715" s="34"/>
      <c r="B2715" s="5"/>
    </row>
    <row r="2716" spans="1:2" ht="14" x14ac:dyDescent="0.15">
      <c r="A2716" s="34"/>
      <c r="B2716" s="5"/>
    </row>
    <row r="2717" spans="1:2" ht="14" x14ac:dyDescent="0.15">
      <c r="A2717" s="34"/>
      <c r="B2717" s="5"/>
    </row>
    <row r="2718" spans="1:2" ht="14" x14ac:dyDescent="0.15">
      <c r="A2718" s="34"/>
      <c r="B2718" s="5"/>
    </row>
    <row r="2719" spans="1:2" ht="14" x14ac:dyDescent="0.15">
      <c r="A2719" s="34"/>
      <c r="B2719" s="5"/>
    </row>
    <row r="2720" spans="1:2" ht="14" x14ac:dyDescent="0.15">
      <c r="A2720" s="34"/>
      <c r="B2720" s="5"/>
    </row>
    <row r="2721" spans="1:2" ht="14" x14ac:dyDescent="0.15">
      <c r="A2721" s="34"/>
      <c r="B2721" s="5"/>
    </row>
    <row r="2722" spans="1:2" ht="14" x14ac:dyDescent="0.15">
      <c r="A2722" s="34"/>
      <c r="B2722" s="5"/>
    </row>
    <row r="2723" spans="1:2" ht="14" x14ac:dyDescent="0.15">
      <c r="A2723" s="34"/>
      <c r="B2723" s="5"/>
    </row>
    <row r="2724" spans="1:2" ht="14" x14ac:dyDescent="0.15">
      <c r="A2724" s="34"/>
      <c r="B2724" s="5"/>
    </row>
    <row r="2725" spans="1:2" ht="14" x14ac:dyDescent="0.15">
      <c r="A2725" s="34"/>
      <c r="B2725" s="5"/>
    </row>
    <row r="2726" spans="1:2" ht="14" x14ac:dyDescent="0.15">
      <c r="A2726" s="34"/>
      <c r="B2726" s="5"/>
    </row>
    <row r="2727" spans="1:2" ht="14" x14ac:dyDescent="0.15">
      <c r="A2727" s="34"/>
      <c r="B2727" s="5"/>
    </row>
    <row r="2728" spans="1:2" ht="14" x14ac:dyDescent="0.15">
      <c r="A2728" s="34"/>
      <c r="B2728" s="5"/>
    </row>
    <row r="2729" spans="1:2" ht="14" x14ac:dyDescent="0.15">
      <c r="A2729" s="34"/>
      <c r="B2729" s="5"/>
    </row>
    <row r="2730" spans="1:2" ht="14" x14ac:dyDescent="0.15">
      <c r="A2730" s="34"/>
      <c r="B2730" s="5"/>
    </row>
    <row r="2731" spans="1:2" ht="14" x14ac:dyDescent="0.15">
      <c r="A2731" s="34"/>
      <c r="B2731" s="5"/>
    </row>
    <row r="2732" spans="1:2" ht="14" x14ac:dyDescent="0.15">
      <c r="A2732" s="34"/>
      <c r="B2732" s="5"/>
    </row>
    <row r="2733" spans="1:2" ht="14" x14ac:dyDescent="0.15">
      <c r="A2733" s="34"/>
      <c r="B2733" s="5"/>
    </row>
    <row r="2734" spans="1:2" ht="14" x14ac:dyDescent="0.15">
      <c r="A2734" s="34"/>
      <c r="B2734" s="5"/>
    </row>
    <row r="2735" spans="1:2" ht="14" x14ac:dyDescent="0.15">
      <c r="A2735" s="34"/>
      <c r="B2735" s="5"/>
    </row>
    <row r="2736" spans="1:2" ht="14" x14ac:dyDescent="0.15">
      <c r="A2736" s="34"/>
      <c r="B2736" s="5"/>
    </row>
    <row r="2737" spans="1:2" ht="14" x14ac:dyDescent="0.15">
      <c r="A2737" s="34"/>
      <c r="B2737" s="5"/>
    </row>
    <row r="2738" spans="1:2" ht="14" x14ac:dyDescent="0.15">
      <c r="A2738" s="34"/>
      <c r="B2738" s="5"/>
    </row>
    <row r="2739" spans="1:2" ht="14" x14ac:dyDescent="0.15">
      <c r="A2739" s="34"/>
      <c r="B2739" s="5"/>
    </row>
    <row r="2740" spans="1:2" ht="14" x14ac:dyDescent="0.15">
      <c r="A2740" s="34"/>
      <c r="B2740" s="5"/>
    </row>
    <row r="2741" spans="1:2" ht="14" x14ac:dyDescent="0.15">
      <c r="A2741" s="34"/>
      <c r="B2741" s="5"/>
    </row>
    <row r="2742" spans="1:2" ht="14" x14ac:dyDescent="0.15">
      <c r="A2742" s="34"/>
      <c r="B2742" s="5"/>
    </row>
    <row r="2743" spans="1:2" ht="14" x14ac:dyDescent="0.15">
      <c r="A2743" s="34"/>
      <c r="B2743" s="5"/>
    </row>
    <row r="2744" spans="1:2" ht="14" x14ac:dyDescent="0.15">
      <c r="A2744" s="34"/>
      <c r="B2744" s="5"/>
    </row>
    <row r="2745" spans="1:2" ht="14" x14ac:dyDescent="0.15">
      <c r="A2745" s="34"/>
      <c r="B2745" s="5"/>
    </row>
    <row r="2746" spans="1:2" ht="14" x14ac:dyDescent="0.15">
      <c r="A2746" s="34"/>
      <c r="B2746" s="5"/>
    </row>
    <row r="2747" spans="1:2" ht="14" x14ac:dyDescent="0.15">
      <c r="A2747" s="34"/>
      <c r="B2747" s="5"/>
    </row>
    <row r="2748" spans="1:2" ht="14" x14ac:dyDescent="0.15">
      <c r="A2748" s="34"/>
      <c r="B2748" s="5"/>
    </row>
    <row r="2749" spans="1:2" ht="14" x14ac:dyDescent="0.15">
      <c r="A2749" s="34"/>
      <c r="B2749" s="5"/>
    </row>
    <row r="2750" spans="1:2" ht="14" x14ac:dyDescent="0.15">
      <c r="A2750" s="34"/>
      <c r="B2750" s="5"/>
    </row>
    <row r="2751" spans="1:2" ht="14" x14ac:dyDescent="0.15">
      <c r="A2751" s="34"/>
      <c r="B2751" s="5"/>
    </row>
    <row r="2752" spans="1:2" ht="14" x14ac:dyDescent="0.15">
      <c r="A2752" s="34"/>
      <c r="B2752" s="5"/>
    </row>
    <row r="2753" spans="1:2" ht="14" x14ac:dyDescent="0.15">
      <c r="A2753" s="34"/>
      <c r="B2753" s="5"/>
    </row>
    <row r="2754" spans="1:2" ht="14" x14ac:dyDescent="0.15">
      <c r="A2754" s="34"/>
      <c r="B2754" s="5"/>
    </row>
    <row r="2755" spans="1:2" ht="14" x14ac:dyDescent="0.15">
      <c r="A2755" s="34"/>
      <c r="B2755" s="5"/>
    </row>
    <row r="2756" spans="1:2" ht="14" x14ac:dyDescent="0.15">
      <c r="A2756" s="34"/>
      <c r="B2756" s="5"/>
    </row>
    <row r="2757" spans="1:2" ht="14" x14ac:dyDescent="0.15">
      <c r="A2757" s="34"/>
      <c r="B2757" s="5"/>
    </row>
    <row r="2758" spans="1:2" ht="14" x14ac:dyDescent="0.15">
      <c r="A2758" s="34"/>
      <c r="B2758" s="5"/>
    </row>
    <row r="2759" spans="1:2" ht="14" x14ac:dyDescent="0.15">
      <c r="A2759" s="34"/>
      <c r="B2759" s="5"/>
    </row>
    <row r="2760" spans="1:2" ht="14" x14ac:dyDescent="0.15">
      <c r="A2760" s="34"/>
      <c r="B2760" s="5"/>
    </row>
    <row r="2761" spans="1:2" ht="14" x14ac:dyDescent="0.15">
      <c r="A2761" s="34"/>
      <c r="B2761" s="5"/>
    </row>
    <row r="2762" spans="1:2" ht="14" x14ac:dyDescent="0.15">
      <c r="A2762" s="34"/>
      <c r="B2762" s="5"/>
    </row>
    <row r="2763" spans="1:2" ht="14" x14ac:dyDescent="0.15">
      <c r="A2763" s="34"/>
      <c r="B2763" s="5"/>
    </row>
    <row r="2764" spans="1:2" ht="14" x14ac:dyDescent="0.15">
      <c r="A2764" s="34"/>
      <c r="B2764" s="5"/>
    </row>
    <row r="2765" spans="1:2" ht="14" x14ac:dyDescent="0.15">
      <c r="A2765" s="34"/>
      <c r="B2765" s="5"/>
    </row>
    <row r="2766" spans="1:2" ht="14" x14ac:dyDescent="0.15">
      <c r="A2766" s="34"/>
      <c r="B2766" s="5"/>
    </row>
    <row r="2767" spans="1:2" ht="14" x14ac:dyDescent="0.15">
      <c r="A2767" s="34"/>
      <c r="B2767" s="5"/>
    </row>
    <row r="2768" spans="1:2" ht="14" x14ac:dyDescent="0.15">
      <c r="A2768" s="34"/>
      <c r="B2768" s="5"/>
    </row>
    <row r="2769" spans="1:2" ht="14" x14ac:dyDescent="0.15">
      <c r="A2769" s="34"/>
      <c r="B2769" s="5"/>
    </row>
    <row r="2770" spans="1:2" ht="14" x14ac:dyDescent="0.15">
      <c r="A2770" s="34"/>
      <c r="B2770" s="5"/>
    </row>
    <row r="2771" spans="1:2" ht="14" x14ac:dyDescent="0.15">
      <c r="A2771" s="34"/>
      <c r="B2771" s="5"/>
    </row>
    <row r="2772" spans="1:2" ht="14" x14ac:dyDescent="0.15">
      <c r="A2772" s="34"/>
      <c r="B2772" s="5"/>
    </row>
    <row r="2773" spans="1:2" ht="14" x14ac:dyDescent="0.15">
      <c r="A2773" s="34"/>
      <c r="B2773" s="5"/>
    </row>
    <row r="2774" spans="1:2" ht="14" x14ac:dyDescent="0.15">
      <c r="A2774" s="34"/>
      <c r="B2774" s="5"/>
    </row>
    <row r="2775" spans="1:2" ht="14" x14ac:dyDescent="0.15">
      <c r="A2775" s="34"/>
      <c r="B2775" s="5"/>
    </row>
    <row r="2776" spans="1:2" ht="14" x14ac:dyDescent="0.15">
      <c r="A2776" s="34"/>
      <c r="B2776" s="5"/>
    </row>
    <row r="2777" spans="1:2" ht="14" x14ac:dyDescent="0.15">
      <c r="A2777" s="34"/>
      <c r="B2777" s="5"/>
    </row>
    <row r="2778" spans="1:2" ht="14" x14ac:dyDescent="0.15">
      <c r="A2778" s="34"/>
      <c r="B2778" s="5"/>
    </row>
    <row r="2779" spans="1:2" ht="14" x14ac:dyDescent="0.15">
      <c r="A2779" s="34"/>
      <c r="B2779" s="5"/>
    </row>
    <row r="2780" spans="1:2" ht="14" x14ac:dyDescent="0.15">
      <c r="A2780" s="34"/>
      <c r="B2780" s="5"/>
    </row>
    <row r="2781" spans="1:2" ht="14" x14ac:dyDescent="0.15">
      <c r="A2781" s="34"/>
      <c r="B2781" s="5"/>
    </row>
    <row r="2782" spans="1:2" ht="14" x14ac:dyDescent="0.15">
      <c r="A2782" s="34"/>
      <c r="B2782" s="5"/>
    </row>
    <row r="2783" spans="1:2" ht="14" x14ac:dyDescent="0.15">
      <c r="A2783" s="34"/>
      <c r="B2783" s="5"/>
    </row>
    <row r="2784" spans="1:2" ht="14" x14ac:dyDescent="0.15">
      <c r="A2784" s="34"/>
      <c r="B2784" s="5"/>
    </row>
    <row r="2785" spans="1:2" ht="14" x14ac:dyDescent="0.15">
      <c r="A2785" s="34"/>
      <c r="B2785" s="5"/>
    </row>
    <row r="2786" spans="1:2" ht="14" x14ac:dyDescent="0.15">
      <c r="A2786" s="34"/>
      <c r="B2786" s="5"/>
    </row>
    <row r="2787" spans="1:2" ht="14" x14ac:dyDescent="0.15">
      <c r="A2787" s="34"/>
      <c r="B2787" s="5"/>
    </row>
    <row r="2788" spans="1:2" ht="14" x14ac:dyDescent="0.15">
      <c r="A2788" s="34"/>
      <c r="B2788" s="5"/>
    </row>
    <row r="2789" spans="1:2" ht="14" x14ac:dyDescent="0.15">
      <c r="A2789" s="34"/>
      <c r="B2789" s="5"/>
    </row>
    <row r="2790" spans="1:2" ht="14" x14ac:dyDescent="0.15">
      <c r="A2790" s="34"/>
      <c r="B2790" s="5"/>
    </row>
    <row r="2791" spans="1:2" ht="14" x14ac:dyDescent="0.15">
      <c r="A2791" s="34"/>
      <c r="B2791" s="5"/>
    </row>
    <row r="2792" spans="1:2" ht="14" x14ac:dyDescent="0.15">
      <c r="A2792" s="34"/>
      <c r="B2792" s="5"/>
    </row>
    <row r="2793" spans="1:2" ht="14" x14ac:dyDescent="0.15">
      <c r="A2793" s="34"/>
      <c r="B2793" s="5"/>
    </row>
    <row r="2794" spans="1:2" ht="14" x14ac:dyDescent="0.15">
      <c r="A2794" s="34"/>
      <c r="B2794" s="5"/>
    </row>
    <row r="2795" spans="1:2" ht="14" x14ac:dyDescent="0.15">
      <c r="A2795" s="34"/>
      <c r="B2795" s="5"/>
    </row>
    <row r="2796" spans="1:2" ht="14" x14ac:dyDescent="0.15">
      <c r="A2796" s="34"/>
      <c r="B2796" s="5"/>
    </row>
    <row r="2797" spans="1:2" ht="14" x14ac:dyDescent="0.15">
      <c r="A2797" s="34"/>
      <c r="B2797" s="5"/>
    </row>
    <row r="2798" spans="1:2" ht="14" x14ac:dyDescent="0.15">
      <c r="A2798" s="34"/>
      <c r="B2798" s="5"/>
    </row>
    <row r="2799" spans="1:2" ht="14" x14ac:dyDescent="0.15">
      <c r="A2799" s="34"/>
      <c r="B2799" s="5"/>
    </row>
    <row r="2800" spans="1:2" ht="14" x14ac:dyDescent="0.15">
      <c r="A2800" s="34"/>
      <c r="B2800" s="5"/>
    </row>
    <row r="2801" spans="1:2" ht="14" x14ac:dyDescent="0.15">
      <c r="A2801" s="34"/>
      <c r="B2801" s="5"/>
    </row>
    <row r="2802" spans="1:2" ht="14" x14ac:dyDescent="0.15">
      <c r="A2802" s="34"/>
      <c r="B2802" s="5"/>
    </row>
    <row r="2803" spans="1:2" ht="14" x14ac:dyDescent="0.15">
      <c r="A2803" s="34"/>
      <c r="B2803" s="5"/>
    </row>
    <row r="2804" spans="1:2" ht="14" x14ac:dyDescent="0.15">
      <c r="A2804" s="34"/>
      <c r="B2804" s="5"/>
    </row>
    <row r="2805" spans="1:2" ht="14" x14ac:dyDescent="0.15">
      <c r="A2805" s="34"/>
      <c r="B2805" s="5"/>
    </row>
    <row r="2806" spans="1:2" ht="14" x14ac:dyDescent="0.15">
      <c r="A2806" s="34"/>
      <c r="B2806" s="5"/>
    </row>
    <row r="2807" spans="1:2" ht="14" x14ac:dyDescent="0.15">
      <c r="A2807" s="34"/>
      <c r="B2807" s="5"/>
    </row>
    <row r="2808" spans="1:2" ht="14" x14ac:dyDescent="0.15">
      <c r="A2808" s="34"/>
      <c r="B2808" s="5"/>
    </row>
    <row r="2809" spans="1:2" ht="14" x14ac:dyDescent="0.15">
      <c r="A2809" s="34"/>
      <c r="B2809" s="5"/>
    </row>
    <row r="2810" spans="1:2" ht="14" x14ac:dyDescent="0.15">
      <c r="A2810" s="34"/>
      <c r="B2810" s="5"/>
    </row>
    <row r="2811" spans="1:2" ht="14" x14ac:dyDescent="0.15">
      <c r="A2811" s="34"/>
      <c r="B2811" s="5"/>
    </row>
    <row r="2812" spans="1:2" ht="14" x14ac:dyDescent="0.15">
      <c r="A2812" s="34"/>
      <c r="B2812" s="5"/>
    </row>
    <row r="2813" spans="1:2" ht="14" x14ac:dyDescent="0.15">
      <c r="A2813" s="34"/>
      <c r="B2813" s="5"/>
    </row>
    <row r="2814" spans="1:2" ht="14" x14ac:dyDescent="0.15">
      <c r="A2814" s="34"/>
      <c r="B2814" s="5"/>
    </row>
    <row r="2815" spans="1:2" ht="14" x14ac:dyDescent="0.15">
      <c r="A2815" s="34"/>
      <c r="B2815" s="5"/>
    </row>
    <row r="2816" spans="1:2" ht="14" x14ac:dyDescent="0.15">
      <c r="A2816" s="34"/>
      <c r="B2816" s="5"/>
    </row>
    <row r="2817" spans="1:2" ht="14" x14ac:dyDescent="0.15">
      <c r="A2817" s="34"/>
      <c r="B2817" s="5"/>
    </row>
    <row r="2818" spans="1:2" ht="14" x14ac:dyDescent="0.15">
      <c r="A2818" s="34"/>
      <c r="B2818" s="5"/>
    </row>
    <row r="2819" spans="1:2" ht="14" x14ac:dyDescent="0.15">
      <c r="A2819" s="34"/>
      <c r="B2819" s="5"/>
    </row>
    <row r="2820" spans="1:2" ht="14" x14ac:dyDescent="0.15">
      <c r="A2820" s="34"/>
      <c r="B2820" s="5"/>
    </row>
    <row r="2821" spans="1:2" ht="14" x14ac:dyDescent="0.15">
      <c r="A2821" s="34"/>
      <c r="B2821" s="5"/>
    </row>
    <row r="2822" spans="1:2" ht="14" x14ac:dyDescent="0.15">
      <c r="A2822" s="34"/>
      <c r="B2822" s="5"/>
    </row>
    <row r="2823" spans="1:2" ht="14" x14ac:dyDescent="0.15">
      <c r="A2823" s="34"/>
      <c r="B2823" s="5"/>
    </row>
    <row r="2824" spans="1:2" ht="14" x14ac:dyDescent="0.15">
      <c r="A2824" s="34"/>
      <c r="B2824" s="5"/>
    </row>
    <row r="2825" spans="1:2" ht="14" x14ac:dyDescent="0.15">
      <c r="A2825" s="34"/>
      <c r="B2825" s="5"/>
    </row>
    <row r="2826" spans="1:2" ht="14" x14ac:dyDescent="0.15">
      <c r="A2826" s="34"/>
      <c r="B2826" s="5"/>
    </row>
    <row r="2827" spans="1:2" ht="14" x14ac:dyDescent="0.15">
      <c r="A2827" s="34"/>
      <c r="B2827" s="5"/>
    </row>
    <row r="2828" spans="1:2" ht="14" x14ac:dyDescent="0.15">
      <c r="A2828" s="34"/>
      <c r="B2828" s="5"/>
    </row>
    <row r="2829" spans="1:2" ht="14" x14ac:dyDescent="0.15">
      <c r="A2829" s="34"/>
      <c r="B2829" s="5"/>
    </row>
    <row r="2830" spans="1:2" ht="14" x14ac:dyDescent="0.15">
      <c r="A2830" s="34"/>
      <c r="B2830" s="5"/>
    </row>
    <row r="2831" spans="1:2" ht="14" x14ac:dyDescent="0.15">
      <c r="A2831" s="34"/>
      <c r="B2831" s="5"/>
    </row>
    <row r="2832" spans="1:2" ht="14" x14ac:dyDescent="0.15">
      <c r="A2832" s="34"/>
      <c r="B2832" s="5"/>
    </row>
    <row r="2833" spans="1:2" ht="14" x14ac:dyDescent="0.15">
      <c r="A2833" s="34"/>
      <c r="B2833" s="5"/>
    </row>
    <row r="2834" spans="1:2" ht="14" x14ac:dyDescent="0.15">
      <c r="A2834" s="34"/>
      <c r="B2834" s="5"/>
    </row>
    <row r="2835" spans="1:2" ht="14" x14ac:dyDescent="0.15">
      <c r="A2835" s="34"/>
      <c r="B2835" s="5"/>
    </row>
    <row r="2836" spans="1:2" ht="14" x14ac:dyDescent="0.15">
      <c r="A2836" s="34"/>
      <c r="B2836" s="5"/>
    </row>
    <row r="2837" spans="1:2" ht="14" x14ac:dyDescent="0.15">
      <c r="A2837" s="34"/>
      <c r="B2837" s="5"/>
    </row>
    <row r="2838" spans="1:2" ht="14" x14ac:dyDescent="0.15">
      <c r="A2838" s="34"/>
      <c r="B2838" s="5"/>
    </row>
    <row r="2839" spans="1:2" ht="14" x14ac:dyDescent="0.15">
      <c r="A2839" s="34"/>
      <c r="B2839" s="5"/>
    </row>
    <row r="2840" spans="1:2" ht="14" x14ac:dyDescent="0.15">
      <c r="A2840" s="34"/>
      <c r="B2840" s="5"/>
    </row>
    <row r="2841" spans="1:2" ht="14" x14ac:dyDescent="0.15">
      <c r="A2841" s="34"/>
      <c r="B2841" s="5"/>
    </row>
    <row r="2842" spans="1:2" ht="14" x14ac:dyDescent="0.15">
      <c r="A2842" s="34"/>
      <c r="B2842" s="5"/>
    </row>
    <row r="2843" spans="1:2" ht="14" x14ac:dyDescent="0.15">
      <c r="A2843" s="34"/>
      <c r="B2843" s="5"/>
    </row>
    <row r="2844" spans="1:2" ht="14" x14ac:dyDescent="0.15">
      <c r="A2844" s="34"/>
      <c r="B2844" s="5"/>
    </row>
    <row r="2845" spans="1:2" ht="14" x14ac:dyDescent="0.15">
      <c r="A2845" s="34"/>
      <c r="B2845" s="5"/>
    </row>
    <row r="2846" spans="1:2" ht="14" x14ac:dyDescent="0.15">
      <c r="A2846" s="34"/>
      <c r="B2846" s="5"/>
    </row>
    <row r="2847" spans="1:2" ht="14" x14ac:dyDescent="0.15">
      <c r="A2847" s="34"/>
      <c r="B2847" s="5"/>
    </row>
    <row r="2848" spans="1:2" ht="14" x14ac:dyDescent="0.15">
      <c r="A2848" s="34"/>
      <c r="B2848" s="5"/>
    </row>
    <row r="2849" spans="1:2" ht="14" x14ac:dyDescent="0.15">
      <c r="A2849" s="34"/>
      <c r="B2849" s="5"/>
    </row>
    <row r="2850" spans="1:2" ht="14" x14ac:dyDescent="0.15">
      <c r="A2850" s="34"/>
      <c r="B2850" s="5"/>
    </row>
    <row r="2851" spans="1:2" ht="14" x14ac:dyDescent="0.15">
      <c r="A2851" s="34"/>
      <c r="B2851" s="5"/>
    </row>
    <row r="2852" spans="1:2" ht="14" x14ac:dyDescent="0.15">
      <c r="A2852" s="34"/>
      <c r="B2852" s="5"/>
    </row>
    <row r="2853" spans="1:2" ht="14" x14ac:dyDescent="0.15">
      <c r="A2853" s="34"/>
      <c r="B2853" s="5"/>
    </row>
    <row r="2854" spans="1:2" ht="14" x14ac:dyDescent="0.15">
      <c r="A2854" s="34"/>
      <c r="B2854" s="5"/>
    </row>
    <row r="2855" spans="1:2" ht="14" x14ac:dyDescent="0.15">
      <c r="A2855" s="34"/>
      <c r="B2855" s="5"/>
    </row>
    <row r="2856" spans="1:2" ht="14" x14ac:dyDescent="0.15">
      <c r="A2856" s="34"/>
      <c r="B2856" s="5"/>
    </row>
    <row r="2857" spans="1:2" ht="14" x14ac:dyDescent="0.15">
      <c r="A2857" s="34"/>
      <c r="B2857" s="5"/>
    </row>
    <row r="2858" spans="1:2" ht="14" x14ac:dyDescent="0.15">
      <c r="A2858" s="34"/>
      <c r="B2858" s="5"/>
    </row>
    <row r="2859" spans="1:2" ht="14" x14ac:dyDescent="0.15">
      <c r="A2859" s="34"/>
      <c r="B2859" s="5"/>
    </row>
    <row r="2860" spans="1:2" ht="14" x14ac:dyDescent="0.15">
      <c r="A2860" s="34"/>
      <c r="B2860" s="5"/>
    </row>
    <row r="2861" spans="1:2" ht="14" x14ac:dyDescent="0.15">
      <c r="A2861" s="34"/>
      <c r="B2861" s="5"/>
    </row>
    <row r="2862" spans="1:2" ht="14" x14ac:dyDescent="0.15">
      <c r="A2862" s="34"/>
      <c r="B2862" s="5"/>
    </row>
    <row r="2863" spans="1:2" ht="14" x14ac:dyDescent="0.15">
      <c r="A2863" s="34"/>
      <c r="B2863" s="5"/>
    </row>
    <row r="2864" spans="1:2" ht="14" x14ac:dyDescent="0.15">
      <c r="A2864" s="34"/>
      <c r="B2864" s="5"/>
    </row>
    <row r="2865" spans="1:2" ht="14" x14ac:dyDescent="0.15">
      <c r="A2865" s="34"/>
      <c r="B2865" s="5"/>
    </row>
    <row r="2866" spans="1:2" ht="14" x14ac:dyDescent="0.15">
      <c r="A2866" s="34"/>
      <c r="B2866" s="5"/>
    </row>
    <row r="2867" spans="1:2" ht="14" x14ac:dyDescent="0.15">
      <c r="A2867" s="34"/>
      <c r="B2867" s="5"/>
    </row>
    <row r="2868" spans="1:2" ht="14" x14ac:dyDescent="0.15">
      <c r="A2868" s="34"/>
      <c r="B2868" s="5"/>
    </row>
    <row r="2869" spans="1:2" ht="14" x14ac:dyDescent="0.15">
      <c r="A2869" s="34"/>
      <c r="B2869" s="5"/>
    </row>
    <row r="2870" spans="1:2" ht="14" x14ac:dyDescent="0.15">
      <c r="A2870" s="34"/>
      <c r="B2870" s="5"/>
    </row>
    <row r="2871" spans="1:2" ht="14" x14ac:dyDescent="0.15">
      <c r="A2871" s="34"/>
      <c r="B2871" s="5"/>
    </row>
    <row r="2872" spans="1:2" ht="14" x14ac:dyDescent="0.15">
      <c r="A2872" s="34"/>
      <c r="B2872" s="5"/>
    </row>
    <row r="2873" spans="1:2" ht="14" x14ac:dyDescent="0.15">
      <c r="A2873" s="34"/>
      <c r="B2873" s="5"/>
    </row>
    <row r="2874" spans="1:2" ht="14" x14ac:dyDescent="0.15">
      <c r="A2874" s="34"/>
      <c r="B2874" s="5"/>
    </row>
    <row r="2875" spans="1:2" ht="14" x14ac:dyDescent="0.15">
      <c r="A2875" s="34"/>
      <c r="B2875" s="5"/>
    </row>
    <row r="2876" spans="1:2" ht="14" x14ac:dyDescent="0.15">
      <c r="A2876" s="34"/>
      <c r="B2876" s="5"/>
    </row>
    <row r="2877" spans="1:2" ht="14" x14ac:dyDescent="0.15">
      <c r="A2877" s="34"/>
      <c r="B2877" s="5"/>
    </row>
    <row r="2878" spans="1:2" ht="14" x14ac:dyDescent="0.15">
      <c r="A2878" s="34"/>
      <c r="B2878" s="5"/>
    </row>
    <row r="2879" spans="1:2" ht="14" x14ac:dyDescent="0.15">
      <c r="A2879" s="34"/>
      <c r="B2879" s="5"/>
    </row>
    <row r="2880" spans="1:2" ht="14" x14ac:dyDescent="0.15">
      <c r="A2880" s="34"/>
      <c r="B2880" s="5"/>
    </row>
    <row r="2881" spans="1:2" ht="14" x14ac:dyDescent="0.15">
      <c r="A2881" s="34"/>
      <c r="B2881" s="5"/>
    </row>
    <row r="2882" spans="1:2" ht="14" x14ac:dyDescent="0.15">
      <c r="A2882" s="34"/>
      <c r="B2882" s="5"/>
    </row>
    <row r="2883" spans="1:2" ht="14" x14ac:dyDescent="0.15">
      <c r="A2883" s="34"/>
      <c r="B2883" s="5"/>
    </row>
    <row r="2884" spans="1:2" ht="14" x14ac:dyDescent="0.15">
      <c r="A2884" s="34"/>
      <c r="B2884" s="5"/>
    </row>
    <row r="2885" spans="1:2" ht="14" x14ac:dyDescent="0.15">
      <c r="A2885" s="34"/>
      <c r="B2885" s="5"/>
    </row>
    <row r="2886" spans="1:2" ht="14" x14ac:dyDescent="0.15">
      <c r="A2886" s="34"/>
      <c r="B2886" s="5"/>
    </row>
    <row r="2887" spans="1:2" ht="14" x14ac:dyDescent="0.15">
      <c r="A2887" s="34"/>
      <c r="B2887" s="5"/>
    </row>
    <row r="2888" spans="1:2" ht="14" x14ac:dyDescent="0.15">
      <c r="A2888" s="34"/>
      <c r="B2888" s="5"/>
    </row>
    <row r="2889" spans="1:2" ht="14" x14ac:dyDescent="0.15">
      <c r="A2889" s="34"/>
      <c r="B2889" s="5"/>
    </row>
    <row r="2890" spans="1:2" ht="14" x14ac:dyDescent="0.15">
      <c r="A2890" s="34"/>
      <c r="B2890" s="5"/>
    </row>
    <row r="2891" spans="1:2" ht="14" x14ac:dyDescent="0.15">
      <c r="A2891" s="34"/>
      <c r="B2891" s="5"/>
    </row>
    <row r="2892" spans="1:2" ht="14" x14ac:dyDescent="0.15">
      <c r="A2892" s="34"/>
      <c r="B2892" s="5"/>
    </row>
    <row r="2893" spans="1:2" ht="14" x14ac:dyDescent="0.15">
      <c r="A2893" s="34"/>
      <c r="B2893" s="5"/>
    </row>
    <row r="2894" spans="1:2" ht="14" x14ac:dyDescent="0.15">
      <c r="A2894" s="34"/>
      <c r="B2894" s="5"/>
    </row>
    <row r="2895" spans="1:2" ht="14" x14ac:dyDescent="0.15">
      <c r="A2895" s="34"/>
      <c r="B2895" s="5"/>
    </row>
    <row r="2896" spans="1:2" ht="14" x14ac:dyDescent="0.15">
      <c r="A2896" s="34"/>
      <c r="B2896" s="5"/>
    </row>
    <row r="2897" spans="1:2" ht="14" x14ac:dyDescent="0.15">
      <c r="A2897" s="34"/>
      <c r="B2897" s="5"/>
    </row>
    <row r="2898" spans="1:2" ht="14" x14ac:dyDescent="0.15">
      <c r="A2898" s="34"/>
      <c r="B2898" s="5"/>
    </row>
    <row r="2899" spans="1:2" ht="14" x14ac:dyDescent="0.15">
      <c r="A2899" s="34"/>
      <c r="B2899" s="5"/>
    </row>
    <row r="2900" spans="1:2" ht="14" x14ac:dyDescent="0.15">
      <c r="A2900" s="34"/>
      <c r="B2900" s="5"/>
    </row>
    <row r="2901" spans="1:2" ht="14" x14ac:dyDescent="0.15">
      <c r="A2901" s="34"/>
      <c r="B2901" s="5"/>
    </row>
    <row r="2902" spans="1:2" ht="14" x14ac:dyDescent="0.15">
      <c r="A2902" s="34"/>
      <c r="B2902" s="5"/>
    </row>
    <row r="2903" spans="1:2" ht="14" x14ac:dyDescent="0.15">
      <c r="A2903" s="34"/>
      <c r="B2903" s="5"/>
    </row>
    <row r="2904" spans="1:2" ht="14" x14ac:dyDescent="0.15">
      <c r="A2904" s="34"/>
      <c r="B2904" s="5"/>
    </row>
    <row r="2905" spans="1:2" ht="14" x14ac:dyDescent="0.15">
      <c r="A2905" s="34"/>
      <c r="B2905" s="5"/>
    </row>
    <row r="2906" spans="1:2" ht="14" x14ac:dyDescent="0.15">
      <c r="A2906" s="34"/>
      <c r="B2906" s="5"/>
    </row>
    <row r="2907" spans="1:2" ht="14" x14ac:dyDescent="0.15">
      <c r="A2907" s="34"/>
      <c r="B2907" s="5"/>
    </row>
    <row r="2908" spans="1:2" ht="14" x14ac:dyDescent="0.15">
      <c r="A2908" s="34"/>
      <c r="B2908" s="5"/>
    </row>
    <row r="2909" spans="1:2" ht="14" x14ac:dyDescent="0.15">
      <c r="A2909" s="34"/>
      <c r="B2909" s="5"/>
    </row>
    <row r="2910" spans="1:2" ht="14" x14ac:dyDescent="0.15">
      <c r="A2910" s="34"/>
      <c r="B2910" s="5"/>
    </row>
    <row r="2911" spans="1:2" ht="14" x14ac:dyDescent="0.15">
      <c r="A2911" s="34"/>
      <c r="B2911" s="5"/>
    </row>
    <row r="2912" spans="1:2" ht="14" x14ac:dyDescent="0.15">
      <c r="A2912" s="34"/>
      <c r="B2912" s="5"/>
    </row>
    <row r="2913" spans="1:2" ht="14" x14ac:dyDescent="0.15">
      <c r="A2913" s="34"/>
      <c r="B2913" s="5"/>
    </row>
    <row r="2914" spans="1:2" ht="14" x14ac:dyDescent="0.15">
      <c r="A2914" s="34"/>
      <c r="B2914" s="5"/>
    </row>
    <row r="2915" spans="1:2" ht="14" x14ac:dyDescent="0.15">
      <c r="A2915" s="34"/>
      <c r="B2915" s="5"/>
    </row>
    <row r="2916" spans="1:2" ht="14" x14ac:dyDescent="0.15">
      <c r="A2916" s="34"/>
      <c r="B2916" s="5"/>
    </row>
    <row r="2917" spans="1:2" ht="14" x14ac:dyDescent="0.15">
      <c r="A2917" s="34"/>
      <c r="B2917" s="5"/>
    </row>
    <row r="2918" spans="1:2" ht="14" x14ac:dyDescent="0.15">
      <c r="A2918" s="34"/>
      <c r="B2918" s="5"/>
    </row>
    <row r="2919" spans="1:2" ht="14" x14ac:dyDescent="0.15">
      <c r="A2919" s="34"/>
      <c r="B2919" s="5"/>
    </row>
    <row r="2920" spans="1:2" ht="14" x14ac:dyDescent="0.15">
      <c r="A2920" s="34"/>
      <c r="B2920" s="5"/>
    </row>
    <row r="2921" spans="1:2" ht="14" x14ac:dyDescent="0.15">
      <c r="A2921" s="34"/>
      <c r="B2921" s="5"/>
    </row>
    <row r="2922" spans="1:2" ht="14" x14ac:dyDescent="0.15">
      <c r="A2922" s="34"/>
      <c r="B2922" s="5"/>
    </row>
    <row r="2923" spans="1:2" ht="14" x14ac:dyDescent="0.15">
      <c r="A2923" s="34"/>
      <c r="B2923" s="5"/>
    </row>
    <row r="2924" spans="1:2" ht="14" x14ac:dyDescent="0.15">
      <c r="A2924" s="34"/>
      <c r="B2924" s="5"/>
    </row>
    <row r="2925" spans="1:2" ht="14" x14ac:dyDescent="0.15">
      <c r="A2925" s="34"/>
      <c r="B2925" s="5"/>
    </row>
    <row r="2926" spans="1:2" ht="14" x14ac:dyDescent="0.15">
      <c r="A2926" s="34"/>
      <c r="B2926" s="5"/>
    </row>
    <row r="2927" spans="1:2" ht="14" x14ac:dyDescent="0.15">
      <c r="A2927" s="34"/>
      <c r="B2927" s="5"/>
    </row>
    <row r="2928" spans="1:2" ht="14" x14ac:dyDescent="0.15">
      <c r="A2928" s="34"/>
      <c r="B2928" s="5"/>
    </row>
    <row r="2929" spans="1:2" ht="14" x14ac:dyDescent="0.15">
      <c r="A2929" s="34"/>
      <c r="B2929" s="5"/>
    </row>
    <row r="2930" spans="1:2" ht="14" x14ac:dyDescent="0.15">
      <c r="A2930" s="34"/>
      <c r="B2930" s="5"/>
    </row>
    <row r="2931" spans="1:2" ht="14" x14ac:dyDescent="0.15">
      <c r="A2931" s="34"/>
      <c r="B2931" s="5"/>
    </row>
    <row r="2932" spans="1:2" ht="14" x14ac:dyDescent="0.15">
      <c r="A2932" s="34"/>
      <c r="B2932" s="5"/>
    </row>
    <row r="2933" spans="1:2" ht="14" x14ac:dyDescent="0.15">
      <c r="A2933" s="34"/>
      <c r="B2933" s="5"/>
    </row>
    <row r="2934" spans="1:2" ht="14" x14ac:dyDescent="0.15">
      <c r="A2934" s="34"/>
      <c r="B2934" s="5"/>
    </row>
    <row r="2935" spans="1:2" ht="14" x14ac:dyDescent="0.15">
      <c r="A2935" s="34"/>
      <c r="B2935" s="5"/>
    </row>
    <row r="2936" spans="1:2" ht="14" x14ac:dyDescent="0.15">
      <c r="A2936" s="34"/>
      <c r="B2936" s="5"/>
    </row>
    <row r="2937" spans="1:2" ht="14" x14ac:dyDescent="0.15">
      <c r="A2937" s="34"/>
      <c r="B2937" s="5"/>
    </row>
    <row r="2938" spans="1:2" ht="14" x14ac:dyDescent="0.15">
      <c r="A2938" s="34"/>
      <c r="B2938" s="5"/>
    </row>
    <row r="2939" spans="1:2" ht="14" x14ac:dyDescent="0.15">
      <c r="A2939" s="34"/>
      <c r="B2939" s="5"/>
    </row>
    <row r="2940" spans="1:2" ht="14" x14ac:dyDescent="0.15">
      <c r="A2940" s="34"/>
      <c r="B2940" s="5"/>
    </row>
    <row r="2941" spans="1:2" ht="14" x14ac:dyDescent="0.15">
      <c r="A2941" s="34"/>
      <c r="B2941" s="5"/>
    </row>
    <row r="2942" spans="1:2" ht="14" x14ac:dyDescent="0.15">
      <c r="A2942" s="34"/>
      <c r="B2942" s="5"/>
    </row>
    <row r="2943" spans="1:2" ht="14" x14ac:dyDescent="0.15">
      <c r="A2943" s="34"/>
      <c r="B2943" s="5"/>
    </row>
    <row r="2944" spans="1:2" ht="14" x14ac:dyDescent="0.15">
      <c r="A2944" s="34"/>
      <c r="B2944" s="5"/>
    </row>
    <row r="2945" spans="1:2" ht="14" x14ac:dyDescent="0.15">
      <c r="A2945" s="34"/>
      <c r="B2945" s="5"/>
    </row>
    <row r="2946" spans="1:2" ht="14" x14ac:dyDescent="0.15">
      <c r="A2946" s="34"/>
      <c r="B2946" s="5"/>
    </row>
    <row r="2947" spans="1:2" ht="14" x14ac:dyDescent="0.15">
      <c r="A2947" s="34"/>
      <c r="B2947" s="5"/>
    </row>
    <row r="2948" spans="1:2" ht="14" x14ac:dyDescent="0.15">
      <c r="A2948" s="34"/>
      <c r="B2948" s="5"/>
    </row>
    <row r="2949" spans="1:2" ht="14" x14ac:dyDescent="0.15">
      <c r="A2949" s="34"/>
      <c r="B2949" s="5"/>
    </row>
    <row r="2950" spans="1:2" ht="14" x14ac:dyDescent="0.15">
      <c r="A2950" s="34"/>
      <c r="B2950" s="5"/>
    </row>
    <row r="2951" spans="1:2" ht="14" x14ac:dyDescent="0.15">
      <c r="A2951" s="34"/>
      <c r="B2951" s="5"/>
    </row>
    <row r="2952" spans="1:2" ht="14" x14ac:dyDescent="0.15">
      <c r="A2952" s="34"/>
      <c r="B2952" s="5"/>
    </row>
    <row r="2953" spans="1:2" ht="14" x14ac:dyDescent="0.15">
      <c r="A2953" s="34"/>
      <c r="B2953" s="5"/>
    </row>
    <row r="2954" spans="1:2" ht="14" x14ac:dyDescent="0.15">
      <c r="A2954" s="34"/>
      <c r="B2954" s="5"/>
    </row>
    <row r="2955" spans="1:2" ht="14" x14ac:dyDescent="0.15">
      <c r="A2955" s="34"/>
      <c r="B2955" s="5"/>
    </row>
    <row r="2956" spans="1:2" ht="14" x14ac:dyDescent="0.15">
      <c r="A2956" s="34"/>
      <c r="B2956" s="5"/>
    </row>
    <row r="2957" spans="1:2" ht="14" x14ac:dyDescent="0.15">
      <c r="A2957" s="34"/>
      <c r="B2957" s="5"/>
    </row>
    <row r="2958" spans="1:2" ht="14" x14ac:dyDescent="0.15">
      <c r="A2958" s="34"/>
      <c r="B2958" s="5"/>
    </row>
    <row r="2959" spans="1:2" ht="14" x14ac:dyDescent="0.15">
      <c r="A2959" s="34"/>
      <c r="B2959" s="5"/>
    </row>
    <row r="2960" spans="1:2" ht="14" x14ac:dyDescent="0.15">
      <c r="A2960" s="34"/>
      <c r="B2960" s="5"/>
    </row>
    <row r="2961" spans="1:2" ht="14" x14ac:dyDescent="0.15">
      <c r="A2961" s="34"/>
      <c r="B2961" s="5"/>
    </row>
    <row r="2962" spans="1:2" ht="14" x14ac:dyDescent="0.15">
      <c r="A2962" s="34"/>
      <c r="B2962" s="5"/>
    </row>
    <row r="2963" spans="1:2" ht="14" x14ac:dyDescent="0.15">
      <c r="A2963" s="34"/>
      <c r="B2963" s="5"/>
    </row>
    <row r="2964" spans="1:2" ht="14" x14ac:dyDescent="0.15">
      <c r="A2964" s="34"/>
      <c r="B2964" s="5"/>
    </row>
    <row r="2965" spans="1:2" ht="14" x14ac:dyDescent="0.15">
      <c r="A2965" s="34"/>
      <c r="B2965" s="5"/>
    </row>
    <row r="2966" spans="1:2" ht="14" x14ac:dyDescent="0.15">
      <c r="A2966" s="34"/>
      <c r="B2966" s="5"/>
    </row>
    <row r="2967" spans="1:2" ht="14" x14ac:dyDescent="0.15">
      <c r="A2967" s="34"/>
      <c r="B2967" s="5"/>
    </row>
    <row r="2968" spans="1:2" ht="14" x14ac:dyDescent="0.15">
      <c r="A2968" s="34"/>
      <c r="B2968" s="5"/>
    </row>
    <row r="2969" spans="1:2" ht="14" x14ac:dyDescent="0.15">
      <c r="A2969" s="34"/>
      <c r="B2969" s="5"/>
    </row>
    <row r="2970" spans="1:2" ht="14" x14ac:dyDescent="0.15">
      <c r="A2970" s="34"/>
      <c r="B2970" s="5"/>
    </row>
    <row r="2971" spans="1:2" ht="14" x14ac:dyDescent="0.15">
      <c r="A2971" s="34"/>
      <c r="B2971" s="5"/>
    </row>
    <row r="2972" spans="1:2" ht="14" x14ac:dyDescent="0.15">
      <c r="A2972" s="34"/>
      <c r="B2972" s="5"/>
    </row>
    <row r="2973" spans="1:2" ht="14" x14ac:dyDescent="0.15">
      <c r="A2973" s="34"/>
      <c r="B2973" s="5"/>
    </row>
    <row r="2974" spans="1:2" ht="14" x14ac:dyDescent="0.15">
      <c r="A2974" s="34"/>
      <c r="B2974" s="5"/>
    </row>
    <row r="2975" spans="1:2" ht="14" x14ac:dyDescent="0.15">
      <c r="A2975" s="34"/>
      <c r="B2975" s="5"/>
    </row>
    <row r="2976" spans="1:2" ht="14" x14ac:dyDescent="0.15">
      <c r="A2976" s="34"/>
      <c r="B2976" s="5"/>
    </row>
    <row r="2977" spans="1:2" ht="14" x14ac:dyDescent="0.15">
      <c r="A2977" s="34"/>
      <c r="B2977" s="5"/>
    </row>
    <row r="2978" spans="1:2" ht="14" x14ac:dyDescent="0.15">
      <c r="A2978" s="34"/>
      <c r="B2978" s="5"/>
    </row>
    <row r="2979" spans="1:2" ht="14" x14ac:dyDescent="0.15">
      <c r="A2979" s="34"/>
      <c r="B2979" s="5"/>
    </row>
    <row r="2980" spans="1:2" ht="14" x14ac:dyDescent="0.15">
      <c r="A2980" s="34"/>
      <c r="B2980" s="5"/>
    </row>
    <row r="2981" spans="1:2" ht="14" x14ac:dyDescent="0.15">
      <c r="A2981" s="34"/>
      <c r="B2981" s="5"/>
    </row>
    <row r="2982" spans="1:2" ht="14" x14ac:dyDescent="0.15">
      <c r="A2982" s="34"/>
      <c r="B2982" s="5"/>
    </row>
    <row r="2983" spans="1:2" ht="14" x14ac:dyDescent="0.15">
      <c r="A2983" s="34"/>
      <c r="B2983" s="5"/>
    </row>
    <row r="2984" spans="1:2" ht="14" x14ac:dyDescent="0.15">
      <c r="A2984" s="34"/>
      <c r="B2984" s="5"/>
    </row>
    <row r="2985" spans="1:2" ht="14" x14ac:dyDescent="0.15">
      <c r="A2985" s="34"/>
      <c r="B2985" s="5"/>
    </row>
    <row r="2986" spans="1:2" ht="14" x14ac:dyDescent="0.15">
      <c r="A2986" s="34"/>
      <c r="B2986" s="5"/>
    </row>
    <row r="2987" spans="1:2" ht="14" x14ac:dyDescent="0.15">
      <c r="A2987" s="34"/>
      <c r="B2987" s="5"/>
    </row>
    <row r="2988" spans="1:2" ht="14" x14ac:dyDescent="0.15">
      <c r="A2988" s="34"/>
      <c r="B2988" s="5"/>
    </row>
    <row r="2989" spans="1:2" ht="14" x14ac:dyDescent="0.15">
      <c r="A2989" s="34"/>
      <c r="B2989" s="5"/>
    </row>
    <row r="2990" spans="1:2" ht="14" x14ac:dyDescent="0.15">
      <c r="A2990" s="34"/>
      <c r="B2990" s="5"/>
    </row>
    <row r="2991" spans="1:2" ht="14" x14ac:dyDescent="0.15">
      <c r="A2991" s="34"/>
      <c r="B2991" s="5"/>
    </row>
    <row r="2992" spans="1:2" ht="14" x14ac:dyDescent="0.15">
      <c r="A2992" s="34"/>
      <c r="B2992" s="5"/>
    </row>
    <row r="2993" spans="1:2" ht="14" x14ac:dyDescent="0.15">
      <c r="A2993" s="34"/>
      <c r="B2993" s="5"/>
    </row>
    <row r="2994" spans="1:2" ht="14" x14ac:dyDescent="0.15">
      <c r="A2994" s="34"/>
      <c r="B2994" s="5"/>
    </row>
    <row r="2995" spans="1:2" ht="14" x14ac:dyDescent="0.15">
      <c r="A2995" s="34"/>
      <c r="B2995" s="5"/>
    </row>
    <row r="2996" spans="1:2" ht="14" x14ac:dyDescent="0.15">
      <c r="A2996" s="34"/>
      <c r="B2996" s="5"/>
    </row>
    <row r="2997" spans="1:2" ht="14" x14ac:dyDescent="0.15">
      <c r="A2997" s="34"/>
      <c r="B2997" s="5"/>
    </row>
    <row r="2998" spans="1:2" ht="14" x14ac:dyDescent="0.15">
      <c r="A2998" s="34"/>
      <c r="B2998" s="5"/>
    </row>
    <row r="2999" spans="1:2" ht="14" x14ac:dyDescent="0.15">
      <c r="A2999" s="34"/>
      <c r="B2999" s="5"/>
    </row>
    <row r="3000" spans="1:2" ht="14" x14ac:dyDescent="0.15">
      <c r="A3000" s="34"/>
      <c r="B3000" s="5"/>
    </row>
    <row r="3001" spans="1:2" ht="14" x14ac:dyDescent="0.15">
      <c r="A3001" s="34"/>
      <c r="B3001" s="5"/>
    </row>
    <row r="3002" spans="1:2" ht="14" x14ac:dyDescent="0.15">
      <c r="A3002" s="34"/>
      <c r="B3002" s="5"/>
    </row>
    <row r="3003" spans="1:2" ht="14" x14ac:dyDescent="0.15">
      <c r="A3003" s="34"/>
      <c r="B3003" s="5"/>
    </row>
    <row r="3004" spans="1:2" ht="14" x14ac:dyDescent="0.15">
      <c r="A3004" s="34"/>
      <c r="B3004" s="5"/>
    </row>
    <row r="3005" spans="1:2" ht="14" x14ac:dyDescent="0.15">
      <c r="A3005" s="34"/>
      <c r="B3005" s="5"/>
    </row>
    <row r="3006" spans="1:2" ht="14" x14ac:dyDescent="0.15">
      <c r="A3006" s="34"/>
      <c r="B3006" s="5"/>
    </row>
    <row r="3007" spans="1:2" ht="14" x14ac:dyDescent="0.15">
      <c r="A3007" s="34"/>
      <c r="B3007" s="5"/>
    </row>
    <row r="3008" spans="1:2" ht="14" x14ac:dyDescent="0.15">
      <c r="A3008" s="34"/>
      <c r="B3008" s="5"/>
    </row>
    <row r="3009" spans="1:2" ht="14" x14ac:dyDescent="0.15">
      <c r="A3009" s="34"/>
      <c r="B3009" s="5"/>
    </row>
    <row r="3010" spans="1:2" ht="14" x14ac:dyDescent="0.15">
      <c r="A3010" s="34"/>
      <c r="B3010" s="5"/>
    </row>
    <row r="3011" spans="1:2" ht="14" x14ac:dyDescent="0.15">
      <c r="A3011" s="34"/>
      <c r="B3011" s="5"/>
    </row>
    <row r="3012" spans="1:2" ht="14" x14ac:dyDescent="0.15">
      <c r="A3012" s="34"/>
      <c r="B3012" s="5"/>
    </row>
    <row r="3013" spans="1:2" ht="14" x14ac:dyDescent="0.15">
      <c r="A3013" s="34"/>
      <c r="B3013" s="5"/>
    </row>
    <row r="3014" spans="1:2" ht="14" x14ac:dyDescent="0.15">
      <c r="A3014" s="34"/>
      <c r="B3014" s="5"/>
    </row>
    <row r="3015" spans="1:2" ht="14" x14ac:dyDescent="0.15">
      <c r="A3015" s="34"/>
      <c r="B3015" s="5"/>
    </row>
    <row r="3016" spans="1:2" ht="14" x14ac:dyDescent="0.15">
      <c r="A3016" s="34"/>
      <c r="B3016" s="5"/>
    </row>
    <row r="3017" spans="1:2" ht="14" x14ac:dyDescent="0.15">
      <c r="A3017" s="34"/>
      <c r="B3017" s="5"/>
    </row>
    <row r="3018" spans="1:2" ht="14" x14ac:dyDescent="0.15">
      <c r="A3018" s="34"/>
      <c r="B3018" s="5"/>
    </row>
    <row r="3019" spans="1:2" ht="14" x14ac:dyDescent="0.15">
      <c r="A3019" s="34"/>
      <c r="B3019" s="5"/>
    </row>
    <row r="3020" spans="1:2" ht="14" x14ac:dyDescent="0.15">
      <c r="A3020" s="34"/>
      <c r="B3020" s="5"/>
    </row>
    <row r="3021" spans="1:2" ht="14" x14ac:dyDescent="0.15">
      <c r="A3021" s="34"/>
      <c r="B3021" s="5"/>
    </row>
    <row r="3022" spans="1:2" ht="14" x14ac:dyDescent="0.15">
      <c r="A3022" s="34"/>
      <c r="B3022" s="5"/>
    </row>
    <row r="3023" spans="1:2" ht="14" x14ac:dyDescent="0.15">
      <c r="A3023" s="34"/>
      <c r="B3023" s="5"/>
    </row>
    <row r="3024" spans="1:2" ht="14" x14ac:dyDescent="0.15">
      <c r="A3024" s="34"/>
      <c r="B3024" s="5"/>
    </row>
    <row r="3025" spans="1:2" ht="14" x14ac:dyDescent="0.15">
      <c r="A3025" s="34"/>
      <c r="B3025" s="5"/>
    </row>
    <row r="3026" spans="1:2" ht="14" x14ac:dyDescent="0.15">
      <c r="A3026" s="34"/>
      <c r="B3026" s="5"/>
    </row>
    <row r="3027" spans="1:2" ht="14" x14ac:dyDescent="0.15">
      <c r="A3027" s="34"/>
      <c r="B3027" s="5"/>
    </row>
    <row r="3028" spans="1:2" ht="14" x14ac:dyDescent="0.15">
      <c r="A3028" s="34"/>
      <c r="B3028" s="5"/>
    </row>
    <row r="3029" spans="1:2" ht="14" x14ac:dyDescent="0.15">
      <c r="A3029" s="34"/>
      <c r="B3029" s="5"/>
    </row>
    <row r="3030" spans="1:2" ht="14" x14ac:dyDescent="0.15">
      <c r="A3030" s="34"/>
      <c r="B3030" s="5"/>
    </row>
    <row r="3031" spans="1:2" ht="14" x14ac:dyDescent="0.15">
      <c r="A3031" s="34"/>
      <c r="B3031" s="5"/>
    </row>
    <row r="3032" spans="1:2" ht="14" x14ac:dyDescent="0.15">
      <c r="A3032" s="34"/>
      <c r="B3032" s="5"/>
    </row>
    <row r="3033" spans="1:2" ht="14" x14ac:dyDescent="0.15">
      <c r="A3033" s="34"/>
      <c r="B3033" s="5"/>
    </row>
    <row r="3034" spans="1:2" ht="14" x14ac:dyDescent="0.15">
      <c r="A3034" s="34"/>
      <c r="B3034" s="5"/>
    </row>
    <row r="3035" spans="1:2" ht="14" x14ac:dyDescent="0.15">
      <c r="A3035" s="34"/>
      <c r="B3035" s="5"/>
    </row>
    <row r="3036" spans="1:2" ht="14" x14ac:dyDescent="0.15">
      <c r="A3036" s="34"/>
      <c r="B3036" s="5"/>
    </row>
    <row r="3037" spans="1:2" ht="14" x14ac:dyDescent="0.15">
      <c r="A3037" s="34"/>
      <c r="B3037" s="5"/>
    </row>
    <row r="3038" spans="1:2" ht="14" x14ac:dyDescent="0.15">
      <c r="A3038" s="34"/>
      <c r="B3038" s="5"/>
    </row>
    <row r="3039" spans="1:2" ht="14" x14ac:dyDescent="0.15">
      <c r="A3039" s="34"/>
      <c r="B3039" s="5"/>
    </row>
    <row r="3040" spans="1:2" ht="14" x14ac:dyDescent="0.15">
      <c r="A3040" s="34"/>
      <c r="B3040" s="5"/>
    </row>
    <row r="3041" spans="1:2" ht="14" x14ac:dyDescent="0.15">
      <c r="A3041" s="34"/>
      <c r="B3041" s="5"/>
    </row>
    <row r="3042" spans="1:2" ht="14" x14ac:dyDescent="0.15">
      <c r="A3042" s="34"/>
      <c r="B3042" s="5"/>
    </row>
    <row r="3043" spans="1:2" ht="14" x14ac:dyDescent="0.15">
      <c r="A3043" s="34"/>
      <c r="B3043" s="5"/>
    </row>
    <row r="3044" spans="1:2" ht="14" x14ac:dyDescent="0.15">
      <c r="A3044" s="34"/>
      <c r="B3044" s="5"/>
    </row>
    <row r="3045" spans="1:2" ht="14" x14ac:dyDescent="0.15">
      <c r="A3045" s="34"/>
      <c r="B3045" s="5"/>
    </row>
    <row r="3046" spans="1:2" ht="14" x14ac:dyDescent="0.15">
      <c r="A3046" s="34"/>
      <c r="B3046" s="5"/>
    </row>
    <row r="3047" spans="1:2" ht="14" x14ac:dyDescent="0.15">
      <c r="A3047" s="34"/>
      <c r="B3047" s="5"/>
    </row>
    <row r="3048" spans="1:2" ht="14" x14ac:dyDescent="0.15">
      <c r="A3048" s="34"/>
      <c r="B3048" s="5"/>
    </row>
    <row r="3049" spans="1:2" ht="14" x14ac:dyDescent="0.15">
      <c r="A3049" s="34"/>
      <c r="B3049" s="5"/>
    </row>
    <row r="3050" spans="1:2" ht="14" x14ac:dyDescent="0.15">
      <c r="A3050" s="34"/>
      <c r="B3050" s="5"/>
    </row>
    <row r="3051" spans="1:2" ht="14" x14ac:dyDescent="0.15">
      <c r="A3051" s="34"/>
      <c r="B3051" s="5"/>
    </row>
    <row r="3052" spans="1:2" ht="14" x14ac:dyDescent="0.15">
      <c r="A3052" s="34"/>
      <c r="B3052" s="5"/>
    </row>
    <row r="3053" spans="1:2" ht="14" x14ac:dyDescent="0.15">
      <c r="A3053" s="34"/>
      <c r="B3053" s="5"/>
    </row>
    <row r="3054" spans="1:2" ht="14" x14ac:dyDescent="0.15">
      <c r="A3054" s="34"/>
      <c r="B3054" s="5"/>
    </row>
    <row r="3055" spans="1:2" ht="14" x14ac:dyDescent="0.15">
      <c r="A3055" s="34"/>
      <c r="B3055" s="5"/>
    </row>
    <row r="3056" spans="1:2" ht="14" x14ac:dyDescent="0.15">
      <c r="A3056" s="34"/>
      <c r="B3056" s="5"/>
    </row>
    <row r="3057" spans="1:2" ht="14" x14ac:dyDescent="0.15">
      <c r="A3057" s="34"/>
      <c r="B3057" s="5"/>
    </row>
    <row r="3058" spans="1:2" ht="14" x14ac:dyDescent="0.15">
      <c r="A3058" s="34"/>
      <c r="B3058" s="5"/>
    </row>
    <row r="3059" spans="1:2" ht="14" x14ac:dyDescent="0.15">
      <c r="A3059" s="34"/>
      <c r="B3059" s="5"/>
    </row>
    <row r="3060" spans="1:2" ht="14" x14ac:dyDescent="0.15">
      <c r="A3060" s="34"/>
      <c r="B3060" s="5"/>
    </row>
    <row r="3061" spans="1:2" ht="14" x14ac:dyDescent="0.15">
      <c r="A3061" s="34"/>
      <c r="B3061" s="5"/>
    </row>
    <row r="3062" spans="1:2" ht="14" x14ac:dyDescent="0.15">
      <c r="A3062" s="34"/>
      <c r="B3062" s="5"/>
    </row>
    <row r="3063" spans="1:2" ht="14" x14ac:dyDescent="0.15">
      <c r="A3063" s="34"/>
      <c r="B3063" s="5"/>
    </row>
    <row r="3064" spans="1:2" ht="14" x14ac:dyDescent="0.15">
      <c r="A3064" s="34"/>
      <c r="B3064" s="5"/>
    </row>
    <row r="3065" spans="1:2" ht="14" x14ac:dyDescent="0.15">
      <c r="A3065" s="34"/>
      <c r="B3065" s="5"/>
    </row>
    <row r="3066" spans="1:2" ht="14" x14ac:dyDescent="0.15">
      <c r="A3066" s="34"/>
      <c r="B3066" s="5"/>
    </row>
    <row r="3067" spans="1:2" ht="14" x14ac:dyDescent="0.15">
      <c r="A3067" s="34"/>
      <c r="B3067" s="5"/>
    </row>
    <row r="3068" spans="1:2" ht="14" x14ac:dyDescent="0.15">
      <c r="A3068" s="34"/>
      <c r="B3068" s="5"/>
    </row>
    <row r="3069" spans="1:2" ht="14" x14ac:dyDescent="0.15">
      <c r="A3069" s="34"/>
      <c r="B3069" s="5"/>
    </row>
    <row r="3070" spans="1:2" ht="14" x14ac:dyDescent="0.15">
      <c r="A3070" s="34"/>
      <c r="B3070" s="5"/>
    </row>
    <row r="3071" spans="1:2" ht="14" x14ac:dyDescent="0.15">
      <c r="A3071" s="34"/>
      <c r="B3071" s="5"/>
    </row>
    <row r="3072" spans="1:2" ht="14" x14ac:dyDescent="0.15">
      <c r="A3072" s="34"/>
      <c r="B3072" s="5"/>
    </row>
    <row r="3073" spans="1:2" ht="14" x14ac:dyDescent="0.15">
      <c r="A3073" s="34"/>
      <c r="B3073" s="5"/>
    </row>
    <row r="3074" spans="1:2" ht="14" x14ac:dyDescent="0.15">
      <c r="A3074" s="34"/>
      <c r="B3074" s="5"/>
    </row>
    <row r="3075" spans="1:2" ht="14" x14ac:dyDescent="0.15">
      <c r="A3075" s="34"/>
      <c r="B3075" s="5"/>
    </row>
    <row r="3076" spans="1:2" ht="14" x14ac:dyDescent="0.15">
      <c r="A3076" s="34"/>
      <c r="B3076" s="5"/>
    </row>
    <row r="3077" spans="1:2" ht="14" x14ac:dyDescent="0.15">
      <c r="A3077" s="34"/>
      <c r="B3077" s="5"/>
    </row>
    <row r="3078" spans="1:2" ht="14" x14ac:dyDescent="0.15">
      <c r="A3078" s="34"/>
      <c r="B3078" s="5"/>
    </row>
    <row r="3079" spans="1:2" ht="14" x14ac:dyDescent="0.15">
      <c r="A3079" s="34"/>
      <c r="B3079" s="5"/>
    </row>
    <row r="3080" spans="1:2" ht="14" x14ac:dyDescent="0.15">
      <c r="A3080" s="34"/>
      <c r="B3080" s="5"/>
    </row>
    <row r="3081" spans="1:2" ht="14" x14ac:dyDescent="0.15">
      <c r="A3081" s="34"/>
      <c r="B3081" s="5"/>
    </row>
    <row r="3082" spans="1:2" ht="14" x14ac:dyDescent="0.15">
      <c r="A3082" s="34"/>
      <c r="B3082" s="5"/>
    </row>
    <row r="3083" spans="1:2" ht="14" x14ac:dyDescent="0.15">
      <c r="A3083" s="34"/>
      <c r="B3083" s="5"/>
    </row>
    <row r="3084" spans="1:2" ht="14" x14ac:dyDescent="0.15">
      <c r="A3084" s="34"/>
      <c r="B3084" s="5"/>
    </row>
    <row r="3085" spans="1:2" ht="14" x14ac:dyDescent="0.15">
      <c r="A3085" s="34"/>
      <c r="B3085" s="5"/>
    </row>
    <row r="3086" spans="1:2" ht="14" x14ac:dyDescent="0.15">
      <c r="A3086" s="34"/>
      <c r="B3086" s="5"/>
    </row>
    <row r="3087" spans="1:2" ht="14" x14ac:dyDescent="0.15">
      <c r="A3087" s="34"/>
      <c r="B3087" s="5"/>
    </row>
    <row r="3088" spans="1:2" ht="14" x14ac:dyDescent="0.15">
      <c r="A3088" s="34"/>
      <c r="B3088" s="5"/>
    </row>
    <row r="3089" spans="1:2" ht="14" x14ac:dyDescent="0.15">
      <c r="A3089" s="34"/>
      <c r="B3089" s="5"/>
    </row>
    <row r="3090" spans="1:2" ht="14" x14ac:dyDescent="0.15">
      <c r="A3090" s="34"/>
      <c r="B3090" s="5"/>
    </row>
    <row r="3091" spans="1:2" ht="14" x14ac:dyDescent="0.15">
      <c r="A3091" s="34"/>
      <c r="B3091" s="5"/>
    </row>
    <row r="3092" spans="1:2" ht="14" x14ac:dyDescent="0.15">
      <c r="A3092" s="34"/>
      <c r="B3092" s="5"/>
    </row>
    <row r="3093" spans="1:2" ht="14" x14ac:dyDescent="0.15">
      <c r="A3093" s="34"/>
      <c r="B3093" s="5"/>
    </row>
    <row r="3094" spans="1:2" ht="14" x14ac:dyDescent="0.15">
      <c r="A3094" s="34"/>
      <c r="B3094" s="5"/>
    </row>
    <row r="3095" spans="1:2" ht="14" x14ac:dyDescent="0.15">
      <c r="A3095" s="34"/>
      <c r="B3095" s="5"/>
    </row>
    <row r="3096" spans="1:2" ht="14" x14ac:dyDescent="0.15">
      <c r="A3096" s="34"/>
      <c r="B3096" s="5"/>
    </row>
    <row r="3097" spans="1:2" ht="14" x14ac:dyDescent="0.15">
      <c r="A3097" s="34"/>
      <c r="B3097" s="5"/>
    </row>
    <row r="3098" spans="1:2" ht="14" x14ac:dyDescent="0.15">
      <c r="A3098" s="34"/>
      <c r="B3098" s="5"/>
    </row>
    <row r="3099" spans="1:2" ht="14" x14ac:dyDescent="0.15">
      <c r="A3099" s="34"/>
      <c r="B3099" s="5"/>
    </row>
    <row r="3100" spans="1:2" ht="14" x14ac:dyDescent="0.15">
      <c r="A3100" s="34"/>
      <c r="B3100" s="5"/>
    </row>
    <row r="3101" spans="1:2" ht="14" x14ac:dyDescent="0.15">
      <c r="A3101" s="34"/>
      <c r="B3101" s="5"/>
    </row>
    <row r="3102" spans="1:2" ht="14" x14ac:dyDescent="0.15">
      <c r="A3102" s="34"/>
      <c r="B3102" s="5"/>
    </row>
    <row r="3103" spans="1:2" ht="14" x14ac:dyDescent="0.15">
      <c r="A3103" s="34"/>
      <c r="B3103" s="5"/>
    </row>
    <row r="3104" spans="1:2" ht="14" x14ac:dyDescent="0.15">
      <c r="A3104" s="34"/>
      <c r="B3104" s="5"/>
    </row>
    <row r="3105" spans="1:2" ht="14" x14ac:dyDescent="0.15">
      <c r="A3105" s="34"/>
      <c r="B3105" s="5"/>
    </row>
    <row r="3106" spans="1:2" ht="14" x14ac:dyDescent="0.15">
      <c r="A3106" s="34"/>
      <c r="B3106" s="5"/>
    </row>
    <row r="3107" spans="1:2" ht="14" x14ac:dyDescent="0.15">
      <c r="A3107" s="34"/>
      <c r="B3107" s="5"/>
    </row>
    <row r="3108" spans="1:2" ht="14" x14ac:dyDescent="0.15">
      <c r="A3108" s="34"/>
      <c r="B3108" s="5"/>
    </row>
    <row r="3109" spans="1:2" ht="14" x14ac:dyDescent="0.15">
      <c r="A3109" s="34"/>
      <c r="B3109" s="5"/>
    </row>
    <row r="3110" spans="1:2" ht="14" x14ac:dyDescent="0.15">
      <c r="A3110" s="34"/>
      <c r="B3110" s="5"/>
    </row>
    <row r="3111" spans="1:2" ht="14" x14ac:dyDescent="0.15">
      <c r="A3111" s="34"/>
      <c r="B3111" s="5"/>
    </row>
    <row r="3112" spans="1:2" ht="14" x14ac:dyDescent="0.15">
      <c r="A3112" s="34"/>
      <c r="B3112" s="5"/>
    </row>
    <row r="3113" spans="1:2" ht="14" x14ac:dyDescent="0.15">
      <c r="A3113" s="34"/>
      <c r="B3113" s="5"/>
    </row>
    <row r="3114" spans="1:2" ht="14" x14ac:dyDescent="0.15">
      <c r="A3114" s="34"/>
      <c r="B3114" s="5"/>
    </row>
    <row r="3115" spans="1:2" ht="14" x14ac:dyDescent="0.15">
      <c r="A3115" s="34"/>
      <c r="B3115" s="5"/>
    </row>
    <row r="3116" spans="1:2" ht="14" x14ac:dyDescent="0.15">
      <c r="A3116" s="34"/>
      <c r="B3116" s="5"/>
    </row>
    <row r="3117" spans="1:2" ht="14" x14ac:dyDescent="0.15">
      <c r="A3117" s="34"/>
      <c r="B3117" s="5"/>
    </row>
    <row r="3118" spans="1:2" ht="14" x14ac:dyDescent="0.15">
      <c r="A3118" s="34"/>
      <c r="B3118" s="5"/>
    </row>
    <row r="3119" spans="1:2" ht="14" x14ac:dyDescent="0.15">
      <c r="A3119" s="34"/>
      <c r="B3119" s="5"/>
    </row>
    <row r="3120" spans="1:2" ht="14" x14ac:dyDescent="0.15">
      <c r="A3120" s="34"/>
      <c r="B3120" s="5"/>
    </row>
    <row r="3121" spans="1:2" ht="14" x14ac:dyDescent="0.15">
      <c r="A3121" s="34"/>
      <c r="B3121" s="5"/>
    </row>
    <row r="3122" spans="1:2" ht="14" x14ac:dyDescent="0.15">
      <c r="A3122" s="34"/>
      <c r="B3122" s="5"/>
    </row>
    <row r="3123" spans="1:2" ht="14" x14ac:dyDescent="0.15">
      <c r="A3123" s="34"/>
      <c r="B3123" s="5"/>
    </row>
    <row r="3124" spans="1:2" ht="14" x14ac:dyDescent="0.15">
      <c r="A3124" s="34"/>
      <c r="B3124" s="5"/>
    </row>
    <row r="3125" spans="1:2" ht="14" x14ac:dyDescent="0.15">
      <c r="A3125" s="34"/>
      <c r="B3125" s="5"/>
    </row>
    <row r="3126" spans="1:2" ht="14" x14ac:dyDescent="0.15">
      <c r="A3126" s="34"/>
      <c r="B3126" s="5"/>
    </row>
    <row r="3127" spans="1:2" ht="14" x14ac:dyDescent="0.15">
      <c r="A3127" s="34"/>
      <c r="B3127" s="5"/>
    </row>
    <row r="3128" spans="1:2" ht="14" x14ac:dyDescent="0.15">
      <c r="A3128" s="34"/>
      <c r="B3128" s="5"/>
    </row>
    <row r="3129" spans="1:2" ht="14" x14ac:dyDescent="0.15">
      <c r="A3129" s="34"/>
      <c r="B3129" s="5"/>
    </row>
    <row r="3130" spans="1:2" ht="14" x14ac:dyDescent="0.15">
      <c r="A3130" s="34"/>
      <c r="B3130" s="5"/>
    </row>
    <row r="3131" spans="1:2" ht="14" x14ac:dyDescent="0.15">
      <c r="A3131" s="34"/>
      <c r="B3131" s="5"/>
    </row>
    <row r="3132" spans="1:2" ht="14" x14ac:dyDescent="0.15">
      <c r="A3132" s="34"/>
      <c r="B3132" s="5"/>
    </row>
    <row r="3133" spans="1:2" ht="14" x14ac:dyDescent="0.15">
      <c r="A3133" s="34"/>
      <c r="B3133" s="5"/>
    </row>
    <row r="3134" spans="1:2" ht="14" x14ac:dyDescent="0.15">
      <c r="A3134" s="34"/>
      <c r="B3134" s="5"/>
    </row>
    <row r="3135" spans="1:2" ht="14" x14ac:dyDescent="0.15">
      <c r="A3135" s="34"/>
      <c r="B3135" s="5"/>
    </row>
    <row r="3136" spans="1:2" ht="14" x14ac:dyDescent="0.15">
      <c r="A3136" s="34"/>
      <c r="B3136" s="5"/>
    </row>
    <row r="3137" spans="1:2" ht="14" x14ac:dyDescent="0.15">
      <c r="A3137" s="34"/>
      <c r="B3137" s="5"/>
    </row>
    <row r="3138" spans="1:2" ht="14" x14ac:dyDescent="0.15">
      <c r="A3138" s="34"/>
      <c r="B3138" s="5"/>
    </row>
    <row r="3139" spans="1:2" ht="14" x14ac:dyDescent="0.15">
      <c r="A3139" s="34"/>
      <c r="B3139" s="5"/>
    </row>
    <row r="3140" spans="1:2" ht="14" x14ac:dyDescent="0.15">
      <c r="A3140" s="34"/>
      <c r="B3140" s="5"/>
    </row>
    <row r="3141" spans="1:2" ht="14" x14ac:dyDescent="0.15">
      <c r="A3141" s="34"/>
      <c r="B3141" s="5"/>
    </row>
    <row r="3142" spans="1:2" ht="14" x14ac:dyDescent="0.15">
      <c r="A3142" s="34"/>
      <c r="B3142" s="5"/>
    </row>
    <row r="3143" spans="1:2" ht="14" x14ac:dyDescent="0.15">
      <c r="A3143" s="34"/>
      <c r="B3143" s="5"/>
    </row>
    <row r="3144" spans="1:2" ht="14" x14ac:dyDescent="0.15">
      <c r="A3144" s="34"/>
      <c r="B3144" s="5"/>
    </row>
    <row r="3145" spans="1:2" ht="14" x14ac:dyDescent="0.15">
      <c r="A3145" s="34"/>
      <c r="B3145" s="5"/>
    </row>
    <row r="3146" spans="1:2" ht="14" x14ac:dyDescent="0.15">
      <c r="A3146" s="34"/>
      <c r="B3146" s="5"/>
    </row>
    <row r="3147" spans="1:2" ht="14" x14ac:dyDescent="0.15">
      <c r="A3147" s="34"/>
      <c r="B3147" s="5"/>
    </row>
    <row r="3148" spans="1:2" ht="14" x14ac:dyDescent="0.15">
      <c r="A3148" s="34"/>
      <c r="B3148" s="5"/>
    </row>
    <row r="3149" spans="1:2" ht="14" x14ac:dyDescent="0.15">
      <c r="A3149" s="34"/>
      <c r="B3149" s="5"/>
    </row>
    <row r="3150" spans="1:2" ht="14" x14ac:dyDescent="0.15">
      <c r="A3150" s="34"/>
      <c r="B3150" s="5"/>
    </row>
    <row r="3151" spans="1:2" ht="14" x14ac:dyDescent="0.15">
      <c r="A3151" s="34"/>
      <c r="B3151" s="5"/>
    </row>
    <row r="3152" spans="1:2" ht="14" x14ac:dyDescent="0.15">
      <c r="A3152" s="34"/>
      <c r="B3152" s="5"/>
    </row>
    <row r="3153" spans="1:2" ht="14" x14ac:dyDescent="0.15">
      <c r="A3153" s="34"/>
      <c r="B3153" s="5"/>
    </row>
    <row r="3154" spans="1:2" ht="14" x14ac:dyDescent="0.15">
      <c r="A3154" s="34"/>
      <c r="B3154" s="5"/>
    </row>
    <row r="3155" spans="1:2" ht="14" x14ac:dyDescent="0.15">
      <c r="A3155" s="34"/>
      <c r="B3155" s="5"/>
    </row>
    <row r="3156" spans="1:2" ht="14" x14ac:dyDescent="0.15">
      <c r="A3156" s="34"/>
      <c r="B3156" s="5"/>
    </row>
    <row r="3157" spans="1:2" ht="14" x14ac:dyDescent="0.15">
      <c r="A3157" s="34"/>
      <c r="B3157" s="5"/>
    </row>
    <row r="3158" spans="1:2" ht="14" x14ac:dyDescent="0.15">
      <c r="A3158" s="34"/>
      <c r="B3158" s="5"/>
    </row>
    <row r="3159" spans="1:2" ht="14" x14ac:dyDescent="0.15">
      <c r="A3159" s="34"/>
      <c r="B3159" s="5"/>
    </row>
    <row r="3160" spans="1:2" ht="14" x14ac:dyDescent="0.15">
      <c r="A3160" s="34"/>
      <c r="B3160" s="5"/>
    </row>
    <row r="3161" spans="1:2" ht="14" x14ac:dyDescent="0.15">
      <c r="A3161" s="34"/>
      <c r="B3161" s="5"/>
    </row>
    <row r="3162" spans="1:2" ht="14" x14ac:dyDescent="0.15">
      <c r="A3162" s="34"/>
      <c r="B3162" s="5"/>
    </row>
    <row r="3163" spans="1:2" ht="14" x14ac:dyDescent="0.15">
      <c r="A3163" s="34"/>
      <c r="B3163" s="5"/>
    </row>
    <row r="3164" spans="1:2" ht="14" x14ac:dyDescent="0.15">
      <c r="A3164" s="34"/>
      <c r="B3164" s="5"/>
    </row>
    <row r="3165" spans="1:2" ht="14" x14ac:dyDescent="0.15">
      <c r="A3165" s="34"/>
      <c r="B3165" s="5"/>
    </row>
    <row r="3166" spans="1:2" ht="14" x14ac:dyDescent="0.15">
      <c r="A3166" s="34"/>
      <c r="B3166" s="5"/>
    </row>
    <row r="3167" spans="1:2" ht="14" x14ac:dyDescent="0.15">
      <c r="A3167" s="34"/>
      <c r="B3167" s="5"/>
    </row>
    <row r="3168" spans="1:2" ht="14" x14ac:dyDescent="0.15">
      <c r="A3168" s="34"/>
      <c r="B3168" s="5"/>
    </row>
    <row r="3169" spans="1:2" ht="14" x14ac:dyDescent="0.15">
      <c r="A3169" s="34"/>
      <c r="B3169" s="5"/>
    </row>
    <row r="3170" spans="1:2" ht="14" x14ac:dyDescent="0.15">
      <c r="A3170" s="34"/>
      <c r="B3170" s="5"/>
    </row>
    <row r="3171" spans="1:2" ht="14" x14ac:dyDescent="0.15">
      <c r="A3171" s="34"/>
      <c r="B3171" s="5"/>
    </row>
    <row r="3172" spans="1:2" ht="14" x14ac:dyDescent="0.15">
      <c r="A3172" s="34"/>
      <c r="B3172" s="5"/>
    </row>
    <row r="3173" spans="1:2" ht="14" x14ac:dyDescent="0.15">
      <c r="A3173" s="34"/>
      <c r="B3173" s="5"/>
    </row>
    <row r="3174" spans="1:2" ht="14" x14ac:dyDescent="0.15">
      <c r="A3174" s="34"/>
      <c r="B3174" s="5"/>
    </row>
    <row r="3175" spans="1:2" ht="14" x14ac:dyDescent="0.15">
      <c r="A3175" s="34"/>
      <c r="B3175" s="5"/>
    </row>
    <row r="3176" spans="1:2" ht="14" x14ac:dyDescent="0.15">
      <c r="A3176" s="34"/>
      <c r="B3176" s="5"/>
    </row>
    <row r="3177" spans="1:2" ht="14" x14ac:dyDescent="0.15">
      <c r="A3177" s="34"/>
      <c r="B3177" s="5"/>
    </row>
    <row r="3178" spans="1:2" ht="14" x14ac:dyDescent="0.15">
      <c r="A3178" s="34"/>
      <c r="B3178" s="5"/>
    </row>
    <row r="3179" spans="1:2" ht="14" x14ac:dyDescent="0.15">
      <c r="A3179" s="34"/>
      <c r="B3179" s="5"/>
    </row>
    <row r="3180" spans="1:2" ht="14" x14ac:dyDescent="0.15">
      <c r="A3180" s="34"/>
      <c r="B3180" s="5"/>
    </row>
    <row r="3181" spans="1:2" ht="14" x14ac:dyDescent="0.15">
      <c r="A3181" s="34"/>
      <c r="B3181" s="5"/>
    </row>
    <row r="3182" spans="1:2" ht="14" x14ac:dyDescent="0.15">
      <c r="A3182" s="34"/>
      <c r="B3182" s="5"/>
    </row>
    <row r="3183" spans="1:2" ht="14" x14ac:dyDescent="0.15">
      <c r="A3183" s="34"/>
      <c r="B3183" s="5"/>
    </row>
    <row r="3184" spans="1:2" ht="14" x14ac:dyDescent="0.15">
      <c r="A3184" s="34"/>
      <c r="B3184" s="5"/>
    </row>
    <row r="3185" spans="1:2" ht="14" x14ac:dyDescent="0.15">
      <c r="A3185" s="34"/>
      <c r="B3185" s="5"/>
    </row>
    <row r="3186" spans="1:2" ht="14" x14ac:dyDescent="0.15">
      <c r="A3186" s="34"/>
      <c r="B3186" s="5"/>
    </row>
    <row r="3187" spans="1:2" ht="14" x14ac:dyDescent="0.15">
      <c r="A3187" s="34"/>
      <c r="B3187" s="5"/>
    </row>
    <row r="3188" spans="1:2" ht="14" x14ac:dyDescent="0.15">
      <c r="A3188" s="34"/>
      <c r="B3188" s="5"/>
    </row>
    <row r="3189" spans="1:2" ht="14" x14ac:dyDescent="0.15">
      <c r="A3189" s="34"/>
      <c r="B3189" s="5"/>
    </row>
    <row r="3190" spans="1:2" ht="14" x14ac:dyDescent="0.15">
      <c r="A3190" s="34"/>
      <c r="B3190" s="5"/>
    </row>
    <row r="3191" spans="1:2" ht="14" x14ac:dyDescent="0.15">
      <c r="A3191" s="34"/>
      <c r="B3191" s="5"/>
    </row>
    <row r="3192" spans="1:2" ht="14" x14ac:dyDescent="0.15">
      <c r="A3192" s="34"/>
      <c r="B3192" s="5"/>
    </row>
    <row r="3193" spans="1:2" ht="14" x14ac:dyDescent="0.15">
      <c r="A3193" s="34"/>
      <c r="B3193" s="5"/>
    </row>
    <row r="3194" spans="1:2" ht="14" x14ac:dyDescent="0.15">
      <c r="A3194" s="34"/>
      <c r="B3194" s="5"/>
    </row>
    <row r="3195" spans="1:2" ht="14" x14ac:dyDescent="0.15">
      <c r="A3195" s="34"/>
      <c r="B3195" s="5"/>
    </row>
    <row r="3196" spans="1:2" ht="14" x14ac:dyDescent="0.15">
      <c r="A3196" s="34"/>
      <c r="B3196" s="5"/>
    </row>
    <row r="3197" spans="1:2" ht="14" x14ac:dyDescent="0.15">
      <c r="A3197" s="34"/>
      <c r="B3197" s="5"/>
    </row>
    <row r="3198" spans="1:2" ht="14" x14ac:dyDescent="0.15">
      <c r="A3198" s="34"/>
      <c r="B3198" s="5"/>
    </row>
    <row r="3199" spans="1:2" ht="14" x14ac:dyDescent="0.15">
      <c r="A3199" s="34"/>
      <c r="B3199" s="5"/>
    </row>
    <row r="3200" spans="1:2" ht="14" x14ac:dyDescent="0.15">
      <c r="A3200" s="34"/>
      <c r="B3200" s="5"/>
    </row>
    <row r="3201" spans="1:2" ht="14" x14ac:dyDescent="0.15">
      <c r="A3201" s="34"/>
      <c r="B3201" s="5"/>
    </row>
    <row r="3202" spans="1:2" ht="14" x14ac:dyDescent="0.15">
      <c r="A3202" s="34"/>
      <c r="B3202" s="5"/>
    </row>
    <row r="3203" spans="1:2" ht="14" x14ac:dyDescent="0.15">
      <c r="A3203" s="34"/>
      <c r="B3203" s="5"/>
    </row>
    <row r="3204" spans="1:2" ht="14" x14ac:dyDescent="0.15">
      <c r="A3204" s="34"/>
      <c r="B3204" s="5"/>
    </row>
    <row r="3205" spans="1:2" ht="14" x14ac:dyDescent="0.15">
      <c r="A3205" s="34"/>
      <c r="B3205" s="5"/>
    </row>
    <row r="3206" spans="1:2" ht="14" x14ac:dyDescent="0.15">
      <c r="A3206" s="34"/>
      <c r="B3206" s="5"/>
    </row>
    <row r="3207" spans="1:2" ht="14" x14ac:dyDescent="0.15">
      <c r="A3207" s="34"/>
      <c r="B3207" s="5"/>
    </row>
    <row r="3208" spans="1:2" ht="14" x14ac:dyDescent="0.15">
      <c r="A3208" s="34"/>
      <c r="B3208" s="5"/>
    </row>
    <row r="3209" spans="1:2" ht="14" x14ac:dyDescent="0.15">
      <c r="A3209" s="34"/>
      <c r="B3209" s="5"/>
    </row>
    <row r="3210" spans="1:2" ht="14" x14ac:dyDescent="0.15">
      <c r="A3210" s="34"/>
      <c r="B3210" s="5"/>
    </row>
    <row r="3211" spans="1:2" ht="14" x14ac:dyDescent="0.15">
      <c r="A3211" s="34"/>
      <c r="B3211" s="5"/>
    </row>
    <row r="3212" spans="1:2" ht="14" x14ac:dyDescent="0.15">
      <c r="A3212" s="34"/>
      <c r="B3212" s="5"/>
    </row>
    <row r="3213" spans="1:2" ht="14" x14ac:dyDescent="0.15">
      <c r="A3213" s="34"/>
      <c r="B3213" s="5"/>
    </row>
    <row r="3214" spans="1:2" ht="14" x14ac:dyDescent="0.15">
      <c r="A3214" s="34"/>
      <c r="B3214" s="5"/>
    </row>
    <row r="3215" spans="1:2" ht="14" x14ac:dyDescent="0.15">
      <c r="A3215" s="34"/>
      <c r="B3215" s="5"/>
    </row>
    <row r="3216" spans="1:2" ht="14" x14ac:dyDescent="0.15">
      <c r="A3216" s="34"/>
      <c r="B3216" s="5"/>
    </row>
    <row r="3217" spans="1:2" ht="14" x14ac:dyDescent="0.15">
      <c r="A3217" s="34"/>
      <c r="B3217" s="5"/>
    </row>
    <row r="3218" spans="1:2" ht="14" x14ac:dyDescent="0.15">
      <c r="A3218" s="34"/>
      <c r="B3218" s="5"/>
    </row>
    <row r="3219" spans="1:2" ht="14" x14ac:dyDescent="0.15">
      <c r="A3219" s="34"/>
      <c r="B3219" s="5"/>
    </row>
    <row r="3220" spans="1:2" ht="14" x14ac:dyDescent="0.15">
      <c r="A3220" s="34"/>
      <c r="B3220" s="5"/>
    </row>
    <row r="3221" spans="1:2" ht="14" x14ac:dyDescent="0.15">
      <c r="A3221" s="34"/>
      <c r="B3221" s="5"/>
    </row>
    <row r="3222" spans="1:2" ht="14" x14ac:dyDescent="0.15">
      <c r="A3222" s="34"/>
      <c r="B3222" s="5"/>
    </row>
    <row r="3223" spans="1:2" ht="14" x14ac:dyDescent="0.15">
      <c r="A3223" s="34"/>
      <c r="B3223" s="5"/>
    </row>
    <row r="3224" spans="1:2" ht="14" x14ac:dyDescent="0.15">
      <c r="A3224" s="34"/>
      <c r="B3224" s="5"/>
    </row>
    <row r="3225" spans="1:2" ht="14" x14ac:dyDescent="0.15">
      <c r="A3225" s="34"/>
      <c r="B3225" s="5"/>
    </row>
    <row r="3226" spans="1:2" ht="14" x14ac:dyDescent="0.15">
      <c r="A3226" s="34"/>
      <c r="B3226" s="5"/>
    </row>
    <row r="3227" spans="1:2" ht="14" x14ac:dyDescent="0.15">
      <c r="A3227" s="34"/>
      <c r="B3227" s="5"/>
    </row>
    <row r="3228" spans="1:2" ht="14" x14ac:dyDescent="0.15">
      <c r="A3228" s="34"/>
      <c r="B3228" s="5"/>
    </row>
    <row r="3229" spans="1:2" ht="14" x14ac:dyDescent="0.15">
      <c r="A3229" s="34"/>
      <c r="B3229" s="5"/>
    </row>
    <row r="3230" spans="1:2" ht="14" x14ac:dyDescent="0.15">
      <c r="A3230" s="34"/>
      <c r="B3230" s="5"/>
    </row>
    <row r="3231" spans="1:2" ht="14" x14ac:dyDescent="0.15">
      <c r="A3231" s="34"/>
      <c r="B3231" s="5"/>
    </row>
    <row r="3232" spans="1:2" ht="14" x14ac:dyDescent="0.15">
      <c r="A3232" s="34"/>
      <c r="B3232" s="5"/>
    </row>
    <row r="3233" spans="1:2" ht="14" x14ac:dyDescent="0.15">
      <c r="A3233" s="34"/>
      <c r="B3233" s="5"/>
    </row>
    <row r="3234" spans="1:2" ht="14" x14ac:dyDescent="0.15">
      <c r="A3234" s="34"/>
      <c r="B3234" s="5"/>
    </row>
    <row r="3235" spans="1:2" ht="14" x14ac:dyDescent="0.15">
      <c r="A3235" s="34"/>
      <c r="B3235" s="5"/>
    </row>
    <row r="3236" spans="1:2" ht="14" x14ac:dyDescent="0.15">
      <c r="A3236" s="34"/>
      <c r="B3236" s="5"/>
    </row>
    <row r="3237" spans="1:2" ht="14" x14ac:dyDescent="0.15">
      <c r="A3237" s="34"/>
      <c r="B3237" s="5"/>
    </row>
    <row r="3238" spans="1:2" ht="14" x14ac:dyDescent="0.15">
      <c r="A3238" s="34"/>
      <c r="B3238" s="5"/>
    </row>
    <row r="3239" spans="1:2" ht="14" x14ac:dyDescent="0.15">
      <c r="A3239" s="34"/>
      <c r="B3239" s="5"/>
    </row>
    <row r="3240" spans="1:2" ht="14" x14ac:dyDescent="0.15">
      <c r="A3240" s="34"/>
      <c r="B3240" s="5"/>
    </row>
    <row r="3241" spans="1:2" ht="14" x14ac:dyDescent="0.15">
      <c r="A3241" s="34"/>
      <c r="B3241" s="5"/>
    </row>
    <row r="3242" spans="1:2" ht="14" x14ac:dyDescent="0.15">
      <c r="A3242" s="34"/>
      <c r="B3242" s="5"/>
    </row>
    <row r="3243" spans="1:2" ht="14" x14ac:dyDescent="0.15">
      <c r="A3243" s="34"/>
      <c r="B3243" s="5"/>
    </row>
    <row r="3244" spans="1:2" ht="14" x14ac:dyDescent="0.15">
      <c r="A3244" s="34"/>
      <c r="B3244" s="5"/>
    </row>
    <row r="3245" spans="1:2" ht="14" x14ac:dyDescent="0.15">
      <c r="A3245" s="34"/>
      <c r="B3245" s="5"/>
    </row>
    <row r="3246" spans="1:2" ht="14" x14ac:dyDescent="0.15">
      <c r="A3246" s="34"/>
      <c r="B3246" s="5"/>
    </row>
    <row r="3247" spans="1:2" ht="14" x14ac:dyDescent="0.15">
      <c r="A3247" s="34"/>
      <c r="B3247" s="5"/>
    </row>
    <row r="3248" spans="1:2" ht="14" x14ac:dyDescent="0.15">
      <c r="A3248" s="34"/>
      <c r="B3248" s="5"/>
    </row>
    <row r="3249" spans="1:2" ht="14" x14ac:dyDescent="0.15">
      <c r="A3249" s="34"/>
      <c r="B3249" s="5"/>
    </row>
    <row r="3250" spans="1:2" ht="14" x14ac:dyDescent="0.15">
      <c r="A3250" s="34"/>
      <c r="B3250" s="5"/>
    </row>
    <row r="3251" spans="1:2" ht="14" x14ac:dyDescent="0.15">
      <c r="A3251" s="34"/>
      <c r="B3251" s="5"/>
    </row>
    <row r="3252" spans="1:2" ht="14" x14ac:dyDescent="0.15">
      <c r="A3252" s="34"/>
      <c r="B3252" s="5"/>
    </row>
    <row r="3253" spans="1:2" ht="14" x14ac:dyDescent="0.15">
      <c r="A3253" s="34"/>
      <c r="B3253" s="5"/>
    </row>
    <row r="3254" spans="1:2" ht="14" x14ac:dyDescent="0.15">
      <c r="A3254" s="34"/>
      <c r="B3254" s="5"/>
    </row>
    <row r="3255" spans="1:2" ht="14" x14ac:dyDescent="0.15">
      <c r="A3255" s="34"/>
      <c r="B3255" s="5"/>
    </row>
    <row r="3256" spans="1:2" ht="14" x14ac:dyDescent="0.15">
      <c r="A3256" s="34"/>
      <c r="B3256" s="5"/>
    </row>
    <row r="3257" spans="1:2" ht="14" x14ac:dyDescent="0.15">
      <c r="A3257" s="34"/>
      <c r="B3257" s="5"/>
    </row>
    <row r="3258" spans="1:2" ht="14" x14ac:dyDescent="0.15">
      <c r="A3258" s="34"/>
      <c r="B3258" s="5"/>
    </row>
    <row r="3259" spans="1:2" ht="14" x14ac:dyDescent="0.15">
      <c r="A3259" s="34"/>
      <c r="B3259" s="5"/>
    </row>
    <row r="3260" spans="1:2" ht="14" x14ac:dyDescent="0.15">
      <c r="A3260" s="34"/>
      <c r="B3260" s="5"/>
    </row>
    <row r="3261" spans="1:2" ht="14" x14ac:dyDescent="0.15">
      <c r="A3261" s="34"/>
      <c r="B3261" s="5"/>
    </row>
    <row r="3262" spans="1:2" ht="14" x14ac:dyDescent="0.15">
      <c r="A3262" s="34"/>
      <c r="B3262" s="5"/>
    </row>
    <row r="3263" spans="1:2" ht="14" x14ac:dyDescent="0.15">
      <c r="A3263" s="34"/>
      <c r="B3263" s="5"/>
    </row>
    <row r="3264" spans="1:2" ht="14" x14ac:dyDescent="0.15">
      <c r="A3264" s="34"/>
      <c r="B3264" s="5"/>
    </row>
    <row r="3265" spans="1:2" ht="14" x14ac:dyDescent="0.15">
      <c r="A3265" s="34"/>
      <c r="B3265" s="5"/>
    </row>
    <row r="3266" spans="1:2" ht="14" x14ac:dyDescent="0.15">
      <c r="A3266" s="34"/>
      <c r="B3266" s="5"/>
    </row>
    <row r="3267" spans="1:2" ht="14" x14ac:dyDescent="0.15">
      <c r="A3267" s="34"/>
      <c r="B3267" s="5"/>
    </row>
    <row r="3268" spans="1:2" ht="14" x14ac:dyDescent="0.15">
      <c r="A3268" s="34"/>
      <c r="B3268" s="5"/>
    </row>
    <row r="3269" spans="1:2" ht="14" x14ac:dyDescent="0.15">
      <c r="A3269" s="34"/>
      <c r="B3269" s="5"/>
    </row>
    <row r="3270" spans="1:2" ht="14" x14ac:dyDescent="0.15">
      <c r="A3270" s="34"/>
      <c r="B3270" s="5"/>
    </row>
    <row r="3271" spans="1:2" ht="14" x14ac:dyDescent="0.15">
      <c r="A3271" s="34"/>
      <c r="B3271" s="5"/>
    </row>
    <row r="3272" spans="1:2" ht="14" x14ac:dyDescent="0.15">
      <c r="A3272" s="34"/>
      <c r="B3272" s="5"/>
    </row>
    <row r="3273" spans="1:2" ht="14" x14ac:dyDescent="0.15">
      <c r="A3273" s="34"/>
      <c r="B3273" s="5"/>
    </row>
    <row r="3274" spans="1:2" ht="14" x14ac:dyDescent="0.15">
      <c r="A3274" s="34"/>
      <c r="B3274" s="5"/>
    </row>
    <row r="3275" spans="1:2" ht="14" x14ac:dyDescent="0.15">
      <c r="A3275" s="34"/>
      <c r="B3275" s="5"/>
    </row>
    <row r="3276" spans="1:2" ht="14" x14ac:dyDescent="0.15">
      <c r="A3276" s="34"/>
      <c r="B3276" s="5"/>
    </row>
    <row r="3277" spans="1:2" ht="14" x14ac:dyDescent="0.15">
      <c r="A3277" s="34"/>
      <c r="B3277" s="5"/>
    </row>
    <row r="3278" spans="1:2" ht="14" x14ac:dyDescent="0.15">
      <c r="A3278" s="34"/>
      <c r="B3278" s="5"/>
    </row>
    <row r="3279" spans="1:2" ht="14" x14ac:dyDescent="0.15">
      <c r="A3279" s="34"/>
      <c r="B3279" s="5"/>
    </row>
    <row r="3280" spans="1:2" ht="14" x14ac:dyDescent="0.15">
      <c r="A3280" s="34"/>
      <c r="B3280" s="5"/>
    </row>
    <row r="3281" spans="1:2" ht="14" x14ac:dyDescent="0.15">
      <c r="A3281" s="34"/>
      <c r="B3281" s="5"/>
    </row>
    <row r="3282" spans="1:2" ht="14" x14ac:dyDescent="0.15">
      <c r="A3282" s="34"/>
      <c r="B3282" s="5"/>
    </row>
    <row r="3283" spans="1:2" ht="14" x14ac:dyDescent="0.15">
      <c r="A3283" s="34"/>
      <c r="B3283" s="5"/>
    </row>
    <row r="3284" spans="1:2" ht="14" x14ac:dyDescent="0.15">
      <c r="A3284" s="34"/>
      <c r="B3284" s="5"/>
    </row>
    <row r="3285" spans="1:2" ht="14" x14ac:dyDescent="0.15">
      <c r="A3285" s="34"/>
      <c r="B3285" s="5"/>
    </row>
    <row r="3286" spans="1:2" ht="14" x14ac:dyDescent="0.15">
      <c r="A3286" s="34"/>
      <c r="B3286" s="5"/>
    </row>
    <row r="3287" spans="1:2" ht="14" x14ac:dyDescent="0.15">
      <c r="A3287" s="34"/>
      <c r="B3287" s="5"/>
    </row>
    <row r="3288" spans="1:2" ht="14" x14ac:dyDescent="0.15">
      <c r="A3288" s="34"/>
      <c r="B3288" s="5"/>
    </row>
    <row r="3289" spans="1:2" ht="14" x14ac:dyDescent="0.15">
      <c r="A3289" s="34"/>
      <c r="B3289" s="5"/>
    </row>
    <row r="3290" spans="1:2" ht="14" x14ac:dyDescent="0.15">
      <c r="A3290" s="34"/>
      <c r="B3290" s="5"/>
    </row>
    <row r="3291" spans="1:2" ht="14" x14ac:dyDescent="0.15">
      <c r="A3291" s="34"/>
      <c r="B3291" s="5"/>
    </row>
    <row r="3292" spans="1:2" ht="14" x14ac:dyDescent="0.15">
      <c r="A3292" s="34"/>
      <c r="B3292" s="5"/>
    </row>
    <row r="3293" spans="1:2" ht="14" x14ac:dyDescent="0.15">
      <c r="A3293" s="34"/>
      <c r="B3293" s="5"/>
    </row>
    <row r="3294" spans="1:2" ht="14" x14ac:dyDescent="0.15">
      <c r="A3294" s="34"/>
      <c r="B3294" s="5"/>
    </row>
    <row r="3295" spans="1:2" ht="14" x14ac:dyDescent="0.15">
      <c r="A3295" s="34"/>
      <c r="B3295" s="5"/>
    </row>
    <row r="3296" spans="1:2" ht="14" x14ac:dyDescent="0.15">
      <c r="A3296" s="34"/>
      <c r="B3296" s="5"/>
    </row>
    <row r="3297" spans="1:2" ht="14" x14ac:dyDescent="0.15">
      <c r="A3297" s="34"/>
      <c r="B3297" s="5"/>
    </row>
    <row r="3298" spans="1:2" ht="14" x14ac:dyDescent="0.15">
      <c r="A3298" s="34"/>
      <c r="B3298" s="5"/>
    </row>
    <row r="3299" spans="1:2" ht="14" x14ac:dyDescent="0.15">
      <c r="A3299" s="34"/>
      <c r="B3299" s="5"/>
    </row>
    <row r="3300" spans="1:2" ht="14" x14ac:dyDescent="0.15">
      <c r="A3300" s="34"/>
      <c r="B3300" s="5"/>
    </row>
    <row r="3301" spans="1:2" ht="14" x14ac:dyDescent="0.15">
      <c r="A3301" s="34"/>
      <c r="B3301" s="5"/>
    </row>
    <row r="3302" spans="1:2" ht="14" x14ac:dyDescent="0.15">
      <c r="A3302" s="34"/>
      <c r="B3302" s="5"/>
    </row>
    <row r="3303" spans="1:2" ht="14" x14ac:dyDescent="0.15">
      <c r="A3303" s="34"/>
      <c r="B3303" s="5"/>
    </row>
    <row r="3304" spans="1:2" ht="14" x14ac:dyDescent="0.15">
      <c r="A3304" s="34"/>
      <c r="B3304" s="5"/>
    </row>
    <row r="3305" spans="1:2" ht="14" x14ac:dyDescent="0.15">
      <c r="A3305" s="34"/>
      <c r="B3305" s="5"/>
    </row>
    <row r="3306" spans="1:2" ht="14" x14ac:dyDescent="0.15">
      <c r="A3306" s="34"/>
      <c r="B3306" s="5"/>
    </row>
    <row r="3307" spans="1:2" ht="14" x14ac:dyDescent="0.15">
      <c r="A3307" s="34"/>
      <c r="B3307" s="5"/>
    </row>
    <row r="3308" spans="1:2" ht="14" x14ac:dyDescent="0.15">
      <c r="A3308" s="34"/>
      <c r="B3308" s="5"/>
    </row>
    <row r="3309" spans="1:2" ht="14" x14ac:dyDescent="0.15">
      <c r="A3309" s="34"/>
      <c r="B3309" s="5"/>
    </row>
    <row r="3310" spans="1:2" ht="14" x14ac:dyDescent="0.15">
      <c r="A3310" s="34"/>
      <c r="B3310" s="5"/>
    </row>
    <row r="3311" spans="1:2" ht="14" x14ac:dyDescent="0.15">
      <c r="A3311" s="34"/>
      <c r="B3311" s="5"/>
    </row>
    <row r="3312" spans="1:2" ht="14" x14ac:dyDescent="0.15">
      <c r="A3312" s="34"/>
      <c r="B3312" s="5"/>
    </row>
    <row r="3313" spans="1:2" ht="14" x14ac:dyDescent="0.15">
      <c r="A3313" s="34"/>
      <c r="B3313" s="5"/>
    </row>
    <row r="3314" spans="1:2" ht="14" x14ac:dyDescent="0.15">
      <c r="A3314" s="34"/>
      <c r="B3314" s="5"/>
    </row>
    <row r="3315" spans="1:2" ht="14" x14ac:dyDescent="0.15">
      <c r="A3315" s="34"/>
      <c r="B3315" s="5"/>
    </row>
    <row r="3316" spans="1:2" ht="14" x14ac:dyDescent="0.15">
      <c r="A3316" s="34"/>
      <c r="B3316" s="5"/>
    </row>
    <row r="3317" spans="1:2" ht="14" x14ac:dyDescent="0.15">
      <c r="A3317" s="34"/>
      <c r="B3317" s="5"/>
    </row>
    <row r="3318" spans="1:2" ht="14" x14ac:dyDescent="0.15">
      <c r="A3318" s="34"/>
      <c r="B3318" s="5"/>
    </row>
    <row r="3319" spans="1:2" ht="14" x14ac:dyDescent="0.15">
      <c r="A3319" s="34"/>
      <c r="B3319" s="5"/>
    </row>
    <row r="3320" spans="1:2" ht="14" x14ac:dyDescent="0.15">
      <c r="A3320" s="34"/>
      <c r="B3320" s="5"/>
    </row>
    <row r="3321" spans="1:2" ht="14" x14ac:dyDescent="0.15">
      <c r="A3321" s="34"/>
      <c r="B3321" s="5"/>
    </row>
    <row r="3322" spans="1:2" ht="14" x14ac:dyDescent="0.15">
      <c r="A3322" s="34"/>
      <c r="B3322" s="5"/>
    </row>
  </sheetData>
  <mergeCells count="1">
    <mergeCell ref="A1:B1"/>
  </mergeCells>
  <pageMargins left="0.7" right="0.7" top="0.75" bottom="0.75" header="0.3" footer="0.3"/>
  <ignoredErrors>
    <ignoredError sqref="A3:A2322 A2324:A23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34"/>
  <sheetViews>
    <sheetView showGridLines="0" workbookViewId="0">
      <selection sqref="A1:D1"/>
    </sheetView>
  </sheetViews>
  <sheetFormatPr baseColWidth="10" defaultColWidth="14.5" defaultRowHeight="15.75" customHeight="1" x14ac:dyDescent="0.15"/>
  <cols>
    <col min="1" max="1" width="53" customWidth="1"/>
    <col min="4" max="4" width="36" customWidth="1"/>
  </cols>
  <sheetData>
    <row r="1" spans="1:4" ht="14" x14ac:dyDescent="0.15">
      <c r="A1" s="194" t="s">
        <v>7361</v>
      </c>
      <c r="B1" s="195"/>
      <c r="C1" s="195"/>
      <c r="D1" s="196"/>
    </row>
    <row r="2" spans="1:4" ht="14" x14ac:dyDescent="0.15">
      <c r="A2" s="19" t="s">
        <v>259</v>
      </c>
      <c r="B2" s="5"/>
      <c r="C2" s="5"/>
      <c r="D2" s="20"/>
    </row>
    <row r="3" spans="1:4" ht="14" x14ac:dyDescent="0.15">
      <c r="A3" s="19" t="s">
        <v>260</v>
      </c>
      <c r="B3" s="5"/>
      <c r="C3" s="5"/>
      <c r="D3" s="20"/>
    </row>
    <row r="4" spans="1:4" ht="14" x14ac:dyDescent="0.15">
      <c r="A4" s="19" t="s">
        <v>261</v>
      </c>
      <c r="B4" s="5"/>
      <c r="C4" s="5"/>
      <c r="D4" s="20"/>
    </row>
    <row r="5" spans="1:4" ht="14" x14ac:dyDescent="0.15">
      <c r="A5" s="19" t="s">
        <v>262</v>
      </c>
      <c r="B5" s="5"/>
      <c r="C5" s="5"/>
      <c r="D5" s="20"/>
    </row>
    <row r="6" spans="1:4" ht="14" x14ac:dyDescent="0.15">
      <c r="A6" s="19" t="s">
        <v>263</v>
      </c>
      <c r="B6" s="5"/>
      <c r="C6" s="5"/>
      <c r="D6" s="20"/>
    </row>
    <row r="7" spans="1:4" ht="14" x14ac:dyDescent="0.15">
      <c r="A7" s="19" t="s">
        <v>264</v>
      </c>
      <c r="B7" s="5"/>
      <c r="C7" s="5"/>
      <c r="D7" s="20"/>
    </row>
    <row r="8" spans="1:4" ht="14" x14ac:dyDescent="0.15">
      <c r="A8" s="19" t="s">
        <v>265</v>
      </c>
      <c r="B8" s="5"/>
      <c r="C8" s="5"/>
      <c r="D8" s="20"/>
    </row>
    <row r="9" spans="1:4" ht="14" x14ac:dyDescent="0.15">
      <c r="A9" s="21" t="s">
        <v>266</v>
      </c>
      <c r="B9" s="5"/>
      <c r="C9" s="5"/>
      <c r="D9" s="20"/>
    </row>
    <row r="10" spans="1:4" ht="14" x14ac:dyDescent="0.15">
      <c r="A10" s="19" t="s">
        <v>267</v>
      </c>
      <c r="B10" s="5"/>
      <c r="C10" s="5"/>
      <c r="D10" s="20"/>
    </row>
    <row r="11" spans="1:4" ht="14" x14ac:dyDescent="0.15">
      <c r="A11" s="21" t="s">
        <v>268</v>
      </c>
      <c r="B11" s="5"/>
      <c r="C11" s="5"/>
      <c r="D11" s="20"/>
    </row>
    <row r="12" spans="1:4" ht="14" x14ac:dyDescent="0.15">
      <c r="A12" s="19" t="s">
        <v>269</v>
      </c>
      <c r="B12" s="5"/>
      <c r="C12" s="5"/>
      <c r="D12" s="20"/>
    </row>
    <row r="13" spans="1:4" ht="14" x14ac:dyDescent="0.15">
      <c r="A13" s="19" t="s">
        <v>270</v>
      </c>
      <c r="B13" s="5"/>
      <c r="C13" s="5"/>
      <c r="D13" s="20"/>
    </row>
    <row r="14" spans="1:4" ht="14" x14ac:dyDescent="0.15">
      <c r="A14" s="21" t="s">
        <v>271</v>
      </c>
      <c r="B14" s="5"/>
      <c r="C14" s="5"/>
      <c r="D14" s="20"/>
    </row>
    <row r="15" spans="1:4" ht="14" x14ac:dyDescent="0.15">
      <c r="A15" s="19" t="s">
        <v>272</v>
      </c>
      <c r="B15" s="5"/>
      <c r="C15" s="5"/>
      <c r="D15" s="20"/>
    </row>
    <row r="16" spans="1:4" ht="14" x14ac:dyDescent="0.15">
      <c r="A16" s="21" t="s">
        <v>273</v>
      </c>
      <c r="B16" s="5"/>
      <c r="C16" s="5"/>
      <c r="D16" s="20"/>
    </row>
    <row r="17" spans="1:4" ht="14" x14ac:dyDescent="0.15">
      <c r="A17" s="19" t="s">
        <v>274</v>
      </c>
      <c r="B17" s="5"/>
      <c r="C17" s="5"/>
      <c r="D17" s="20"/>
    </row>
    <row r="18" spans="1:4" ht="14" x14ac:dyDescent="0.15">
      <c r="A18" s="21" t="s">
        <v>275</v>
      </c>
      <c r="B18" s="5"/>
      <c r="C18" s="5"/>
      <c r="D18" s="20"/>
    </row>
    <row r="19" spans="1:4" ht="14" x14ac:dyDescent="0.15">
      <c r="A19" s="19" t="s">
        <v>276</v>
      </c>
      <c r="B19" s="5"/>
      <c r="C19" s="5"/>
      <c r="D19" s="20"/>
    </row>
    <row r="20" spans="1:4" ht="14" x14ac:dyDescent="0.15">
      <c r="A20" s="21" t="s">
        <v>277</v>
      </c>
      <c r="B20" s="5"/>
      <c r="C20" s="5"/>
      <c r="D20" s="20"/>
    </row>
    <row r="21" spans="1:4" ht="14" x14ac:dyDescent="0.15">
      <c r="A21" s="19" t="s">
        <v>278</v>
      </c>
      <c r="B21" s="5"/>
      <c r="C21" s="5"/>
      <c r="D21" s="20"/>
    </row>
    <row r="22" spans="1:4" ht="14" x14ac:dyDescent="0.15">
      <c r="A22" s="21" t="s">
        <v>279</v>
      </c>
      <c r="B22" s="5"/>
      <c r="C22" s="5"/>
      <c r="D22" s="20"/>
    </row>
    <row r="23" spans="1:4" ht="14" x14ac:dyDescent="0.15">
      <c r="A23" s="19" t="s">
        <v>280</v>
      </c>
      <c r="B23" s="5"/>
      <c r="C23" s="5"/>
      <c r="D23" s="20"/>
    </row>
    <row r="24" spans="1:4" ht="14" x14ac:dyDescent="0.15">
      <c r="A24" s="21" t="s">
        <v>281</v>
      </c>
      <c r="B24" s="5"/>
      <c r="C24" s="5"/>
      <c r="D24" s="20"/>
    </row>
    <row r="25" spans="1:4" ht="14" x14ac:dyDescent="0.15">
      <c r="A25" s="19" t="s">
        <v>282</v>
      </c>
      <c r="B25" s="5"/>
      <c r="C25" s="5"/>
      <c r="D25" s="20"/>
    </row>
    <row r="26" spans="1:4" ht="14" x14ac:dyDescent="0.15">
      <c r="A26" s="19" t="s">
        <v>283</v>
      </c>
      <c r="B26" s="5"/>
      <c r="C26" s="5"/>
      <c r="D26" s="20"/>
    </row>
    <row r="27" spans="1:4" ht="14" x14ac:dyDescent="0.15">
      <c r="A27" s="21" t="s">
        <v>284</v>
      </c>
      <c r="B27" s="5"/>
      <c r="C27" s="5"/>
      <c r="D27" s="20"/>
    </row>
    <row r="28" spans="1:4" ht="14" x14ac:dyDescent="0.15">
      <c r="A28" s="19" t="s">
        <v>285</v>
      </c>
      <c r="B28" s="5"/>
      <c r="C28" s="5"/>
      <c r="D28" s="20"/>
    </row>
    <row r="29" spans="1:4" ht="14" x14ac:dyDescent="0.15">
      <c r="A29" s="21" t="s">
        <v>286</v>
      </c>
      <c r="B29" s="5"/>
      <c r="C29" s="5"/>
      <c r="D29" s="20"/>
    </row>
    <row r="30" spans="1:4" ht="14" x14ac:dyDescent="0.15">
      <c r="A30" s="21" t="s">
        <v>287</v>
      </c>
      <c r="B30" s="5"/>
      <c r="C30" s="5"/>
      <c r="D30" s="20"/>
    </row>
    <row r="31" spans="1:4" ht="14" x14ac:dyDescent="0.15">
      <c r="A31" s="21" t="s">
        <v>288</v>
      </c>
      <c r="B31" s="5"/>
      <c r="C31" s="5"/>
      <c r="D31" s="20"/>
    </row>
    <row r="32" spans="1:4" ht="14" x14ac:dyDescent="0.15">
      <c r="A32" s="21" t="s">
        <v>289</v>
      </c>
      <c r="B32" s="5"/>
      <c r="C32" s="5"/>
      <c r="D32" s="20"/>
    </row>
    <row r="33" spans="1:4" ht="14" x14ac:dyDescent="0.15">
      <c r="A33" s="22" t="s">
        <v>290</v>
      </c>
      <c r="B33" s="23"/>
      <c r="C33" s="23"/>
      <c r="D33" s="24"/>
    </row>
    <row r="34" spans="1:4" ht="30" customHeight="1" x14ac:dyDescent="0.15">
      <c r="A34" s="197" t="s">
        <v>291</v>
      </c>
      <c r="B34" s="197"/>
      <c r="C34" s="197"/>
      <c r="D34" s="197"/>
    </row>
  </sheetData>
  <mergeCells count="2">
    <mergeCell ref="A1:D1"/>
    <mergeCell ref="A34:D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2"/>
  <sheetViews>
    <sheetView showGridLines="0" workbookViewId="0">
      <selection sqref="A1:B1"/>
    </sheetView>
  </sheetViews>
  <sheetFormatPr baseColWidth="10" defaultColWidth="14.5" defaultRowHeight="15.75" customHeight="1" x14ac:dyDescent="0.15"/>
  <cols>
    <col min="1" max="1" width="14.5" style="55"/>
    <col min="2" max="2" width="65.6640625" style="55" customWidth="1"/>
    <col min="3" max="16384" width="14.5" style="55"/>
  </cols>
  <sheetData>
    <row r="1" spans="1:26" ht="15.75" customHeight="1" x14ac:dyDescent="0.15">
      <c r="A1" s="192" t="s">
        <v>7362</v>
      </c>
      <c r="B1" s="190"/>
    </row>
    <row r="2" spans="1:26" ht="15.75" customHeight="1" x14ac:dyDescent="0.15">
      <c r="A2" s="30" t="s">
        <v>292</v>
      </c>
      <c r="B2" s="71"/>
      <c r="C2" s="71"/>
      <c r="D2" s="71"/>
      <c r="E2" s="71"/>
      <c r="F2" s="71"/>
      <c r="G2" s="71"/>
      <c r="H2" s="71"/>
      <c r="I2" s="71"/>
      <c r="J2" s="71"/>
      <c r="K2" s="71"/>
      <c r="L2" s="71"/>
      <c r="M2" s="71"/>
      <c r="N2" s="71"/>
      <c r="O2" s="71"/>
      <c r="P2" s="71"/>
      <c r="Q2" s="71"/>
      <c r="R2" s="71"/>
      <c r="S2" s="71"/>
      <c r="T2" s="71"/>
      <c r="U2" s="71"/>
      <c r="V2" s="71"/>
      <c r="W2" s="71"/>
      <c r="X2" s="71"/>
      <c r="Y2" s="71"/>
      <c r="Z2" s="71"/>
    </row>
    <row r="3" spans="1:26" ht="15.75" customHeight="1" x14ac:dyDescent="0.15">
      <c r="A3" s="34" t="s">
        <v>4661</v>
      </c>
      <c r="B3" s="76" t="s">
        <v>4662</v>
      </c>
      <c r="C3" s="71"/>
      <c r="D3" s="71"/>
      <c r="E3" s="71"/>
      <c r="F3" s="71"/>
      <c r="G3" s="71"/>
      <c r="H3" s="71"/>
      <c r="I3" s="71"/>
      <c r="J3" s="71"/>
      <c r="K3" s="71"/>
      <c r="L3" s="71"/>
      <c r="M3" s="71"/>
      <c r="N3" s="71"/>
      <c r="O3" s="71"/>
      <c r="P3" s="71"/>
      <c r="Q3" s="71"/>
      <c r="R3" s="71"/>
      <c r="S3" s="71"/>
      <c r="T3" s="71"/>
      <c r="U3" s="71"/>
      <c r="V3" s="71"/>
      <c r="W3" s="71"/>
      <c r="X3" s="71"/>
      <c r="Y3" s="71"/>
      <c r="Z3" s="71"/>
    </row>
    <row r="4" spans="1:26" ht="15.75" customHeight="1" x14ac:dyDescent="0.15">
      <c r="A4" s="34" t="s">
        <v>4663</v>
      </c>
      <c r="B4" s="76" t="s">
        <v>4664</v>
      </c>
      <c r="C4" s="71"/>
      <c r="D4" s="71"/>
      <c r="E4" s="71"/>
      <c r="F4" s="71"/>
      <c r="G4" s="71"/>
      <c r="H4" s="71"/>
      <c r="I4" s="71"/>
      <c r="J4" s="71"/>
      <c r="K4" s="71"/>
      <c r="L4" s="71"/>
      <c r="M4" s="71"/>
      <c r="N4" s="71"/>
      <c r="O4" s="71"/>
      <c r="P4" s="71"/>
      <c r="Q4" s="71"/>
      <c r="R4" s="71"/>
      <c r="S4" s="71"/>
      <c r="T4" s="71"/>
      <c r="U4" s="71"/>
      <c r="V4" s="71"/>
      <c r="W4" s="71"/>
      <c r="X4" s="71"/>
      <c r="Y4" s="71"/>
      <c r="Z4" s="71"/>
    </row>
    <row r="5" spans="1:26" ht="15.75" customHeight="1" x14ac:dyDescent="0.15">
      <c r="A5" s="34" t="s">
        <v>4665</v>
      </c>
      <c r="B5" s="76" t="s">
        <v>4666</v>
      </c>
      <c r="C5" s="71"/>
      <c r="D5" s="71"/>
      <c r="E5" s="71"/>
      <c r="F5" s="71"/>
      <c r="G5" s="71"/>
      <c r="H5" s="71"/>
      <c r="I5" s="71"/>
      <c r="J5" s="71"/>
      <c r="K5" s="71"/>
      <c r="L5" s="71"/>
      <c r="M5" s="71"/>
      <c r="N5" s="71"/>
      <c r="O5" s="71"/>
      <c r="P5" s="71"/>
      <c r="Q5" s="71"/>
      <c r="R5" s="71"/>
      <c r="S5" s="71"/>
      <c r="T5" s="71"/>
      <c r="U5" s="71"/>
      <c r="V5" s="71"/>
      <c r="W5" s="71"/>
      <c r="X5" s="71"/>
      <c r="Y5" s="71"/>
      <c r="Z5" s="71"/>
    </row>
    <row r="6" spans="1:26" ht="15.75" customHeight="1" x14ac:dyDescent="0.15">
      <c r="A6" s="42" t="s">
        <v>4667</v>
      </c>
      <c r="B6" s="55" t="s">
        <v>4668</v>
      </c>
      <c r="C6" s="71"/>
      <c r="D6" s="71"/>
      <c r="E6" s="71"/>
      <c r="F6" s="71"/>
      <c r="G6" s="71"/>
      <c r="H6" s="71"/>
      <c r="I6" s="71"/>
      <c r="J6" s="71"/>
      <c r="K6" s="71"/>
      <c r="L6" s="71"/>
      <c r="M6" s="71"/>
      <c r="N6" s="71"/>
      <c r="O6" s="71"/>
      <c r="P6" s="71"/>
      <c r="Q6" s="71"/>
      <c r="R6" s="71"/>
      <c r="S6" s="71"/>
      <c r="T6" s="71"/>
      <c r="U6" s="71"/>
      <c r="V6" s="71"/>
      <c r="W6" s="71"/>
      <c r="X6" s="71"/>
      <c r="Y6" s="71"/>
      <c r="Z6" s="71"/>
    </row>
    <row r="7" spans="1:26" ht="15.75" customHeight="1" x14ac:dyDescent="0.15">
      <c r="A7" s="42" t="s">
        <v>4669</v>
      </c>
      <c r="B7" s="55" t="s">
        <v>4670</v>
      </c>
      <c r="C7" s="71"/>
      <c r="D7" s="71"/>
      <c r="E7" s="71"/>
      <c r="F7" s="71"/>
      <c r="G7" s="71"/>
      <c r="H7" s="71"/>
      <c r="I7" s="71"/>
      <c r="J7" s="71"/>
      <c r="K7" s="71"/>
      <c r="L7" s="71"/>
      <c r="M7" s="71"/>
      <c r="N7" s="71"/>
      <c r="O7" s="71"/>
      <c r="P7" s="71"/>
      <c r="Q7" s="71"/>
      <c r="R7" s="71"/>
      <c r="S7" s="71"/>
      <c r="T7" s="71"/>
      <c r="U7" s="71"/>
      <c r="V7" s="71"/>
      <c r="W7" s="71"/>
      <c r="X7" s="71"/>
      <c r="Y7" s="71"/>
      <c r="Z7" s="71"/>
    </row>
    <row r="8" spans="1:26" ht="15.75" customHeight="1" x14ac:dyDescent="0.15">
      <c r="A8" s="42" t="s">
        <v>4671</v>
      </c>
      <c r="B8" s="55" t="s">
        <v>4672</v>
      </c>
      <c r="C8" s="71"/>
      <c r="D8" s="71"/>
      <c r="E8" s="71"/>
      <c r="F8" s="71"/>
      <c r="G8" s="71"/>
      <c r="H8" s="71"/>
      <c r="I8" s="71"/>
      <c r="J8" s="71"/>
      <c r="K8" s="71"/>
      <c r="L8" s="71"/>
      <c r="M8" s="71"/>
      <c r="N8" s="71"/>
      <c r="O8" s="71"/>
      <c r="P8" s="71"/>
      <c r="Q8" s="71"/>
      <c r="R8" s="71"/>
      <c r="S8" s="71"/>
      <c r="T8" s="71"/>
      <c r="U8" s="71"/>
      <c r="V8" s="71"/>
      <c r="W8" s="71"/>
      <c r="X8" s="71"/>
      <c r="Y8" s="71"/>
      <c r="Z8" s="71"/>
    </row>
    <row r="9" spans="1:26" ht="15.75" customHeight="1" x14ac:dyDescent="0.15">
      <c r="A9" s="42" t="s">
        <v>4673</v>
      </c>
      <c r="B9" s="55" t="s">
        <v>4674</v>
      </c>
      <c r="C9" s="71"/>
      <c r="D9" s="71"/>
      <c r="E9" s="71"/>
      <c r="F9" s="71"/>
      <c r="G9" s="71"/>
      <c r="H9" s="71"/>
      <c r="I9" s="71"/>
      <c r="J9" s="71"/>
      <c r="K9" s="71"/>
      <c r="L9" s="71"/>
      <c r="M9" s="71"/>
      <c r="N9" s="71"/>
      <c r="O9" s="71"/>
      <c r="P9" s="71"/>
      <c r="Q9" s="71"/>
      <c r="R9" s="71"/>
      <c r="S9" s="71"/>
      <c r="T9" s="71"/>
      <c r="U9" s="71"/>
      <c r="V9" s="71"/>
      <c r="W9" s="71"/>
      <c r="X9" s="71"/>
      <c r="Y9" s="71"/>
      <c r="Z9" s="71"/>
    </row>
    <row r="10" spans="1:26" ht="15.75" customHeight="1" x14ac:dyDescent="0.15">
      <c r="A10" s="42" t="s">
        <v>4675</v>
      </c>
      <c r="B10" s="55" t="s">
        <v>4676</v>
      </c>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ht="15.75" customHeight="1" x14ac:dyDescent="0.15">
      <c r="A11" s="42" t="s">
        <v>4677</v>
      </c>
      <c r="B11" s="55" t="s">
        <v>4678</v>
      </c>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ht="15.75" customHeight="1" x14ac:dyDescent="0.15">
      <c r="A12" s="42" t="s">
        <v>4679</v>
      </c>
      <c r="B12" s="55" t="s">
        <v>4680</v>
      </c>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5.75" customHeight="1" x14ac:dyDescent="0.15">
      <c r="A13" s="42" t="s">
        <v>4681</v>
      </c>
      <c r="B13" s="55" t="s">
        <v>4682</v>
      </c>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ht="15.75" customHeight="1" x14ac:dyDescent="0.15">
      <c r="A14" s="42" t="s">
        <v>4683</v>
      </c>
      <c r="B14" s="55" t="s">
        <v>4684</v>
      </c>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5.75" customHeight="1" x14ac:dyDescent="0.15">
      <c r="A15" s="42" t="s">
        <v>4685</v>
      </c>
      <c r="B15" s="55" t="s">
        <v>4686</v>
      </c>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ht="15.75" customHeight="1" x14ac:dyDescent="0.15">
      <c r="A16" s="33" t="s">
        <v>2001</v>
      </c>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5.75" customHeight="1" x14ac:dyDescent="0.15">
      <c r="A17" s="42" t="s">
        <v>4687</v>
      </c>
      <c r="B17" s="55" t="s">
        <v>4688</v>
      </c>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5.75" customHeight="1" x14ac:dyDescent="0.15">
      <c r="A18" s="42" t="s">
        <v>4689</v>
      </c>
      <c r="B18" s="55" t="s">
        <v>4690</v>
      </c>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75" customHeight="1" x14ac:dyDescent="0.15">
      <c r="A19" s="42" t="s">
        <v>4691</v>
      </c>
      <c r="B19" s="55" t="s">
        <v>4692</v>
      </c>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5.75" customHeight="1" x14ac:dyDescent="0.15">
      <c r="A20" s="42" t="s">
        <v>4693</v>
      </c>
      <c r="B20" s="55" t="s">
        <v>4694</v>
      </c>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5.75" customHeight="1" x14ac:dyDescent="0.15">
      <c r="A21" s="42" t="s">
        <v>4695</v>
      </c>
      <c r="B21" s="55" t="s">
        <v>4696</v>
      </c>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5.75" customHeight="1" x14ac:dyDescent="0.15">
      <c r="A22" s="42" t="s">
        <v>4697</v>
      </c>
      <c r="B22" s="55" t="s">
        <v>4698</v>
      </c>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5.75" customHeight="1" x14ac:dyDescent="0.15">
      <c r="A23" s="42" t="s">
        <v>4699</v>
      </c>
      <c r="B23" s="55" t="s">
        <v>4700</v>
      </c>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x14ac:dyDescent="0.15">
      <c r="A24" s="42" t="s">
        <v>4701</v>
      </c>
      <c r="B24" s="55" t="s">
        <v>4702</v>
      </c>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5.75" customHeight="1" x14ac:dyDescent="0.15">
      <c r="A25" s="42" t="s">
        <v>4703</v>
      </c>
      <c r="B25" s="55" t="s">
        <v>4704</v>
      </c>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5.75" customHeight="1" x14ac:dyDescent="0.15">
      <c r="A26" s="42" t="s">
        <v>4705</v>
      </c>
      <c r="B26" s="55" t="s">
        <v>4706</v>
      </c>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5.75" customHeight="1" x14ac:dyDescent="0.15">
      <c r="A27" s="42" t="s">
        <v>4707</v>
      </c>
      <c r="B27" s="55" t="s">
        <v>4708</v>
      </c>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5.75" customHeight="1" x14ac:dyDescent="0.15">
      <c r="A28" s="42" t="s">
        <v>4709</v>
      </c>
      <c r="B28" s="55" t="s">
        <v>4710</v>
      </c>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ustomHeight="1" x14ac:dyDescent="0.15">
      <c r="A29" s="42" t="s">
        <v>4711</v>
      </c>
      <c r="B29" s="55" t="s">
        <v>4712</v>
      </c>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customHeight="1" x14ac:dyDescent="0.15">
      <c r="A30" s="42" t="s">
        <v>4713</v>
      </c>
      <c r="B30" s="55" t="s">
        <v>4714</v>
      </c>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75" customHeight="1" x14ac:dyDescent="0.15">
      <c r="A31" s="42" t="s">
        <v>4715</v>
      </c>
      <c r="B31" s="55" t="s">
        <v>4716</v>
      </c>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75" customHeight="1" x14ac:dyDescent="0.15">
      <c r="A32" s="42" t="s">
        <v>4717</v>
      </c>
      <c r="B32" s="55" t="s">
        <v>4718</v>
      </c>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75" customHeight="1" x14ac:dyDescent="0.15">
      <c r="A33" s="42" t="s">
        <v>4719</v>
      </c>
      <c r="B33" s="55" t="s">
        <v>4720</v>
      </c>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5.75" customHeight="1" x14ac:dyDescent="0.15">
      <c r="A34" s="42" t="s">
        <v>4721</v>
      </c>
      <c r="B34" s="55" t="s">
        <v>4722</v>
      </c>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x14ac:dyDescent="0.15">
      <c r="A35" s="42" t="s">
        <v>4723</v>
      </c>
      <c r="B35" s="55" t="s">
        <v>4724</v>
      </c>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x14ac:dyDescent="0.15">
      <c r="A36" s="42" t="s">
        <v>4725</v>
      </c>
      <c r="B36" s="55" t="s">
        <v>4726</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customHeight="1" x14ac:dyDescent="0.15">
      <c r="A37" s="42" t="s">
        <v>4727</v>
      </c>
      <c r="B37" s="55" t="s">
        <v>4728</v>
      </c>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x14ac:dyDescent="0.15">
      <c r="A38" s="42" t="s">
        <v>4729</v>
      </c>
      <c r="B38" s="55" t="s">
        <v>4730</v>
      </c>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x14ac:dyDescent="0.15">
      <c r="A39" s="42" t="s">
        <v>4731</v>
      </c>
      <c r="B39" s="55" t="s">
        <v>4732</v>
      </c>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75" customHeight="1" x14ac:dyDescent="0.15">
      <c r="A40" s="42" t="s">
        <v>4733</v>
      </c>
      <c r="B40" s="55" t="s">
        <v>4734</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x14ac:dyDescent="0.15">
      <c r="A41" s="42" t="s">
        <v>4735</v>
      </c>
      <c r="B41" s="55" t="s">
        <v>4736</v>
      </c>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75" customHeight="1" x14ac:dyDescent="0.15">
      <c r="A42" s="42" t="s">
        <v>4737</v>
      </c>
      <c r="B42" s="55" t="s">
        <v>4738</v>
      </c>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x14ac:dyDescent="0.15">
      <c r="A43" s="42" t="s">
        <v>4739</v>
      </c>
      <c r="B43" s="55" t="s">
        <v>4740</v>
      </c>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x14ac:dyDescent="0.15">
      <c r="A44" s="124" t="s">
        <v>4741</v>
      </c>
      <c r="B44" s="120" t="s">
        <v>4742</v>
      </c>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x14ac:dyDescent="0.15">
      <c r="A45" s="183" t="s">
        <v>7331</v>
      </c>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x14ac:dyDescent="0.15">
      <c r="A46" s="35"/>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x14ac:dyDescent="0.15">
      <c r="A47" s="76"/>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x14ac:dyDescent="0.15">
      <c r="A48" s="42"/>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4" x14ac:dyDescent="0.15">
      <c r="A49" s="42"/>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4" x14ac:dyDescent="0.15">
      <c r="A50" s="42"/>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4" x14ac:dyDescent="0.15">
      <c r="A51" s="42"/>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4" x14ac:dyDescent="0.15">
      <c r="A52" s="42"/>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4" x14ac:dyDescent="0.15">
      <c r="A53" s="42"/>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4" x14ac:dyDescent="0.15">
      <c r="A54" s="42"/>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4" x14ac:dyDescent="0.15">
      <c r="A55" s="42"/>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4" x14ac:dyDescent="0.15">
      <c r="A56" s="42"/>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4" x14ac:dyDescent="0.15">
      <c r="A57" s="42"/>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4" x14ac:dyDescent="0.15">
      <c r="A58" s="42"/>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4" x14ac:dyDescent="0.15">
      <c r="A59" s="42"/>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4" x14ac:dyDescent="0.15">
      <c r="A60" s="42"/>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4" x14ac:dyDescent="0.15">
      <c r="A61" s="42"/>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4" x14ac:dyDescent="0.15">
      <c r="A62" s="42"/>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4" x14ac:dyDescent="0.15">
      <c r="A63" s="42"/>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4" x14ac:dyDescent="0.15">
      <c r="A64" s="42"/>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4" x14ac:dyDescent="0.15">
      <c r="A65" s="42"/>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4" x14ac:dyDescent="0.15">
      <c r="A66" s="42"/>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4" x14ac:dyDescent="0.15">
      <c r="A67" s="42"/>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4" x14ac:dyDescent="0.15">
      <c r="A68" s="42"/>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4" x14ac:dyDescent="0.15">
      <c r="A69" s="42"/>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4" x14ac:dyDescent="0.15">
      <c r="A70" s="42"/>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4" x14ac:dyDescent="0.15">
      <c r="A71" s="42"/>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4" x14ac:dyDescent="0.15">
      <c r="A72" s="42"/>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4" x14ac:dyDescent="0.15">
      <c r="A73" s="42"/>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4" x14ac:dyDescent="0.15">
      <c r="A74" s="42"/>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4" x14ac:dyDescent="0.15">
      <c r="A75" s="42"/>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4" x14ac:dyDescent="0.15">
      <c r="A76" s="42"/>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4" x14ac:dyDescent="0.15">
      <c r="A77" s="42"/>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4" x14ac:dyDescent="0.15">
      <c r="A78" s="42"/>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4" x14ac:dyDescent="0.15">
      <c r="A79" s="42"/>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4" x14ac:dyDescent="0.15">
      <c r="A80" s="42"/>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4" x14ac:dyDescent="0.15">
      <c r="A81" s="42"/>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4" x14ac:dyDescent="0.15">
      <c r="A82" s="42"/>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4" x14ac:dyDescent="0.15">
      <c r="A83" s="42"/>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4" x14ac:dyDescent="0.15">
      <c r="A84" s="42"/>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4" x14ac:dyDescent="0.15">
      <c r="A85" s="42"/>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4" x14ac:dyDescent="0.15">
      <c r="A86" s="42"/>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4" x14ac:dyDescent="0.15">
      <c r="A87" s="42"/>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4" x14ac:dyDescent="0.15">
      <c r="A88" s="42"/>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4" x14ac:dyDescent="0.15">
      <c r="A89" s="42"/>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4" x14ac:dyDescent="0.15">
      <c r="A90" s="42"/>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4" x14ac:dyDescent="0.15">
      <c r="A91" s="42"/>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4" x14ac:dyDescent="0.15">
      <c r="A92" s="42"/>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4" x14ac:dyDescent="0.15">
      <c r="A93" s="42"/>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4" x14ac:dyDescent="0.15">
      <c r="A94" s="42"/>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4" x14ac:dyDescent="0.15">
      <c r="A95" s="42"/>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4" x14ac:dyDescent="0.15">
      <c r="A96" s="42"/>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4" x14ac:dyDescent="0.15">
      <c r="A97" s="42"/>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4" x14ac:dyDescent="0.15">
      <c r="A98" s="42"/>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4" x14ac:dyDescent="0.15">
      <c r="A99" s="42"/>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4" x14ac:dyDescent="0.15">
      <c r="A100" s="42"/>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4" x14ac:dyDescent="0.15">
      <c r="A101" s="4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4" x14ac:dyDescent="0.15">
      <c r="A102" s="42"/>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4" x14ac:dyDescent="0.15">
      <c r="A103" s="4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4" x14ac:dyDescent="0.15">
      <c r="A104" s="4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4" x14ac:dyDescent="0.15">
      <c r="A105" s="4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4" x14ac:dyDescent="0.15">
      <c r="A106" s="42"/>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4" x14ac:dyDescent="0.15">
      <c r="A107" s="4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4" x14ac:dyDescent="0.15">
      <c r="A108" s="4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4" x14ac:dyDescent="0.15">
      <c r="A109" s="4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4" x14ac:dyDescent="0.15">
      <c r="A110" s="42"/>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4" x14ac:dyDescent="0.15">
      <c r="A111" s="4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4" x14ac:dyDescent="0.15">
      <c r="A112" s="42"/>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4" x14ac:dyDescent="0.15">
      <c r="A113" s="42"/>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4" x14ac:dyDescent="0.15">
      <c r="A114" s="42"/>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4" x14ac:dyDescent="0.15">
      <c r="A115" s="42"/>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4" x14ac:dyDescent="0.15">
      <c r="A116" s="42"/>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4" x14ac:dyDescent="0.15">
      <c r="A117" s="42"/>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4" x14ac:dyDescent="0.15">
      <c r="A118" s="42"/>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4" x14ac:dyDescent="0.15">
      <c r="A119" s="42"/>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4" x14ac:dyDescent="0.15">
      <c r="A120" s="42"/>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4" x14ac:dyDescent="0.15">
      <c r="A121" s="4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4" x14ac:dyDescent="0.15">
      <c r="A122" s="42"/>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4" x14ac:dyDescent="0.15">
      <c r="A123" s="4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4" x14ac:dyDescent="0.15">
      <c r="A124" s="42"/>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4" x14ac:dyDescent="0.15">
      <c r="A125" s="42"/>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4" x14ac:dyDescent="0.15">
      <c r="A126" s="4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4" x14ac:dyDescent="0.15">
      <c r="A127" s="42"/>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4" x14ac:dyDescent="0.15">
      <c r="A128" s="42"/>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4" x14ac:dyDescent="0.15">
      <c r="A129" s="42"/>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4" x14ac:dyDescent="0.15">
      <c r="A130" s="42"/>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4" x14ac:dyDescent="0.15">
      <c r="A131" s="42"/>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4" x14ac:dyDescent="0.15">
      <c r="A132" s="42"/>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4" x14ac:dyDescent="0.15">
      <c r="A133" s="42"/>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4" x14ac:dyDescent="0.15">
      <c r="A134" s="42"/>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4" x14ac:dyDescent="0.15">
      <c r="A135" s="4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4" x14ac:dyDescent="0.15">
      <c r="A136" s="42"/>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4" x14ac:dyDescent="0.15">
      <c r="A137" s="4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4" x14ac:dyDescent="0.15">
      <c r="A138" s="42"/>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4" x14ac:dyDescent="0.15">
      <c r="A139" s="42"/>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4" x14ac:dyDescent="0.15">
      <c r="A140" s="42"/>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4" x14ac:dyDescent="0.15">
      <c r="A141" s="42"/>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4" x14ac:dyDescent="0.15">
      <c r="A142" s="4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4" x14ac:dyDescent="0.15">
      <c r="A143" s="42"/>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4" x14ac:dyDescent="0.15">
      <c r="A144" s="42"/>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4" x14ac:dyDescent="0.15">
      <c r="A145" s="42"/>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4" x14ac:dyDescent="0.15">
      <c r="A146" s="42"/>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4" x14ac:dyDescent="0.15">
      <c r="A147" s="42"/>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4" x14ac:dyDescent="0.15">
      <c r="A148" s="42"/>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4" x14ac:dyDescent="0.15">
      <c r="A149" s="42"/>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4" x14ac:dyDescent="0.15">
      <c r="A150" s="42"/>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4" x14ac:dyDescent="0.15">
      <c r="A151" s="42"/>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4" x14ac:dyDescent="0.15">
      <c r="A152" s="42"/>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4" x14ac:dyDescent="0.15">
      <c r="A153" s="42"/>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4" x14ac:dyDescent="0.15">
      <c r="A154" s="42"/>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4" x14ac:dyDescent="0.15">
      <c r="A155" s="42"/>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4" x14ac:dyDescent="0.15">
      <c r="A156" s="42"/>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4" x14ac:dyDescent="0.15">
      <c r="A157" s="42"/>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4" x14ac:dyDescent="0.15">
      <c r="A158" s="42"/>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4" x14ac:dyDescent="0.15">
      <c r="A159" s="42"/>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4" x14ac:dyDescent="0.15">
      <c r="A160" s="42"/>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4" x14ac:dyDescent="0.15">
      <c r="A161" s="42"/>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4" x14ac:dyDescent="0.15">
      <c r="A162" s="42"/>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4" x14ac:dyDescent="0.15">
      <c r="A163" s="42"/>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4" x14ac:dyDescent="0.15">
      <c r="A164" s="42"/>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4" x14ac:dyDescent="0.15">
      <c r="A165" s="42"/>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4" x14ac:dyDescent="0.15">
      <c r="A166" s="42"/>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4" x14ac:dyDescent="0.15">
      <c r="A167" s="4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4" x14ac:dyDescent="0.15">
      <c r="A168" s="42"/>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4" x14ac:dyDescent="0.15">
      <c r="A169" s="42"/>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4" x14ac:dyDescent="0.15">
      <c r="A170" s="4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4" x14ac:dyDescent="0.15">
      <c r="A171" s="42"/>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4" x14ac:dyDescent="0.15">
      <c r="A172" s="42"/>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4" x14ac:dyDescent="0.15">
      <c r="A173" s="42"/>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4" x14ac:dyDescent="0.15">
      <c r="A174" s="42"/>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4" x14ac:dyDescent="0.15">
      <c r="A175" s="42"/>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4" x14ac:dyDescent="0.15">
      <c r="A176" s="42"/>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4" x14ac:dyDescent="0.15">
      <c r="A177" s="4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4" x14ac:dyDescent="0.15">
      <c r="A178" s="42"/>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4" x14ac:dyDescent="0.15">
      <c r="A179" s="42"/>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4" x14ac:dyDescent="0.15">
      <c r="A180" s="42"/>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4" x14ac:dyDescent="0.15">
      <c r="A181" s="42"/>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4" x14ac:dyDescent="0.15">
      <c r="A182" s="42"/>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4" x14ac:dyDescent="0.15">
      <c r="A183" s="42"/>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4" x14ac:dyDescent="0.15">
      <c r="A184" s="42"/>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4" x14ac:dyDescent="0.15">
      <c r="A185" s="42"/>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4" x14ac:dyDescent="0.15">
      <c r="A186" s="42"/>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4" x14ac:dyDescent="0.15">
      <c r="A187" s="42"/>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4" x14ac:dyDescent="0.15">
      <c r="A188" s="4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4" x14ac:dyDescent="0.15">
      <c r="A189" s="42"/>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4" x14ac:dyDescent="0.15">
      <c r="A190" s="42"/>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4" x14ac:dyDescent="0.15">
      <c r="A191" s="42"/>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4" x14ac:dyDescent="0.15">
      <c r="A192" s="42"/>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4" x14ac:dyDescent="0.15">
      <c r="A193" s="42"/>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4" x14ac:dyDescent="0.15">
      <c r="A194" s="42"/>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4" x14ac:dyDescent="0.15">
      <c r="A195" s="42"/>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4" x14ac:dyDescent="0.15">
      <c r="A196" s="42"/>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4" x14ac:dyDescent="0.15">
      <c r="A197" s="42"/>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4" x14ac:dyDescent="0.15">
      <c r="A198" s="42"/>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4" x14ac:dyDescent="0.15">
      <c r="A199" s="42"/>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4" x14ac:dyDescent="0.15">
      <c r="A200" s="42"/>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4" x14ac:dyDescent="0.15">
      <c r="A201" s="42"/>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4" x14ac:dyDescent="0.15">
      <c r="A202" s="42"/>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4" x14ac:dyDescent="0.15">
      <c r="A203" s="42"/>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4" x14ac:dyDescent="0.15">
      <c r="A204" s="42"/>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4" x14ac:dyDescent="0.15">
      <c r="A205" s="42"/>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4" x14ac:dyDescent="0.15">
      <c r="A206" s="42"/>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4" x14ac:dyDescent="0.15">
      <c r="A207" s="42"/>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4" x14ac:dyDescent="0.15">
      <c r="A208" s="42"/>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4" x14ac:dyDescent="0.15">
      <c r="A209" s="42"/>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4" x14ac:dyDescent="0.15">
      <c r="A210" s="42"/>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4" x14ac:dyDescent="0.15">
      <c r="A211" s="42"/>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4" x14ac:dyDescent="0.15">
      <c r="A212" s="42"/>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4" x14ac:dyDescent="0.15">
      <c r="A213" s="42"/>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4" x14ac:dyDescent="0.15">
      <c r="A214" s="42"/>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4" x14ac:dyDescent="0.15">
      <c r="A215" s="42"/>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4" x14ac:dyDescent="0.15">
      <c r="A216" s="4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4" x14ac:dyDescent="0.15">
      <c r="A217" s="42"/>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4" x14ac:dyDescent="0.15">
      <c r="A218" s="4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4" x14ac:dyDescent="0.15">
      <c r="A219" s="4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4" x14ac:dyDescent="0.15">
      <c r="A220" s="42"/>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4" x14ac:dyDescent="0.15">
      <c r="A221" s="42"/>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4" x14ac:dyDescent="0.15">
      <c r="A222" s="4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4" x14ac:dyDescent="0.15">
      <c r="A223" s="42"/>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4" x14ac:dyDescent="0.15">
      <c r="A224" s="42"/>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4" x14ac:dyDescent="0.15">
      <c r="A225" s="42"/>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4" x14ac:dyDescent="0.15">
      <c r="A226" s="42"/>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4" x14ac:dyDescent="0.15">
      <c r="A227" s="42"/>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4" x14ac:dyDescent="0.15">
      <c r="A228" s="42"/>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4" x14ac:dyDescent="0.15">
      <c r="A229" s="42"/>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4" x14ac:dyDescent="0.15">
      <c r="A230" s="42"/>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4" x14ac:dyDescent="0.15">
      <c r="A231" s="42"/>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4" x14ac:dyDescent="0.15">
      <c r="A232" s="42"/>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4" x14ac:dyDescent="0.15">
      <c r="A233" s="42"/>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4" x14ac:dyDescent="0.15">
      <c r="A234" s="42"/>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4" x14ac:dyDescent="0.15">
      <c r="A235" s="42"/>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4" x14ac:dyDescent="0.15">
      <c r="A236" s="4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4" x14ac:dyDescent="0.15">
      <c r="A237" s="42"/>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4" x14ac:dyDescent="0.15">
      <c r="A238" s="4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4" x14ac:dyDescent="0.15">
      <c r="A239" s="4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4" x14ac:dyDescent="0.15">
      <c r="A240" s="4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4" x14ac:dyDescent="0.15">
      <c r="A241" s="42"/>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4" x14ac:dyDescent="0.15">
      <c r="A242" s="42"/>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4" x14ac:dyDescent="0.15">
      <c r="A243" s="42"/>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4" x14ac:dyDescent="0.15">
      <c r="A244" s="42"/>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4" x14ac:dyDescent="0.15">
      <c r="A245" s="42"/>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4" x14ac:dyDescent="0.15">
      <c r="A246" s="42"/>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4" x14ac:dyDescent="0.15">
      <c r="A247" s="42"/>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4" x14ac:dyDescent="0.15">
      <c r="A248" s="42"/>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4" x14ac:dyDescent="0.15">
      <c r="A249" s="42"/>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4" x14ac:dyDescent="0.15">
      <c r="A250" s="42"/>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4" x14ac:dyDescent="0.15">
      <c r="A251" s="4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4" x14ac:dyDescent="0.15">
      <c r="A252" s="42"/>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4" x14ac:dyDescent="0.15">
      <c r="A253" s="42"/>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4" x14ac:dyDescent="0.15">
      <c r="A254" s="42"/>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4" x14ac:dyDescent="0.15">
      <c r="A255" s="42"/>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4" x14ac:dyDescent="0.15">
      <c r="A256" s="42"/>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4" x14ac:dyDescent="0.15">
      <c r="A257" s="42"/>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4" x14ac:dyDescent="0.15">
      <c r="A258" s="42"/>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4" x14ac:dyDescent="0.15">
      <c r="A259" s="42"/>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4" x14ac:dyDescent="0.15">
      <c r="A260" s="42"/>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4" x14ac:dyDescent="0.15">
      <c r="A261" s="42"/>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4" x14ac:dyDescent="0.15">
      <c r="A262" s="4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4" x14ac:dyDescent="0.15">
      <c r="A263" s="42"/>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4" x14ac:dyDescent="0.15">
      <c r="A264" s="42"/>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4" x14ac:dyDescent="0.15">
      <c r="A265" s="42"/>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4" x14ac:dyDescent="0.15">
      <c r="A266" s="42"/>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4" x14ac:dyDescent="0.15">
      <c r="A267" s="42"/>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4" x14ac:dyDescent="0.15">
      <c r="A268" s="42"/>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4" x14ac:dyDescent="0.15">
      <c r="A269" s="42"/>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4" x14ac:dyDescent="0.15">
      <c r="A270" s="42"/>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4" x14ac:dyDescent="0.15">
      <c r="A271" s="42"/>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4" x14ac:dyDescent="0.15">
      <c r="A272" s="42"/>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4" x14ac:dyDescent="0.15">
      <c r="A273" s="42"/>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4" x14ac:dyDescent="0.15">
      <c r="A274" s="42"/>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4" x14ac:dyDescent="0.15">
      <c r="A275" s="42"/>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4" x14ac:dyDescent="0.15">
      <c r="A276" s="42"/>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4" x14ac:dyDescent="0.15">
      <c r="A277" s="42"/>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4" x14ac:dyDescent="0.15">
      <c r="A278" s="4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4" x14ac:dyDescent="0.15">
      <c r="A279" s="4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4" x14ac:dyDescent="0.15">
      <c r="A280" s="4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4" x14ac:dyDescent="0.15">
      <c r="A281" s="42"/>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4" x14ac:dyDescent="0.15">
      <c r="A282" s="4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4" x14ac:dyDescent="0.15">
      <c r="A283" s="42"/>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4" x14ac:dyDescent="0.15">
      <c r="A284" s="42"/>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4" x14ac:dyDescent="0.15">
      <c r="A285" s="42"/>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4" x14ac:dyDescent="0.15">
      <c r="A286" s="42"/>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4" x14ac:dyDescent="0.15">
      <c r="A287" s="42"/>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4" x14ac:dyDescent="0.15">
      <c r="A288" s="42"/>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4" x14ac:dyDescent="0.15">
      <c r="A289" s="42"/>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4" x14ac:dyDescent="0.15">
      <c r="A290" s="42"/>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4" x14ac:dyDescent="0.15">
      <c r="A291" s="42"/>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4" x14ac:dyDescent="0.15">
      <c r="A292" s="42"/>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4" x14ac:dyDescent="0.15">
      <c r="A293" s="42"/>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4" x14ac:dyDescent="0.15">
      <c r="A294" s="42"/>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4" x14ac:dyDescent="0.15">
      <c r="A295" s="42"/>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4" x14ac:dyDescent="0.15">
      <c r="A296" s="42"/>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4" x14ac:dyDescent="0.15">
      <c r="A297" s="42"/>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4" x14ac:dyDescent="0.15">
      <c r="A298" s="42"/>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4" x14ac:dyDescent="0.15">
      <c r="A299" s="42"/>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4" x14ac:dyDescent="0.15">
      <c r="A300" s="42"/>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4" x14ac:dyDescent="0.15">
      <c r="A301" s="42"/>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4" x14ac:dyDescent="0.15">
      <c r="A302" s="4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4" x14ac:dyDescent="0.15">
      <c r="A303" s="42"/>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4" x14ac:dyDescent="0.15">
      <c r="A304" s="42"/>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4" x14ac:dyDescent="0.15">
      <c r="A305" s="42"/>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4" x14ac:dyDescent="0.15">
      <c r="A306" s="42"/>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4" x14ac:dyDescent="0.15">
      <c r="A307" s="42"/>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4" x14ac:dyDescent="0.15">
      <c r="A308" s="42"/>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4" x14ac:dyDescent="0.15">
      <c r="A309" s="42"/>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4" x14ac:dyDescent="0.15">
      <c r="A310" s="42"/>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4" x14ac:dyDescent="0.15">
      <c r="A311" s="42"/>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4" x14ac:dyDescent="0.15">
      <c r="A312" s="42"/>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4" x14ac:dyDescent="0.15">
      <c r="A313" s="4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4" x14ac:dyDescent="0.15">
      <c r="A314" s="42"/>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4" x14ac:dyDescent="0.15">
      <c r="A315" s="42"/>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4" x14ac:dyDescent="0.15">
      <c r="A316" s="42"/>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4" x14ac:dyDescent="0.15">
      <c r="A317" s="42"/>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4" x14ac:dyDescent="0.15">
      <c r="A318" s="42"/>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4" x14ac:dyDescent="0.15">
      <c r="A319" s="42"/>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4" x14ac:dyDescent="0.15">
      <c r="A320" s="42"/>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4" x14ac:dyDescent="0.15">
      <c r="A321" s="42"/>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4" x14ac:dyDescent="0.15">
      <c r="A322" s="42"/>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4" x14ac:dyDescent="0.15">
      <c r="A323" s="42"/>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4" x14ac:dyDescent="0.15">
      <c r="A324" s="42"/>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4" x14ac:dyDescent="0.15">
      <c r="A325" s="42"/>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4" x14ac:dyDescent="0.15">
      <c r="A326" s="42"/>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4" x14ac:dyDescent="0.15">
      <c r="A327" s="42"/>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4" x14ac:dyDescent="0.15">
      <c r="A328" s="42"/>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4" x14ac:dyDescent="0.15">
      <c r="A329" s="42"/>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4" x14ac:dyDescent="0.15">
      <c r="A330" s="42"/>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4" x14ac:dyDescent="0.15">
      <c r="A331" s="42"/>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4" x14ac:dyDescent="0.15">
      <c r="A332" s="42"/>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4" x14ac:dyDescent="0.15">
      <c r="A333" s="42"/>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4" x14ac:dyDescent="0.15">
      <c r="A334" s="42"/>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4" x14ac:dyDescent="0.15">
      <c r="A335" s="42"/>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4" x14ac:dyDescent="0.15">
      <c r="A336" s="42"/>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4" x14ac:dyDescent="0.15">
      <c r="A337" s="42"/>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4" x14ac:dyDescent="0.15">
      <c r="A338" s="42"/>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4" x14ac:dyDescent="0.15">
      <c r="A339" s="42"/>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4" x14ac:dyDescent="0.15">
      <c r="A340" s="42"/>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4" x14ac:dyDescent="0.15">
      <c r="A341" s="42"/>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4" x14ac:dyDescent="0.15">
      <c r="A342" s="42"/>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4" x14ac:dyDescent="0.15">
      <c r="A343" s="42"/>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4" x14ac:dyDescent="0.15">
      <c r="A344" s="42"/>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4" x14ac:dyDescent="0.15">
      <c r="A345" s="42"/>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4" x14ac:dyDescent="0.15">
      <c r="A346" s="42"/>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4" x14ac:dyDescent="0.15">
      <c r="A347" s="42"/>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4" x14ac:dyDescent="0.15">
      <c r="A348" s="42"/>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4" x14ac:dyDescent="0.15">
      <c r="A349" s="42"/>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4" x14ac:dyDescent="0.15">
      <c r="A350" s="42"/>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4" x14ac:dyDescent="0.15">
      <c r="A351" s="42"/>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4" x14ac:dyDescent="0.15">
      <c r="A352" s="42"/>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4" x14ac:dyDescent="0.15">
      <c r="A353" s="42"/>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4" x14ac:dyDescent="0.15">
      <c r="A354" s="42"/>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4" x14ac:dyDescent="0.15">
      <c r="A355" s="42"/>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4" x14ac:dyDescent="0.15">
      <c r="A356" s="42"/>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4" x14ac:dyDescent="0.15">
      <c r="A357" s="42"/>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4" x14ac:dyDescent="0.15">
      <c r="A358" s="42"/>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4" x14ac:dyDescent="0.15">
      <c r="A359" s="42"/>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4" x14ac:dyDescent="0.15">
      <c r="A360" s="42"/>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4" x14ac:dyDescent="0.15">
      <c r="A361" s="42"/>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4" x14ac:dyDescent="0.15">
      <c r="A362" s="42"/>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4" x14ac:dyDescent="0.15">
      <c r="A363" s="42"/>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4" x14ac:dyDescent="0.15">
      <c r="A364" s="42"/>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4" x14ac:dyDescent="0.15">
      <c r="A365" s="42"/>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4" x14ac:dyDescent="0.15">
      <c r="A366" s="42"/>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4" x14ac:dyDescent="0.15">
      <c r="A367" s="42"/>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4" x14ac:dyDescent="0.15">
      <c r="A368" s="42"/>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4" x14ac:dyDescent="0.15">
      <c r="A369" s="42"/>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4" x14ac:dyDescent="0.15">
      <c r="A370" s="42"/>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4" x14ac:dyDescent="0.15">
      <c r="A371" s="42"/>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4" x14ac:dyDescent="0.15">
      <c r="A372" s="42"/>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4" x14ac:dyDescent="0.15">
      <c r="A373" s="42"/>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4" x14ac:dyDescent="0.15">
      <c r="A374" s="42"/>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4" x14ac:dyDescent="0.15">
      <c r="A375" s="42"/>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4" x14ac:dyDescent="0.15">
      <c r="A376" s="42"/>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4" x14ac:dyDescent="0.15">
      <c r="A377" s="42"/>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4" x14ac:dyDescent="0.15">
      <c r="A378" s="42"/>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4" x14ac:dyDescent="0.15">
      <c r="A379" s="42"/>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4" x14ac:dyDescent="0.15">
      <c r="A380" s="42"/>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4" x14ac:dyDescent="0.15">
      <c r="A381" s="42"/>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4" x14ac:dyDescent="0.15">
      <c r="A382" s="42"/>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4" x14ac:dyDescent="0.15">
      <c r="A383" s="42"/>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4" x14ac:dyDescent="0.15">
      <c r="A384" s="4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4" x14ac:dyDescent="0.15">
      <c r="A385" s="42"/>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4" x14ac:dyDescent="0.15">
      <c r="A386" s="42"/>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4" x14ac:dyDescent="0.15">
      <c r="A387" s="42"/>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4" x14ac:dyDescent="0.15">
      <c r="A388" s="42"/>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4" x14ac:dyDescent="0.15">
      <c r="A389" s="42"/>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4" x14ac:dyDescent="0.15">
      <c r="A390" s="42"/>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4" x14ac:dyDescent="0.15">
      <c r="A391" s="42"/>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4" x14ac:dyDescent="0.15">
      <c r="A392" s="4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4" x14ac:dyDescent="0.15">
      <c r="A393" s="42"/>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4" x14ac:dyDescent="0.15">
      <c r="A394" s="42"/>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4" x14ac:dyDescent="0.15">
      <c r="A395" s="42"/>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4" x14ac:dyDescent="0.15">
      <c r="A396" s="42"/>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4" x14ac:dyDescent="0.15">
      <c r="A397" s="42"/>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4" x14ac:dyDescent="0.15">
      <c r="A398" s="42"/>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4" x14ac:dyDescent="0.15">
      <c r="A399" s="42"/>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4" x14ac:dyDescent="0.15">
      <c r="A400" s="42"/>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4" x14ac:dyDescent="0.15">
      <c r="A401" s="42"/>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4" x14ac:dyDescent="0.15">
      <c r="A402" s="42"/>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4" x14ac:dyDescent="0.15">
      <c r="A403" s="42"/>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4" x14ac:dyDescent="0.15">
      <c r="A404" s="42"/>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4" x14ac:dyDescent="0.15">
      <c r="A405" s="42"/>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4" x14ac:dyDescent="0.15">
      <c r="A406" s="42"/>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4" x14ac:dyDescent="0.15">
      <c r="A407" s="42"/>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4" x14ac:dyDescent="0.15">
      <c r="A408" s="42"/>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4" x14ac:dyDescent="0.15">
      <c r="A409" s="42"/>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4" x14ac:dyDescent="0.15">
      <c r="A410" s="42"/>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4" x14ac:dyDescent="0.15">
      <c r="A411" s="42"/>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4" x14ac:dyDescent="0.15">
      <c r="A412" s="42"/>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4" x14ac:dyDescent="0.15">
      <c r="A413" s="42"/>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4" x14ac:dyDescent="0.15">
      <c r="A414" s="42"/>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4" x14ac:dyDescent="0.15">
      <c r="A415" s="42"/>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4" x14ac:dyDescent="0.15">
      <c r="A416" s="42"/>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4" x14ac:dyDescent="0.15">
      <c r="A417" s="42"/>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4" x14ac:dyDescent="0.15">
      <c r="A418" s="42"/>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4" x14ac:dyDescent="0.15">
      <c r="A419" s="42"/>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4" x14ac:dyDescent="0.15">
      <c r="A420" s="42"/>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4" x14ac:dyDescent="0.15">
      <c r="A421" s="42"/>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4" x14ac:dyDescent="0.15">
      <c r="A422" s="42"/>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4" x14ac:dyDescent="0.15">
      <c r="A423" s="42"/>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4" x14ac:dyDescent="0.15">
      <c r="A424" s="42"/>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4" x14ac:dyDescent="0.15">
      <c r="A425" s="42"/>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4" x14ac:dyDescent="0.15">
      <c r="A426" s="42"/>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4" x14ac:dyDescent="0.15">
      <c r="A427" s="42"/>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4" x14ac:dyDescent="0.15">
      <c r="A428" s="42"/>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4" x14ac:dyDescent="0.15">
      <c r="A429" s="42"/>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4" x14ac:dyDescent="0.15">
      <c r="A430" s="42"/>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4" x14ac:dyDescent="0.15">
      <c r="A431" s="42"/>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4" x14ac:dyDescent="0.15">
      <c r="A432" s="42"/>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4" x14ac:dyDescent="0.15">
      <c r="A433" s="42"/>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4" x14ac:dyDescent="0.15">
      <c r="A434" s="42"/>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4" x14ac:dyDescent="0.15">
      <c r="A435" s="42"/>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4" x14ac:dyDescent="0.15">
      <c r="A436" s="42"/>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4" x14ac:dyDescent="0.15">
      <c r="A437" s="42"/>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4" x14ac:dyDescent="0.15">
      <c r="A438" s="42"/>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4" x14ac:dyDescent="0.15">
      <c r="A439" s="42"/>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4" x14ac:dyDescent="0.15">
      <c r="A440" s="42"/>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4" x14ac:dyDescent="0.15">
      <c r="A441" s="42"/>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4" x14ac:dyDescent="0.15">
      <c r="A442" s="42"/>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4" x14ac:dyDescent="0.15">
      <c r="A443" s="42"/>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4" x14ac:dyDescent="0.15">
      <c r="A444" s="42"/>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4" x14ac:dyDescent="0.15">
      <c r="A445" s="42"/>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4" x14ac:dyDescent="0.15">
      <c r="A446" s="42"/>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4" x14ac:dyDescent="0.15">
      <c r="A447" s="42"/>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4" x14ac:dyDescent="0.15">
      <c r="A448" s="42"/>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4" x14ac:dyDescent="0.15">
      <c r="A449" s="42"/>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4" x14ac:dyDescent="0.15">
      <c r="A450" s="42"/>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4" x14ac:dyDescent="0.15">
      <c r="A451" s="42"/>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4" x14ac:dyDescent="0.15">
      <c r="A452" s="42"/>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4" x14ac:dyDescent="0.15">
      <c r="A453" s="42"/>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4" x14ac:dyDescent="0.15">
      <c r="A454" s="42"/>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4" x14ac:dyDescent="0.15">
      <c r="A455" s="42"/>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4" x14ac:dyDescent="0.15">
      <c r="A456" s="42"/>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4" x14ac:dyDescent="0.15">
      <c r="A457" s="42"/>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4" x14ac:dyDescent="0.15">
      <c r="A458" s="42"/>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4" x14ac:dyDescent="0.15">
      <c r="A459" s="42"/>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4" x14ac:dyDescent="0.15">
      <c r="A460" s="42"/>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4" x14ac:dyDescent="0.15">
      <c r="A461" s="42"/>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4" x14ac:dyDescent="0.15">
      <c r="A462" s="42"/>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4" x14ac:dyDescent="0.15">
      <c r="A463" s="42"/>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4" x14ac:dyDescent="0.15">
      <c r="A464" s="42"/>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4" x14ac:dyDescent="0.15">
      <c r="A465" s="42"/>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4" x14ac:dyDescent="0.15">
      <c r="A466" s="42"/>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4" x14ac:dyDescent="0.15">
      <c r="A467" s="42"/>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4" x14ac:dyDescent="0.15">
      <c r="A468" s="42"/>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4" x14ac:dyDescent="0.15">
      <c r="A469" s="42"/>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4" x14ac:dyDescent="0.15">
      <c r="A470" s="42"/>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4" x14ac:dyDescent="0.15">
      <c r="A471" s="42"/>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4" x14ac:dyDescent="0.15">
      <c r="A472" s="42"/>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4" x14ac:dyDescent="0.15">
      <c r="A473" s="42"/>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4" x14ac:dyDescent="0.15">
      <c r="A474" s="42"/>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4" x14ac:dyDescent="0.15">
      <c r="A475" s="42"/>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4" x14ac:dyDescent="0.15">
      <c r="A476" s="42"/>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4" x14ac:dyDescent="0.15">
      <c r="A477" s="42"/>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4" x14ac:dyDescent="0.15">
      <c r="A478" s="42"/>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4" x14ac:dyDescent="0.15">
      <c r="A479" s="42"/>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4" x14ac:dyDescent="0.15">
      <c r="A480" s="42"/>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4" x14ac:dyDescent="0.15">
      <c r="A481" s="42"/>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4" x14ac:dyDescent="0.15">
      <c r="A482" s="42"/>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4" x14ac:dyDescent="0.15">
      <c r="A483" s="42"/>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4" x14ac:dyDescent="0.15">
      <c r="A484" s="42"/>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4" x14ac:dyDescent="0.15">
      <c r="A485" s="42"/>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4" x14ac:dyDescent="0.15">
      <c r="A486" s="42"/>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4" x14ac:dyDescent="0.15">
      <c r="A487" s="42"/>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4" x14ac:dyDescent="0.15">
      <c r="A488" s="42"/>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4" x14ac:dyDescent="0.15">
      <c r="A489" s="42"/>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4" x14ac:dyDescent="0.15">
      <c r="A490" s="42"/>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4" x14ac:dyDescent="0.15">
      <c r="A491" s="42"/>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4" x14ac:dyDescent="0.15">
      <c r="A492" s="42"/>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4" x14ac:dyDescent="0.15">
      <c r="A493" s="42"/>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4" x14ac:dyDescent="0.15">
      <c r="A494" s="42"/>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4" x14ac:dyDescent="0.15">
      <c r="A495" s="42"/>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4" x14ac:dyDescent="0.15">
      <c r="A496" s="42"/>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4" x14ac:dyDescent="0.15">
      <c r="A497" s="42"/>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4" x14ac:dyDescent="0.15">
      <c r="A498" s="42"/>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4" x14ac:dyDescent="0.15">
      <c r="A499" s="42"/>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4" x14ac:dyDescent="0.15">
      <c r="A500" s="42"/>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4" x14ac:dyDescent="0.15">
      <c r="A501" s="42"/>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4" x14ac:dyDescent="0.15">
      <c r="A502" s="42"/>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4" x14ac:dyDescent="0.15">
      <c r="A503" s="42"/>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4" x14ac:dyDescent="0.15">
      <c r="A504" s="42"/>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4" x14ac:dyDescent="0.15">
      <c r="A505" s="42"/>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4" x14ac:dyDescent="0.15">
      <c r="A506" s="42"/>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4" x14ac:dyDescent="0.15">
      <c r="A507" s="42"/>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4" x14ac:dyDescent="0.15">
      <c r="A508" s="42"/>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4" x14ac:dyDescent="0.15">
      <c r="A509" s="42"/>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4" x14ac:dyDescent="0.15">
      <c r="A510" s="42"/>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4" x14ac:dyDescent="0.15">
      <c r="A511" s="42"/>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4" x14ac:dyDescent="0.15">
      <c r="A512" s="42"/>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4" x14ac:dyDescent="0.15">
      <c r="A513" s="42"/>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4" x14ac:dyDescent="0.15">
      <c r="A514" s="42"/>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4" x14ac:dyDescent="0.15">
      <c r="A515" s="42"/>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4" x14ac:dyDescent="0.15">
      <c r="A516" s="42"/>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4" x14ac:dyDescent="0.15">
      <c r="A517" s="42"/>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4" x14ac:dyDescent="0.15">
      <c r="A518" s="42"/>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4" x14ac:dyDescent="0.15">
      <c r="A519" s="42"/>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4" x14ac:dyDescent="0.15">
      <c r="A520" s="42"/>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4" x14ac:dyDescent="0.15">
      <c r="A521" s="42"/>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4" x14ac:dyDescent="0.15">
      <c r="A522" s="42"/>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4" x14ac:dyDescent="0.15">
      <c r="A523" s="42"/>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4" x14ac:dyDescent="0.15">
      <c r="A524" s="42"/>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4" x14ac:dyDescent="0.15">
      <c r="A525" s="42"/>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4" x14ac:dyDescent="0.15">
      <c r="A526" s="42"/>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4" x14ac:dyDescent="0.15">
      <c r="A527" s="42"/>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4" x14ac:dyDescent="0.15">
      <c r="A528" s="42"/>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4" x14ac:dyDescent="0.15">
      <c r="A529" s="42"/>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4" x14ac:dyDescent="0.15">
      <c r="A530" s="42"/>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4" x14ac:dyDescent="0.15">
      <c r="A531" s="42"/>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4" x14ac:dyDescent="0.15">
      <c r="A532" s="42"/>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4" x14ac:dyDescent="0.15">
      <c r="A533" s="42"/>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4" x14ac:dyDescent="0.15">
      <c r="A534" s="42"/>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4" x14ac:dyDescent="0.15">
      <c r="A535" s="42"/>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4" x14ac:dyDescent="0.15">
      <c r="A536" s="42"/>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4" x14ac:dyDescent="0.15">
      <c r="A537" s="42"/>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4" x14ac:dyDescent="0.15">
      <c r="A538" s="42"/>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4" x14ac:dyDescent="0.15">
      <c r="A539" s="42"/>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4" x14ac:dyDescent="0.15">
      <c r="A540" s="42"/>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4" x14ac:dyDescent="0.15">
      <c r="A541" s="42"/>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4" x14ac:dyDescent="0.15">
      <c r="A542" s="42"/>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4" x14ac:dyDescent="0.15">
      <c r="A543" s="42"/>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4" x14ac:dyDescent="0.15">
      <c r="A544" s="42"/>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4" x14ac:dyDescent="0.15">
      <c r="A545" s="42"/>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4" x14ac:dyDescent="0.15">
      <c r="A546" s="42"/>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4" x14ac:dyDescent="0.15">
      <c r="A547" s="42"/>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4" x14ac:dyDescent="0.15">
      <c r="A548" s="42"/>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4" x14ac:dyDescent="0.15">
      <c r="A549" s="42"/>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4" x14ac:dyDescent="0.15">
      <c r="A550" s="42"/>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4" x14ac:dyDescent="0.15">
      <c r="A551" s="42"/>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4" x14ac:dyDescent="0.15">
      <c r="A552" s="42"/>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4" x14ac:dyDescent="0.15">
      <c r="A553" s="42"/>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4" x14ac:dyDescent="0.15">
      <c r="A554" s="42"/>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4" x14ac:dyDescent="0.15">
      <c r="A555" s="42"/>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4" x14ac:dyDescent="0.15">
      <c r="A556" s="42"/>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4" x14ac:dyDescent="0.15">
      <c r="A557" s="42"/>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4" x14ac:dyDescent="0.15">
      <c r="A558" s="42"/>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4" x14ac:dyDescent="0.15">
      <c r="A559" s="42"/>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4" x14ac:dyDescent="0.15">
      <c r="A560" s="42"/>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4" x14ac:dyDescent="0.15">
      <c r="A561" s="42"/>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4" x14ac:dyDescent="0.15">
      <c r="A562" s="42"/>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4" x14ac:dyDescent="0.15">
      <c r="A563" s="42"/>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4" x14ac:dyDescent="0.15">
      <c r="A564" s="42"/>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4" x14ac:dyDescent="0.15">
      <c r="A565" s="42"/>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4" x14ac:dyDescent="0.15">
      <c r="A566" s="42"/>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4" x14ac:dyDescent="0.15">
      <c r="A567" s="42"/>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4" x14ac:dyDescent="0.15">
      <c r="A568" s="42"/>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4" x14ac:dyDescent="0.15">
      <c r="A569" s="42"/>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4" x14ac:dyDescent="0.15">
      <c r="A570" s="42"/>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4" x14ac:dyDescent="0.15">
      <c r="A571" s="42"/>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4" x14ac:dyDescent="0.15">
      <c r="A572" s="42"/>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4" x14ac:dyDescent="0.15">
      <c r="A573" s="42"/>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4" x14ac:dyDescent="0.15">
      <c r="A574" s="42"/>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4" x14ac:dyDescent="0.15">
      <c r="A575" s="42"/>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4" x14ac:dyDescent="0.15">
      <c r="A576" s="42"/>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4" x14ac:dyDescent="0.15">
      <c r="A577" s="42"/>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4" x14ac:dyDescent="0.15">
      <c r="A578" s="42"/>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4" x14ac:dyDescent="0.15">
      <c r="A579" s="42"/>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4" x14ac:dyDescent="0.15">
      <c r="A580" s="42"/>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4" x14ac:dyDescent="0.15">
      <c r="A581" s="42"/>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4" x14ac:dyDescent="0.15">
      <c r="A582" s="42"/>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4" x14ac:dyDescent="0.15">
      <c r="A583" s="42"/>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4" x14ac:dyDescent="0.15">
      <c r="A584" s="42"/>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4" x14ac:dyDescent="0.15">
      <c r="A585" s="42"/>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4" x14ac:dyDescent="0.15">
      <c r="A586" s="42"/>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4" x14ac:dyDescent="0.15">
      <c r="A587" s="42"/>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4" x14ac:dyDescent="0.15">
      <c r="A588" s="42"/>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4" x14ac:dyDescent="0.15">
      <c r="A589" s="42"/>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4" x14ac:dyDescent="0.15">
      <c r="A590" s="42"/>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4" x14ac:dyDescent="0.15">
      <c r="A591" s="42"/>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4" x14ac:dyDescent="0.15">
      <c r="A592" s="42"/>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4" x14ac:dyDescent="0.15">
      <c r="A593" s="42"/>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4" x14ac:dyDescent="0.15">
      <c r="A594" s="42"/>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4" x14ac:dyDescent="0.15">
      <c r="A595" s="42"/>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4" x14ac:dyDescent="0.15">
      <c r="A596" s="42"/>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4" x14ac:dyDescent="0.15">
      <c r="A597" s="42"/>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4" x14ac:dyDescent="0.15">
      <c r="A598" s="42"/>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4" x14ac:dyDescent="0.15">
      <c r="A599" s="42"/>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4" x14ac:dyDescent="0.15">
      <c r="A600" s="42"/>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4" x14ac:dyDescent="0.15">
      <c r="A601" s="42"/>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4" x14ac:dyDescent="0.15">
      <c r="A602" s="42"/>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4" x14ac:dyDescent="0.15">
      <c r="A603" s="42"/>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4" x14ac:dyDescent="0.15">
      <c r="A604" s="42"/>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4" x14ac:dyDescent="0.15">
      <c r="A605" s="42"/>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4" x14ac:dyDescent="0.15">
      <c r="A606" s="42"/>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4" x14ac:dyDescent="0.15">
      <c r="A607" s="42"/>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4" x14ac:dyDescent="0.15">
      <c r="A608" s="42"/>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4" x14ac:dyDescent="0.15">
      <c r="A609" s="42"/>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4" x14ac:dyDescent="0.15">
      <c r="A610" s="42"/>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4" x14ac:dyDescent="0.15">
      <c r="A611" s="42"/>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4" x14ac:dyDescent="0.15">
      <c r="A612" s="42"/>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4" x14ac:dyDescent="0.15">
      <c r="A613" s="42"/>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4" x14ac:dyDescent="0.15">
      <c r="A614" s="42"/>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4" x14ac:dyDescent="0.15">
      <c r="A615" s="42"/>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4" x14ac:dyDescent="0.15">
      <c r="A616" s="42"/>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4" x14ac:dyDescent="0.15">
      <c r="A617" s="42"/>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4" x14ac:dyDescent="0.15">
      <c r="A618" s="42"/>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4" x14ac:dyDescent="0.15">
      <c r="A619" s="42"/>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4" x14ac:dyDescent="0.15">
      <c r="A620" s="42"/>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4" x14ac:dyDescent="0.15">
      <c r="A621" s="42"/>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4" x14ac:dyDescent="0.15">
      <c r="A622" s="42"/>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4" x14ac:dyDescent="0.15">
      <c r="A623" s="42"/>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4" x14ac:dyDescent="0.15">
      <c r="A624" s="42"/>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4" x14ac:dyDescent="0.15">
      <c r="A625" s="42"/>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4" x14ac:dyDescent="0.15">
      <c r="A626" s="42"/>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4" x14ac:dyDescent="0.15">
      <c r="A627" s="42"/>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4" x14ac:dyDescent="0.15">
      <c r="A628" s="42"/>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4" x14ac:dyDescent="0.15">
      <c r="A629" s="42"/>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4" x14ac:dyDescent="0.15">
      <c r="A630" s="42"/>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4" x14ac:dyDescent="0.15">
      <c r="A631" s="42"/>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4" x14ac:dyDescent="0.15">
      <c r="A632" s="42"/>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4" x14ac:dyDescent="0.15">
      <c r="A633" s="42"/>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4" x14ac:dyDescent="0.15">
      <c r="A634" s="42"/>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4" x14ac:dyDescent="0.15">
      <c r="A635" s="42"/>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4" x14ac:dyDescent="0.15">
      <c r="A636" s="42"/>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4" x14ac:dyDescent="0.15">
      <c r="A637" s="42"/>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4" x14ac:dyDescent="0.15">
      <c r="A638" s="42"/>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4" x14ac:dyDescent="0.15">
      <c r="A639" s="42"/>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4" x14ac:dyDescent="0.15">
      <c r="A640" s="42"/>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4" x14ac:dyDescent="0.15">
      <c r="A641" s="42"/>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4" x14ac:dyDescent="0.15">
      <c r="A642" s="42"/>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4" x14ac:dyDescent="0.15">
      <c r="A643" s="42"/>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4" x14ac:dyDescent="0.15">
      <c r="A644" s="42"/>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4" x14ac:dyDescent="0.15">
      <c r="A645" s="42"/>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4" x14ac:dyDescent="0.15">
      <c r="A646" s="42"/>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4" x14ac:dyDescent="0.15">
      <c r="A647" s="42"/>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4" x14ac:dyDescent="0.15">
      <c r="A648" s="42"/>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4" x14ac:dyDescent="0.15">
      <c r="A649" s="42"/>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4" x14ac:dyDescent="0.15">
      <c r="A650" s="42"/>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4" x14ac:dyDescent="0.15">
      <c r="A651" s="42"/>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4" x14ac:dyDescent="0.15">
      <c r="A652" s="42"/>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4" x14ac:dyDescent="0.15">
      <c r="A653" s="42"/>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4" x14ac:dyDescent="0.15">
      <c r="A654" s="42"/>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4" x14ac:dyDescent="0.15">
      <c r="A655" s="42"/>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4" x14ac:dyDescent="0.15">
      <c r="A656" s="42"/>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4" x14ac:dyDescent="0.15">
      <c r="A657" s="42"/>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4" x14ac:dyDescent="0.15">
      <c r="A658" s="42"/>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4" x14ac:dyDescent="0.15">
      <c r="A659" s="42"/>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4" x14ac:dyDescent="0.15">
      <c r="A660" s="42"/>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4" x14ac:dyDescent="0.15">
      <c r="A661" s="42"/>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4" x14ac:dyDescent="0.15">
      <c r="A662" s="42"/>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4" x14ac:dyDescent="0.15">
      <c r="A663" s="42"/>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4" x14ac:dyDescent="0.15">
      <c r="A664" s="42"/>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4" x14ac:dyDescent="0.15">
      <c r="A665" s="42"/>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4" x14ac:dyDescent="0.15">
      <c r="A666" s="42"/>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4" x14ac:dyDescent="0.15">
      <c r="A667" s="42"/>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4" x14ac:dyDescent="0.15">
      <c r="A668" s="42"/>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4" x14ac:dyDescent="0.15">
      <c r="A669" s="42"/>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4" x14ac:dyDescent="0.15">
      <c r="A670" s="42"/>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4" x14ac:dyDescent="0.15">
      <c r="A671" s="42"/>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4" x14ac:dyDescent="0.15">
      <c r="A672" s="42"/>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4" x14ac:dyDescent="0.15">
      <c r="A673" s="42"/>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4" x14ac:dyDescent="0.15">
      <c r="A674" s="42"/>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4" x14ac:dyDescent="0.15">
      <c r="A675" s="42"/>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4" x14ac:dyDescent="0.15">
      <c r="A676" s="42"/>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4" x14ac:dyDescent="0.15">
      <c r="A677" s="42"/>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4" x14ac:dyDescent="0.15">
      <c r="A678" s="42"/>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4" x14ac:dyDescent="0.15">
      <c r="A679" s="42"/>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4" x14ac:dyDescent="0.15">
      <c r="A680" s="42"/>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4" x14ac:dyDescent="0.15">
      <c r="A681" s="42"/>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4" x14ac:dyDescent="0.15">
      <c r="A682" s="42"/>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4" x14ac:dyDescent="0.15">
      <c r="A683" s="42"/>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4" x14ac:dyDescent="0.15">
      <c r="A684" s="42"/>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4" x14ac:dyDescent="0.15">
      <c r="A685" s="42"/>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4" x14ac:dyDescent="0.15">
      <c r="A686" s="42"/>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4" x14ac:dyDescent="0.15">
      <c r="A687" s="42"/>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4" x14ac:dyDescent="0.15">
      <c r="A688" s="42"/>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4" x14ac:dyDescent="0.15">
      <c r="A689" s="42"/>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4" x14ac:dyDescent="0.15">
      <c r="A690" s="42"/>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4" x14ac:dyDescent="0.15">
      <c r="A691" s="42"/>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4" x14ac:dyDescent="0.15">
      <c r="A692" s="42"/>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4" x14ac:dyDescent="0.15">
      <c r="A693" s="42"/>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4" x14ac:dyDescent="0.15">
      <c r="A694" s="42"/>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4" x14ac:dyDescent="0.15">
      <c r="A695" s="42"/>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4" x14ac:dyDescent="0.15">
      <c r="A696" s="42"/>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4" x14ac:dyDescent="0.15">
      <c r="A697" s="42"/>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4" x14ac:dyDescent="0.15">
      <c r="A698" s="42"/>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4" x14ac:dyDescent="0.15">
      <c r="A699" s="42"/>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4" x14ac:dyDescent="0.15">
      <c r="A700" s="42"/>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4" x14ac:dyDescent="0.15">
      <c r="A701" s="42"/>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4" x14ac:dyDescent="0.15">
      <c r="A702" s="42"/>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4" x14ac:dyDescent="0.15">
      <c r="A703" s="42"/>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4" x14ac:dyDescent="0.15">
      <c r="A704" s="42"/>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4" x14ac:dyDescent="0.15">
      <c r="A705" s="42"/>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4" x14ac:dyDescent="0.15">
      <c r="A706" s="42"/>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4" x14ac:dyDescent="0.15">
      <c r="A707" s="42"/>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4" x14ac:dyDescent="0.15">
      <c r="A708" s="42"/>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4" x14ac:dyDescent="0.15">
      <c r="A709" s="42"/>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4" x14ac:dyDescent="0.15">
      <c r="A710" s="42"/>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4" x14ac:dyDescent="0.15">
      <c r="A711" s="42"/>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4" x14ac:dyDescent="0.15">
      <c r="A712" s="42"/>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4" x14ac:dyDescent="0.15">
      <c r="A713" s="42"/>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4" x14ac:dyDescent="0.15">
      <c r="A714" s="42"/>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4" x14ac:dyDescent="0.15">
      <c r="A715" s="42"/>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4" x14ac:dyDescent="0.15">
      <c r="A716" s="42"/>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4" x14ac:dyDescent="0.15">
      <c r="A717" s="42"/>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4" x14ac:dyDescent="0.15">
      <c r="A718" s="42"/>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4" x14ac:dyDescent="0.15">
      <c r="A719" s="42"/>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4" x14ac:dyDescent="0.15">
      <c r="A720" s="42"/>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4" x14ac:dyDescent="0.15">
      <c r="A721" s="42"/>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4" x14ac:dyDescent="0.15">
      <c r="A722" s="42"/>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4" x14ac:dyDescent="0.15">
      <c r="A723" s="42"/>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4" x14ac:dyDescent="0.15">
      <c r="A724" s="42"/>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4" x14ac:dyDescent="0.15">
      <c r="A725" s="42"/>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4" x14ac:dyDescent="0.15">
      <c r="A726" s="42"/>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4" x14ac:dyDescent="0.15">
      <c r="A727" s="42"/>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4" x14ac:dyDescent="0.15">
      <c r="A728" s="42"/>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4" x14ac:dyDescent="0.15">
      <c r="A729" s="42"/>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4" x14ac:dyDescent="0.15">
      <c r="A730" s="42"/>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4" x14ac:dyDescent="0.15">
      <c r="A731" s="42"/>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4" x14ac:dyDescent="0.15">
      <c r="A732" s="42"/>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4" x14ac:dyDescent="0.15">
      <c r="A733" s="42"/>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4" x14ac:dyDescent="0.15">
      <c r="A734" s="42"/>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4" x14ac:dyDescent="0.15">
      <c r="A735" s="42"/>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4" x14ac:dyDescent="0.15">
      <c r="A736" s="42"/>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4" x14ac:dyDescent="0.15">
      <c r="A737" s="42"/>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4" x14ac:dyDescent="0.15">
      <c r="A738" s="42"/>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4" x14ac:dyDescent="0.15">
      <c r="A739" s="42"/>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4" x14ac:dyDescent="0.15">
      <c r="A740" s="42"/>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4" x14ac:dyDescent="0.15">
      <c r="A741" s="42"/>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4" x14ac:dyDescent="0.15">
      <c r="A742" s="42"/>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4" x14ac:dyDescent="0.15">
      <c r="A743" s="42"/>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4" x14ac:dyDescent="0.15">
      <c r="A744" s="42"/>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4" x14ac:dyDescent="0.15">
      <c r="A745" s="42"/>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4" x14ac:dyDescent="0.15">
      <c r="A746" s="42"/>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4" x14ac:dyDescent="0.15">
      <c r="A747" s="42"/>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4" x14ac:dyDescent="0.15">
      <c r="A748" s="42"/>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4" x14ac:dyDescent="0.15">
      <c r="A749" s="42"/>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4" x14ac:dyDescent="0.15">
      <c r="A750" s="42"/>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4" x14ac:dyDescent="0.15">
      <c r="A751" s="42"/>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4" x14ac:dyDescent="0.15">
      <c r="A752" s="42"/>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4" x14ac:dyDescent="0.15">
      <c r="A753" s="42"/>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4" x14ac:dyDescent="0.15">
      <c r="A754" s="42"/>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4" x14ac:dyDescent="0.15">
      <c r="A755" s="42"/>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4" x14ac:dyDescent="0.15">
      <c r="A756" s="42"/>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4" x14ac:dyDescent="0.15">
      <c r="A757" s="42"/>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4" x14ac:dyDescent="0.15">
      <c r="A758" s="42"/>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4" x14ac:dyDescent="0.15">
      <c r="A759" s="42"/>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4" x14ac:dyDescent="0.15">
      <c r="A760" s="42"/>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4" x14ac:dyDescent="0.15">
      <c r="A761" s="42"/>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4" x14ac:dyDescent="0.15">
      <c r="A762" s="42"/>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4" x14ac:dyDescent="0.15">
      <c r="A763" s="42"/>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4" x14ac:dyDescent="0.15">
      <c r="A764" s="42"/>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4" x14ac:dyDescent="0.15">
      <c r="A765" s="42"/>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4" x14ac:dyDescent="0.15">
      <c r="A766" s="42"/>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4" x14ac:dyDescent="0.15">
      <c r="A767" s="42"/>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4" x14ac:dyDescent="0.15">
      <c r="A768" s="42"/>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4" x14ac:dyDescent="0.15">
      <c r="A769" s="42"/>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4" x14ac:dyDescent="0.15">
      <c r="A770" s="42"/>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4" x14ac:dyDescent="0.15">
      <c r="A771" s="42"/>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4" x14ac:dyDescent="0.15">
      <c r="A772" s="42"/>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4" x14ac:dyDescent="0.15">
      <c r="A773" s="42"/>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4" x14ac:dyDescent="0.15">
      <c r="A774" s="42"/>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4" x14ac:dyDescent="0.15">
      <c r="A775" s="42"/>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4" x14ac:dyDescent="0.15">
      <c r="A776" s="42"/>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4" x14ac:dyDescent="0.15">
      <c r="A777" s="42"/>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4" x14ac:dyDescent="0.15">
      <c r="A778" s="42"/>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4" x14ac:dyDescent="0.15">
      <c r="A779" s="42"/>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4" x14ac:dyDescent="0.15">
      <c r="A780" s="42"/>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4" x14ac:dyDescent="0.15">
      <c r="A781" s="42"/>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4" x14ac:dyDescent="0.15">
      <c r="A782" s="42"/>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4" x14ac:dyDescent="0.15">
      <c r="A783" s="42"/>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4" x14ac:dyDescent="0.15">
      <c r="A784" s="42"/>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4" x14ac:dyDescent="0.15">
      <c r="A785" s="42"/>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4" x14ac:dyDescent="0.15">
      <c r="A786" s="42"/>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4" x14ac:dyDescent="0.15">
      <c r="A787" s="42"/>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4" x14ac:dyDescent="0.15">
      <c r="A788" s="42"/>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4" x14ac:dyDescent="0.15">
      <c r="A789" s="42"/>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4" x14ac:dyDescent="0.15">
      <c r="A790" s="42"/>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4" x14ac:dyDescent="0.15">
      <c r="A791" s="42"/>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4" x14ac:dyDescent="0.15">
      <c r="A792" s="42"/>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4" x14ac:dyDescent="0.15">
      <c r="A793" s="42"/>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4" x14ac:dyDescent="0.15">
      <c r="A794" s="42"/>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4" x14ac:dyDescent="0.15">
      <c r="A795" s="42"/>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4" x14ac:dyDescent="0.15">
      <c r="A796" s="42"/>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4" x14ac:dyDescent="0.15">
      <c r="A797" s="42"/>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4" x14ac:dyDescent="0.15">
      <c r="A798" s="42"/>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4" x14ac:dyDescent="0.15">
      <c r="A799" s="42"/>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4" x14ac:dyDescent="0.15">
      <c r="A800" s="42"/>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4" x14ac:dyDescent="0.15">
      <c r="A801" s="42"/>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4" x14ac:dyDescent="0.15">
      <c r="A802" s="42"/>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4" x14ac:dyDescent="0.15">
      <c r="A803" s="42"/>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4" x14ac:dyDescent="0.15">
      <c r="A804" s="42"/>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4" x14ac:dyDescent="0.15">
      <c r="A805" s="42"/>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4" x14ac:dyDescent="0.15">
      <c r="A806" s="42"/>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4" x14ac:dyDescent="0.15">
      <c r="A807" s="42"/>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4" x14ac:dyDescent="0.15">
      <c r="A808" s="42"/>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4" x14ac:dyDescent="0.15">
      <c r="A809" s="42"/>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4" x14ac:dyDescent="0.15">
      <c r="A810" s="42"/>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4" x14ac:dyDescent="0.15">
      <c r="A811" s="42"/>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4" x14ac:dyDescent="0.15">
      <c r="A812" s="42"/>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4" x14ac:dyDescent="0.15">
      <c r="A813" s="42"/>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4" x14ac:dyDescent="0.15">
      <c r="A814" s="42"/>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4" x14ac:dyDescent="0.15">
      <c r="A815" s="42"/>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4" x14ac:dyDescent="0.15">
      <c r="A816" s="42"/>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4" x14ac:dyDescent="0.15">
      <c r="A817" s="42"/>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4" x14ac:dyDescent="0.15">
      <c r="A818" s="42"/>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4" x14ac:dyDescent="0.15">
      <c r="A819" s="42"/>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4" x14ac:dyDescent="0.15">
      <c r="A820" s="42"/>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4" x14ac:dyDescent="0.15">
      <c r="A821" s="42"/>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4" x14ac:dyDescent="0.15">
      <c r="A822" s="42"/>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4" x14ac:dyDescent="0.15">
      <c r="A823" s="42"/>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4" x14ac:dyDescent="0.15">
      <c r="A824" s="42"/>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4" x14ac:dyDescent="0.15">
      <c r="A825" s="42"/>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4" x14ac:dyDescent="0.15">
      <c r="A826" s="42"/>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4" x14ac:dyDescent="0.15">
      <c r="A827" s="42"/>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4" x14ac:dyDescent="0.15">
      <c r="A828" s="42"/>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4" x14ac:dyDescent="0.15">
      <c r="A829" s="42"/>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4" x14ac:dyDescent="0.15">
      <c r="A830" s="42"/>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4" x14ac:dyDescent="0.15">
      <c r="A831" s="42"/>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4" x14ac:dyDescent="0.15">
      <c r="A832" s="42"/>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4" x14ac:dyDescent="0.15">
      <c r="A833" s="42"/>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4" x14ac:dyDescent="0.15">
      <c r="A834" s="42"/>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4" x14ac:dyDescent="0.15">
      <c r="A835" s="42"/>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4" x14ac:dyDescent="0.15">
      <c r="A836" s="42"/>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4" x14ac:dyDescent="0.15">
      <c r="A837" s="42"/>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4" x14ac:dyDescent="0.15">
      <c r="A838" s="42"/>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4" x14ac:dyDescent="0.15">
      <c r="A839" s="42"/>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4" x14ac:dyDescent="0.15">
      <c r="A840" s="42"/>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4" x14ac:dyDescent="0.15">
      <c r="A841" s="42"/>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4" x14ac:dyDescent="0.15">
      <c r="A842" s="42"/>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4" x14ac:dyDescent="0.15">
      <c r="A843" s="42"/>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4" x14ac:dyDescent="0.15">
      <c r="A844" s="42"/>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4" x14ac:dyDescent="0.15">
      <c r="A845" s="42"/>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4" x14ac:dyDescent="0.15">
      <c r="A846" s="42"/>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4" x14ac:dyDescent="0.15">
      <c r="A847" s="42"/>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4" x14ac:dyDescent="0.15">
      <c r="A848" s="42"/>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4" x14ac:dyDescent="0.15">
      <c r="A849" s="42"/>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4" x14ac:dyDescent="0.15">
      <c r="A850" s="42"/>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4" x14ac:dyDescent="0.15">
      <c r="A851" s="42"/>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4" x14ac:dyDescent="0.15">
      <c r="A852" s="42"/>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4" x14ac:dyDescent="0.15">
      <c r="A853" s="42"/>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4" x14ac:dyDescent="0.15">
      <c r="A854" s="42"/>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4" x14ac:dyDescent="0.15">
      <c r="A855" s="42"/>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4" x14ac:dyDescent="0.15">
      <c r="A856" s="42"/>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4" x14ac:dyDescent="0.15">
      <c r="A857" s="42"/>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4" x14ac:dyDescent="0.15">
      <c r="A858" s="42"/>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4" x14ac:dyDescent="0.15">
      <c r="A859" s="42"/>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4" x14ac:dyDescent="0.15">
      <c r="A860" s="42"/>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4" x14ac:dyDescent="0.15">
      <c r="A861" s="42"/>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4" x14ac:dyDescent="0.15">
      <c r="A862" s="42"/>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4" x14ac:dyDescent="0.15">
      <c r="A863" s="42"/>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4" x14ac:dyDescent="0.15">
      <c r="A864" s="42"/>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4" x14ac:dyDescent="0.15">
      <c r="A865" s="42"/>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4" x14ac:dyDescent="0.15">
      <c r="A866" s="42"/>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4" x14ac:dyDescent="0.15">
      <c r="A867" s="42"/>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4" x14ac:dyDescent="0.15">
      <c r="A868" s="42"/>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4" x14ac:dyDescent="0.15">
      <c r="A869" s="42"/>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4" x14ac:dyDescent="0.15">
      <c r="A870" s="42"/>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4" x14ac:dyDescent="0.15">
      <c r="A871" s="42"/>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4" x14ac:dyDescent="0.15">
      <c r="A872" s="42"/>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4" x14ac:dyDescent="0.15">
      <c r="A873" s="42"/>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4" x14ac:dyDescent="0.15">
      <c r="A874" s="42"/>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4" x14ac:dyDescent="0.15">
      <c r="A875" s="42"/>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4" x14ac:dyDescent="0.15">
      <c r="A876" s="42"/>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4" x14ac:dyDescent="0.15">
      <c r="A877" s="42"/>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4" x14ac:dyDescent="0.15">
      <c r="A878" s="42"/>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4" x14ac:dyDescent="0.15">
      <c r="A879" s="42"/>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4" x14ac:dyDescent="0.15">
      <c r="A880" s="42"/>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4" x14ac:dyDescent="0.15">
      <c r="A881" s="42"/>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4" x14ac:dyDescent="0.15">
      <c r="A882" s="42"/>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4" x14ac:dyDescent="0.15">
      <c r="A883" s="42"/>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4" x14ac:dyDescent="0.15">
      <c r="A884" s="42"/>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4" x14ac:dyDescent="0.15">
      <c r="A885" s="42"/>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4" x14ac:dyDescent="0.15">
      <c r="A886" s="42"/>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4" x14ac:dyDescent="0.15">
      <c r="A887" s="42"/>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4" x14ac:dyDescent="0.15">
      <c r="A888" s="42"/>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4" x14ac:dyDescent="0.15">
      <c r="A889" s="42"/>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4" x14ac:dyDescent="0.15">
      <c r="A890" s="42"/>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4" x14ac:dyDescent="0.15">
      <c r="A891" s="42"/>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4" x14ac:dyDescent="0.15">
      <c r="A892" s="42"/>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4" x14ac:dyDescent="0.15">
      <c r="A893" s="42"/>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4" x14ac:dyDescent="0.15">
      <c r="A894" s="42"/>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4" x14ac:dyDescent="0.15">
      <c r="A895" s="42"/>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4" x14ac:dyDescent="0.15">
      <c r="A896" s="42"/>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4" x14ac:dyDescent="0.15">
      <c r="A897" s="42"/>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4" x14ac:dyDescent="0.15">
      <c r="A898" s="42"/>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4" x14ac:dyDescent="0.15">
      <c r="A899" s="42"/>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4" x14ac:dyDescent="0.15">
      <c r="A900" s="42"/>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4" x14ac:dyDescent="0.15">
      <c r="A901" s="42"/>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4" x14ac:dyDescent="0.15">
      <c r="A902" s="42"/>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4" x14ac:dyDescent="0.15">
      <c r="A903" s="42"/>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4" x14ac:dyDescent="0.15">
      <c r="A904" s="42"/>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4" x14ac:dyDescent="0.15">
      <c r="A905" s="42"/>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4" x14ac:dyDescent="0.15">
      <c r="A906" s="42"/>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4" x14ac:dyDescent="0.15">
      <c r="A907" s="42"/>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4" x14ac:dyDescent="0.15">
      <c r="A908" s="42"/>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4" x14ac:dyDescent="0.15">
      <c r="A909" s="42"/>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4" x14ac:dyDescent="0.15">
      <c r="A910" s="42"/>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4" x14ac:dyDescent="0.15">
      <c r="A911" s="42"/>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4" x14ac:dyDescent="0.15">
      <c r="A912" s="42"/>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4" x14ac:dyDescent="0.15">
      <c r="A913" s="42"/>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4" x14ac:dyDescent="0.15">
      <c r="A914" s="42"/>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4" x14ac:dyDescent="0.15">
      <c r="A915" s="42"/>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4" x14ac:dyDescent="0.15">
      <c r="A916" s="42"/>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4" x14ac:dyDescent="0.15">
      <c r="A917" s="42"/>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4" x14ac:dyDescent="0.15">
      <c r="A918" s="42"/>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4" x14ac:dyDescent="0.15">
      <c r="A919" s="42"/>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4" x14ac:dyDescent="0.15">
      <c r="A920" s="42"/>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4" x14ac:dyDescent="0.15">
      <c r="A921" s="42"/>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4" x14ac:dyDescent="0.15">
      <c r="A922" s="42"/>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4" x14ac:dyDescent="0.15">
      <c r="A923" s="42"/>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4" x14ac:dyDescent="0.15">
      <c r="A924" s="42"/>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4" x14ac:dyDescent="0.15">
      <c r="A925" s="42"/>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4" x14ac:dyDescent="0.15">
      <c r="A926" s="42"/>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4" x14ac:dyDescent="0.15">
      <c r="A927" s="42"/>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4" x14ac:dyDescent="0.15">
      <c r="A928" s="42"/>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4" x14ac:dyDescent="0.15">
      <c r="A929" s="42"/>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4" x14ac:dyDescent="0.15">
      <c r="A930" s="42"/>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4" x14ac:dyDescent="0.15">
      <c r="A931" s="42"/>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4" x14ac:dyDescent="0.15">
      <c r="A932" s="42"/>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4" x14ac:dyDescent="0.15">
      <c r="A933" s="42"/>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4" x14ac:dyDescent="0.15">
      <c r="A934" s="42"/>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4" x14ac:dyDescent="0.15">
      <c r="A935" s="42"/>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4" x14ac:dyDescent="0.15">
      <c r="A936" s="42"/>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4" x14ac:dyDescent="0.15">
      <c r="A937" s="42"/>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4" x14ac:dyDescent="0.15">
      <c r="A938" s="42"/>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4" x14ac:dyDescent="0.15">
      <c r="A939" s="42"/>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4" x14ac:dyDescent="0.15">
      <c r="A940" s="42"/>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4" x14ac:dyDescent="0.15">
      <c r="A941" s="42"/>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4" x14ac:dyDescent="0.15">
      <c r="A942" s="42"/>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4" x14ac:dyDescent="0.15">
      <c r="A943" s="42"/>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4" x14ac:dyDescent="0.15">
      <c r="A944" s="42"/>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4" x14ac:dyDescent="0.15">
      <c r="A945" s="42"/>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4" x14ac:dyDescent="0.15">
      <c r="A946" s="42"/>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4" x14ac:dyDescent="0.15">
      <c r="A947" s="42"/>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4" x14ac:dyDescent="0.15">
      <c r="A948" s="42"/>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4" x14ac:dyDescent="0.15">
      <c r="A949" s="42"/>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4" x14ac:dyDescent="0.15">
      <c r="A950" s="42"/>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4" x14ac:dyDescent="0.15">
      <c r="A951" s="42"/>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4" x14ac:dyDescent="0.15">
      <c r="A952" s="42"/>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4" x14ac:dyDescent="0.15">
      <c r="A953" s="42"/>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4" x14ac:dyDescent="0.15">
      <c r="A954" s="42"/>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4" x14ac:dyDescent="0.15">
      <c r="A955" s="42"/>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4" x14ac:dyDescent="0.15">
      <c r="A956" s="42"/>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4" x14ac:dyDescent="0.15">
      <c r="A957" s="42"/>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4" x14ac:dyDescent="0.15">
      <c r="A958" s="42"/>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4" x14ac:dyDescent="0.15">
      <c r="A959" s="42"/>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4" x14ac:dyDescent="0.15">
      <c r="A960" s="42"/>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4" x14ac:dyDescent="0.15">
      <c r="A961" s="42"/>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4" x14ac:dyDescent="0.15">
      <c r="A962" s="42"/>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4" x14ac:dyDescent="0.15">
      <c r="A963" s="42"/>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4" x14ac:dyDescent="0.15">
      <c r="A964" s="42"/>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4" x14ac:dyDescent="0.15">
      <c r="A965" s="42"/>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4" x14ac:dyDescent="0.15">
      <c r="A966" s="42"/>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4" x14ac:dyDescent="0.15">
      <c r="A967" s="42"/>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4" x14ac:dyDescent="0.15">
      <c r="A968" s="42"/>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4" x14ac:dyDescent="0.15">
      <c r="A969" s="42"/>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4" x14ac:dyDescent="0.15">
      <c r="A970" s="42"/>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4" x14ac:dyDescent="0.15">
      <c r="A971" s="42"/>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4" x14ac:dyDescent="0.15">
      <c r="A972" s="42"/>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4" x14ac:dyDescent="0.15">
      <c r="A973" s="42"/>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4" x14ac:dyDescent="0.15">
      <c r="A974" s="42"/>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4" x14ac:dyDescent="0.15">
      <c r="A975" s="42"/>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4" x14ac:dyDescent="0.15">
      <c r="A976" s="42"/>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4" x14ac:dyDescent="0.15">
      <c r="A977" s="42"/>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4" x14ac:dyDescent="0.15">
      <c r="A978" s="42"/>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4" x14ac:dyDescent="0.15">
      <c r="A979" s="42"/>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4" x14ac:dyDescent="0.15">
      <c r="A980" s="42"/>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4" x14ac:dyDescent="0.15">
      <c r="A981" s="42"/>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4" x14ac:dyDescent="0.15">
      <c r="A982" s="42"/>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4" x14ac:dyDescent="0.15">
      <c r="A983" s="42"/>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4" x14ac:dyDescent="0.15">
      <c r="A984" s="42"/>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4" x14ac:dyDescent="0.15">
      <c r="A985" s="42"/>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4" x14ac:dyDescent="0.15">
      <c r="A986" s="42"/>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4" x14ac:dyDescent="0.15">
      <c r="A987" s="42"/>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4" x14ac:dyDescent="0.15">
      <c r="A988" s="42"/>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4" x14ac:dyDescent="0.15">
      <c r="A989" s="42"/>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4" x14ac:dyDescent="0.15">
      <c r="A990" s="42"/>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4" x14ac:dyDescent="0.15">
      <c r="A991" s="42"/>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4" x14ac:dyDescent="0.15">
      <c r="A992" s="42"/>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4" x14ac:dyDescent="0.15">
      <c r="A993" s="42"/>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4" x14ac:dyDescent="0.15">
      <c r="A994" s="42"/>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4" x14ac:dyDescent="0.15">
      <c r="A995" s="42"/>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4" x14ac:dyDescent="0.15">
      <c r="A996" s="42"/>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4" x14ac:dyDescent="0.15">
      <c r="A997" s="42"/>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4" x14ac:dyDescent="0.15">
      <c r="A998" s="42"/>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4" x14ac:dyDescent="0.15">
      <c r="A999" s="42"/>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4" x14ac:dyDescent="0.15">
      <c r="A1000" s="42"/>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row r="1001" spans="1:26" ht="14" x14ac:dyDescent="0.15">
      <c r="A1001" s="42"/>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row>
    <row r="1002" spans="1:26" ht="14" x14ac:dyDescent="0.15">
      <c r="A1002" s="42"/>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row>
  </sheetData>
  <mergeCells count="1">
    <mergeCell ref="A1:B1"/>
  </mergeCells>
  <pageMargins left="0.7" right="0.7" top="0.75" bottom="0.75" header="0.3" footer="0.3"/>
  <ignoredErrors>
    <ignoredError sqref="A3:A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1"/>
  <sheetViews>
    <sheetView showGridLines="0" workbookViewId="0">
      <selection sqref="A1:B1"/>
    </sheetView>
  </sheetViews>
  <sheetFormatPr baseColWidth="10" defaultColWidth="14.5" defaultRowHeight="15.75" customHeight="1" x14ac:dyDescent="0.15"/>
  <cols>
    <col min="2" max="2" width="73.33203125" customWidth="1"/>
  </cols>
  <sheetData>
    <row r="1" spans="1:26" ht="15.75" customHeight="1" x14ac:dyDescent="0.15">
      <c r="A1" s="192" t="s">
        <v>7363</v>
      </c>
      <c r="B1" s="193"/>
    </row>
    <row r="2" spans="1:26" ht="15.75" customHeight="1" x14ac:dyDescent="0.15">
      <c r="A2" s="30" t="s">
        <v>292</v>
      </c>
      <c r="B2" s="5"/>
      <c r="C2" s="5"/>
      <c r="D2" s="5"/>
      <c r="E2" s="5"/>
      <c r="F2" s="5"/>
      <c r="G2" s="5"/>
      <c r="H2" s="5"/>
      <c r="I2" s="5"/>
      <c r="J2" s="5"/>
      <c r="K2" s="5"/>
      <c r="L2" s="5"/>
      <c r="M2" s="5"/>
      <c r="N2" s="5"/>
      <c r="O2" s="5"/>
      <c r="P2" s="5"/>
      <c r="Q2" s="5"/>
      <c r="R2" s="5"/>
      <c r="S2" s="5"/>
      <c r="T2" s="5"/>
      <c r="U2" s="5"/>
      <c r="V2" s="5"/>
      <c r="W2" s="5"/>
      <c r="X2" s="5"/>
      <c r="Y2" s="5"/>
      <c r="Z2" s="5"/>
    </row>
    <row r="3" spans="1:26" ht="15.75" customHeight="1" x14ac:dyDescent="0.15">
      <c r="A3" s="32" t="s">
        <v>4743</v>
      </c>
      <c r="B3" s="29" t="s">
        <v>4744</v>
      </c>
      <c r="C3" s="5"/>
      <c r="D3" s="5"/>
      <c r="E3" s="5"/>
      <c r="F3" s="5"/>
      <c r="G3" s="5"/>
      <c r="H3" s="5"/>
      <c r="I3" s="5"/>
      <c r="J3" s="5"/>
      <c r="K3" s="5"/>
      <c r="L3" s="5"/>
      <c r="M3" s="5"/>
      <c r="N3" s="5"/>
      <c r="O3" s="5"/>
      <c r="P3" s="5"/>
      <c r="Q3" s="5"/>
      <c r="R3" s="5"/>
      <c r="S3" s="5"/>
      <c r="T3" s="5"/>
      <c r="U3" s="5"/>
      <c r="V3" s="5"/>
      <c r="W3" s="5"/>
      <c r="X3" s="5"/>
      <c r="Y3" s="5"/>
      <c r="Z3" s="5"/>
    </row>
    <row r="4" spans="1:26" ht="15.75" customHeight="1" x14ac:dyDescent="0.15">
      <c r="A4" s="3">
        <v>965.02</v>
      </c>
      <c r="B4" s="29" t="s">
        <v>4745</v>
      </c>
      <c r="C4" s="5"/>
      <c r="D4" s="5"/>
      <c r="E4" s="5"/>
      <c r="F4" s="5"/>
      <c r="G4" s="5"/>
      <c r="H4" s="5"/>
      <c r="I4" s="5"/>
      <c r="J4" s="5"/>
      <c r="K4" s="5"/>
      <c r="L4" s="5"/>
      <c r="M4" s="5"/>
      <c r="N4" s="5"/>
      <c r="O4" s="5"/>
      <c r="P4" s="5"/>
      <c r="Q4" s="5"/>
      <c r="R4" s="5"/>
      <c r="S4" s="5"/>
      <c r="T4" s="5"/>
      <c r="U4" s="5"/>
      <c r="V4" s="5"/>
      <c r="W4" s="5"/>
      <c r="X4" s="5"/>
      <c r="Y4" s="5"/>
      <c r="Z4" s="5"/>
    </row>
    <row r="5" spans="1:26" ht="15.75" customHeight="1" x14ac:dyDescent="0.15">
      <c r="A5" s="3">
        <v>965.09</v>
      </c>
      <c r="B5" s="29" t="s">
        <v>4746</v>
      </c>
      <c r="C5" s="5"/>
      <c r="D5" s="5"/>
      <c r="E5" s="5"/>
      <c r="F5" s="5"/>
      <c r="G5" s="5"/>
      <c r="H5" s="5"/>
      <c r="I5" s="5"/>
      <c r="J5" s="5"/>
      <c r="K5" s="5"/>
      <c r="L5" s="5"/>
      <c r="M5" s="5"/>
      <c r="N5" s="5"/>
      <c r="O5" s="5"/>
      <c r="P5" s="5"/>
      <c r="Q5" s="5"/>
      <c r="R5" s="5"/>
      <c r="S5" s="5"/>
      <c r="T5" s="5"/>
      <c r="U5" s="5"/>
      <c r="V5" s="5"/>
      <c r="W5" s="5"/>
      <c r="X5" s="5"/>
      <c r="Y5" s="5"/>
      <c r="Z5" s="5"/>
    </row>
    <row r="6" spans="1:26" ht="15.75" customHeight="1" x14ac:dyDescent="0.15">
      <c r="A6" s="33" t="s">
        <v>2001</v>
      </c>
      <c r="B6" s="5"/>
      <c r="C6" s="5"/>
      <c r="D6" s="5"/>
      <c r="E6" s="5"/>
      <c r="F6" s="5"/>
      <c r="G6" s="5"/>
      <c r="H6" s="5"/>
      <c r="I6" s="5"/>
      <c r="J6" s="5"/>
      <c r="K6" s="5"/>
      <c r="L6" s="5"/>
      <c r="M6" s="5"/>
      <c r="N6" s="5"/>
      <c r="O6" s="5"/>
      <c r="P6" s="5"/>
      <c r="Q6" s="5"/>
      <c r="R6" s="5"/>
      <c r="S6" s="5"/>
      <c r="T6" s="5"/>
      <c r="U6" s="5"/>
      <c r="V6" s="5"/>
      <c r="W6" s="5"/>
      <c r="X6" s="5"/>
      <c r="Y6" s="5"/>
      <c r="Z6" s="5"/>
    </row>
    <row r="7" spans="1:26" ht="15.75" customHeight="1" x14ac:dyDescent="0.15">
      <c r="A7" s="37" t="s">
        <v>4747</v>
      </c>
      <c r="B7" s="38" t="s">
        <v>4748</v>
      </c>
      <c r="C7" s="5"/>
      <c r="D7" s="5"/>
      <c r="E7" s="5"/>
      <c r="F7" s="5"/>
      <c r="G7" s="5"/>
      <c r="H7" s="5"/>
      <c r="I7" s="5"/>
      <c r="J7" s="5"/>
      <c r="K7" s="5"/>
      <c r="L7" s="5"/>
      <c r="M7" s="5"/>
      <c r="N7" s="5"/>
      <c r="O7" s="5"/>
      <c r="P7" s="5"/>
      <c r="Q7" s="5"/>
      <c r="R7" s="5"/>
      <c r="S7" s="5"/>
      <c r="T7" s="5"/>
      <c r="U7" s="5"/>
      <c r="V7" s="5"/>
      <c r="W7" s="5"/>
      <c r="X7" s="5"/>
      <c r="Y7" s="5"/>
      <c r="Z7" s="5"/>
    </row>
    <row r="8" spans="1:26" ht="15.75" customHeight="1" x14ac:dyDescent="0.15">
      <c r="A8" s="37" t="s">
        <v>4749</v>
      </c>
      <c r="B8" s="38" t="s">
        <v>4750</v>
      </c>
      <c r="C8" s="5"/>
      <c r="D8" s="5"/>
      <c r="E8" s="5"/>
      <c r="F8" s="5"/>
      <c r="G8" s="5"/>
      <c r="H8" s="5"/>
      <c r="I8" s="5"/>
      <c r="J8" s="5"/>
      <c r="K8" s="5"/>
      <c r="L8" s="5"/>
      <c r="M8" s="5"/>
      <c r="N8" s="5"/>
      <c r="O8" s="5"/>
      <c r="P8" s="5"/>
      <c r="Q8" s="5"/>
      <c r="R8" s="5"/>
      <c r="S8" s="5"/>
      <c r="T8" s="5"/>
      <c r="U8" s="5"/>
      <c r="V8" s="5"/>
      <c r="W8" s="5"/>
      <c r="X8" s="5"/>
      <c r="Y8" s="5"/>
      <c r="Z8" s="5"/>
    </row>
    <row r="9" spans="1:26" ht="15.75" customHeight="1" x14ac:dyDescent="0.15">
      <c r="A9" s="37" t="s">
        <v>4751</v>
      </c>
      <c r="B9" s="38" t="s">
        <v>4752</v>
      </c>
      <c r="C9" s="5"/>
      <c r="D9" s="5"/>
      <c r="E9" s="5"/>
      <c r="F9" s="5"/>
      <c r="G9" s="5"/>
      <c r="H9" s="5"/>
      <c r="I9" s="5"/>
      <c r="J9" s="5"/>
      <c r="K9" s="5"/>
      <c r="L9" s="5"/>
      <c r="M9" s="5"/>
      <c r="N9" s="5"/>
      <c r="O9" s="5"/>
      <c r="P9" s="5"/>
      <c r="Q9" s="5"/>
      <c r="R9" s="5"/>
      <c r="S9" s="5"/>
      <c r="T9" s="5"/>
      <c r="U9" s="5"/>
      <c r="V9" s="5"/>
      <c r="W9" s="5"/>
      <c r="X9" s="5"/>
      <c r="Y9" s="5"/>
      <c r="Z9" s="5"/>
    </row>
    <row r="10" spans="1:26" ht="15.75" customHeight="1" x14ac:dyDescent="0.15">
      <c r="A10" s="37" t="s">
        <v>4753</v>
      </c>
      <c r="B10" s="38" t="s">
        <v>4754</v>
      </c>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15">
      <c r="A11" s="37" t="s">
        <v>4755</v>
      </c>
      <c r="B11" s="38" t="s">
        <v>4756</v>
      </c>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15">
      <c r="A12" s="37" t="s">
        <v>4757</v>
      </c>
      <c r="B12" s="38" t="s">
        <v>4758</v>
      </c>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15">
      <c r="A13" s="37" t="s">
        <v>4759</v>
      </c>
      <c r="B13" s="38" t="s">
        <v>4760</v>
      </c>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15">
      <c r="A14" s="37" t="s">
        <v>4761</v>
      </c>
      <c r="B14" s="38" t="s">
        <v>4762</v>
      </c>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15">
      <c r="A15" s="37" t="s">
        <v>4763</v>
      </c>
      <c r="B15" s="38" t="s">
        <v>4764</v>
      </c>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15">
      <c r="A16" s="37" t="s">
        <v>4765</v>
      </c>
      <c r="B16" s="38" t="s">
        <v>4766</v>
      </c>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15">
      <c r="A17" s="37" t="s">
        <v>4767</v>
      </c>
      <c r="B17" s="38" t="s">
        <v>4768</v>
      </c>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15">
      <c r="A18" s="37" t="s">
        <v>4769</v>
      </c>
      <c r="B18" s="38" t="s">
        <v>4770</v>
      </c>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15">
      <c r="A19" s="37" t="s">
        <v>4771</v>
      </c>
      <c r="B19" s="38" t="s">
        <v>4772</v>
      </c>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15">
      <c r="A20" s="37" t="s">
        <v>4773</v>
      </c>
      <c r="B20" s="38" t="s">
        <v>4774</v>
      </c>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15">
      <c r="A21" s="37" t="s">
        <v>4775</v>
      </c>
      <c r="B21" s="38" t="s">
        <v>4776</v>
      </c>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15">
      <c r="A22" s="37" t="s">
        <v>4777</v>
      </c>
      <c r="B22" s="38" t="s">
        <v>4778</v>
      </c>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15">
      <c r="A23" s="37" t="s">
        <v>4779</v>
      </c>
      <c r="B23" s="38" t="s">
        <v>4780</v>
      </c>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15">
      <c r="A24" s="37" t="s">
        <v>4781</v>
      </c>
      <c r="B24" s="38" t="s">
        <v>4782</v>
      </c>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15">
      <c r="A25" s="37" t="s">
        <v>4783</v>
      </c>
      <c r="B25" s="38" t="s">
        <v>4784</v>
      </c>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15">
      <c r="A26" s="37" t="s">
        <v>4785</v>
      </c>
      <c r="B26" s="38" t="s">
        <v>4786</v>
      </c>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15">
      <c r="A27" s="37" t="s">
        <v>4787</v>
      </c>
      <c r="B27" s="38" t="s">
        <v>4788</v>
      </c>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15">
      <c r="A28" s="37" t="s">
        <v>4789</v>
      </c>
      <c r="B28" s="38" t="s">
        <v>4790</v>
      </c>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15">
      <c r="A29" s="37" t="s">
        <v>4791</v>
      </c>
      <c r="B29" s="38" t="s">
        <v>4792</v>
      </c>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15">
      <c r="A30" s="121" t="s">
        <v>4793</v>
      </c>
      <c r="B30" s="123" t="s">
        <v>4794</v>
      </c>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15">
      <c r="A31" s="71" t="s">
        <v>7331</v>
      </c>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 x14ac:dyDescent="0.1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 x14ac:dyDescent="0.1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 x14ac:dyDescent="0.1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 x14ac:dyDescent="0.1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 x14ac:dyDescent="0.1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 x14ac:dyDescent="0.1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 x14ac:dyDescent="0.1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 x14ac:dyDescent="0.1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 x14ac:dyDescent="0.1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 x14ac:dyDescent="0.1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 x14ac:dyDescent="0.1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 x14ac:dyDescent="0.1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 x14ac:dyDescent="0.1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 x14ac:dyDescent="0.1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 x14ac:dyDescent="0.1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 x14ac:dyDescent="0.1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 x14ac:dyDescent="0.1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 x14ac:dyDescent="0.1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 x14ac:dyDescent="0.1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 x14ac:dyDescent="0.1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 x14ac:dyDescent="0.1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 x14ac:dyDescent="0.1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 x14ac:dyDescent="0.1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 x14ac:dyDescent="0.1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 x14ac:dyDescent="0.1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 x14ac:dyDescent="0.1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 x14ac:dyDescent="0.1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 x14ac:dyDescent="0.1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 x14ac:dyDescent="0.1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 x14ac:dyDescent="0.1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 x14ac:dyDescent="0.1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 x14ac:dyDescent="0.1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 x14ac:dyDescent="0.1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 x14ac:dyDescent="0.1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 x14ac:dyDescent="0.1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 x14ac:dyDescent="0.1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 x14ac:dyDescent="0.1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 x14ac:dyDescent="0.1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 x14ac:dyDescent="0.1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 x14ac:dyDescent="0.1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 x14ac:dyDescent="0.1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 x14ac:dyDescent="0.1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 x14ac:dyDescent="0.1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 x14ac:dyDescent="0.1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 x14ac:dyDescent="0.1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 x14ac:dyDescent="0.1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 x14ac:dyDescent="0.1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 x14ac:dyDescent="0.1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 x14ac:dyDescent="0.1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
    <mergeCell ref="A1:B1"/>
  </mergeCells>
  <pageMargins left="0.7" right="0.7" top="0.75" bottom="0.75" header="0.3" footer="0.3"/>
  <ignoredErrors>
    <ignoredError sqref="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2"/>
  <sheetViews>
    <sheetView showGridLines="0" workbookViewId="0">
      <selection sqref="A1:B1"/>
    </sheetView>
  </sheetViews>
  <sheetFormatPr baseColWidth="10" defaultColWidth="14.5" defaultRowHeight="15.75" customHeight="1" x14ac:dyDescent="0.15"/>
  <cols>
    <col min="2" max="2" width="77.1640625" customWidth="1"/>
  </cols>
  <sheetData>
    <row r="1" spans="1:26" ht="15.75" customHeight="1" x14ac:dyDescent="0.15">
      <c r="A1" s="192" t="s">
        <v>7364</v>
      </c>
      <c r="B1" s="193"/>
    </row>
    <row r="2" spans="1:26" ht="15.75" customHeight="1" x14ac:dyDescent="0.15">
      <c r="A2" s="39" t="s">
        <v>292</v>
      </c>
      <c r="B2" s="40"/>
      <c r="C2" s="40"/>
      <c r="D2" s="40"/>
      <c r="E2" s="40"/>
      <c r="F2" s="40"/>
      <c r="G2" s="40"/>
      <c r="H2" s="40"/>
      <c r="I2" s="40"/>
      <c r="J2" s="40"/>
      <c r="K2" s="40"/>
      <c r="L2" s="40"/>
      <c r="M2" s="40"/>
      <c r="N2" s="40"/>
      <c r="O2" s="40"/>
      <c r="P2" s="40"/>
      <c r="Q2" s="40"/>
      <c r="R2" s="40"/>
      <c r="S2" s="40"/>
      <c r="T2" s="40"/>
      <c r="U2" s="40"/>
      <c r="V2" s="40"/>
      <c r="W2" s="40"/>
      <c r="X2" s="40"/>
      <c r="Y2" s="40"/>
      <c r="Z2" s="40"/>
    </row>
    <row r="3" spans="1:26" ht="15.75" customHeight="1" x14ac:dyDescent="0.15">
      <c r="A3" s="41">
        <v>291</v>
      </c>
      <c r="B3" s="5" t="s">
        <v>4795</v>
      </c>
      <c r="C3" s="5"/>
      <c r="D3" s="5"/>
      <c r="E3" s="40"/>
      <c r="F3" s="40"/>
      <c r="G3" s="40"/>
      <c r="H3" s="40"/>
      <c r="I3" s="40"/>
      <c r="J3" s="40"/>
      <c r="K3" s="40"/>
      <c r="L3" s="40"/>
      <c r="M3" s="40"/>
      <c r="N3" s="40"/>
      <c r="O3" s="40"/>
      <c r="P3" s="40"/>
      <c r="Q3" s="40"/>
      <c r="R3" s="40"/>
      <c r="S3" s="40"/>
      <c r="T3" s="40"/>
      <c r="U3" s="40"/>
      <c r="V3" s="40"/>
      <c r="W3" s="40"/>
      <c r="X3" s="40"/>
      <c r="Y3" s="40"/>
      <c r="Z3" s="40"/>
    </row>
    <row r="4" spans="1:26" ht="15.75" customHeight="1" x14ac:dyDescent="0.15">
      <c r="A4" s="41">
        <v>291.3</v>
      </c>
      <c r="B4" s="5" t="s">
        <v>4796</v>
      </c>
      <c r="C4" s="5"/>
      <c r="D4" s="5"/>
      <c r="E4" s="5"/>
      <c r="F4" s="40"/>
      <c r="G4" s="40"/>
      <c r="H4" s="40"/>
      <c r="I4" s="40"/>
      <c r="J4" s="40"/>
      <c r="K4" s="40"/>
      <c r="L4" s="40"/>
      <c r="M4" s="40"/>
      <c r="N4" s="40"/>
      <c r="O4" s="40"/>
      <c r="P4" s="40"/>
      <c r="Q4" s="40"/>
      <c r="R4" s="40"/>
      <c r="S4" s="40"/>
      <c r="T4" s="40"/>
      <c r="U4" s="40"/>
      <c r="V4" s="40"/>
      <c r="W4" s="40"/>
      <c r="X4" s="40"/>
      <c r="Y4" s="40"/>
      <c r="Z4" s="40"/>
    </row>
    <row r="5" spans="1:26" ht="15.75" customHeight="1" x14ac:dyDescent="0.15">
      <c r="A5" s="41">
        <v>291.39999999999998</v>
      </c>
      <c r="B5" s="5" t="s">
        <v>4797</v>
      </c>
      <c r="C5" s="5"/>
      <c r="D5" s="5"/>
      <c r="E5" s="40"/>
      <c r="F5" s="40"/>
      <c r="G5" s="40"/>
      <c r="H5" s="40"/>
      <c r="I5" s="40"/>
      <c r="J5" s="40"/>
      <c r="K5" s="40"/>
      <c r="L5" s="40"/>
      <c r="M5" s="40"/>
      <c r="N5" s="40"/>
      <c r="O5" s="40"/>
      <c r="P5" s="40"/>
      <c r="Q5" s="40"/>
      <c r="R5" s="40"/>
      <c r="S5" s="40"/>
      <c r="T5" s="40"/>
      <c r="U5" s="40"/>
      <c r="V5" s="40"/>
      <c r="W5" s="40"/>
      <c r="X5" s="40"/>
      <c r="Y5" s="40"/>
      <c r="Z5" s="40"/>
    </row>
    <row r="6" spans="1:26" ht="15.75" customHeight="1" x14ac:dyDescent="0.15">
      <c r="A6" s="41">
        <v>291.81</v>
      </c>
      <c r="B6" s="5" t="s">
        <v>4798</v>
      </c>
      <c r="C6" s="5"/>
      <c r="D6" s="5"/>
      <c r="E6" s="40"/>
      <c r="F6" s="40"/>
      <c r="G6" s="40"/>
      <c r="H6" s="40"/>
      <c r="I6" s="40"/>
      <c r="J6" s="40"/>
      <c r="K6" s="40"/>
      <c r="L6" s="40"/>
      <c r="M6" s="40"/>
      <c r="N6" s="40"/>
      <c r="O6" s="40"/>
      <c r="P6" s="40"/>
      <c r="Q6" s="40"/>
      <c r="R6" s="40"/>
      <c r="S6" s="40"/>
      <c r="T6" s="40"/>
      <c r="U6" s="40"/>
      <c r="V6" s="40"/>
      <c r="W6" s="40"/>
      <c r="X6" s="40"/>
      <c r="Y6" s="40"/>
      <c r="Z6" s="40"/>
    </row>
    <row r="7" spans="1:26" ht="15.75" customHeight="1" x14ac:dyDescent="0.15">
      <c r="A7" s="41">
        <v>291.89</v>
      </c>
      <c r="B7" s="5" t="s">
        <v>4799</v>
      </c>
      <c r="C7" s="5"/>
      <c r="D7" s="5"/>
      <c r="E7" s="40"/>
      <c r="F7" s="40"/>
      <c r="G7" s="40"/>
      <c r="H7" s="40"/>
      <c r="I7" s="40"/>
      <c r="J7" s="40"/>
      <c r="K7" s="40"/>
      <c r="L7" s="40"/>
      <c r="M7" s="40"/>
      <c r="N7" s="40"/>
      <c r="O7" s="40"/>
      <c r="P7" s="40"/>
      <c r="Q7" s="40"/>
      <c r="R7" s="40"/>
      <c r="S7" s="40"/>
      <c r="T7" s="40"/>
      <c r="U7" s="40"/>
      <c r="V7" s="40"/>
      <c r="W7" s="40"/>
      <c r="X7" s="40"/>
      <c r="Y7" s="40"/>
      <c r="Z7" s="40"/>
    </row>
    <row r="8" spans="1:26" ht="15.75" customHeight="1" x14ac:dyDescent="0.15">
      <c r="A8" s="41">
        <v>291.89999999999998</v>
      </c>
      <c r="B8" s="5" t="s">
        <v>4800</v>
      </c>
      <c r="C8" s="5"/>
      <c r="D8" s="5"/>
      <c r="E8" s="40"/>
      <c r="F8" s="40"/>
      <c r="G8" s="40"/>
      <c r="H8" s="40"/>
      <c r="I8" s="40"/>
      <c r="J8" s="40"/>
      <c r="K8" s="40"/>
      <c r="L8" s="40"/>
      <c r="M8" s="40"/>
      <c r="N8" s="40"/>
      <c r="O8" s="40"/>
      <c r="P8" s="40"/>
      <c r="Q8" s="40"/>
      <c r="R8" s="40"/>
      <c r="S8" s="40"/>
      <c r="T8" s="40"/>
      <c r="U8" s="40"/>
      <c r="V8" s="40"/>
      <c r="W8" s="40"/>
      <c r="X8" s="40"/>
      <c r="Y8" s="40"/>
      <c r="Z8" s="40"/>
    </row>
    <row r="9" spans="1:26" ht="15.75" customHeight="1" x14ac:dyDescent="0.15">
      <c r="A9" s="27" t="s">
        <v>4801</v>
      </c>
      <c r="B9" s="5" t="s">
        <v>4802</v>
      </c>
      <c r="C9" s="5"/>
      <c r="D9" s="5"/>
      <c r="E9" s="40"/>
      <c r="F9" s="40"/>
      <c r="G9" s="40"/>
      <c r="H9" s="40"/>
      <c r="I9" s="40"/>
      <c r="J9" s="40"/>
      <c r="K9" s="40"/>
      <c r="L9" s="40"/>
      <c r="M9" s="40"/>
      <c r="N9" s="40"/>
      <c r="O9" s="40"/>
      <c r="P9" s="40"/>
      <c r="Q9" s="40"/>
      <c r="R9" s="40"/>
      <c r="S9" s="40"/>
      <c r="T9" s="40"/>
      <c r="U9" s="40"/>
      <c r="V9" s="40"/>
      <c r="W9" s="40"/>
      <c r="X9" s="40"/>
      <c r="Y9" s="40"/>
      <c r="Z9" s="40"/>
    </row>
    <row r="10" spans="1:26" ht="15.75" customHeight="1" x14ac:dyDescent="0.15">
      <c r="A10" s="27" t="s">
        <v>4803</v>
      </c>
      <c r="B10" s="5" t="s">
        <v>4804</v>
      </c>
      <c r="C10" s="5"/>
      <c r="D10" s="5"/>
      <c r="E10" s="40"/>
      <c r="F10" s="40"/>
      <c r="G10" s="40"/>
      <c r="H10" s="40"/>
      <c r="I10" s="40"/>
      <c r="J10" s="40"/>
      <c r="K10" s="40"/>
      <c r="L10" s="40"/>
      <c r="M10" s="40"/>
      <c r="N10" s="40"/>
      <c r="O10" s="40"/>
      <c r="P10" s="40"/>
      <c r="Q10" s="40"/>
      <c r="R10" s="40"/>
      <c r="S10" s="40"/>
      <c r="T10" s="40"/>
      <c r="U10" s="40"/>
      <c r="V10" s="40"/>
      <c r="W10" s="40"/>
      <c r="X10" s="40"/>
      <c r="Y10" s="40"/>
      <c r="Z10" s="40"/>
    </row>
    <row r="11" spans="1:26" ht="15.75" customHeight="1" x14ac:dyDescent="0.15">
      <c r="A11" s="41">
        <v>303.01</v>
      </c>
      <c r="B11" s="5" t="s">
        <v>4805</v>
      </c>
      <c r="C11" s="5"/>
      <c r="D11" s="5"/>
      <c r="E11" s="40"/>
      <c r="F11" s="40"/>
      <c r="G11" s="40"/>
      <c r="H11" s="40"/>
      <c r="I11" s="40"/>
      <c r="J11" s="40"/>
      <c r="K11" s="40"/>
      <c r="L11" s="40"/>
      <c r="M11" s="40"/>
      <c r="N11" s="40"/>
      <c r="O11" s="40"/>
      <c r="P11" s="40"/>
      <c r="Q11" s="40"/>
      <c r="R11" s="40"/>
      <c r="S11" s="40"/>
      <c r="T11" s="40"/>
      <c r="U11" s="40"/>
      <c r="V11" s="40"/>
      <c r="W11" s="40"/>
      <c r="X11" s="40"/>
      <c r="Y11" s="40"/>
      <c r="Z11" s="40"/>
    </row>
    <row r="12" spans="1:26" ht="15.75" customHeight="1" x14ac:dyDescent="0.15">
      <c r="A12" s="41">
        <v>303.01</v>
      </c>
      <c r="B12" s="5" t="s">
        <v>4804</v>
      </c>
      <c r="C12" s="5"/>
      <c r="D12" s="5"/>
      <c r="E12" s="40"/>
      <c r="F12" s="40"/>
      <c r="G12" s="40"/>
      <c r="H12" s="40"/>
      <c r="I12" s="40"/>
      <c r="J12" s="40"/>
      <c r="K12" s="40"/>
      <c r="L12" s="40"/>
      <c r="M12" s="40"/>
      <c r="N12" s="40"/>
      <c r="O12" s="40"/>
      <c r="P12" s="40"/>
      <c r="Q12" s="40"/>
      <c r="R12" s="40"/>
      <c r="S12" s="40"/>
      <c r="T12" s="40"/>
      <c r="U12" s="40"/>
      <c r="V12" s="40"/>
      <c r="W12" s="40"/>
      <c r="X12" s="40"/>
      <c r="Y12" s="40"/>
      <c r="Z12" s="40"/>
    </row>
    <row r="13" spans="1:26" ht="15.75" customHeight="1" x14ac:dyDescent="0.15">
      <c r="A13" s="41">
        <v>303.02</v>
      </c>
      <c r="B13" s="5" t="s">
        <v>4806</v>
      </c>
      <c r="C13" s="5"/>
      <c r="D13" s="5"/>
      <c r="E13" s="40"/>
      <c r="F13" s="40"/>
      <c r="G13" s="40"/>
      <c r="H13" s="40"/>
      <c r="I13" s="40"/>
      <c r="J13" s="40"/>
      <c r="K13" s="40"/>
      <c r="L13" s="40"/>
      <c r="M13" s="40"/>
      <c r="N13" s="40"/>
      <c r="O13" s="40"/>
      <c r="P13" s="40"/>
      <c r="Q13" s="40"/>
      <c r="R13" s="40"/>
      <c r="S13" s="40"/>
      <c r="T13" s="40"/>
      <c r="U13" s="40"/>
      <c r="V13" s="40"/>
      <c r="W13" s="40"/>
      <c r="X13" s="40"/>
      <c r="Y13" s="40"/>
      <c r="Z13" s="40"/>
    </row>
    <row r="14" spans="1:26" ht="15.75" customHeight="1" x14ac:dyDescent="0.15">
      <c r="A14" s="41">
        <v>303.02999999999997</v>
      </c>
      <c r="B14" s="5" t="s">
        <v>4806</v>
      </c>
      <c r="C14" s="5"/>
      <c r="D14" s="5"/>
      <c r="E14" s="40"/>
      <c r="F14" s="40"/>
      <c r="G14" s="40"/>
      <c r="H14" s="40"/>
      <c r="I14" s="40"/>
      <c r="J14" s="40"/>
      <c r="K14" s="40"/>
      <c r="L14" s="40"/>
      <c r="M14" s="40"/>
      <c r="N14" s="40"/>
      <c r="O14" s="40"/>
      <c r="P14" s="40"/>
      <c r="Q14" s="40"/>
      <c r="R14" s="40"/>
      <c r="S14" s="40"/>
      <c r="T14" s="40"/>
      <c r="U14" s="40"/>
      <c r="V14" s="40"/>
      <c r="W14" s="40"/>
      <c r="X14" s="40"/>
      <c r="Y14" s="40"/>
      <c r="Z14" s="40"/>
    </row>
    <row r="15" spans="1:26" ht="15.75" customHeight="1" x14ac:dyDescent="0.15">
      <c r="A15" s="41">
        <v>303.89999999999998</v>
      </c>
      <c r="B15" s="5" t="s">
        <v>4807</v>
      </c>
      <c r="C15" s="5"/>
      <c r="D15" s="5"/>
      <c r="E15" s="40"/>
      <c r="F15" s="40"/>
      <c r="G15" s="40"/>
      <c r="H15" s="40"/>
      <c r="I15" s="40"/>
      <c r="J15" s="40"/>
      <c r="K15" s="40"/>
      <c r="L15" s="40"/>
      <c r="M15" s="40"/>
      <c r="N15" s="40"/>
      <c r="O15" s="40"/>
      <c r="P15" s="40"/>
      <c r="Q15" s="40"/>
      <c r="R15" s="40"/>
      <c r="S15" s="40"/>
      <c r="T15" s="40"/>
      <c r="U15" s="40"/>
      <c r="V15" s="40"/>
      <c r="W15" s="40"/>
      <c r="X15" s="40"/>
      <c r="Y15" s="40"/>
      <c r="Z15" s="40"/>
    </row>
    <row r="16" spans="1:26" ht="15.75" customHeight="1" x14ac:dyDescent="0.15">
      <c r="A16" s="41">
        <v>303.91000000000003</v>
      </c>
      <c r="B16" s="5" t="s">
        <v>4808</v>
      </c>
      <c r="C16" s="5"/>
      <c r="D16" s="5"/>
      <c r="E16" s="40"/>
      <c r="F16" s="40"/>
      <c r="G16" s="40"/>
      <c r="H16" s="40"/>
      <c r="I16" s="40"/>
      <c r="J16" s="40"/>
      <c r="K16" s="40"/>
      <c r="L16" s="40"/>
      <c r="M16" s="40"/>
      <c r="N16" s="40"/>
      <c r="O16" s="40"/>
      <c r="P16" s="40"/>
      <c r="Q16" s="40"/>
      <c r="R16" s="40"/>
      <c r="S16" s="40"/>
      <c r="T16" s="40"/>
      <c r="U16" s="40"/>
      <c r="V16" s="40"/>
      <c r="W16" s="40"/>
      <c r="X16" s="40"/>
      <c r="Y16" s="40"/>
      <c r="Z16" s="40"/>
    </row>
    <row r="17" spans="1:26" ht="15.75" customHeight="1" x14ac:dyDescent="0.15">
      <c r="A17" s="41">
        <v>303.92</v>
      </c>
      <c r="B17" s="5" t="s">
        <v>4809</v>
      </c>
      <c r="C17" s="5"/>
      <c r="D17" s="5"/>
      <c r="E17" s="40"/>
      <c r="F17" s="40"/>
      <c r="G17" s="40"/>
      <c r="H17" s="40"/>
      <c r="I17" s="40"/>
      <c r="J17" s="40"/>
      <c r="K17" s="40"/>
      <c r="L17" s="40"/>
      <c r="M17" s="40"/>
      <c r="N17" s="40"/>
      <c r="O17" s="40"/>
      <c r="P17" s="40"/>
      <c r="Q17" s="40"/>
      <c r="R17" s="40"/>
      <c r="S17" s="40"/>
      <c r="T17" s="40"/>
      <c r="U17" s="40"/>
      <c r="V17" s="40"/>
      <c r="W17" s="40"/>
      <c r="X17" s="40"/>
      <c r="Y17" s="40"/>
      <c r="Z17" s="40"/>
    </row>
    <row r="18" spans="1:26" ht="15.75" customHeight="1" x14ac:dyDescent="0.15">
      <c r="A18" s="41">
        <v>303.92</v>
      </c>
      <c r="B18" s="5" t="s">
        <v>4809</v>
      </c>
      <c r="C18" s="5"/>
      <c r="D18" s="5"/>
      <c r="E18" s="40"/>
      <c r="F18" s="40"/>
      <c r="G18" s="40"/>
      <c r="H18" s="40"/>
      <c r="I18" s="40"/>
      <c r="J18" s="40"/>
      <c r="K18" s="40"/>
      <c r="L18" s="40"/>
      <c r="M18" s="40"/>
      <c r="N18" s="40"/>
      <c r="O18" s="40"/>
      <c r="P18" s="40"/>
      <c r="Q18" s="40"/>
      <c r="R18" s="40"/>
      <c r="S18" s="40"/>
      <c r="T18" s="40"/>
      <c r="U18" s="40"/>
      <c r="V18" s="40"/>
      <c r="W18" s="40"/>
      <c r="X18" s="40"/>
      <c r="Y18" s="40"/>
      <c r="Z18" s="40"/>
    </row>
    <row r="19" spans="1:26" ht="15.75" customHeight="1" x14ac:dyDescent="0.15">
      <c r="A19" s="41">
        <v>303.93</v>
      </c>
      <c r="B19" s="5" t="s">
        <v>4810</v>
      </c>
      <c r="C19" s="5"/>
      <c r="D19" s="5"/>
      <c r="E19" s="40"/>
      <c r="F19" s="40"/>
      <c r="G19" s="40"/>
      <c r="H19" s="40"/>
      <c r="I19" s="40"/>
      <c r="J19" s="40"/>
      <c r="K19" s="40"/>
      <c r="L19" s="40"/>
      <c r="M19" s="40"/>
      <c r="N19" s="40"/>
      <c r="O19" s="40"/>
      <c r="P19" s="40"/>
      <c r="Q19" s="40"/>
      <c r="R19" s="40"/>
      <c r="S19" s="40"/>
      <c r="T19" s="40"/>
      <c r="U19" s="40"/>
      <c r="V19" s="40"/>
      <c r="W19" s="40"/>
      <c r="X19" s="40"/>
      <c r="Y19" s="40"/>
      <c r="Z19" s="40"/>
    </row>
    <row r="20" spans="1:26" ht="15.75" customHeight="1" x14ac:dyDescent="0.15">
      <c r="A20" s="27" t="s">
        <v>4811</v>
      </c>
      <c r="B20" s="5" t="s">
        <v>4812</v>
      </c>
      <c r="C20" s="5"/>
      <c r="D20" s="5"/>
      <c r="E20" s="40"/>
      <c r="F20" s="40"/>
      <c r="G20" s="40"/>
      <c r="H20" s="40"/>
      <c r="I20" s="40"/>
      <c r="J20" s="40"/>
      <c r="K20" s="40"/>
      <c r="L20" s="40"/>
      <c r="M20" s="40"/>
      <c r="N20" s="40"/>
      <c r="O20" s="40"/>
      <c r="P20" s="40"/>
      <c r="Q20" s="40"/>
      <c r="R20" s="40"/>
      <c r="S20" s="40"/>
      <c r="T20" s="40"/>
      <c r="U20" s="40"/>
      <c r="V20" s="40"/>
      <c r="W20" s="40"/>
      <c r="X20" s="40"/>
      <c r="Y20" s="40"/>
      <c r="Z20" s="40"/>
    </row>
    <row r="21" spans="1:26" ht="15.75" customHeight="1" x14ac:dyDescent="0.15">
      <c r="A21" s="41">
        <v>305.01</v>
      </c>
      <c r="B21" s="5" t="s">
        <v>4813</v>
      </c>
      <c r="C21" s="5"/>
      <c r="D21" s="5"/>
      <c r="E21" s="40"/>
      <c r="F21" s="40"/>
      <c r="G21" s="40"/>
      <c r="H21" s="40"/>
      <c r="I21" s="40"/>
      <c r="J21" s="40"/>
      <c r="K21" s="40"/>
      <c r="L21" s="40"/>
      <c r="M21" s="40"/>
      <c r="N21" s="40"/>
      <c r="O21" s="40"/>
      <c r="P21" s="40"/>
      <c r="Q21" s="40"/>
      <c r="R21" s="40"/>
      <c r="S21" s="40"/>
      <c r="T21" s="40"/>
      <c r="U21" s="40"/>
      <c r="V21" s="40"/>
      <c r="W21" s="40"/>
      <c r="X21" s="40"/>
      <c r="Y21" s="40"/>
      <c r="Z21" s="40"/>
    </row>
    <row r="22" spans="1:26" ht="15.75" customHeight="1" x14ac:dyDescent="0.15">
      <c r="A22" s="41">
        <v>305.02</v>
      </c>
      <c r="B22" s="5" t="s">
        <v>4814</v>
      </c>
      <c r="C22" s="5"/>
      <c r="D22" s="5"/>
      <c r="E22" s="40"/>
      <c r="F22" s="40"/>
      <c r="G22" s="40"/>
      <c r="H22" s="40"/>
      <c r="I22" s="40"/>
      <c r="J22" s="40"/>
      <c r="K22" s="40"/>
      <c r="L22" s="40"/>
      <c r="M22" s="40"/>
      <c r="N22" s="40"/>
      <c r="O22" s="40"/>
      <c r="P22" s="40"/>
      <c r="Q22" s="40"/>
      <c r="R22" s="40"/>
      <c r="S22" s="40"/>
      <c r="T22" s="40"/>
      <c r="U22" s="40"/>
      <c r="V22" s="40"/>
      <c r="W22" s="40"/>
      <c r="X22" s="40"/>
      <c r="Y22" s="40"/>
      <c r="Z22" s="40"/>
    </row>
    <row r="23" spans="1:26" ht="15.75" customHeight="1" x14ac:dyDescent="0.15">
      <c r="A23" s="41">
        <v>305.02999999999997</v>
      </c>
      <c r="B23" s="5" t="s">
        <v>4815</v>
      </c>
      <c r="C23" s="5"/>
      <c r="D23" s="5"/>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15">
      <c r="A24" s="42" t="s">
        <v>4816</v>
      </c>
      <c r="B24" s="5" t="s">
        <v>4817</v>
      </c>
      <c r="C24" s="5"/>
      <c r="D24" s="5"/>
      <c r="E24" s="40"/>
      <c r="F24" s="40"/>
      <c r="G24" s="40"/>
      <c r="H24" s="40"/>
      <c r="I24" s="40"/>
      <c r="J24" s="40"/>
      <c r="K24" s="40"/>
      <c r="L24" s="40"/>
      <c r="M24" s="40"/>
      <c r="N24" s="40"/>
      <c r="O24" s="40"/>
      <c r="P24" s="40"/>
      <c r="Q24" s="40"/>
      <c r="R24" s="40"/>
      <c r="S24" s="40"/>
      <c r="T24" s="40"/>
      <c r="U24" s="40"/>
      <c r="V24" s="40"/>
      <c r="W24" s="40"/>
      <c r="X24" s="40"/>
      <c r="Y24" s="40"/>
      <c r="Z24" s="40"/>
    </row>
    <row r="25" spans="1:26" ht="15.75" customHeight="1" x14ac:dyDescent="0.15">
      <c r="A25" s="42" t="s">
        <v>4818</v>
      </c>
      <c r="B25" s="5" t="s">
        <v>4819</v>
      </c>
      <c r="C25" s="5"/>
      <c r="D25" s="5"/>
      <c r="E25" s="40"/>
      <c r="F25" s="40"/>
      <c r="G25" s="40"/>
      <c r="H25" s="40"/>
      <c r="I25" s="40"/>
      <c r="J25" s="40"/>
      <c r="K25" s="40"/>
      <c r="L25" s="40"/>
      <c r="M25" s="40"/>
      <c r="N25" s="40"/>
      <c r="O25" s="40"/>
      <c r="P25" s="40"/>
      <c r="Q25" s="40"/>
      <c r="R25" s="40"/>
      <c r="S25" s="40"/>
      <c r="T25" s="40"/>
      <c r="U25" s="40"/>
      <c r="V25" s="40"/>
      <c r="W25" s="40"/>
      <c r="X25" s="40"/>
      <c r="Y25" s="40"/>
      <c r="Z25" s="40"/>
    </row>
    <row r="26" spans="1:26" ht="15.75" customHeight="1" x14ac:dyDescent="0.15">
      <c r="A26" s="42" t="s">
        <v>4820</v>
      </c>
      <c r="B26" s="5" t="s">
        <v>4821</v>
      </c>
      <c r="C26" s="5"/>
      <c r="D26" s="5"/>
      <c r="E26" s="40"/>
      <c r="F26" s="40"/>
      <c r="G26" s="40"/>
      <c r="H26" s="40"/>
      <c r="I26" s="40"/>
      <c r="J26" s="40"/>
      <c r="K26" s="40"/>
      <c r="L26" s="40"/>
      <c r="M26" s="40"/>
      <c r="N26" s="40"/>
      <c r="O26" s="40"/>
      <c r="P26" s="40"/>
      <c r="Q26" s="40"/>
      <c r="R26" s="40"/>
      <c r="S26" s="40"/>
      <c r="T26" s="40"/>
      <c r="U26" s="40"/>
      <c r="V26" s="40"/>
      <c r="W26" s="40"/>
      <c r="X26" s="40"/>
      <c r="Y26" s="40"/>
      <c r="Z26" s="40"/>
    </row>
    <row r="27" spans="1:26" ht="15.75" customHeight="1" x14ac:dyDescent="0.15">
      <c r="A27" s="42" t="s">
        <v>4822</v>
      </c>
      <c r="B27" s="5" t="s">
        <v>4823</v>
      </c>
      <c r="C27" s="5"/>
      <c r="D27" s="5"/>
      <c r="E27" s="40"/>
      <c r="F27" s="40"/>
      <c r="G27" s="40"/>
      <c r="H27" s="40"/>
      <c r="I27" s="40"/>
      <c r="J27" s="40"/>
      <c r="K27" s="40"/>
      <c r="L27" s="40"/>
      <c r="M27" s="40"/>
      <c r="N27" s="40"/>
      <c r="O27" s="40"/>
      <c r="P27" s="40"/>
      <c r="Q27" s="40"/>
      <c r="R27" s="40"/>
      <c r="S27" s="40"/>
      <c r="T27" s="40"/>
      <c r="U27" s="40"/>
      <c r="V27" s="40"/>
      <c r="W27" s="40"/>
      <c r="X27" s="40"/>
      <c r="Y27" s="40"/>
      <c r="Z27" s="40"/>
    </row>
    <row r="28" spans="1:26" ht="15.75" customHeight="1" x14ac:dyDescent="0.15">
      <c r="A28" s="42" t="s">
        <v>4824</v>
      </c>
      <c r="B28" s="5" t="s">
        <v>4825</v>
      </c>
      <c r="C28" s="5"/>
      <c r="D28" s="5"/>
      <c r="E28" s="40"/>
      <c r="F28" s="40"/>
      <c r="G28" s="40"/>
      <c r="H28" s="40"/>
      <c r="I28" s="40"/>
      <c r="J28" s="40"/>
      <c r="K28" s="40"/>
      <c r="L28" s="40"/>
      <c r="M28" s="40"/>
      <c r="N28" s="40"/>
      <c r="O28" s="40"/>
      <c r="P28" s="40"/>
      <c r="Q28" s="40"/>
      <c r="R28" s="40"/>
      <c r="S28" s="40"/>
      <c r="T28" s="40"/>
      <c r="U28" s="40"/>
      <c r="V28" s="40"/>
      <c r="W28" s="40"/>
      <c r="X28" s="40"/>
      <c r="Y28" s="40"/>
      <c r="Z28" s="40"/>
    </row>
    <row r="29" spans="1:26" ht="15.75" customHeight="1" x14ac:dyDescent="0.15">
      <c r="A29" s="42" t="s">
        <v>4826</v>
      </c>
      <c r="B29" s="5" t="s">
        <v>4827</v>
      </c>
      <c r="C29" s="5"/>
      <c r="D29" s="5"/>
      <c r="E29" s="40"/>
      <c r="F29" s="40"/>
      <c r="G29" s="40"/>
      <c r="H29" s="40"/>
      <c r="I29" s="40"/>
      <c r="J29" s="40"/>
      <c r="K29" s="40"/>
      <c r="L29" s="40"/>
      <c r="M29" s="40"/>
      <c r="N29" s="40"/>
      <c r="O29" s="40"/>
      <c r="P29" s="40"/>
      <c r="Q29" s="40"/>
      <c r="R29" s="40"/>
      <c r="S29" s="40"/>
      <c r="T29" s="40"/>
      <c r="U29" s="40"/>
      <c r="V29" s="40"/>
      <c r="W29" s="40"/>
      <c r="X29" s="40"/>
      <c r="Y29" s="40"/>
      <c r="Z29" s="40"/>
    </row>
    <row r="30" spans="1:26" ht="15.75" customHeight="1" x14ac:dyDescent="0.15">
      <c r="A30" s="42" t="s">
        <v>4828</v>
      </c>
      <c r="B30" s="5" t="s">
        <v>4829</v>
      </c>
      <c r="C30" s="5"/>
      <c r="D30" s="5"/>
      <c r="E30" s="40"/>
      <c r="F30" s="40"/>
      <c r="G30" s="40"/>
      <c r="H30" s="40"/>
      <c r="I30" s="40"/>
      <c r="J30" s="40"/>
      <c r="K30" s="40"/>
      <c r="L30" s="40"/>
      <c r="M30" s="40"/>
      <c r="N30" s="40"/>
      <c r="O30" s="40"/>
      <c r="P30" s="40"/>
      <c r="Q30" s="40"/>
      <c r="R30" s="40"/>
      <c r="S30" s="40"/>
      <c r="T30" s="40"/>
      <c r="U30" s="40"/>
      <c r="V30" s="40"/>
      <c r="W30" s="40"/>
      <c r="X30" s="40"/>
      <c r="Y30" s="40"/>
      <c r="Z30" s="40"/>
    </row>
    <row r="31" spans="1:26" ht="15.75" customHeight="1" x14ac:dyDescent="0.15">
      <c r="A31" s="42" t="s">
        <v>4830</v>
      </c>
      <c r="B31" s="5" t="s">
        <v>4831</v>
      </c>
      <c r="C31" s="5"/>
      <c r="D31" s="5"/>
      <c r="E31" s="40"/>
      <c r="F31" s="40"/>
      <c r="G31" s="40"/>
      <c r="H31" s="40"/>
      <c r="I31" s="40"/>
      <c r="J31" s="40"/>
      <c r="K31" s="40"/>
      <c r="L31" s="40"/>
      <c r="M31" s="40"/>
      <c r="N31" s="40"/>
      <c r="O31" s="40"/>
      <c r="P31" s="40"/>
      <c r="Q31" s="40"/>
      <c r="R31" s="40"/>
      <c r="S31" s="40"/>
      <c r="T31" s="40"/>
      <c r="U31" s="40"/>
      <c r="V31" s="40"/>
      <c r="W31" s="40"/>
      <c r="X31" s="40"/>
      <c r="Y31" s="40"/>
      <c r="Z31" s="40"/>
    </row>
    <row r="32" spans="1:26" ht="15.75" customHeight="1" x14ac:dyDescent="0.15">
      <c r="A32" s="42" t="s">
        <v>4803</v>
      </c>
      <c r="B32" s="5" t="s">
        <v>4832</v>
      </c>
      <c r="C32" s="5"/>
      <c r="D32" s="5"/>
      <c r="E32" s="40"/>
      <c r="F32" s="40"/>
      <c r="G32" s="40"/>
      <c r="H32" s="40"/>
      <c r="I32" s="40"/>
      <c r="J32" s="40"/>
      <c r="K32" s="40"/>
      <c r="L32" s="40"/>
      <c r="M32" s="40"/>
      <c r="N32" s="40"/>
      <c r="O32" s="40"/>
      <c r="P32" s="40"/>
      <c r="Q32" s="40"/>
      <c r="R32" s="40"/>
      <c r="S32" s="40"/>
      <c r="T32" s="40"/>
      <c r="U32" s="40"/>
      <c r="V32" s="40"/>
      <c r="W32" s="40"/>
      <c r="X32" s="40"/>
      <c r="Y32" s="40"/>
      <c r="Z32" s="40"/>
    </row>
    <row r="33" spans="1:26" ht="15.75" customHeight="1" x14ac:dyDescent="0.15">
      <c r="A33" s="42" t="s">
        <v>4801</v>
      </c>
      <c r="B33" s="5" t="s">
        <v>4802</v>
      </c>
      <c r="C33" s="5"/>
      <c r="D33" s="5"/>
      <c r="E33" s="40"/>
      <c r="F33" s="40"/>
      <c r="G33" s="40"/>
      <c r="H33" s="40"/>
      <c r="I33" s="40"/>
      <c r="J33" s="40"/>
      <c r="K33" s="40"/>
      <c r="L33" s="40"/>
      <c r="M33" s="40"/>
      <c r="N33" s="40"/>
      <c r="O33" s="40"/>
      <c r="P33" s="40"/>
      <c r="Q33" s="40"/>
      <c r="R33" s="40"/>
      <c r="S33" s="40"/>
      <c r="T33" s="40"/>
      <c r="U33" s="40"/>
      <c r="V33" s="40"/>
      <c r="W33" s="40"/>
      <c r="X33" s="40"/>
      <c r="Y33" s="40"/>
      <c r="Z33" s="40"/>
    </row>
    <row r="34" spans="1:26" ht="15.75" customHeight="1" x14ac:dyDescent="0.15">
      <c r="A34" s="42" t="s">
        <v>4833</v>
      </c>
      <c r="B34" s="5" t="s">
        <v>4834</v>
      </c>
      <c r="C34" s="5"/>
      <c r="D34" s="5"/>
      <c r="E34" s="40"/>
      <c r="F34" s="40"/>
      <c r="G34" s="40"/>
      <c r="H34" s="40"/>
      <c r="I34" s="40"/>
      <c r="J34" s="40"/>
      <c r="K34" s="40"/>
      <c r="L34" s="40"/>
      <c r="M34" s="40"/>
      <c r="N34" s="40"/>
      <c r="O34" s="40"/>
      <c r="P34" s="40"/>
      <c r="Q34" s="40"/>
      <c r="R34" s="40"/>
      <c r="S34" s="40"/>
      <c r="T34" s="40"/>
      <c r="U34" s="40"/>
      <c r="V34" s="40"/>
      <c r="W34" s="40"/>
      <c r="X34" s="40"/>
      <c r="Y34" s="40"/>
      <c r="Z34" s="40"/>
    </row>
    <row r="35" spans="1:26" ht="15.75" customHeight="1" x14ac:dyDescent="0.15">
      <c r="A35" s="42" t="s">
        <v>4835</v>
      </c>
      <c r="B35" s="5" t="s">
        <v>4836</v>
      </c>
      <c r="C35" s="5"/>
      <c r="D35" s="5"/>
      <c r="E35" s="40"/>
      <c r="F35" s="40"/>
      <c r="G35" s="40"/>
      <c r="H35" s="40"/>
      <c r="I35" s="40"/>
      <c r="J35" s="40"/>
      <c r="K35" s="40"/>
      <c r="L35" s="40"/>
      <c r="M35" s="40"/>
      <c r="N35" s="40"/>
      <c r="O35" s="40"/>
      <c r="P35" s="40"/>
      <c r="Q35" s="40"/>
      <c r="R35" s="40"/>
      <c r="S35" s="40"/>
      <c r="T35" s="40"/>
      <c r="U35" s="40"/>
      <c r="V35" s="40"/>
      <c r="W35" s="40"/>
      <c r="X35" s="40"/>
      <c r="Y35" s="40"/>
      <c r="Z35" s="40"/>
    </row>
    <row r="36" spans="1:26" ht="15.75" customHeight="1" x14ac:dyDescent="0.15">
      <c r="A36" s="42" t="s">
        <v>4837</v>
      </c>
      <c r="B36" s="5" t="s">
        <v>4838</v>
      </c>
      <c r="C36" s="5"/>
      <c r="D36" s="5"/>
      <c r="E36" s="40"/>
      <c r="F36" s="40"/>
      <c r="G36" s="40"/>
      <c r="H36" s="40"/>
      <c r="I36" s="40"/>
      <c r="J36" s="40"/>
      <c r="K36" s="40"/>
      <c r="L36" s="40"/>
      <c r="M36" s="40"/>
      <c r="N36" s="40"/>
      <c r="O36" s="40"/>
      <c r="P36" s="40"/>
      <c r="Q36" s="40"/>
      <c r="R36" s="40"/>
      <c r="S36" s="40"/>
      <c r="T36" s="40"/>
      <c r="U36" s="40"/>
      <c r="V36" s="40"/>
      <c r="W36" s="40"/>
      <c r="X36" s="40"/>
      <c r="Y36" s="40"/>
      <c r="Z36" s="40"/>
    </row>
    <row r="37" spans="1:26" ht="15.75" customHeight="1" x14ac:dyDescent="0.15">
      <c r="A37" s="42" t="s">
        <v>4811</v>
      </c>
      <c r="B37" s="5" t="s">
        <v>4839</v>
      </c>
      <c r="C37" s="5"/>
      <c r="D37" s="5"/>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x14ac:dyDescent="0.15">
      <c r="A38" s="42" t="s">
        <v>4811</v>
      </c>
      <c r="B38" s="5" t="s">
        <v>4812</v>
      </c>
      <c r="C38" s="5"/>
      <c r="D38" s="5"/>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x14ac:dyDescent="0.15">
      <c r="A39" s="42" t="s">
        <v>4840</v>
      </c>
      <c r="B39" s="5" t="s">
        <v>4841</v>
      </c>
      <c r="C39" s="5"/>
      <c r="D39" s="5"/>
      <c r="E39" s="40"/>
      <c r="F39" s="40"/>
      <c r="G39" s="40"/>
      <c r="H39" s="40"/>
      <c r="I39" s="40"/>
      <c r="J39" s="40"/>
      <c r="K39" s="40"/>
      <c r="L39" s="40"/>
      <c r="M39" s="40"/>
      <c r="N39" s="40"/>
      <c r="O39" s="40"/>
      <c r="P39" s="40"/>
      <c r="Q39" s="40"/>
      <c r="R39" s="40"/>
      <c r="S39" s="40"/>
      <c r="T39" s="40"/>
      <c r="U39" s="40"/>
      <c r="V39" s="40"/>
      <c r="W39" s="40"/>
      <c r="X39" s="40"/>
      <c r="Y39" s="40"/>
      <c r="Z39" s="40"/>
    </row>
    <row r="40" spans="1:26" ht="15.75" customHeight="1" x14ac:dyDescent="0.15">
      <c r="A40" s="42" t="s">
        <v>4842</v>
      </c>
      <c r="B40" s="5" t="s">
        <v>4843</v>
      </c>
      <c r="C40" s="5"/>
      <c r="D40" s="5"/>
      <c r="E40" s="40"/>
      <c r="F40" s="40"/>
      <c r="G40" s="40"/>
      <c r="H40" s="40"/>
      <c r="I40" s="40"/>
      <c r="J40" s="40"/>
      <c r="K40" s="40"/>
      <c r="L40" s="40"/>
      <c r="M40" s="40"/>
      <c r="N40" s="40"/>
      <c r="O40" s="40"/>
      <c r="P40" s="40"/>
      <c r="Q40" s="40"/>
      <c r="R40" s="40"/>
      <c r="S40" s="40"/>
      <c r="T40" s="40"/>
      <c r="U40" s="40"/>
      <c r="V40" s="40"/>
      <c r="W40" s="40"/>
      <c r="X40" s="40"/>
      <c r="Y40" s="40"/>
      <c r="Z40" s="40"/>
    </row>
    <row r="41" spans="1:26" ht="15.75" customHeight="1" x14ac:dyDescent="0.15">
      <c r="A41" s="42" t="s">
        <v>4844</v>
      </c>
      <c r="B41" s="5" t="s">
        <v>4845</v>
      </c>
      <c r="C41" s="5"/>
      <c r="D41" s="5"/>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x14ac:dyDescent="0.15">
      <c r="A42" s="42" t="s">
        <v>4846</v>
      </c>
      <c r="B42" s="5" t="s">
        <v>4847</v>
      </c>
      <c r="C42" s="5"/>
      <c r="D42" s="5"/>
      <c r="E42" s="40"/>
      <c r="F42" s="40"/>
      <c r="G42" s="40"/>
      <c r="H42" s="40"/>
      <c r="I42" s="40"/>
      <c r="J42" s="40"/>
      <c r="K42" s="40"/>
      <c r="L42" s="40"/>
      <c r="M42" s="40"/>
      <c r="N42" s="40"/>
      <c r="O42" s="40"/>
      <c r="P42" s="40"/>
      <c r="Q42" s="40"/>
      <c r="R42" s="40"/>
      <c r="S42" s="40"/>
      <c r="T42" s="40"/>
      <c r="U42" s="40"/>
      <c r="V42" s="40"/>
      <c r="W42" s="40"/>
      <c r="X42" s="40"/>
      <c r="Y42" s="40"/>
      <c r="Z42" s="40"/>
    </row>
    <row r="43" spans="1:26" ht="15.75" customHeight="1" x14ac:dyDescent="0.15">
      <c r="A43" s="42" t="s">
        <v>4848</v>
      </c>
      <c r="B43" s="5" t="s">
        <v>4849</v>
      </c>
      <c r="C43" s="5"/>
      <c r="D43" s="5"/>
      <c r="E43" s="40"/>
      <c r="F43" s="40"/>
      <c r="G43" s="40"/>
      <c r="H43" s="40"/>
      <c r="I43" s="40"/>
      <c r="J43" s="40"/>
      <c r="K43" s="40"/>
      <c r="L43" s="40"/>
      <c r="M43" s="40"/>
      <c r="N43" s="40"/>
      <c r="O43" s="40"/>
      <c r="P43" s="40"/>
      <c r="Q43" s="40"/>
      <c r="R43" s="40"/>
      <c r="S43" s="40"/>
      <c r="T43" s="40"/>
      <c r="U43" s="40"/>
      <c r="V43" s="40"/>
      <c r="W43" s="40"/>
      <c r="X43" s="40"/>
      <c r="Y43" s="40"/>
      <c r="Z43" s="40"/>
    </row>
    <row r="44" spans="1:26" ht="15.75" customHeight="1" x14ac:dyDescent="0.15">
      <c r="A44" s="42" t="s">
        <v>4850</v>
      </c>
      <c r="B44" s="5" t="s">
        <v>4851</v>
      </c>
      <c r="C44" s="5"/>
      <c r="D44" s="5"/>
      <c r="E44" s="40"/>
      <c r="F44" s="40"/>
      <c r="G44" s="40"/>
      <c r="H44" s="40"/>
      <c r="I44" s="40"/>
      <c r="J44" s="40"/>
      <c r="K44" s="40"/>
      <c r="L44" s="40"/>
      <c r="M44" s="40"/>
      <c r="N44" s="40"/>
      <c r="O44" s="40"/>
      <c r="P44" s="40"/>
      <c r="Q44" s="40"/>
      <c r="R44" s="40"/>
      <c r="S44" s="40"/>
      <c r="T44" s="40"/>
      <c r="U44" s="40"/>
      <c r="V44" s="40"/>
      <c r="W44" s="40"/>
      <c r="X44" s="40"/>
      <c r="Y44" s="40"/>
      <c r="Z44" s="40"/>
    </row>
    <row r="45" spans="1:26" ht="15.75" customHeight="1" x14ac:dyDescent="0.15">
      <c r="A45" s="42" t="s">
        <v>4852</v>
      </c>
      <c r="B45" s="5" t="s">
        <v>4853</v>
      </c>
      <c r="C45" s="5"/>
      <c r="D45" s="5"/>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x14ac:dyDescent="0.15">
      <c r="A46" s="42" t="s">
        <v>4854</v>
      </c>
      <c r="B46" s="5" t="s">
        <v>4855</v>
      </c>
      <c r="C46" s="5"/>
      <c r="D46" s="5"/>
      <c r="E46" s="40"/>
      <c r="F46" s="40"/>
      <c r="G46" s="40"/>
      <c r="H46" s="40"/>
      <c r="I46" s="40"/>
      <c r="J46" s="40"/>
      <c r="K46" s="40"/>
      <c r="L46" s="40"/>
      <c r="M46" s="40"/>
      <c r="N46" s="40"/>
      <c r="O46" s="40"/>
      <c r="P46" s="40"/>
      <c r="Q46" s="40"/>
      <c r="R46" s="40"/>
      <c r="S46" s="40"/>
      <c r="T46" s="40"/>
      <c r="U46" s="40"/>
      <c r="V46" s="40"/>
      <c r="W46" s="40"/>
      <c r="X46" s="40"/>
      <c r="Y46" s="40"/>
      <c r="Z46" s="40"/>
    </row>
    <row r="47" spans="1:26" ht="15.75" customHeight="1" x14ac:dyDescent="0.15">
      <c r="A47" s="42" t="s">
        <v>4856</v>
      </c>
      <c r="B47" s="5" t="s">
        <v>4857</v>
      </c>
      <c r="C47" s="5"/>
      <c r="D47" s="5"/>
      <c r="E47" s="40"/>
      <c r="F47" s="40"/>
      <c r="G47" s="40"/>
      <c r="H47" s="40"/>
      <c r="I47" s="40"/>
      <c r="J47" s="40"/>
      <c r="K47" s="40"/>
      <c r="L47" s="40"/>
      <c r="M47" s="40"/>
      <c r="N47" s="40"/>
      <c r="O47" s="40"/>
      <c r="P47" s="40"/>
      <c r="Q47" s="40"/>
      <c r="R47" s="40"/>
      <c r="S47" s="40"/>
      <c r="T47" s="40"/>
      <c r="U47" s="40"/>
      <c r="V47" s="40"/>
      <c r="W47" s="40"/>
      <c r="X47" s="40"/>
      <c r="Y47" s="40"/>
      <c r="Z47" s="40"/>
    </row>
    <row r="48" spans="1:26" ht="15.75" customHeight="1" x14ac:dyDescent="0.15">
      <c r="A48" s="42" t="s">
        <v>4858</v>
      </c>
      <c r="B48" s="5" t="s">
        <v>4859</v>
      </c>
      <c r="C48" s="5"/>
      <c r="D48" s="5"/>
      <c r="E48" s="40"/>
      <c r="F48" s="40"/>
      <c r="G48" s="40"/>
      <c r="H48" s="40"/>
      <c r="I48" s="40"/>
      <c r="J48" s="40"/>
      <c r="K48" s="40"/>
      <c r="L48" s="40"/>
      <c r="M48" s="40"/>
      <c r="N48" s="40"/>
      <c r="O48" s="40"/>
      <c r="P48" s="40"/>
      <c r="Q48" s="40"/>
      <c r="R48" s="40"/>
      <c r="S48" s="40"/>
      <c r="T48" s="40"/>
      <c r="U48" s="40"/>
      <c r="V48" s="40"/>
      <c r="W48" s="40"/>
      <c r="X48" s="40"/>
      <c r="Y48" s="40"/>
      <c r="Z48" s="40"/>
    </row>
    <row r="49" spans="1:26" ht="14" x14ac:dyDescent="0.15">
      <c r="A49" s="42" t="s">
        <v>4860</v>
      </c>
      <c r="B49" s="5" t="s">
        <v>4861</v>
      </c>
      <c r="C49" s="5"/>
      <c r="D49" s="5"/>
      <c r="E49" s="40"/>
      <c r="F49" s="40"/>
      <c r="G49" s="40"/>
      <c r="H49" s="40"/>
      <c r="I49" s="40"/>
      <c r="J49" s="40"/>
      <c r="K49" s="40"/>
      <c r="L49" s="40"/>
      <c r="M49" s="40"/>
      <c r="N49" s="40"/>
      <c r="O49" s="40"/>
      <c r="P49" s="40"/>
      <c r="Q49" s="40"/>
      <c r="R49" s="40"/>
      <c r="S49" s="40"/>
      <c r="T49" s="40"/>
      <c r="U49" s="40"/>
      <c r="V49" s="40"/>
      <c r="W49" s="40"/>
      <c r="X49" s="40"/>
      <c r="Y49" s="40"/>
      <c r="Z49" s="40"/>
    </row>
    <row r="50" spans="1:26" ht="14" x14ac:dyDescent="0.15">
      <c r="A50" s="42" t="s">
        <v>4862</v>
      </c>
      <c r="B50" s="5" t="s">
        <v>4863</v>
      </c>
      <c r="C50" s="5"/>
      <c r="D50" s="5"/>
      <c r="E50" s="40"/>
      <c r="F50" s="40"/>
      <c r="G50" s="40"/>
      <c r="H50" s="40"/>
      <c r="I50" s="40"/>
      <c r="J50" s="40"/>
      <c r="K50" s="40"/>
      <c r="L50" s="40"/>
      <c r="M50" s="40"/>
      <c r="N50" s="40"/>
      <c r="O50" s="40"/>
      <c r="P50" s="40"/>
      <c r="Q50" s="40"/>
      <c r="R50" s="40"/>
      <c r="S50" s="40"/>
      <c r="T50" s="40"/>
      <c r="U50" s="40"/>
      <c r="V50" s="40"/>
      <c r="W50" s="40"/>
      <c r="X50" s="40"/>
      <c r="Y50" s="40"/>
      <c r="Z50" s="40"/>
    </row>
    <row r="51" spans="1:26" ht="14" x14ac:dyDescent="0.15">
      <c r="A51" s="42" t="s">
        <v>4864</v>
      </c>
      <c r="B51" s="5" t="s">
        <v>4865</v>
      </c>
      <c r="C51" s="5"/>
      <c r="D51" s="5"/>
      <c r="E51" s="40"/>
      <c r="F51" s="40"/>
      <c r="G51" s="40"/>
      <c r="H51" s="40"/>
      <c r="I51" s="40"/>
      <c r="J51" s="40"/>
      <c r="K51" s="40"/>
      <c r="L51" s="40"/>
      <c r="M51" s="40"/>
      <c r="N51" s="40"/>
      <c r="O51" s="40"/>
      <c r="P51" s="40"/>
      <c r="Q51" s="40"/>
      <c r="R51" s="40"/>
      <c r="S51" s="40"/>
      <c r="T51" s="40"/>
      <c r="U51" s="40"/>
      <c r="V51" s="40"/>
      <c r="W51" s="40"/>
      <c r="X51" s="40"/>
      <c r="Y51" s="40"/>
      <c r="Z51" s="40"/>
    </row>
    <row r="52" spans="1:26" ht="14" x14ac:dyDescent="0.15">
      <c r="A52" s="42" t="s">
        <v>4866</v>
      </c>
      <c r="B52" s="5" t="s">
        <v>4867</v>
      </c>
      <c r="C52" s="5"/>
      <c r="D52" s="5"/>
      <c r="E52" s="40"/>
      <c r="F52" s="40"/>
      <c r="G52" s="40"/>
      <c r="H52" s="40"/>
      <c r="I52" s="40"/>
      <c r="J52" s="40"/>
      <c r="K52" s="40"/>
      <c r="L52" s="40"/>
      <c r="M52" s="40"/>
      <c r="N52" s="40"/>
      <c r="O52" s="40"/>
      <c r="P52" s="40"/>
      <c r="Q52" s="40"/>
      <c r="R52" s="40"/>
      <c r="S52" s="40"/>
      <c r="T52" s="40"/>
      <c r="U52" s="40"/>
      <c r="V52" s="40"/>
      <c r="W52" s="40"/>
      <c r="X52" s="40"/>
      <c r="Y52" s="40"/>
      <c r="Z52" s="40"/>
    </row>
    <row r="53" spans="1:26" ht="14" x14ac:dyDescent="0.15">
      <c r="A53" s="42" t="s">
        <v>4868</v>
      </c>
      <c r="B53" s="5" t="s">
        <v>4869</v>
      </c>
      <c r="C53" s="5"/>
      <c r="D53" s="5"/>
      <c r="E53" s="40"/>
      <c r="F53" s="40"/>
      <c r="G53" s="40"/>
      <c r="H53" s="40"/>
      <c r="I53" s="40"/>
      <c r="J53" s="40"/>
      <c r="K53" s="40"/>
      <c r="L53" s="40"/>
      <c r="M53" s="40"/>
      <c r="N53" s="40"/>
      <c r="O53" s="40"/>
      <c r="P53" s="40"/>
      <c r="Q53" s="40"/>
      <c r="R53" s="40"/>
      <c r="S53" s="40"/>
      <c r="T53" s="40"/>
      <c r="U53" s="40"/>
      <c r="V53" s="40"/>
      <c r="W53" s="40"/>
      <c r="X53" s="40"/>
      <c r="Y53" s="40"/>
      <c r="Z53" s="40"/>
    </row>
    <row r="54" spans="1:26" ht="14" x14ac:dyDescent="0.15">
      <c r="A54" s="42" t="s">
        <v>4870</v>
      </c>
      <c r="B54" s="5" t="s">
        <v>4871</v>
      </c>
      <c r="C54" s="5"/>
      <c r="D54" s="5"/>
      <c r="E54" s="40"/>
      <c r="F54" s="40"/>
      <c r="G54" s="40"/>
      <c r="H54" s="40"/>
      <c r="I54" s="40"/>
      <c r="J54" s="40"/>
      <c r="K54" s="40"/>
      <c r="L54" s="40"/>
      <c r="M54" s="40"/>
      <c r="N54" s="40"/>
      <c r="O54" s="40"/>
      <c r="P54" s="40"/>
      <c r="Q54" s="40"/>
      <c r="R54" s="40"/>
      <c r="S54" s="40"/>
      <c r="T54" s="40"/>
      <c r="U54" s="40"/>
      <c r="V54" s="40"/>
      <c r="W54" s="40"/>
      <c r="X54" s="40"/>
      <c r="Y54" s="40"/>
      <c r="Z54" s="40"/>
    </row>
    <row r="55" spans="1:26" ht="14" x14ac:dyDescent="0.15">
      <c r="A55" s="42" t="s">
        <v>4872</v>
      </c>
      <c r="B55" s="5" t="s">
        <v>4873</v>
      </c>
      <c r="C55" s="5"/>
      <c r="D55" s="5"/>
      <c r="E55" s="40"/>
      <c r="F55" s="40"/>
      <c r="G55" s="40"/>
      <c r="H55" s="40"/>
      <c r="I55" s="40"/>
      <c r="J55" s="40"/>
      <c r="K55" s="40"/>
      <c r="L55" s="40"/>
      <c r="M55" s="40"/>
      <c r="N55" s="40"/>
      <c r="O55" s="40"/>
      <c r="P55" s="40"/>
      <c r="Q55" s="40"/>
      <c r="R55" s="40"/>
      <c r="S55" s="40"/>
      <c r="T55" s="40"/>
      <c r="U55" s="40"/>
      <c r="V55" s="40"/>
      <c r="W55" s="40"/>
      <c r="X55" s="40"/>
      <c r="Y55" s="40"/>
      <c r="Z55" s="40"/>
    </row>
    <row r="56" spans="1:26" ht="14" x14ac:dyDescent="0.15">
      <c r="A56" s="42" t="s">
        <v>4874</v>
      </c>
      <c r="B56" s="5" t="s">
        <v>4875</v>
      </c>
      <c r="C56" s="5"/>
      <c r="D56" s="5"/>
      <c r="E56" s="40"/>
      <c r="F56" s="40"/>
      <c r="G56" s="40"/>
      <c r="H56" s="40"/>
      <c r="I56" s="40"/>
      <c r="J56" s="40"/>
      <c r="K56" s="40"/>
      <c r="L56" s="40"/>
      <c r="M56" s="40"/>
      <c r="N56" s="40"/>
      <c r="O56" s="40"/>
      <c r="P56" s="40"/>
      <c r="Q56" s="40"/>
      <c r="R56" s="40"/>
      <c r="S56" s="40"/>
      <c r="T56" s="40"/>
      <c r="U56" s="40"/>
      <c r="V56" s="40"/>
      <c r="W56" s="40"/>
      <c r="X56" s="40"/>
      <c r="Y56" s="40"/>
      <c r="Z56" s="40"/>
    </row>
    <row r="57" spans="1:26" ht="14" x14ac:dyDescent="0.15">
      <c r="A57" s="42" t="s">
        <v>4876</v>
      </c>
      <c r="B57" s="5" t="s">
        <v>4877</v>
      </c>
      <c r="C57" s="5"/>
      <c r="D57" s="5"/>
      <c r="E57" s="40"/>
      <c r="F57" s="40"/>
      <c r="G57" s="40"/>
      <c r="H57" s="40"/>
      <c r="I57" s="40"/>
      <c r="J57" s="40"/>
      <c r="K57" s="40"/>
      <c r="L57" s="40"/>
      <c r="M57" s="40"/>
      <c r="N57" s="40"/>
      <c r="O57" s="40"/>
      <c r="P57" s="40"/>
      <c r="Q57" s="40"/>
      <c r="R57" s="40"/>
      <c r="S57" s="40"/>
      <c r="T57" s="40"/>
      <c r="U57" s="40"/>
      <c r="V57" s="40"/>
      <c r="W57" s="40"/>
      <c r="X57" s="40"/>
      <c r="Y57" s="40"/>
      <c r="Z57" s="40"/>
    </row>
    <row r="58" spans="1:26" ht="14" x14ac:dyDescent="0.15">
      <c r="A58" s="42" t="s">
        <v>4878</v>
      </c>
      <c r="B58" s="5" t="s">
        <v>4879</v>
      </c>
      <c r="C58" s="5"/>
      <c r="D58" s="5"/>
      <c r="E58" s="40"/>
      <c r="F58" s="40"/>
      <c r="G58" s="40"/>
      <c r="H58" s="40"/>
      <c r="I58" s="40"/>
      <c r="J58" s="40"/>
      <c r="K58" s="40"/>
      <c r="L58" s="40"/>
      <c r="M58" s="40"/>
      <c r="N58" s="40"/>
      <c r="O58" s="40"/>
      <c r="P58" s="40"/>
      <c r="Q58" s="40"/>
      <c r="R58" s="40"/>
      <c r="S58" s="40"/>
      <c r="T58" s="40"/>
      <c r="U58" s="40"/>
      <c r="V58" s="40"/>
      <c r="W58" s="40"/>
      <c r="X58" s="40"/>
      <c r="Y58" s="40"/>
      <c r="Z58" s="40"/>
    </row>
    <row r="59" spans="1:26" ht="14" x14ac:dyDescent="0.15">
      <c r="A59" s="42" t="s">
        <v>4880</v>
      </c>
      <c r="B59" s="5" t="s">
        <v>4881</v>
      </c>
      <c r="C59" s="5"/>
      <c r="D59" s="5"/>
      <c r="E59" s="40"/>
      <c r="F59" s="40"/>
      <c r="G59" s="40"/>
      <c r="H59" s="40"/>
      <c r="I59" s="40"/>
      <c r="J59" s="40"/>
      <c r="K59" s="40"/>
      <c r="L59" s="40"/>
      <c r="M59" s="40"/>
      <c r="N59" s="40"/>
      <c r="O59" s="40"/>
      <c r="P59" s="40"/>
      <c r="Q59" s="40"/>
      <c r="R59" s="40"/>
      <c r="S59" s="40"/>
      <c r="T59" s="40"/>
      <c r="U59" s="40"/>
      <c r="V59" s="40"/>
      <c r="W59" s="40"/>
      <c r="X59" s="40"/>
      <c r="Y59" s="40"/>
      <c r="Z59" s="40"/>
    </row>
    <row r="60" spans="1:26" ht="14" x14ac:dyDescent="0.15">
      <c r="A60" s="42" t="s">
        <v>4882</v>
      </c>
      <c r="B60" s="5" t="s">
        <v>4883</v>
      </c>
      <c r="C60" s="5"/>
      <c r="D60" s="5"/>
      <c r="E60" s="40"/>
      <c r="F60" s="40"/>
      <c r="G60" s="40"/>
      <c r="H60" s="40"/>
      <c r="I60" s="40"/>
      <c r="J60" s="40"/>
      <c r="K60" s="40"/>
      <c r="L60" s="40"/>
      <c r="M60" s="40"/>
      <c r="N60" s="40"/>
      <c r="O60" s="40"/>
      <c r="P60" s="40"/>
      <c r="Q60" s="40"/>
      <c r="R60" s="40"/>
      <c r="S60" s="40"/>
      <c r="T60" s="40"/>
      <c r="U60" s="40"/>
      <c r="V60" s="40"/>
      <c r="W60" s="40"/>
      <c r="X60" s="40"/>
      <c r="Y60" s="40"/>
      <c r="Z60" s="40"/>
    </row>
    <row r="61" spans="1:26" ht="14" x14ac:dyDescent="0.15">
      <c r="A61" s="42" t="s">
        <v>4884</v>
      </c>
      <c r="B61" s="5" t="s">
        <v>4885</v>
      </c>
      <c r="C61" s="5"/>
      <c r="D61" s="5"/>
      <c r="E61" s="40"/>
      <c r="F61" s="40"/>
      <c r="G61" s="40"/>
      <c r="H61" s="40"/>
      <c r="I61" s="40"/>
      <c r="J61" s="40"/>
      <c r="K61" s="40"/>
      <c r="L61" s="40"/>
      <c r="M61" s="40"/>
      <c r="N61" s="40"/>
      <c r="O61" s="40"/>
      <c r="P61" s="40"/>
      <c r="Q61" s="40"/>
      <c r="R61" s="40"/>
      <c r="S61" s="40"/>
      <c r="T61" s="40"/>
      <c r="U61" s="40"/>
      <c r="V61" s="40"/>
      <c r="W61" s="40"/>
      <c r="X61" s="40"/>
      <c r="Y61" s="40"/>
      <c r="Z61" s="40"/>
    </row>
    <row r="62" spans="1:26" ht="14" x14ac:dyDescent="0.15">
      <c r="A62" s="42" t="s">
        <v>4886</v>
      </c>
      <c r="B62" s="5" t="s">
        <v>4887</v>
      </c>
      <c r="C62" s="5"/>
      <c r="D62" s="5"/>
      <c r="E62" s="40"/>
      <c r="F62" s="40"/>
      <c r="G62" s="40"/>
      <c r="H62" s="40"/>
      <c r="I62" s="40"/>
      <c r="J62" s="40"/>
      <c r="K62" s="40"/>
      <c r="L62" s="40"/>
      <c r="M62" s="40"/>
      <c r="N62" s="40"/>
      <c r="O62" s="40"/>
      <c r="P62" s="40"/>
      <c r="Q62" s="40"/>
      <c r="R62" s="40"/>
      <c r="S62" s="40"/>
      <c r="T62" s="40"/>
      <c r="U62" s="40"/>
      <c r="V62" s="40"/>
      <c r="W62" s="40"/>
      <c r="X62" s="40"/>
      <c r="Y62" s="40"/>
      <c r="Z62" s="40"/>
    </row>
    <row r="63" spans="1:26" ht="14" x14ac:dyDescent="0.15">
      <c r="A63" s="42" t="s">
        <v>4888</v>
      </c>
      <c r="B63" s="5" t="s">
        <v>4889</v>
      </c>
      <c r="C63" s="5"/>
      <c r="D63" s="5"/>
      <c r="E63" s="40"/>
      <c r="F63" s="40"/>
      <c r="G63" s="40"/>
      <c r="H63" s="40"/>
      <c r="I63" s="40"/>
      <c r="J63" s="40"/>
      <c r="K63" s="40"/>
      <c r="L63" s="40"/>
      <c r="M63" s="40"/>
      <c r="N63" s="40"/>
      <c r="O63" s="40"/>
      <c r="P63" s="40"/>
      <c r="Q63" s="40"/>
      <c r="R63" s="40"/>
      <c r="S63" s="40"/>
      <c r="T63" s="40"/>
      <c r="U63" s="40"/>
      <c r="V63" s="40"/>
      <c r="W63" s="40"/>
      <c r="X63" s="40"/>
      <c r="Y63" s="40"/>
      <c r="Z63" s="40"/>
    </row>
    <row r="64" spans="1:26" ht="14" x14ac:dyDescent="0.15">
      <c r="A64" s="42" t="s">
        <v>4890</v>
      </c>
      <c r="B64" s="5" t="s">
        <v>4891</v>
      </c>
      <c r="C64" s="5"/>
      <c r="D64" s="5"/>
      <c r="E64" s="40"/>
      <c r="F64" s="40"/>
      <c r="G64" s="40"/>
      <c r="H64" s="40"/>
      <c r="I64" s="40"/>
      <c r="J64" s="40"/>
      <c r="K64" s="40"/>
      <c r="L64" s="40"/>
      <c r="M64" s="40"/>
      <c r="N64" s="40"/>
      <c r="O64" s="40"/>
      <c r="P64" s="40"/>
      <c r="Q64" s="40"/>
      <c r="R64" s="40"/>
      <c r="S64" s="40"/>
      <c r="T64" s="40"/>
      <c r="U64" s="40"/>
      <c r="V64" s="40"/>
      <c r="W64" s="40"/>
      <c r="X64" s="40"/>
      <c r="Y64" s="40"/>
      <c r="Z64" s="40"/>
    </row>
    <row r="65" spans="1:26" ht="14" x14ac:dyDescent="0.15">
      <c r="A65" s="42" t="s">
        <v>4892</v>
      </c>
      <c r="B65" s="5" t="s">
        <v>4893</v>
      </c>
      <c r="C65" s="5"/>
      <c r="D65" s="5"/>
      <c r="E65" s="40"/>
      <c r="F65" s="40"/>
      <c r="G65" s="40"/>
      <c r="H65" s="40"/>
      <c r="I65" s="40"/>
      <c r="J65" s="40"/>
      <c r="K65" s="40"/>
      <c r="L65" s="40"/>
      <c r="M65" s="40"/>
      <c r="N65" s="40"/>
      <c r="O65" s="40"/>
      <c r="P65" s="40"/>
      <c r="Q65" s="40"/>
      <c r="R65" s="40"/>
      <c r="S65" s="40"/>
      <c r="T65" s="40"/>
      <c r="U65" s="40"/>
      <c r="V65" s="40"/>
      <c r="W65" s="40"/>
      <c r="X65" s="40"/>
      <c r="Y65" s="40"/>
      <c r="Z65" s="40"/>
    </row>
    <row r="66" spans="1:26" ht="14" x14ac:dyDescent="0.15">
      <c r="A66" s="42" t="s">
        <v>4894</v>
      </c>
      <c r="B66" s="5" t="s">
        <v>4895</v>
      </c>
      <c r="C66" s="5"/>
      <c r="D66" s="5"/>
      <c r="E66" s="40"/>
      <c r="F66" s="40"/>
      <c r="G66" s="40"/>
      <c r="H66" s="40"/>
      <c r="I66" s="40"/>
      <c r="J66" s="40"/>
      <c r="K66" s="40"/>
      <c r="L66" s="40"/>
      <c r="M66" s="40"/>
      <c r="N66" s="40"/>
      <c r="O66" s="40"/>
      <c r="P66" s="40"/>
      <c r="Q66" s="40"/>
      <c r="R66" s="40"/>
      <c r="S66" s="40"/>
      <c r="T66" s="40"/>
      <c r="U66" s="40"/>
      <c r="V66" s="40"/>
      <c r="W66" s="40"/>
      <c r="X66" s="40"/>
      <c r="Y66" s="40"/>
      <c r="Z66" s="40"/>
    </row>
    <row r="67" spans="1:26" ht="14" x14ac:dyDescent="0.15">
      <c r="A67" s="43" t="s">
        <v>2001</v>
      </c>
      <c r="B67" s="5"/>
      <c r="C67" s="5"/>
      <c r="D67" s="5"/>
      <c r="E67" s="40"/>
      <c r="F67" s="40"/>
      <c r="G67" s="40"/>
      <c r="H67" s="40"/>
      <c r="I67" s="40"/>
      <c r="J67" s="40"/>
      <c r="K67" s="40"/>
      <c r="L67" s="40"/>
      <c r="M67" s="40"/>
      <c r="N67" s="40"/>
      <c r="O67" s="40"/>
      <c r="P67" s="40"/>
      <c r="Q67" s="40"/>
      <c r="R67" s="40"/>
      <c r="S67" s="40"/>
      <c r="T67" s="40"/>
      <c r="U67" s="40"/>
      <c r="V67" s="40"/>
      <c r="W67" s="40"/>
      <c r="X67" s="40"/>
      <c r="Y67" s="40"/>
      <c r="Z67" s="40"/>
    </row>
    <row r="68" spans="1:26" ht="14" x14ac:dyDescent="0.15">
      <c r="A68" s="44" t="s">
        <v>4896</v>
      </c>
      <c r="B68" s="5" t="s">
        <v>4795</v>
      </c>
      <c r="C68" s="5"/>
      <c r="D68" s="5"/>
      <c r="E68" s="40"/>
      <c r="F68" s="40"/>
      <c r="G68" s="40"/>
      <c r="H68" s="40"/>
      <c r="I68" s="40"/>
      <c r="J68" s="40"/>
      <c r="K68" s="40"/>
      <c r="L68" s="40"/>
      <c r="M68" s="40"/>
      <c r="N68" s="40"/>
      <c r="O68" s="40"/>
      <c r="P68" s="40"/>
      <c r="Q68" s="40"/>
      <c r="R68" s="40"/>
      <c r="S68" s="40"/>
      <c r="T68" s="40"/>
      <c r="U68" s="40"/>
      <c r="V68" s="40"/>
      <c r="W68" s="40"/>
      <c r="X68" s="40"/>
      <c r="Y68" s="40"/>
      <c r="Z68" s="40"/>
    </row>
    <row r="69" spans="1:26" ht="14" x14ac:dyDescent="0.15">
      <c r="A69" s="44" t="s">
        <v>4897</v>
      </c>
      <c r="B69" s="5" t="s">
        <v>4898</v>
      </c>
      <c r="C69" s="5"/>
      <c r="D69" s="5"/>
      <c r="E69" s="40"/>
      <c r="F69" s="40"/>
      <c r="G69" s="40"/>
      <c r="H69" s="40"/>
      <c r="I69" s="40"/>
      <c r="J69" s="40"/>
      <c r="K69" s="40"/>
      <c r="L69" s="40"/>
      <c r="M69" s="40"/>
      <c r="N69" s="40"/>
      <c r="O69" s="40"/>
      <c r="P69" s="40"/>
      <c r="Q69" s="40"/>
      <c r="R69" s="40"/>
      <c r="S69" s="40"/>
      <c r="T69" s="40"/>
      <c r="U69" s="40"/>
      <c r="V69" s="40"/>
      <c r="W69" s="40"/>
      <c r="X69" s="40"/>
      <c r="Y69" s="40"/>
      <c r="Z69" s="40"/>
    </row>
    <row r="70" spans="1:26" ht="14" x14ac:dyDescent="0.15">
      <c r="A70" s="44" t="s">
        <v>4899</v>
      </c>
      <c r="B70" s="5" t="s">
        <v>4796</v>
      </c>
      <c r="C70" s="5"/>
      <c r="D70" s="5"/>
      <c r="E70" s="5"/>
      <c r="F70" s="40"/>
      <c r="G70" s="40"/>
      <c r="H70" s="40"/>
      <c r="I70" s="40"/>
      <c r="J70" s="40"/>
      <c r="K70" s="40"/>
      <c r="L70" s="40"/>
      <c r="M70" s="40"/>
      <c r="N70" s="40"/>
      <c r="O70" s="40"/>
      <c r="P70" s="40"/>
      <c r="Q70" s="40"/>
      <c r="R70" s="40"/>
      <c r="S70" s="40"/>
      <c r="T70" s="40"/>
      <c r="U70" s="40"/>
      <c r="V70" s="40"/>
      <c r="W70" s="40"/>
      <c r="X70" s="40"/>
      <c r="Y70" s="40"/>
      <c r="Z70" s="40"/>
    </row>
    <row r="71" spans="1:26" ht="14" x14ac:dyDescent="0.15">
      <c r="A71" s="44" t="s">
        <v>4900</v>
      </c>
      <c r="B71" s="5" t="s">
        <v>4797</v>
      </c>
      <c r="C71" s="5"/>
      <c r="D71" s="5"/>
      <c r="E71" s="5"/>
      <c r="F71" s="40"/>
      <c r="G71" s="40"/>
      <c r="H71" s="40"/>
      <c r="I71" s="40"/>
      <c r="J71" s="40"/>
      <c r="K71" s="40"/>
      <c r="L71" s="40"/>
      <c r="M71" s="40"/>
      <c r="N71" s="40"/>
      <c r="O71" s="40"/>
      <c r="P71" s="40"/>
      <c r="Q71" s="40"/>
      <c r="R71" s="40"/>
      <c r="S71" s="40"/>
      <c r="T71" s="40"/>
      <c r="U71" s="40"/>
      <c r="V71" s="40"/>
      <c r="W71" s="40"/>
      <c r="X71" s="40"/>
      <c r="Y71" s="40"/>
      <c r="Z71" s="40"/>
    </row>
    <row r="72" spans="1:26" ht="14" x14ac:dyDescent="0.15">
      <c r="A72" s="44" t="s">
        <v>4901</v>
      </c>
      <c r="B72" s="5" t="s">
        <v>4798</v>
      </c>
      <c r="C72" s="5"/>
      <c r="D72" s="5"/>
      <c r="E72" s="5"/>
      <c r="F72" s="40"/>
      <c r="G72" s="40"/>
      <c r="H72" s="40"/>
      <c r="I72" s="40"/>
      <c r="J72" s="40"/>
      <c r="K72" s="40"/>
      <c r="L72" s="40"/>
      <c r="M72" s="40"/>
      <c r="N72" s="40"/>
      <c r="O72" s="40"/>
      <c r="P72" s="40"/>
      <c r="Q72" s="40"/>
      <c r="R72" s="40"/>
      <c r="S72" s="40"/>
      <c r="T72" s="40"/>
      <c r="U72" s="40"/>
      <c r="V72" s="40"/>
      <c r="W72" s="40"/>
      <c r="X72" s="40"/>
      <c r="Y72" s="40"/>
      <c r="Z72" s="40"/>
    </row>
    <row r="73" spans="1:26" ht="14" x14ac:dyDescent="0.15">
      <c r="A73" s="44" t="s">
        <v>4902</v>
      </c>
      <c r="B73" s="5" t="s">
        <v>4903</v>
      </c>
      <c r="C73" s="5"/>
      <c r="D73" s="5"/>
      <c r="E73" s="5"/>
      <c r="F73" s="40"/>
      <c r="G73" s="40"/>
      <c r="H73" s="40"/>
      <c r="I73" s="40"/>
      <c r="J73" s="40"/>
      <c r="K73" s="40"/>
      <c r="L73" s="40"/>
      <c r="M73" s="40"/>
      <c r="N73" s="40"/>
      <c r="O73" s="40"/>
      <c r="P73" s="40"/>
      <c r="Q73" s="40"/>
      <c r="R73" s="40"/>
      <c r="S73" s="40"/>
      <c r="T73" s="40"/>
      <c r="U73" s="40"/>
      <c r="V73" s="40"/>
      <c r="W73" s="40"/>
      <c r="X73" s="40"/>
      <c r="Y73" s="40"/>
      <c r="Z73" s="40"/>
    </row>
    <row r="74" spans="1:26" ht="14" x14ac:dyDescent="0.15">
      <c r="A74" s="44" t="s">
        <v>4904</v>
      </c>
      <c r="B74" s="5" t="s">
        <v>4799</v>
      </c>
      <c r="C74" s="5"/>
      <c r="D74" s="5"/>
      <c r="E74" s="5"/>
      <c r="F74" s="40"/>
      <c r="G74" s="40"/>
      <c r="H74" s="40"/>
      <c r="I74" s="40"/>
      <c r="J74" s="40"/>
      <c r="K74" s="40"/>
      <c r="L74" s="40"/>
      <c r="M74" s="40"/>
      <c r="N74" s="40"/>
      <c r="O74" s="40"/>
      <c r="P74" s="40"/>
      <c r="Q74" s="40"/>
      <c r="R74" s="40"/>
      <c r="S74" s="40"/>
      <c r="T74" s="40"/>
      <c r="U74" s="40"/>
      <c r="V74" s="40"/>
      <c r="W74" s="40"/>
      <c r="X74" s="40"/>
      <c r="Y74" s="40"/>
      <c r="Z74" s="40"/>
    </row>
    <row r="75" spans="1:26" ht="14" x14ac:dyDescent="0.15">
      <c r="A75" s="44" t="s">
        <v>4905</v>
      </c>
      <c r="B75" s="5" t="s">
        <v>4906</v>
      </c>
      <c r="C75" s="5"/>
      <c r="D75" s="5"/>
      <c r="E75" s="5"/>
      <c r="F75" s="40"/>
      <c r="G75" s="40"/>
      <c r="H75" s="40"/>
      <c r="I75" s="40"/>
      <c r="J75" s="40"/>
      <c r="K75" s="40"/>
      <c r="L75" s="40"/>
      <c r="M75" s="40"/>
      <c r="N75" s="40"/>
      <c r="O75" s="40"/>
      <c r="P75" s="40"/>
      <c r="Q75" s="40"/>
      <c r="R75" s="40"/>
      <c r="S75" s="40"/>
      <c r="T75" s="40"/>
      <c r="U75" s="40"/>
      <c r="V75" s="40"/>
      <c r="W75" s="40"/>
      <c r="X75" s="40"/>
      <c r="Y75" s="40"/>
      <c r="Z75" s="40"/>
    </row>
    <row r="76" spans="1:26" ht="14" x14ac:dyDescent="0.15">
      <c r="A76" s="44" t="s">
        <v>4907</v>
      </c>
      <c r="B76" s="5" t="s">
        <v>4800</v>
      </c>
      <c r="C76" s="5"/>
      <c r="D76" s="5"/>
      <c r="E76" s="5"/>
      <c r="F76" s="40"/>
      <c r="G76" s="40"/>
      <c r="H76" s="40"/>
      <c r="I76" s="40"/>
      <c r="J76" s="40"/>
      <c r="K76" s="40"/>
      <c r="L76" s="40"/>
      <c r="M76" s="40"/>
      <c r="N76" s="40"/>
      <c r="O76" s="40"/>
      <c r="P76" s="40"/>
      <c r="Q76" s="40"/>
      <c r="R76" s="40"/>
      <c r="S76" s="40"/>
      <c r="T76" s="40"/>
      <c r="U76" s="40"/>
      <c r="V76" s="40"/>
      <c r="W76" s="40"/>
      <c r="X76" s="40"/>
      <c r="Y76" s="40"/>
      <c r="Z76" s="40"/>
    </row>
    <row r="77" spans="1:26" ht="14" x14ac:dyDescent="0.15">
      <c r="A77" s="44" t="s">
        <v>4908</v>
      </c>
      <c r="B77" s="5" t="s">
        <v>4909</v>
      </c>
      <c r="C77" s="5"/>
      <c r="D77" s="5"/>
      <c r="E77" s="5"/>
      <c r="F77" s="40"/>
      <c r="G77" s="40"/>
      <c r="H77" s="40"/>
      <c r="I77" s="40"/>
      <c r="J77" s="40"/>
      <c r="K77" s="40"/>
      <c r="L77" s="40"/>
      <c r="M77" s="40"/>
      <c r="N77" s="40"/>
      <c r="O77" s="40"/>
      <c r="P77" s="40"/>
      <c r="Q77" s="40"/>
      <c r="R77" s="40"/>
      <c r="S77" s="40"/>
      <c r="T77" s="40"/>
      <c r="U77" s="40"/>
      <c r="V77" s="40"/>
      <c r="W77" s="40"/>
      <c r="X77" s="40"/>
      <c r="Y77" s="40"/>
      <c r="Z77" s="40"/>
    </row>
    <row r="78" spans="1:26" ht="14" x14ac:dyDescent="0.15">
      <c r="A78" s="44" t="s">
        <v>4910</v>
      </c>
      <c r="B78" s="5" t="s">
        <v>4911</v>
      </c>
      <c r="C78" s="5"/>
      <c r="D78" s="5"/>
      <c r="E78" s="5"/>
      <c r="F78" s="40"/>
      <c r="G78" s="40"/>
      <c r="H78" s="40"/>
      <c r="I78" s="40"/>
      <c r="J78" s="40"/>
      <c r="K78" s="40"/>
      <c r="L78" s="40"/>
      <c r="M78" s="40"/>
      <c r="N78" s="40"/>
      <c r="O78" s="40"/>
      <c r="P78" s="40"/>
      <c r="Q78" s="40"/>
      <c r="R78" s="40"/>
      <c r="S78" s="40"/>
      <c r="T78" s="40"/>
      <c r="U78" s="40"/>
      <c r="V78" s="40"/>
      <c r="W78" s="40"/>
      <c r="X78" s="40"/>
      <c r="Y78" s="40"/>
      <c r="Z78" s="40"/>
    </row>
    <row r="79" spans="1:26" ht="14" x14ac:dyDescent="0.15">
      <c r="A79" s="44" t="s">
        <v>4912</v>
      </c>
      <c r="B79" s="5" t="s">
        <v>4802</v>
      </c>
      <c r="C79" s="5"/>
      <c r="D79" s="5"/>
      <c r="E79" s="5"/>
      <c r="F79" s="40"/>
      <c r="G79" s="40"/>
      <c r="H79" s="40"/>
      <c r="I79" s="40"/>
      <c r="J79" s="40"/>
      <c r="K79" s="40"/>
      <c r="L79" s="40"/>
      <c r="M79" s="40"/>
      <c r="N79" s="40"/>
      <c r="O79" s="40"/>
      <c r="P79" s="40"/>
      <c r="Q79" s="40"/>
      <c r="R79" s="40"/>
      <c r="S79" s="40"/>
      <c r="T79" s="40"/>
      <c r="U79" s="40"/>
      <c r="V79" s="40"/>
      <c r="W79" s="40"/>
      <c r="X79" s="40"/>
      <c r="Y79" s="40"/>
      <c r="Z79" s="40"/>
    </row>
    <row r="80" spans="1:26" ht="14" x14ac:dyDescent="0.15">
      <c r="A80" s="44" t="s">
        <v>4913</v>
      </c>
      <c r="B80" s="5" t="s">
        <v>4838</v>
      </c>
      <c r="C80" s="5"/>
      <c r="D80" s="5"/>
      <c r="E80" s="5"/>
      <c r="F80" s="40"/>
      <c r="G80" s="40"/>
      <c r="H80" s="40"/>
      <c r="I80" s="40"/>
      <c r="J80" s="40"/>
      <c r="K80" s="40"/>
      <c r="L80" s="40"/>
      <c r="M80" s="40"/>
      <c r="N80" s="40"/>
      <c r="O80" s="40"/>
      <c r="P80" s="40"/>
      <c r="Q80" s="40"/>
      <c r="R80" s="40"/>
      <c r="S80" s="40"/>
      <c r="T80" s="40"/>
      <c r="U80" s="40"/>
      <c r="V80" s="40"/>
      <c r="W80" s="40"/>
      <c r="X80" s="40"/>
      <c r="Y80" s="40"/>
      <c r="Z80" s="40"/>
    </row>
    <row r="81" spans="1:26" ht="14" x14ac:dyDescent="0.15">
      <c r="A81" s="44" t="s">
        <v>4914</v>
      </c>
      <c r="B81" s="5" t="s">
        <v>4810</v>
      </c>
      <c r="C81" s="5"/>
      <c r="D81" s="5"/>
      <c r="E81" s="5"/>
      <c r="F81" s="40"/>
      <c r="G81" s="40"/>
      <c r="H81" s="40"/>
      <c r="I81" s="40"/>
      <c r="J81" s="40"/>
      <c r="K81" s="40"/>
      <c r="L81" s="40"/>
      <c r="M81" s="40"/>
      <c r="N81" s="40"/>
      <c r="O81" s="40"/>
      <c r="P81" s="40"/>
      <c r="Q81" s="40"/>
      <c r="R81" s="40"/>
      <c r="S81" s="40"/>
      <c r="T81" s="40"/>
      <c r="U81" s="40"/>
      <c r="V81" s="40"/>
      <c r="W81" s="40"/>
      <c r="X81" s="40"/>
      <c r="Y81" s="40"/>
      <c r="Z81" s="40"/>
    </row>
    <row r="82" spans="1:26" ht="14" x14ac:dyDescent="0.15">
      <c r="A82" s="44" t="s">
        <v>4915</v>
      </c>
      <c r="B82" s="5" t="s">
        <v>4813</v>
      </c>
      <c r="C82" s="5"/>
      <c r="D82" s="5"/>
      <c r="E82" s="5"/>
      <c r="F82" s="40"/>
      <c r="G82" s="40"/>
      <c r="H82" s="40"/>
      <c r="I82" s="40"/>
      <c r="J82" s="40"/>
      <c r="K82" s="40"/>
      <c r="L82" s="40"/>
      <c r="M82" s="40"/>
      <c r="N82" s="40"/>
      <c r="O82" s="40"/>
      <c r="P82" s="40"/>
      <c r="Q82" s="40"/>
      <c r="R82" s="40"/>
      <c r="S82" s="40"/>
      <c r="T82" s="40"/>
      <c r="U82" s="40"/>
      <c r="V82" s="40"/>
      <c r="W82" s="40"/>
      <c r="X82" s="40"/>
      <c r="Y82" s="40"/>
      <c r="Z82" s="40"/>
    </row>
    <row r="83" spans="1:26" ht="14" x14ac:dyDescent="0.15">
      <c r="A83" s="44" t="s">
        <v>4916</v>
      </c>
      <c r="B83" s="5" t="s">
        <v>4815</v>
      </c>
      <c r="C83" s="5"/>
      <c r="D83" s="5"/>
      <c r="E83" s="5"/>
      <c r="F83" s="40"/>
      <c r="G83" s="40"/>
      <c r="H83" s="40"/>
      <c r="I83" s="40"/>
      <c r="J83" s="40"/>
      <c r="K83" s="40"/>
      <c r="L83" s="40"/>
      <c r="M83" s="40"/>
      <c r="N83" s="40"/>
      <c r="O83" s="40"/>
      <c r="P83" s="40"/>
      <c r="Q83" s="40"/>
      <c r="R83" s="40"/>
      <c r="S83" s="40"/>
      <c r="T83" s="40"/>
      <c r="U83" s="40"/>
      <c r="V83" s="40"/>
      <c r="W83" s="40"/>
      <c r="X83" s="40"/>
      <c r="Y83" s="40"/>
      <c r="Z83" s="40"/>
    </row>
    <row r="84" spans="1:26" ht="14" x14ac:dyDescent="0.15">
      <c r="A84" s="44" t="s">
        <v>4917</v>
      </c>
      <c r="B84" s="5" t="s">
        <v>4806</v>
      </c>
      <c r="C84" s="5"/>
      <c r="D84" s="5"/>
      <c r="E84" s="5"/>
      <c r="F84" s="40"/>
      <c r="G84" s="40"/>
      <c r="H84" s="40"/>
      <c r="I84" s="40"/>
      <c r="J84" s="40"/>
      <c r="K84" s="40"/>
      <c r="L84" s="40"/>
      <c r="M84" s="40"/>
      <c r="N84" s="40"/>
      <c r="O84" s="40"/>
      <c r="P84" s="40"/>
      <c r="Q84" s="40"/>
      <c r="R84" s="40"/>
      <c r="S84" s="40"/>
      <c r="T84" s="40"/>
      <c r="U84" s="40"/>
      <c r="V84" s="40"/>
      <c r="W84" s="40"/>
      <c r="X84" s="40"/>
      <c r="Y84" s="40"/>
      <c r="Z84" s="40"/>
    </row>
    <row r="85" spans="1:26" ht="14" x14ac:dyDescent="0.15">
      <c r="A85" s="44" t="s">
        <v>4918</v>
      </c>
      <c r="B85" s="5" t="s">
        <v>4919</v>
      </c>
      <c r="C85" s="5"/>
      <c r="D85" s="5"/>
      <c r="E85" s="5"/>
      <c r="F85" s="40"/>
      <c r="G85" s="40"/>
      <c r="H85" s="40"/>
      <c r="I85" s="40"/>
      <c r="J85" s="40"/>
      <c r="K85" s="40"/>
      <c r="L85" s="40"/>
      <c r="M85" s="40"/>
      <c r="N85" s="40"/>
      <c r="O85" s="40"/>
      <c r="P85" s="40"/>
      <c r="Q85" s="40"/>
      <c r="R85" s="40"/>
      <c r="S85" s="40"/>
      <c r="T85" s="40"/>
      <c r="U85" s="40"/>
      <c r="V85" s="40"/>
      <c r="W85" s="40"/>
      <c r="X85" s="40"/>
      <c r="Y85" s="40"/>
      <c r="Z85" s="40"/>
    </row>
    <row r="86" spans="1:26" ht="14" x14ac:dyDescent="0.15">
      <c r="A86" s="44" t="s">
        <v>4920</v>
      </c>
      <c r="B86" s="5" t="s">
        <v>4839</v>
      </c>
      <c r="C86" s="5"/>
      <c r="D86" s="5"/>
      <c r="E86" s="5"/>
      <c r="F86" s="40"/>
      <c r="G86" s="40"/>
      <c r="H86" s="40"/>
      <c r="I86" s="40"/>
      <c r="J86" s="40"/>
      <c r="K86" s="40"/>
      <c r="L86" s="40"/>
      <c r="M86" s="40"/>
      <c r="N86" s="40"/>
      <c r="O86" s="40"/>
      <c r="P86" s="40"/>
      <c r="Q86" s="40"/>
      <c r="R86" s="40"/>
      <c r="S86" s="40"/>
      <c r="T86" s="40"/>
      <c r="U86" s="40"/>
      <c r="V86" s="40"/>
      <c r="W86" s="40"/>
      <c r="X86" s="40"/>
      <c r="Y86" s="40"/>
      <c r="Z86" s="40"/>
    </row>
    <row r="87" spans="1:26" ht="14" x14ac:dyDescent="0.15">
      <c r="A87" s="44" t="s">
        <v>4921</v>
      </c>
      <c r="B87" s="5" t="s">
        <v>4922</v>
      </c>
      <c r="C87" s="5"/>
      <c r="D87" s="5"/>
      <c r="E87" s="5"/>
      <c r="F87" s="40"/>
      <c r="G87" s="40"/>
      <c r="H87" s="40"/>
      <c r="I87" s="40"/>
      <c r="J87" s="40"/>
      <c r="K87" s="40"/>
      <c r="L87" s="40"/>
      <c r="M87" s="40"/>
      <c r="N87" s="40"/>
      <c r="O87" s="40"/>
      <c r="P87" s="40"/>
      <c r="Q87" s="40"/>
      <c r="R87" s="40"/>
      <c r="S87" s="40"/>
      <c r="T87" s="40"/>
      <c r="U87" s="40"/>
      <c r="V87" s="40"/>
      <c r="W87" s="40"/>
      <c r="X87" s="40"/>
      <c r="Y87" s="40"/>
      <c r="Z87" s="40"/>
    </row>
    <row r="88" spans="1:26" ht="14" x14ac:dyDescent="0.15">
      <c r="A88" s="44" t="s">
        <v>4923</v>
      </c>
      <c r="B88" s="5" t="s">
        <v>4924</v>
      </c>
      <c r="C88" s="5"/>
      <c r="D88" s="5"/>
      <c r="E88" s="5"/>
      <c r="F88" s="40"/>
      <c r="G88" s="40"/>
      <c r="H88" s="40"/>
      <c r="I88" s="40"/>
      <c r="J88" s="40"/>
      <c r="K88" s="40"/>
      <c r="L88" s="40"/>
      <c r="M88" s="40"/>
      <c r="N88" s="40"/>
      <c r="O88" s="40"/>
      <c r="P88" s="40"/>
      <c r="Q88" s="40"/>
      <c r="R88" s="40"/>
      <c r="S88" s="40"/>
      <c r="T88" s="40"/>
      <c r="U88" s="40"/>
      <c r="V88" s="40"/>
      <c r="W88" s="40"/>
      <c r="X88" s="40"/>
      <c r="Y88" s="40"/>
      <c r="Z88" s="40"/>
    </row>
    <row r="89" spans="1:26" ht="14" x14ac:dyDescent="0.15">
      <c r="A89" s="44" t="s">
        <v>4925</v>
      </c>
      <c r="B89" s="5" t="s">
        <v>4926</v>
      </c>
      <c r="C89" s="5"/>
      <c r="D89" s="5"/>
      <c r="E89" s="5"/>
      <c r="F89" s="40"/>
      <c r="G89" s="40"/>
      <c r="H89" s="40"/>
      <c r="I89" s="40"/>
      <c r="J89" s="40"/>
      <c r="K89" s="40"/>
      <c r="L89" s="40"/>
      <c r="M89" s="40"/>
      <c r="N89" s="40"/>
      <c r="O89" s="40"/>
      <c r="P89" s="40"/>
      <c r="Q89" s="40"/>
      <c r="R89" s="40"/>
      <c r="S89" s="40"/>
      <c r="T89" s="40"/>
      <c r="U89" s="40"/>
      <c r="V89" s="40"/>
      <c r="W89" s="40"/>
      <c r="X89" s="40"/>
      <c r="Y89" s="40"/>
      <c r="Z89" s="40"/>
    </row>
    <row r="90" spans="1:26" ht="14" x14ac:dyDescent="0.15">
      <c r="A90" s="44" t="s">
        <v>4927</v>
      </c>
      <c r="B90" s="5" t="s">
        <v>4928</v>
      </c>
      <c r="C90" s="5"/>
      <c r="D90" s="5"/>
      <c r="E90" s="5"/>
      <c r="F90" s="40"/>
      <c r="G90" s="40"/>
      <c r="H90" s="40"/>
      <c r="I90" s="40"/>
      <c r="J90" s="40"/>
      <c r="K90" s="40"/>
      <c r="L90" s="40"/>
      <c r="M90" s="40"/>
      <c r="N90" s="40"/>
      <c r="O90" s="40"/>
      <c r="P90" s="40"/>
      <c r="Q90" s="40"/>
      <c r="R90" s="40"/>
      <c r="S90" s="40"/>
      <c r="T90" s="40"/>
      <c r="U90" s="40"/>
      <c r="V90" s="40"/>
      <c r="W90" s="40"/>
      <c r="X90" s="40"/>
      <c r="Y90" s="40"/>
      <c r="Z90" s="40"/>
    </row>
    <row r="91" spans="1:26" ht="14" x14ac:dyDescent="0.15">
      <c r="A91" s="44" t="s">
        <v>4929</v>
      </c>
      <c r="B91" s="5" t="s">
        <v>4930</v>
      </c>
      <c r="C91" s="5"/>
      <c r="D91" s="5"/>
      <c r="E91" s="40"/>
      <c r="F91" s="40"/>
      <c r="G91" s="40"/>
      <c r="H91" s="40"/>
      <c r="I91" s="40"/>
      <c r="J91" s="40"/>
      <c r="K91" s="40"/>
      <c r="L91" s="40"/>
      <c r="M91" s="40"/>
      <c r="N91" s="40"/>
      <c r="O91" s="40"/>
      <c r="P91" s="40"/>
      <c r="Q91" s="40"/>
      <c r="R91" s="40"/>
      <c r="S91" s="40"/>
      <c r="T91" s="40"/>
      <c r="U91" s="40"/>
      <c r="V91" s="40"/>
      <c r="W91" s="40"/>
      <c r="X91" s="40"/>
      <c r="Y91" s="40"/>
      <c r="Z91" s="40"/>
    </row>
    <row r="92" spans="1:26" ht="14" x14ac:dyDescent="0.15">
      <c r="A92" s="44" t="s">
        <v>4931</v>
      </c>
      <c r="B92" s="5" t="s">
        <v>4932</v>
      </c>
      <c r="C92" s="5"/>
      <c r="D92" s="5"/>
      <c r="E92" s="40"/>
      <c r="F92" s="40"/>
      <c r="G92" s="40"/>
      <c r="H92" s="40"/>
      <c r="I92" s="40"/>
      <c r="J92" s="40"/>
      <c r="K92" s="40"/>
      <c r="L92" s="40"/>
      <c r="M92" s="40"/>
      <c r="N92" s="40"/>
      <c r="O92" s="40"/>
      <c r="P92" s="40"/>
      <c r="Q92" s="40"/>
      <c r="R92" s="40"/>
      <c r="S92" s="40"/>
      <c r="T92" s="40"/>
      <c r="U92" s="40"/>
      <c r="V92" s="40"/>
      <c r="W92" s="40"/>
      <c r="X92" s="40"/>
      <c r="Y92" s="40"/>
      <c r="Z92" s="40"/>
    </row>
    <row r="93" spans="1:26" ht="14" x14ac:dyDescent="0.15">
      <c r="A93" s="44" t="s">
        <v>4933</v>
      </c>
      <c r="B93" s="5" t="s">
        <v>4934</v>
      </c>
      <c r="C93" s="5"/>
      <c r="D93" s="5"/>
      <c r="E93" s="40"/>
      <c r="F93" s="40"/>
      <c r="G93" s="40"/>
      <c r="H93" s="40"/>
      <c r="I93" s="40"/>
      <c r="J93" s="40"/>
      <c r="K93" s="40"/>
      <c r="L93" s="40"/>
      <c r="M93" s="40"/>
      <c r="N93" s="40"/>
      <c r="O93" s="40"/>
      <c r="P93" s="40"/>
      <c r="Q93" s="40"/>
      <c r="R93" s="40"/>
      <c r="S93" s="40"/>
      <c r="T93" s="40"/>
      <c r="U93" s="40"/>
      <c r="V93" s="40"/>
      <c r="W93" s="40"/>
      <c r="X93" s="40"/>
      <c r="Y93" s="40"/>
      <c r="Z93" s="40"/>
    </row>
    <row r="94" spans="1:26" ht="14" x14ac:dyDescent="0.15">
      <c r="A94" s="44" t="s">
        <v>4935</v>
      </c>
      <c r="B94" s="5" t="s">
        <v>4936</v>
      </c>
      <c r="C94" s="5"/>
      <c r="D94" s="5"/>
      <c r="E94" s="40"/>
      <c r="F94" s="40"/>
      <c r="G94" s="40"/>
      <c r="H94" s="40"/>
      <c r="I94" s="40"/>
      <c r="J94" s="40"/>
      <c r="K94" s="40"/>
      <c r="L94" s="40"/>
      <c r="M94" s="40"/>
      <c r="N94" s="40"/>
      <c r="O94" s="40"/>
      <c r="P94" s="40"/>
      <c r="Q94" s="40"/>
      <c r="R94" s="40"/>
      <c r="S94" s="40"/>
      <c r="T94" s="40"/>
      <c r="U94" s="40"/>
      <c r="V94" s="40"/>
      <c r="W94" s="40"/>
      <c r="X94" s="40"/>
      <c r="Y94" s="40"/>
      <c r="Z94" s="40"/>
    </row>
    <row r="95" spans="1:26" ht="14" x14ac:dyDescent="0.15">
      <c r="A95" s="44" t="s">
        <v>4937</v>
      </c>
      <c r="B95" s="5" t="s">
        <v>4938</v>
      </c>
      <c r="C95" s="5"/>
      <c r="D95" s="5"/>
      <c r="E95" s="40"/>
      <c r="F95" s="40"/>
      <c r="G95" s="40"/>
      <c r="H95" s="40"/>
      <c r="I95" s="40"/>
      <c r="J95" s="40"/>
      <c r="K95" s="40"/>
      <c r="L95" s="40"/>
      <c r="M95" s="40"/>
      <c r="N95" s="40"/>
      <c r="O95" s="40"/>
      <c r="P95" s="40"/>
      <c r="Q95" s="40"/>
      <c r="R95" s="40"/>
      <c r="S95" s="40"/>
      <c r="T95" s="40"/>
      <c r="U95" s="40"/>
      <c r="V95" s="40"/>
      <c r="W95" s="40"/>
      <c r="X95" s="40"/>
      <c r="Y95" s="40"/>
      <c r="Z95" s="40"/>
    </row>
    <row r="96" spans="1:26" ht="14" x14ac:dyDescent="0.15">
      <c r="A96" s="44" t="s">
        <v>4939</v>
      </c>
      <c r="B96" s="5" t="s">
        <v>4940</v>
      </c>
      <c r="C96" s="5"/>
      <c r="D96" s="5"/>
      <c r="E96" s="40"/>
      <c r="F96" s="40"/>
      <c r="G96" s="40"/>
      <c r="H96" s="40"/>
      <c r="I96" s="40"/>
      <c r="J96" s="40"/>
      <c r="K96" s="40"/>
      <c r="L96" s="40"/>
      <c r="M96" s="40"/>
      <c r="N96" s="40"/>
      <c r="O96" s="40"/>
      <c r="P96" s="40"/>
      <c r="Q96" s="40"/>
      <c r="R96" s="40"/>
      <c r="S96" s="40"/>
      <c r="T96" s="40"/>
      <c r="U96" s="40"/>
      <c r="V96" s="40"/>
      <c r="W96" s="40"/>
      <c r="X96" s="40"/>
      <c r="Y96" s="40"/>
      <c r="Z96" s="40"/>
    </row>
    <row r="97" spans="1:26" ht="14" x14ac:dyDescent="0.15">
      <c r="A97" s="44" t="s">
        <v>4941</v>
      </c>
      <c r="B97" s="5" t="s">
        <v>4942</v>
      </c>
      <c r="C97" s="5"/>
      <c r="D97" s="5"/>
      <c r="E97" s="5"/>
      <c r="F97" s="40"/>
      <c r="G97" s="40"/>
      <c r="H97" s="40"/>
      <c r="I97" s="40"/>
      <c r="J97" s="40"/>
      <c r="K97" s="40"/>
      <c r="L97" s="40"/>
      <c r="M97" s="40"/>
      <c r="N97" s="40"/>
      <c r="O97" s="40"/>
      <c r="P97" s="40"/>
      <c r="Q97" s="40"/>
      <c r="R97" s="40"/>
      <c r="S97" s="40"/>
      <c r="T97" s="40"/>
      <c r="U97" s="40"/>
      <c r="V97" s="40"/>
      <c r="W97" s="40"/>
      <c r="X97" s="40"/>
      <c r="Y97" s="40"/>
      <c r="Z97" s="40"/>
    </row>
    <row r="98" spans="1:26" ht="14" x14ac:dyDescent="0.15">
      <c r="A98" s="44" t="s">
        <v>4943</v>
      </c>
      <c r="B98" s="5" t="s">
        <v>4944</v>
      </c>
      <c r="C98" s="5"/>
      <c r="D98" s="5"/>
      <c r="E98" s="5"/>
      <c r="F98" s="40"/>
      <c r="G98" s="40"/>
      <c r="H98" s="40"/>
      <c r="I98" s="40"/>
      <c r="J98" s="40"/>
      <c r="K98" s="40"/>
      <c r="L98" s="40"/>
      <c r="M98" s="40"/>
      <c r="N98" s="40"/>
      <c r="O98" s="40"/>
      <c r="P98" s="40"/>
      <c r="Q98" s="40"/>
      <c r="R98" s="40"/>
      <c r="S98" s="40"/>
      <c r="T98" s="40"/>
      <c r="U98" s="40"/>
      <c r="V98" s="40"/>
      <c r="W98" s="40"/>
      <c r="X98" s="40"/>
      <c r="Y98" s="40"/>
      <c r="Z98" s="40"/>
    </row>
    <row r="99" spans="1:26" ht="14" x14ac:dyDescent="0.15">
      <c r="A99" s="44" t="s">
        <v>4945</v>
      </c>
      <c r="B99" s="5" t="s">
        <v>4946</v>
      </c>
      <c r="C99" s="5"/>
      <c r="D99" s="5"/>
      <c r="E99" s="5"/>
      <c r="F99" s="40"/>
      <c r="G99" s="40"/>
      <c r="H99" s="40"/>
      <c r="I99" s="40"/>
      <c r="J99" s="40"/>
      <c r="K99" s="40"/>
      <c r="L99" s="40"/>
      <c r="M99" s="40"/>
      <c r="N99" s="40"/>
      <c r="O99" s="40"/>
      <c r="P99" s="40"/>
      <c r="Q99" s="40"/>
      <c r="R99" s="40"/>
      <c r="S99" s="40"/>
      <c r="T99" s="40"/>
      <c r="U99" s="40"/>
      <c r="V99" s="40"/>
      <c r="W99" s="40"/>
      <c r="X99" s="40"/>
      <c r="Y99" s="40"/>
      <c r="Z99" s="40"/>
    </row>
    <row r="100" spans="1:26" ht="14" x14ac:dyDescent="0.15">
      <c r="A100" s="44" t="s">
        <v>4947</v>
      </c>
      <c r="B100" s="5" t="s">
        <v>4948</v>
      </c>
      <c r="C100" s="5"/>
      <c r="D100" s="5"/>
      <c r="E100" s="5"/>
      <c r="F100" s="40"/>
      <c r="G100" s="40"/>
      <c r="H100" s="40"/>
      <c r="I100" s="40"/>
      <c r="J100" s="40"/>
      <c r="K100" s="40"/>
      <c r="L100" s="40"/>
      <c r="M100" s="40"/>
      <c r="N100" s="40"/>
      <c r="O100" s="40"/>
      <c r="P100" s="40"/>
      <c r="Q100" s="40"/>
      <c r="R100" s="40"/>
      <c r="S100" s="40"/>
      <c r="T100" s="40"/>
      <c r="U100" s="40"/>
      <c r="V100" s="40"/>
      <c r="W100" s="40"/>
      <c r="X100" s="40"/>
      <c r="Y100" s="40"/>
      <c r="Z100" s="40"/>
    </row>
    <row r="101" spans="1:26" ht="14" x14ac:dyDescent="0.15">
      <c r="A101" s="44" t="s">
        <v>4949</v>
      </c>
      <c r="B101" s="5" t="s">
        <v>4950</v>
      </c>
      <c r="C101" s="5"/>
      <c r="D101" s="5"/>
      <c r="E101" s="5"/>
      <c r="F101" s="40"/>
      <c r="G101" s="40"/>
      <c r="H101" s="40"/>
      <c r="I101" s="40"/>
      <c r="J101" s="40"/>
      <c r="K101" s="40"/>
      <c r="L101" s="40"/>
      <c r="M101" s="40"/>
      <c r="N101" s="40"/>
      <c r="O101" s="40"/>
      <c r="P101" s="40"/>
      <c r="Q101" s="40"/>
      <c r="R101" s="40"/>
      <c r="S101" s="40"/>
      <c r="T101" s="40"/>
      <c r="U101" s="40"/>
      <c r="V101" s="40"/>
      <c r="W101" s="40"/>
      <c r="X101" s="40"/>
      <c r="Y101" s="40"/>
      <c r="Z101" s="40"/>
    </row>
    <row r="102" spans="1:26" ht="14" x14ac:dyDescent="0.15">
      <c r="A102" s="44" t="s">
        <v>4951</v>
      </c>
      <c r="B102" s="5" t="s">
        <v>4952</v>
      </c>
      <c r="C102" s="5"/>
      <c r="D102" s="5"/>
      <c r="E102" s="5"/>
      <c r="F102" s="40"/>
      <c r="G102" s="40"/>
      <c r="H102" s="40"/>
      <c r="I102" s="40"/>
      <c r="J102" s="40"/>
      <c r="K102" s="40"/>
      <c r="L102" s="40"/>
      <c r="M102" s="40"/>
      <c r="N102" s="40"/>
      <c r="O102" s="40"/>
      <c r="P102" s="40"/>
      <c r="Q102" s="40"/>
      <c r="R102" s="40"/>
      <c r="S102" s="40"/>
      <c r="T102" s="40"/>
      <c r="U102" s="40"/>
      <c r="V102" s="40"/>
      <c r="W102" s="40"/>
      <c r="X102" s="40"/>
      <c r="Y102" s="40"/>
      <c r="Z102" s="40"/>
    </row>
    <row r="103" spans="1:26" ht="14" x14ac:dyDescent="0.15">
      <c r="A103" s="44" t="s">
        <v>4953</v>
      </c>
      <c r="B103" s="5" t="s">
        <v>4954</v>
      </c>
      <c r="C103" s="5"/>
      <c r="D103" s="5"/>
      <c r="E103" s="5"/>
      <c r="F103" s="40"/>
      <c r="G103" s="40"/>
      <c r="H103" s="40"/>
      <c r="I103" s="40"/>
      <c r="J103" s="40"/>
      <c r="K103" s="40"/>
      <c r="L103" s="40"/>
      <c r="M103" s="40"/>
      <c r="N103" s="40"/>
      <c r="O103" s="40"/>
      <c r="P103" s="40"/>
      <c r="Q103" s="40"/>
      <c r="R103" s="40"/>
      <c r="S103" s="40"/>
      <c r="T103" s="40"/>
      <c r="U103" s="40"/>
      <c r="V103" s="40"/>
      <c r="W103" s="40"/>
      <c r="X103" s="40"/>
      <c r="Y103" s="40"/>
      <c r="Z103" s="40"/>
    </row>
    <row r="104" spans="1:26" ht="14" x14ac:dyDescent="0.15">
      <c r="A104" s="44" t="s">
        <v>4955</v>
      </c>
      <c r="B104" s="5" t="s">
        <v>4956</v>
      </c>
      <c r="C104" s="5"/>
      <c r="D104" s="5"/>
      <c r="E104" s="5"/>
      <c r="F104" s="40"/>
      <c r="G104" s="40"/>
      <c r="H104" s="40"/>
      <c r="I104" s="40"/>
      <c r="J104" s="40"/>
      <c r="K104" s="40"/>
      <c r="L104" s="40"/>
      <c r="M104" s="40"/>
      <c r="N104" s="40"/>
      <c r="O104" s="40"/>
      <c r="P104" s="40"/>
      <c r="Q104" s="40"/>
      <c r="R104" s="40"/>
      <c r="S104" s="40"/>
      <c r="T104" s="40"/>
      <c r="U104" s="40"/>
      <c r="V104" s="40"/>
      <c r="W104" s="40"/>
      <c r="X104" s="40"/>
      <c r="Y104" s="40"/>
      <c r="Z104" s="40"/>
    </row>
    <row r="105" spans="1:26" ht="14" x14ac:dyDescent="0.15">
      <c r="A105" s="44" t="s">
        <v>4957</v>
      </c>
      <c r="B105" s="5" t="s">
        <v>4958</v>
      </c>
      <c r="C105" s="5"/>
      <c r="D105" s="5"/>
      <c r="E105" s="5"/>
      <c r="F105" s="40"/>
      <c r="G105" s="40"/>
      <c r="H105" s="40"/>
      <c r="I105" s="40"/>
      <c r="J105" s="40"/>
      <c r="K105" s="40"/>
      <c r="L105" s="40"/>
      <c r="M105" s="40"/>
      <c r="N105" s="40"/>
      <c r="O105" s="40"/>
      <c r="P105" s="40"/>
      <c r="Q105" s="40"/>
      <c r="R105" s="40"/>
      <c r="S105" s="40"/>
      <c r="T105" s="40"/>
      <c r="U105" s="40"/>
      <c r="V105" s="40"/>
      <c r="W105" s="40"/>
      <c r="X105" s="40"/>
      <c r="Y105" s="40"/>
      <c r="Z105" s="40"/>
    </row>
    <row r="106" spans="1:26" ht="14" x14ac:dyDescent="0.15">
      <c r="A106" s="44" t="s">
        <v>4959</v>
      </c>
      <c r="B106" s="5" t="s">
        <v>4960</v>
      </c>
      <c r="C106" s="5"/>
      <c r="D106" s="5"/>
      <c r="E106" s="5"/>
      <c r="F106" s="40"/>
      <c r="G106" s="40"/>
      <c r="H106" s="40"/>
      <c r="I106" s="40"/>
      <c r="J106" s="40"/>
      <c r="K106" s="40"/>
      <c r="L106" s="40"/>
      <c r="M106" s="40"/>
      <c r="N106" s="40"/>
      <c r="O106" s="40"/>
      <c r="P106" s="40"/>
      <c r="Q106" s="40"/>
      <c r="R106" s="40"/>
      <c r="S106" s="40"/>
      <c r="T106" s="40"/>
      <c r="U106" s="40"/>
      <c r="V106" s="40"/>
      <c r="W106" s="40"/>
      <c r="X106" s="40"/>
      <c r="Y106" s="40"/>
      <c r="Z106" s="40"/>
    </row>
    <row r="107" spans="1:26" ht="14" x14ac:dyDescent="0.15">
      <c r="A107" s="44" t="s">
        <v>4961</v>
      </c>
      <c r="B107" s="5" t="s">
        <v>4962</v>
      </c>
      <c r="C107" s="5"/>
      <c r="D107" s="5"/>
      <c r="E107" s="5"/>
      <c r="F107" s="40"/>
      <c r="G107" s="40"/>
      <c r="H107" s="40"/>
      <c r="I107" s="40"/>
      <c r="J107" s="40"/>
      <c r="K107" s="40"/>
      <c r="L107" s="40"/>
      <c r="M107" s="40"/>
      <c r="N107" s="40"/>
      <c r="O107" s="40"/>
      <c r="P107" s="40"/>
      <c r="Q107" s="40"/>
      <c r="R107" s="40"/>
      <c r="S107" s="40"/>
      <c r="T107" s="40"/>
      <c r="U107" s="40"/>
      <c r="V107" s="40"/>
      <c r="W107" s="40"/>
      <c r="X107" s="40"/>
      <c r="Y107" s="40"/>
      <c r="Z107" s="40"/>
    </row>
    <row r="108" spans="1:26" ht="14" x14ac:dyDescent="0.15">
      <c r="A108" s="44" t="s">
        <v>4963</v>
      </c>
      <c r="B108" s="5" t="s">
        <v>4964</v>
      </c>
      <c r="C108" s="5"/>
      <c r="D108" s="5"/>
      <c r="E108" s="5"/>
      <c r="F108" s="40"/>
      <c r="G108" s="40"/>
      <c r="H108" s="40"/>
      <c r="I108" s="40"/>
      <c r="J108" s="40"/>
      <c r="K108" s="40"/>
      <c r="L108" s="40"/>
      <c r="M108" s="40"/>
      <c r="N108" s="40"/>
      <c r="O108" s="40"/>
      <c r="P108" s="40"/>
      <c r="Q108" s="40"/>
      <c r="R108" s="40"/>
      <c r="S108" s="40"/>
      <c r="T108" s="40"/>
      <c r="U108" s="40"/>
      <c r="V108" s="40"/>
      <c r="W108" s="40"/>
      <c r="X108" s="40"/>
      <c r="Y108" s="40"/>
      <c r="Z108" s="40"/>
    </row>
    <row r="109" spans="1:26" ht="14" x14ac:dyDescent="0.15">
      <c r="A109" s="44" t="s">
        <v>4965</v>
      </c>
      <c r="B109" s="5" t="s">
        <v>4966</v>
      </c>
      <c r="C109" s="5"/>
      <c r="D109" s="5"/>
      <c r="E109" s="5"/>
      <c r="F109" s="40"/>
      <c r="G109" s="40"/>
      <c r="H109" s="40"/>
      <c r="I109" s="40"/>
      <c r="J109" s="40"/>
      <c r="K109" s="40"/>
      <c r="L109" s="40"/>
      <c r="M109" s="40"/>
      <c r="N109" s="40"/>
      <c r="O109" s="40"/>
      <c r="P109" s="40"/>
      <c r="Q109" s="40"/>
      <c r="R109" s="40"/>
      <c r="S109" s="40"/>
      <c r="T109" s="40"/>
      <c r="U109" s="40"/>
      <c r="V109" s="40"/>
      <c r="W109" s="40"/>
      <c r="X109" s="40"/>
      <c r="Y109" s="40"/>
      <c r="Z109" s="40"/>
    </row>
    <row r="110" spans="1:26" ht="14" x14ac:dyDescent="0.15">
      <c r="A110" s="44" t="s">
        <v>4967</v>
      </c>
      <c r="B110" s="5" t="s">
        <v>4968</v>
      </c>
      <c r="C110" s="5"/>
      <c r="D110" s="5"/>
      <c r="E110" s="5"/>
      <c r="F110" s="40"/>
      <c r="G110" s="40"/>
      <c r="H110" s="40"/>
      <c r="I110" s="40"/>
      <c r="J110" s="40"/>
      <c r="K110" s="40"/>
      <c r="L110" s="40"/>
      <c r="M110" s="40"/>
      <c r="N110" s="40"/>
      <c r="O110" s="40"/>
      <c r="P110" s="40"/>
      <c r="Q110" s="40"/>
      <c r="R110" s="40"/>
      <c r="S110" s="40"/>
      <c r="T110" s="40"/>
      <c r="U110" s="40"/>
      <c r="V110" s="40"/>
      <c r="W110" s="40"/>
      <c r="X110" s="40"/>
      <c r="Y110" s="40"/>
      <c r="Z110" s="40"/>
    </row>
    <row r="111" spans="1:26" ht="14" x14ac:dyDescent="0.15">
      <c r="A111" s="44" t="s">
        <v>4969</v>
      </c>
      <c r="B111" s="5" t="s">
        <v>4970</v>
      </c>
      <c r="C111" s="5"/>
      <c r="D111" s="5"/>
      <c r="E111" s="5"/>
      <c r="F111" s="40"/>
      <c r="G111" s="40"/>
      <c r="H111" s="40"/>
      <c r="I111" s="40"/>
      <c r="J111" s="40"/>
      <c r="K111" s="40"/>
      <c r="L111" s="40"/>
      <c r="M111" s="40"/>
      <c r="N111" s="40"/>
      <c r="O111" s="40"/>
      <c r="P111" s="40"/>
      <c r="Q111" s="40"/>
      <c r="R111" s="40"/>
      <c r="S111" s="40"/>
      <c r="T111" s="40"/>
      <c r="U111" s="40"/>
      <c r="V111" s="40"/>
      <c r="W111" s="40"/>
      <c r="X111" s="40"/>
      <c r="Y111" s="40"/>
      <c r="Z111" s="40"/>
    </row>
    <row r="112" spans="1:26" ht="14" x14ac:dyDescent="0.15">
      <c r="A112" s="44" t="s">
        <v>4971</v>
      </c>
      <c r="B112" s="5" t="s">
        <v>4972</v>
      </c>
      <c r="C112" s="5"/>
      <c r="D112" s="5"/>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 x14ac:dyDescent="0.15">
      <c r="A113" s="44" t="s">
        <v>4973</v>
      </c>
      <c r="B113" s="5" t="s">
        <v>4974</v>
      </c>
      <c r="C113" s="5"/>
      <c r="D113" s="5"/>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 x14ac:dyDescent="0.15">
      <c r="A114" s="44" t="s">
        <v>4975</v>
      </c>
      <c r="B114" s="5" t="s">
        <v>4976</v>
      </c>
      <c r="C114" s="5"/>
      <c r="D114" s="5"/>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 x14ac:dyDescent="0.15">
      <c r="A115" s="44" t="s">
        <v>4977</v>
      </c>
      <c r="B115" s="5" t="s">
        <v>4978</v>
      </c>
      <c r="C115" s="5"/>
      <c r="D115" s="5"/>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 x14ac:dyDescent="0.15">
      <c r="A116" s="44" t="s">
        <v>4979</v>
      </c>
      <c r="B116" s="5" t="s">
        <v>4980</v>
      </c>
      <c r="C116" s="5"/>
      <c r="D116" s="5"/>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 x14ac:dyDescent="0.15">
      <c r="A117" s="44" t="s">
        <v>4981</v>
      </c>
      <c r="B117" s="5" t="s">
        <v>4982</v>
      </c>
      <c r="C117" s="5"/>
      <c r="D117" s="5"/>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 x14ac:dyDescent="0.15">
      <c r="A118" s="44" t="s">
        <v>4983</v>
      </c>
      <c r="B118" s="5" t="s">
        <v>4841</v>
      </c>
      <c r="C118" s="5"/>
      <c r="D118" s="5"/>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 x14ac:dyDescent="0.15">
      <c r="A119" s="44" t="s">
        <v>4984</v>
      </c>
      <c r="B119" s="5" t="s">
        <v>4985</v>
      </c>
      <c r="C119" s="5"/>
      <c r="D119" s="5"/>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 x14ac:dyDescent="0.15">
      <c r="A120" s="44" t="s">
        <v>4986</v>
      </c>
      <c r="B120" s="5" t="s">
        <v>4843</v>
      </c>
      <c r="C120" s="5"/>
      <c r="D120" s="5"/>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 x14ac:dyDescent="0.15">
      <c r="A121" s="44" t="s">
        <v>4987</v>
      </c>
      <c r="B121" s="5" t="s">
        <v>4988</v>
      </c>
      <c r="C121" s="5"/>
      <c r="D121" s="5"/>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 x14ac:dyDescent="0.15">
      <c r="A122" s="44" t="s">
        <v>4989</v>
      </c>
      <c r="B122" s="5" t="s">
        <v>4990</v>
      </c>
      <c r="C122" s="5"/>
      <c r="D122" s="5"/>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 x14ac:dyDescent="0.15">
      <c r="A123" s="44" t="s">
        <v>4991</v>
      </c>
      <c r="B123" s="5" t="s">
        <v>4851</v>
      </c>
      <c r="C123" s="5"/>
      <c r="D123" s="5"/>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 x14ac:dyDescent="0.15">
      <c r="A124" s="44" t="s">
        <v>4992</v>
      </c>
      <c r="B124" s="5" t="s">
        <v>4993</v>
      </c>
      <c r="C124" s="5"/>
      <c r="D124" s="5"/>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 x14ac:dyDescent="0.15">
      <c r="A125" s="44" t="s">
        <v>4994</v>
      </c>
      <c r="B125" s="5" t="s">
        <v>4995</v>
      </c>
      <c r="C125" s="5"/>
      <c r="D125" s="5"/>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 x14ac:dyDescent="0.15">
      <c r="A126" s="44" t="s">
        <v>4996</v>
      </c>
      <c r="B126" s="5" t="s">
        <v>4997</v>
      </c>
      <c r="C126" s="5"/>
      <c r="D126" s="5"/>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 x14ac:dyDescent="0.15">
      <c r="A127" s="44" t="s">
        <v>4998</v>
      </c>
      <c r="B127" s="5" t="s">
        <v>4999</v>
      </c>
      <c r="C127" s="5"/>
      <c r="D127" s="5"/>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 x14ac:dyDescent="0.15">
      <c r="A128" s="44" t="s">
        <v>5000</v>
      </c>
      <c r="B128" s="5" t="s">
        <v>5001</v>
      </c>
      <c r="C128" s="5"/>
      <c r="D128" s="5"/>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 x14ac:dyDescent="0.15">
      <c r="A129" s="44" t="s">
        <v>5002</v>
      </c>
      <c r="B129" s="5" t="s">
        <v>5003</v>
      </c>
      <c r="C129" s="5"/>
      <c r="D129" s="5"/>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 x14ac:dyDescent="0.15">
      <c r="A130" s="44" t="s">
        <v>5004</v>
      </c>
      <c r="B130" s="5" t="s">
        <v>5005</v>
      </c>
      <c r="C130" s="5"/>
      <c r="D130" s="5"/>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 x14ac:dyDescent="0.15">
      <c r="A131" s="44" t="s">
        <v>5006</v>
      </c>
      <c r="B131" s="5" t="s">
        <v>5007</v>
      </c>
      <c r="C131" s="5"/>
      <c r="D131" s="5"/>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 x14ac:dyDescent="0.15">
      <c r="A132" s="44" t="s">
        <v>5008</v>
      </c>
      <c r="B132" s="5" t="s">
        <v>5009</v>
      </c>
      <c r="C132" s="5"/>
      <c r="D132" s="5"/>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 x14ac:dyDescent="0.15">
      <c r="A133" s="44" t="s">
        <v>5010</v>
      </c>
      <c r="B133" s="5" t="s">
        <v>5011</v>
      </c>
      <c r="C133" s="5"/>
      <c r="D133" s="5"/>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 x14ac:dyDescent="0.15">
      <c r="A134" s="44" t="s">
        <v>5012</v>
      </c>
      <c r="B134" s="5" t="s">
        <v>5013</v>
      </c>
      <c r="C134" s="5"/>
      <c r="D134" s="5"/>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 x14ac:dyDescent="0.15">
      <c r="A135" s="44" t="s">
        <v>5014</v>
      </c>
      <c r="B135" s="5" t="s">
        <v>5015</v>
      </c>
      <c r="C135" s="5"/>
      <c r="D135" s="5"/>
      <c r="E135" s="5"/>
      <c r="F135" s="40"/>
      <c r="G135" s="40"/>
      <c r="H135" s="40"/>
      <c r="I135" s="40"/>
      <c r="J135" s="40"/>
      <c r="K135" s="40"/>
      <c r="L135" s="40"/>
      <c r="M135" s="40"/>
      <c r="N135" s="40"/>
      <c r="O135" s="40"/>
      <c r="P135" s="40"/>
      <c r="Q135" s="40"/>
      <c r="R135" s="40"/>
      <c r="S135" s="40"/>
      <c r="T135" s="40"/>
      <c r="U135" s="40"/>
      <c r="V135" s="40"/>
      <c r="W135" s="40"/>
      <c r="X135" s="40"/>
      <c r="Y135" s="40"/>
      <c r="Z135" s="40"/>
    </row>
    <row r="136" spans="1:26" ht="14" x14ac:dyDescent="0.15">
      <c r="A136" s="44" t="s">
        <v>5016</v>
      </c>
      <c r="B136" s="5" t="s">
        <v>5017</v>
      </c>
      <c r="C136" s="5"/>
      <c r="D136" s="5"/>
      <c r="E136" s="5"/>
      <c r="F136" s="5"/>
      <c r="G136" s="40"/>
      <c r="H136" s="40"/>
      <c r="I136" s="40"/>
      <c r="J136" s="40"/>
      <c r="K136" s="40"/>
      <c r="L136" s="40"/>
      <c r="M136" s="40"/>
      <c r="N136" s="40"/>
      <c r="O136" s="40"/>
      <c r="P136" s="40"/>
      <c r="Q136" s="40"/>
      <c r="R136" s="40"/>
      <c r="S136" s="40"/>
      <c r="T136" s="40"/>
      <c r="U136" s="40"/>
      <c r="V136" s="40"/>
      <c r="W136" s="40"/>
      <c r="X136" s="40"/>
      <c r="Y136" s="40"/>
      <c r="Z136" s="40"/>
    </row>
    <row r="137" spans="1:26" ht="14" x14ac:dyDescent="0.15">
      <c r="A137" s="44" t="s">
        <v>5018</v>
      </c>
      <c r="B137" s="5" t="s">
        <v>5019</v>
      </c>
      <c r="C137" s="5"/>
      <c r="D137" s="5"/>
      <c r="E137" s="5"/>
      <c r="F137" s="40"/>
      <c r="G137" s="40"/>
      <c r="H137" s="40"/>
      <c r="I137" s="40"/>
      <c r="J137" s="40"/>
      <c r="K137" s="40"/>
      <c r="L137" s="40"/>
      <c r="M137" s="40"/>
      <c r="N137" s="40"/>
      <c r="O137" s="40"/>
      <c r="P137" s="40"/>
      <c r="Q137" s="40"/>
      <c r="R137" s="40"/>
      <c r="S137" s="40"/>
      <c r="T137" s="40"/>
      <c r="U137" s="40"/>
      <c r="V137" s="40"/>
      <c r="W137" s="40"/>
      <c r="X137" s="40"/>
      <c r="Y137" s="40"/>
      <c r="Z137" s="40"/>
    </row>
    <row r="138" spans="1:26" ht="14" x14ac:dyDescent="0.15">
      <c r="A138" s="44" t="s">
        <v>5020</v>
      </c>
      <c r="B138" s="5" t="s">
        <v>5021</v>
      </c>
      <c r="C138" s="5"/>
      <c r="D138" s="5"/>
      <c r="E138" s="5"/>
      <c r="F138" s="40"/>
      <c r="G138" s="40"/>
      <c r="H138" s="40"/>
      <c r="I138" s="40"/>
      <c r="J138" s="40"/>
      <c r="K138" s="40"/>
      <c r="L138" s="40"/>
      <c r="M138" s="40"/>
      <c r="N138" s="40"/>
      <c r="O138" s="40"/>
      <c r="P138" s="40"/>
      <c r="Q138" s="40"/>
      <c r="R138" s="40"/>
      <c r="S138" s="40"/>
      <c r="T138" s="40"/>
      <c r="U138" s="40"/>
      <c r="V138" s="40"/>
      <c r="W138" s="40"/>
      <c r="X138" s="40"/>
      <c r="Y138" s="40"/>
      <c r="Z138" s="40"/>
    </row>
    <row r="139" spans="1:26" ht="14" x14ac:dyDescent="0.15">
      <c r="A139" s="44" t="s">
        <v>5022</v>
      </c>
      <c r="B139" s="5" t="s">
        <v>5023</v>
      </c>
      <c r="C139" s="5"/>
      <c r="D139" s="5"/>
      <c r="E139" s="5"/>
      <c r="F139" s="40"/>
      <c r="G139" s="40"/>
      <c r="H139" s="40"/>
      <c r="I139" s="40"/>
      <c r="J139" s="40"/>
      <c r="K139" s="40"/>
      <c r="L139" s="40"/>
      <c r="M139" s="40"/>
      <c r="N139" s="40"/>
      <c r="O139" s="40"/>
      <c r="P139" s="40"/>
      <c r="Q139" s="40"/>
      <c r="R139" s="40"/>
      <c r="S139" s="40"/>
      <c r="T139" s="40"/>
      <c r="U139" s="40"/>
      <c r="V139" s="40"/>
      <c r="W139" s="40"/>
      <c r="X139" s="40"/>
      <c r="Y139" s="40"/>
      <c r="Z139" s="40"/>
    </row>
    <row r="140" spans="1:26" ht="14" x14ac:dyDescent="0.15">
      <c r="A140" s="44" t="s">
        <v>5024</v>
      </c>
      <c r="B140" s="5" t="s">
        <v>5025</v>
      </c>
      <c r="C140" s="5"/>
      <c r="D140" s="5"/>
      <c r="E140" s="5"/>
      <c r="F140" s="40"/>
      <c r="G140" s="40"/>
      <c r="H140" s="40"/>
      <c r="I140" s="40"/>
      <c r="J140" s="40"/>
      <c r="K140" s="40"/>
      <c r="L140" s="40"/>
      <c r="M140" s="40"/>
      <c r="N140" s="40"/>
      <c r="O140" s="40"/>
      <c r="P140" s="40"/>
      <c r="Q140" s="40"/>
      <c r="R140" s="40"/>
      <c r="S140" s="40"/>
      <c r="T140" s="40"/>
      <c r="U140" s="40"/>
      <c r="V140" s="40"/>
      <c r="W140" s="40"/>
      <c r="X140" s="40"/>
      <c r="Y140" s="40"/>
      <c r="Z140" s="40"/>
    </row>
    <row r="141" spans="1:26" ht="14" x14ac:dyDescent="0.15">
      <c r="A141" s="44" t="s">
        <v>5026</v>
      </c>
      <c r="B141" s="5" t="s">
        <v>5027</v>
      </c>
      <c r="C141" s="5"/>
      <c r="D141" s="5"/>
      <c r="E141" s="5"/>
      <c r="F141" s="40"/>
      <c r="G141" s="40"/>
      <c r="H141" s="40"/>
      <c r="I141" s="40"/>
      <c r="J141" s="40"/>
      <c r="K141" s="40"/>
      <c r="L141" s="40"/>
      <c r="M141" s="40"/>
      <c r="N141" s="40"/>
      <c r="O141" s="40"/>
      <c r="P141" s="40"/>
      <c r="Q141" s="40"/>
      <c r="R141" s="40"/>
      <c r="S141" s="40"/>
      <c r="T141" s="40"/>
      <c r="U141" s="40"/>
      <c r="V141" s="40"/>
      <c r="W141" s="40"/>
      <c r="X141" s="40"/>
      <c r="Y141" s="40"/>
      <c r="Z141" s="40"/>
    </row>
    <row r="142" spans="1:26" ht="14" x14ac:dyDescent="0.15">
      <c r="A142" s="44" t="s">
        <v>5028</v>
      </c>
      <c r="B142" s="5" t="s">
        <v>5029</v>
      </c>
      <c r="C142" s="5"/>
      <c r="D142" s="5"/>
      <c r="E142" s="5"/>
      <c r="F142" s="40"/>
      <c r="G142" s="40"/>
      <c r="H142" s="40"/>
      <c r="I142" s="40"/>
      <c r="J142" s="40"/>
      <c r="K142" s="40"/>
      <c r="L142" s="40"/>
      <c r="M142" s="40"/>
      <c r="N142" s="40"/>
      <c r="O142" s="40"/>
      <c r="P142" s="40"/>
      <c r="Q142" s="40"/>
      <c r="R142" s="40"/>
      <c r="S142" s="40"/>
      <c r="T142" s="40"/>
      <c r="U142" s="40"/>
      <c r="V142" s="40"/>
      <c r="W142" s="40"/>
      <c r="X142" s="40"/>
      <c r="Y142" s="40"/>
      <c r="Z142" s="40"/>
    </row>
    <row r="143" spans="1:26" ht="14" x14ac:dyDescent="0.15">
      <c r="A143" s="44" t="s">
        <v>5030</v>
      </c>
      <c r="B143" s="5" t="s">
        <v>5031</v>
      </c>
      <c r="C143" s="5"/>
      <c r="D143" s="5"/>
      <c r="E143" s="5"/>
      <c r="F143" s="40"/>
      <c r="G143" s="40"/>
      <c r="H143" s="40"/>
      <c r="I143" s="40"/>
      <c r="J143" s="40"/>
      <c r="K143" s="40"/>
      <c r="L143" s="40"/>
      <c r="M143" s="40"/>
      <c r="N143" s="40"/>
      <c r="O143" s="40"/>
      <c r="P143" s="40"/>
      <c r="Q143" s="40"/>
      <c r="R143" s="40"/>
      <c r="S143" s="40"/>
      <c r="T143" s="40"/>
      <c r="U143" s="40"/>
      <c r="V143" s="40"/>
      <c r="W143" s="40"/>
      <c r="X143" s="40"/>
      <c r="Y143" s="40"/>
      <c r="Z143" s="40"/>
    </row>
    <row r="144" spans="1:26" ht="14" x14ac:dyDescent="0.15">
      <c r="A144" s="44" t="s">
        <v>5032</v>
      </c>
      <c r="B144" s="5" t="s">
        <v>5033</v>
      </c>
      <c r="C144" s="5"/>
      <c r="D144" s="5"/>
      <c r="E144" s="5"/>
      <c r="F144" s="40"/>
      <c r="G144" s="40"/>
      <c r="H144" s="40"/>
      <c r="I144" s="40"/>
      <c r="J144" s="40"/>
      <c r="K144" s="40"/>
      <c r="L144" s="40"/>
      <c r="M144" s="40"/>
      <c r="N144" s="40"/>
      <c r="O144" s="40"/>
      <c r="P144" s="40"/>
      <c r="Q144" s="40"/>
      <c r="R144" s="40"/>
      <c r="S144" s="40"/>
      <c r="T144" s="40"/>
      <c r="U144" s="40"/>
      <c r="V144" s="40"/>
      <c r="W144" s="40"/>
      <c r="X144" s="40"/>
      <c r="Y144" s="40"/>
      <c r="Z144" s="40"/>
    </row>
    <row r="145" spans="1:26" ht="14" x14ac:dyDescent="0.15">
      <c r="A145" s="44" t="s">
        <v>5034</v>
      </c>
      <c r="B145" s="5" t="s">
        <v>5035</v>
      </c>
      <c r="C145" s="5"/>
      <c r="D145" s="5"/>
      <c r="E145" s="5"/>
      <c r="F145" s="40"/>
      <c r="G145" s="40"/>
      <c r="H145" s="40"/>
      <c r="I145" s="40"/>
      <c r="J145" s="40"/>
      <c r="K145" s="40"/>
      <c r="L145" s="40"/>
      <c r="M145" s="40"/>
      <c r="N145" s="40"/>
      <c r="O145" s="40"/>
      <c r="P145" s="40"/>
      <c r="Q145" s="40"/>
      <c r="R145" s="40"/>
      <c r="S145" s="40"/>
      <c r="T145" s="40"/>
      <c r="U145" s="40"/>
      <c r="V145" s="40"/>
      <c r="W145" s="40"/>
      <c r="X145" s="40"/>
      <c r="Y145" s="40"/>
      <c r="Z145" s="40"/>
    </row>
    <row r="146" spans="1:26" ht="14" x14ac:dyDescent="0.15">
      <c r="A146" s="44" t="s">
        <v>5036</v>
      </c>
      <c r="B146" s="5" t="s">
        <v>5037</v>
      </c>
      <c r="C146" s="5"/>
      <c r="D146" s="5"/>
      <c r="E146" s="5"/>
      <c r="F146" s="40"/>
      <c r="G146" s="40"/>
      <c r="H146" s="40"/>
      <c r="I146" s="40"/>
      <c r="J146" s="40"/>
      <c r="K146" s="40"/>
      <c r="L146" s="40"/>
      <c r="M146" s="40"/>
      <c r="N146" s="40"/>
      <c r="O146" s="40"/>
      <c r="P146" s="40"/>
      <c r="Q146" s="40"/>
      <c r="R146" s="40"/>
      <c r="S146" s="40"/>
      <c r="T146" s="40"/>
      <c r="U146" s="40"/>
      <c r="V146" s="40"/>
      <c r="W146" s="40"/>
      <c r="X146" s="40"/>
      <c r="Y146" s="40"/>
      <c r="Z146" s="40"/>
    </row>
    <row r="147" spans="1:26" ht="14" x14ac:dyDescent="0.15">
      <c r="A147" s="44" t="s">
        <v>5038</v>
      </c>
      <c r="B147" s="5" t="s">
        <v>5039</v>
      </c>
      <c r="C147" s="5"/>
      <c r="D147" s="5"/>
      <c r="E147" s="5"/>
      <c r="F147" s="40"/>
      <c r="G147" s="40"/>
      <c r="H147" s="40"/>
      <c r="I147" s="40"/>
      <c r="J147" s="40"/>
      <c r="K147" s="40"/>
      <c r="L147" s="40"/>
      <c r="M147" s="40"/>
      <c r="N147" s="40"/>
      <c r="O147" s="40"/>
      <c r="P147" s="40"/>
      <c r="Q147" s="40"/>
      <c r="R147" s="40"/>
      <c r="S147" s="40"/>
      <c r="T147" s="40"/>
      <c r="U147" s="40"/>
      <c r="V147" s="40"/>
      <c r="W147" s="40"/>
      <c r="X147" s="40"/>
      <c r="Y147" s="40"/>
      <c r="Z147" s="40"/>
    </row>
    <row r="148" spans="1:26" ht="14" x14ac:dyDescent="0.15">
      <c r="A148" s="44" t="s">
        <v>5040</v>
      </c>
      <c r="B148" s="5" t="s">
        <v>5041</v>
      </c>
      <c r="C148" s="5"/>
      <c r="D148" s="5"/>
      <c r="E148" s="5"/>
      <c r="F148" s="40"/>
      <c r="G148" s="40"/>
      <c r="H148" s="40"/>
      <c r="I148" s="40"/>
      <c r="J148" s="40"/>
      <c r="K148" s="40"/>
      <c r="L148" s="40"/>
      <c r="M148" s="40"/>
      <c r="N148" s="40"/>
      <c r="O148" s="40"/>
      <c r="P148" s="40"/>
      <c r="Q148" s="40"/>
      <c r="R148" s="40"/>
      <c r="S148" s="40"/>
      <c r="T148" s="40"/>
      <c r="U148" s="40"/>
      <c r="V148" s="40"/>
      <c r="W148" s="40"/>
      <c r="X148" s="40"/>
      <c r="Y148" s="40"/>
      <c r="Z148" s="40"/>
    </row>
    <row r="149" spans="1:26" ht="14" x14ac:dyDescent="0.15">
      <c r="A149" s="44" t="s">
        <v>5042</v>
      </c>
      <c r="B149" s="5" t="s">
        <v>5043</v>
      </c>
      <c r="C149" s="5"/>
      <c r="D149" s="5"/>
      <c r="E149" s="5"/>
      <c r="F149" s="40"/>
      <c r="G149" s="40"/>
      <c r="H149" s="40"/>
      <c r="I149" s="40"/>
      <c r="J149" s="40"/>
      <c r="K149" s="40"/>
      <c r="L149" s="40"/>
      <c r="M149" s="40"/>
      <c r="N149" s="40"/>
      <c r="O149" s="40"/>
      <c r="P149" s="40"/>
      <c r="Q149" s="40"/>
      <c r="R149" s="40"/>
      <c r="S149" s="40"/>
      <c r="T149" s="40"/>
      <c r="U149" s="40"/>
      <c r="V149" s="40"/>
      <c r="W149" s="40"/>
      <c r="X149" s="40"/>
      <c r="Y149" s="40"/>
      <c r="Z149" s="40"/>
    </row>
    <row r="150" spans="1:26" ht="14" x14ac:dyDescent="0.15">
      <c r="A150" s="44" t="s">
        <v>5044</v>
      </c>
      <c r="B150" s="5" t="s">
        <v>5045</v>
      </c>
      <c r="C150" s="5"/>
      <c r="D150" s="5"/>
      <c r="E150" s="5"/>
      <c r="F150" s="40"/>
      <c r="G150" s="40"/>
      <c r="H150" s="40"/>
      <c r="I150" s="40"/>
      <c r="J150" s="40"/>
      <c r="K150" s="40"/>
      <c r="L150" s="40"/>
      <c r="M150" s="40"/>
      <c r="N150" s="40"/>
      <c r="O150" s="40"/>
      <c r="P150" s="40"/>
      <c r="Q150" s="40"/>
      <c r="R150" s="40"/>
      <c r="S150" s="40"/>
      <c r="T150" s="40"/>
      <c r="U150" s="40"/>
      <c r="V150" s="40"/>
      <c r="W150" s="40"/>
      <c r="X150" s="40"/>
      <c r="Y150" s="40"/>
      <c r="Z150" s="40"/>
    </row>
    <row r="151" spans="1:26" ht="14" x14ac:dyDescent="0.15">
      <c r="A151" s="44" t="s">
        <v>5046</v>
      </c>
      <c r="B151" s="5" t="s">
        <v>5047</v>
      </c>
      <c r="C151" s="5"/>
      <c r="D151" s="5"/>
      <c r="E151" s="5"/>
      <c r="F151" s="40"/>
      <c r="G151" s="40"/>
      <c r="H151" s="40"/>
      <c r="I151" s="40"/>
      <c r="J151" s="40"/>
      <c r="K151" s="40"/>
      <c r="L151" s="40"/>
      <c r="M151" s="40"/>
      <c r="N151" s="40"/>
      <c r="O151" s="40"/>
      <c r="P151" s="40"/>
      <c r="Q151" s="40"/>
      <c r="R151" s="40"/>
      <c r="S151" s="40"/>
      <c r="T151" s="40"/>
      <c r="U151" s="40"/>
      <c r="V151" s="40"/>
      <c r="W151" s="40"/>
      <c r="X151" s="40"/>
      <c r="Y151" s="40"/>
      <c r="Z151" s="40"/>
    </row>
    <row r="152" spans="1:26" ht="14" x14ac:dyDescent="0.15">
      <c r="A152" s="44" t="s">
        <v>5048</v>
      </c>
      <c r="B152" s="5" t="s">
        <v>5049</v>
      </c>
      <c r="C152" s="5"/>
      <c r="D152" s="5"/>
      <c r="E152" s="5"/>
      <c r="F152" s="40"/>
      <c r="G152" s="40"/>
      <c r="H152" s="40"/>
      <c r="I152" s="40"/>
      <c r="J152" s="40"/>
      <c r="K152" s="40"/>
      <c r="L152" s="40"/>
      <c r="M152" s="40"/>
      <c r="N152" s="40"/>
      <c r="O152" s="40"/>
      <c r="P152" s="40"/>
      <c r="Q152" s="40"/>
      <c r="R152" s="40"/>
      <c r="S152" s="40"/>
      <c r="T152" s="40"/>
      <c r="U152" s="40"/>
      <c r="V152" s="40"/>
      <c r="W152" s="40"/>
      <c r="X152" s="40"/>
      <c r="Y152" s="40"/>
      <c r="Z152" s="40"/>
    </row>
    <row r="153" spans="1:26" ht="14" x14ac:dyDescent="0.15">
      <c r="A153" s="44" t="s">
        <v>5050</v>
      </c>
      <c r="B153" s="5" t="s">
        <v>5051</v>
      </c>
      <c r="C153" s="5"/>
      <c r="D153" s="5"/>
      <c r="E153" s="5"/>
      <c r="F153" s="40"/>
      <c r="G153" s="40"/>
      <c r="H153" s="40"/>
      <c r="I153" s="40"/>
      <c r="J153" s="40"/>
      <c r="K153" s="40"/>
      <c r="L153" s="40"/>
      <c r="M153" s="40"/>
      <c r="N153" s="40"/>
      <c r="O153" s="40"/>
      <c r="P153" s="40"/>
      <c r="Q153" s="40"/>
      <c r="R153" s="40"/>
      <c r="S153" s="40"/>
      <c r="T153" s="40"/>
      <c r="U153" s="40"/>
      <c r="V153" s="40"/>
      <c r="W153" s="40"/>
      <c r="X153" s="40"/>
      <c r="Y153" s="40"/>
      <c r="Z153" s="40"/>
    </row>
    <row r="154" spans="1:26" ht="14" x14ac:dyDescent="0.15">
      <c r="A154" s="44" t="s">
        <v>5052</v>
      </c>
      <c r="B154" s="5" t="s">
        <v>5053</v>
      </c>
      <c r="C154" s="5"/>
      <c r="D154" s="5"/>
      <c r="E154" s="5"/>
      <c r="F154" s="40"/>
      <c r="G154" s="40"/>
      <c r="H154" s="40"/>
      <c r="I154" s="40"/>
      <c r="J154" s="40"/>
      <c r="K154" s="40"/>
      <c r="L154" s="40"/>
      <c r="M154" s="40"/>
      <c r="N154" s="40"/>
      <c r="O154" s="40"/>
      <c r="P154" s="40"/>
      <c r="Q154" s="40"/>
      <c r="R154" s="40"/>
      <c r="S154" s="40"/>
      <c r="T154" s="40"/>
      <c r="U154" s="40"/>
      <c r="V154" s="40"/>
      <c r="W154" s="40"/>
      <c r="X154" s="40"/>
      <c r="Y154" s="40"/>
      <c r="Z154" s="40"/>
    </row>
    <row r="155" spans="1:26" ht="14" x14ac:dyDescent="0.15">
      <c r="A155" s="44" t="s">
        <v>5054</v>
      </c>
      <c r="B155" s="5" t="s">
        <v>5055</v>
      </c>
      <c r="C155" s="5"/>
      <c r="D155" s="5"/>
      <c r="E155" s="5"/>
      <c r="F155" s="40"/>
      <c r="G155" s="40"/>
      <c r="H155" s="40"/>
      <c r="I155" s="40"/>
      <c r="J155" s="40"/>
      <c r="K155" s="40"/>
      <c r="L155" s="40"/>
      <c r="M155" s="40"/>
      <c r="N155" s="40"/>
      <c r="O155" s="40"/>
      <c r="P155" s="40"/>
      <c r="Q155" s="40"/>
      <c r="R155" s="40"/>
      <c r="S155" s="40"/>
      <c r="T155" s="40"/>
      <c r="U155" s="40"/>
      <c r="V155" s="40"/>
      <c r="W155" s="40"/>
      <c r="X155" s="40"/>
      <c r="Y155" s="40"/>
      <c r="Z155" s="40"/>
    </row>
    <row r="156" spans="1:26" ht="14" x14ac:dyDescent="0.15">
      <c r="A156" s="44" t="s">
        <v>5056</v>
      </c>
      <c r="B156" s="5" t="s">
        <v>5057</v>
      </c>
      <c r="C156" s="5"/>
      <c r="D156" s="5"/>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 x14ac:dyDescent="0.15">
      <c r="A157" s="44" t="s">
        <v>5058</v>
      </c>
      <c r="B157" s="5" t="s">
        <v>5059</v>
      </c>
      <c r="C157" s="5"/>
      <c r="D157" s="5"/>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 x14ac:dyDescent="0.15">
      <c r="A158" s="44" t="s">
        <v>5060</v>
      </c>
      <c r="B158" s="5" t="s">
        <v>5061</v>
      </c>
      <c r="C158" s="5"/>
      <c r="D158" s="5"/>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 x14ac:dyDescent="0.15">
      <c r="A159" s="121" t="s">
        <v>5062</v>
      </c>
      <c r="B159" s="122" t="s">
        <v>5063</v>
      </c>
      <c r="C159" s="5"/>
      <c r="D159" s="5"/>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 x14ac:dyDescent="0.15">
      <c r="A160" s="40" t="s">
        <v>7337</v>
      </c>
      <c r="B160" s="5"/>
      <c r="C160" s="5"/>
      <c r="D160" s="5"/>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 x14ac:dyDescent="0.15">
      <c r="A161" s="26"/>
      <c r="B161" s="5"/>
      <c r="C161" s="5"/>
      <c r="D161" s="5"/>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 x14ac:dyDescent="0.15">
      <c r="A162" s="3"/>
      <c r="B162" s="45"/>
      <c r="C162" s="45"/>
      <c r="D162" s="45"/>
      <c r="E162" s="45"/>
      <c r="F162" s="45"/>
      <c r="G162" s="45"/>
      <c r="H162" s="45"/>
      <c r="I162" s="45"/>
      <c r="J162" s="45"/>
      <c r="K162" s="45"/>
      <c r="L162" s="45"/>
      <c r="M162" s="45"/>
      <c r="N162" s="45"/>
      <c r="O162" s="40"/>
      <c r="P162" s="40"/>
      <c r="Q162" s="40"/>
      <c r="R162" s="40"/>
      <c r="S162" s="40"/>
      <c r="T162" s="40"/>
      <c r="U162" s="40"/>
      <c r="V162" s="40"/>
      <c r="W162" s="40"/>
      <c r="X162" s="40"/>
      <c r="Y162" s="40"/>
      <c r="Z162" s="40"/>
    </row>
    <row r="163" spans="1:26" ht="15" x14ac:dyDescent="0.2">
      <c r="A163" s="4"/>
      <c r="B163" s="5"/>
      <c r="C163" s="5"/>
      <c r="D163" s="5"/>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 x14ac:dyDescent="0.15">
      <c r="A164" s="40"/>
      <c r="B164" s="5"/>
      <c r="C164" s="5"/>
      <c r="D164" s="5"/>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 x14ac:dyDescent="0.15">
      <c r="A165" s="40"/>
      <c r="B165" s="5"/>
      <c r="C165" s="5"/>
      <c r="D165" s="5"/>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 x14ac:dyDescent="0.15">
      <c r="A166" s="40"/>
      <c r="B166" s="5"/>
      <c r="C166" s="5"/>
      <c r="D166" s="5"/>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 x14ac:dyDescent="0.15">
      <c r="A167" s="40"/>
      <c r="B167" s="5"/>
      <c r="C167" s="5"/>
      <c r="D167" s="5"/>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 x14ac:dyDescent="0.15">
      <c r="A168" s="40"/>
      <c r="B168" s="5"/>
      <c r="C168" s="5"/>
      <c r="D168" s="5"/>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 x14ac:dyDescent="0.15">
      <c r="A169" s="40"/>
      <c r="B169" s="5"/>
      <c r="C169" s="5"/>
      <c r="D169" s="5"/>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 x14ac:dyDescent="0.15">
      <c r="A170" s="40"/>
      <c r="B170" s="5"/>
      <c r="C170" s="5"/>
      <c r="D170" s="5"/>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 x14ac:dyDescent="0.15">
      <c r="A171" s="40"/>
      <c r="B171" s="5"/>
      <c r="C171" s="5"/>
      <c r="D171" s="5"/>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 x14ac:dyDescent="0.15">
      <c r="A172" s="40"/>
      <c r="B172" s="5"/>
      <c r="C172" s="5"/>
      <c r="D172" s="5"/>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 x14ac:dyDescent="0.15">
      <c r="A173" s="40"/>
      <c r="B173" s="5"/>
      <c r="C173" s="5"/>
      <c r="D173" s="5"/>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 x14ac:dyDescent="0.15">
      <c r="A174" s="40"/>
      <c r="B174" s="5"/>
      <c r="C174" s="5"/>
      <c r="D174" s="5"/>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 x14ac:dyDescent="0.15">
      <c r="A175" s="40"/>
      <c r="B175" s="5"/>
      <c r="C175" s="5"/>
      <c r="D175" s="5"/>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 x14ac:dyDescent="0.15">
      <c r="A176" s="40"/>
      <c r="B176" s="5"/>
      <c r="C176" s="5"/>
      <c r="D176" s="5"/>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 x14ac:dyDescent="0.15">
      <c r="A177" s="40"/>
      <c r="B177" s="5"/>
      <c r="C177" s="5"/>
      <c r="D177" s="5"/>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 x14ac:dyDescent="0.15">
      <c r="A178" s="40"/>
      <c r="B178" s="5"/>
      <c r="C178" s="5"/>
      <c r="D178" s="5"/>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 x14ac:dyDescent="0.15">
      <c r="A179" s="40"/>
      <c r="B179" s="5"/>
      <c r="C179" s="5"/>
      <c r="D179" s="5"/>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 x14ac:dyDescent="0.15">
      <c r="A180" s="40"/>
      <c r="B180" s="5"/>
      <c r="C180" s="5"/>
      <c r="D180" s="5"/>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 x14ac:dyDescent="0.15">
      <c r="A181" s="40"/>
      <c r="B181" s="5"/>
      <c r="C181" s="5"/>
      <c r="D181" s="5"/>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 x14ac:dyDescent="0.15">
      <c r="A182" s="40"/>
      <c r="B182" s="5"/>
      <c r="C182" s="5"/>
      <c r="D182" s="5"/>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 x14ac:dyDescent="0.15">
      <c r="A183" s="40"/>
      <c r="B183" s="5"/>
      <c r="C183" s="5"/>
      <c r="D183" s="5"/>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 x14ac:dyDescent="0.15">
      <c r="A184" s="40"/>
      <c r="B184" s="5"/>
      <c r="C184" s="5"/>
      <c r="D184" s="5"/>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 x14ac:dyDescent="0.15">
      <c r="A185" s="40"/>
      <c r="B185" s="5"/>
      <c r="C185" s="5"/>
      <c r="D185" s="5"/>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 x14ac:dyDescent="0.15">
      <c r="A186" s="40"/>
      <c r="B186" s="5"/>
      <c r="C186" s="5"/>
      <c r="D186" s="5"/>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 x14ac:dyDescent="0.15">
      <c r="A187" s="40"/>
      <c r="B187" s="5"/>
      <c r="C187" s="5"/>
      <c r="D187" s="5"/>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 x14ac:dyDescent="0.15">
      <c r="A188" s="40"/>
      <c r="B188" s="5"/>
      <c r="C188" s="5"/>
      <c r="D188" s="5"/>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 x14ac:dyDescent="0.15">
      <c r="A189" s="40"/>
      <c r="B189" s="5"/>
      <c r="C189" s="5"/>
      <c r="D189" s="5"/>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 x14ac:dyDescent="0.15">
      <c r="A190" s="40"/>
      <c r="B190" s="5"/>
      <c r="C190" s="5"/>
      <c r="D190" s="5"/>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 x14ac:dyDescent="0.15">
      <c r="A191" s="40"/>
      <c r="B191" s="5"/>
      <c r="C191" s="5"/>
      <c r="D191" s="5"/>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 x14ac:dyDescent="0.15">
      <c r="A192" s="40"/>
      <c r="B192" s="5"/>
      <c r="C192" s="5"/>
      <c r="D192" s="5"/>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 x14ac:dyDescent="0.15">
      <c r="A193" s="40"/>
      <c r="B193" s="5"/>
      <c r="C193" s="5"/>
      <c r="D193" s="5"/>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 x14ac:dyDescent="0.15">
      <c r="A194" s="40"/>
      <c r="B194" s="5"/>
      <c r="C194" s="5"/>
      <c r="D194" s="5"/>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 x14ac:dyDescent="0.15">
      <c r="A195" s="40"/>
      <c r="B195" s="5"/>
      <c r="C195" s="5"/>
      <c r="D195" s="5"/>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 x14ac:dyDescent="0.15">
      <c r="A196" s="40"/>
      <c r="B196" s="5"/>
      <c r="C196" s="5"/>
      <c r="D196" s="5"/>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 x14ac:dyDescent="0.15">
      <c r="A197" s="40"/>
      <c r="B197" s="5"/>
      <c r="C197" s="5"/>
      <c r="D197" s="5"/>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 x14ac:dyDescent="0.15">
      <c r="A198" s="40"/>
      <c r="B198" s="5"/>
      <c r="C198" s="5"/>
      <c r="D198" s="5"/>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 x14ac:dyDescent="0.15">
      <c r="A199" s="40"/>
      <c r="B199" s="5"/>
      <c r="C199" s="5"/>
      <c r="D199" s="5"/>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 x14ac:dyDescent="0.15">
      <c r="A200" s="40"/>
      <c r="B200" s="5"/>
      <c r="C200" s="5"/>
      <c r="D200" s="5"/>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 x14ac:dyDescent="0.15">
      <c r="A201" s="40"/>
      <c r="B201" s="5"/>
      <c r="C201" s="5"/>
      <c r="D201" s="5"/>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 x14ac:dyDescent="0.15">
      <c r="A202" s="40"/>
      <c r="B202" s="5"/>
      <c r="C202" s="5"/>
      <c r="D202" s="5"/>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 x14ac:dyDescent="0.15">
      <c r="A203" s="40"/>
      <c r="B203" s="5"/>
      <c r="C203" s="5"/>
      <c r="D203" s="5"/>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 x14ac:dyDescent="0.15">
      <c r="A204" s="40"/>
      <c r="B204" s="5"/>
      <c r="C204" s="5"/>
      <c r="D204" s="5"/>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 x14ac:dyDescent="0.15">
      <c r="A205" s="40"/>
      <c r="B205" s="5"/>
      <c r="C205" s="5"/>
      <c r="D205" s="5"/>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 x14ac:dyDescent="0.15">
      <c r="A206" s="40"/>
      <c r="B206" s="5"/>
      <c r="C206" s="5"/>
      <c r="D206" s="5"/>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 x14ac:dyDescent="0.15">
      <c r="A207" s="40"/>
      <c r="B207" s="5"/>
      <c r="C207" s="5"/>
      <c r="D207" s="5"/>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 x14ac:dyDescent="0.15">
      <c r="A208" s="40"/>
      <c r="B208" s="5"/>
      <c r="C208" s="5"/>
      <c r="D208" s="5"/>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 x14ac:dyDescent="0.15">
      <c r="A209" s="40"/>
      <c r="B209" s="5"/>
      <c r="C209" s="5"/>
      <c r="D209" s="5"/>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 x14ac:dyDescent="0.15">
      <c r="A210" s="40"/>
      <c r="B210" s="5"/>
      <c r="C210" s="5"/>
      <c r="D210" s="5"/>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 x14ac:dyDescent="0.15">
      <c r="A211" s="40"/>
      <c r="B211" s="5"/>
      <c r="C211" s="5"/>
      <c r="D211" s="5"/>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 x14ac:dyDescent="0.15">
      <c r="A212" s="40"/>
      <c r="B212" s="5"/>
      <c r="C212" s="5"/>
      <c r="D212" s="5"/>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 x14ac:dyDescent="0.15">
      <c r="A213" s="40"/>
      <c r="B213" s="5"/>
      <c r="C213" s="5"/>
      <c r="D213" s="5"/>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 x14ac:dyDescent="0.15">
      <c r="A214" s="40"/>
      <c r="B214" s="5"/>
      <c r="C214" s="5"/>
      <c r="D214" s="5"/>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 x14ac:dyDescent="0.15">
      <c r="A215" s="40"/>
      <c r="B215" s="5"/>
      <c r="C215" s="5"/>
      <c r="D215" s="5"/>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 x14ac:dyDescent="0.15">
      <c r="A216" s="40"/>
      <c r="B216" s="5"/>
      <c r="C216" s="5"/>
      <c r="D216" s="5"/>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 x14ac:dyDescent="0.15">
      <c r="A217" s="40"/>
      <c r="B217" s="5"/>
      <c r="C217" s="5"/>
      <c r="D217" s="5"/>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 x14ac:dyDescent="0.15">
      <c r="A218" s="40"/>
      <c r="B218" s="5"/>
      <c r="C218" s="5"/>
      <c r="D218" s="5"/>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 x14ac:dyDescent="0.15">
      <c r="A219" s="40"/>
      <c r="B219" s="5"/>
      <c r="C219" s="5"/>
      <c r="D219" s="5"/>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 x14ac:dyDescent="0.15">
      <c r="A220" s="40"/>
      <c r="B220" s="5"/>
      <c r="C220" s="5"/>
      <c r="D220" s="5"/>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 x14ac:dyDescent="0.15">
      <c r="A221" s="40"/>
      <c r="B221" s="5"/>
      <c r="C221" s="5"/>
      <c r="D221" s="5"/>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 x14ac:dyDescent="0.15">
      <c r="A222" s="40"/>
      <c r="B222" s="5"/>
      <c r="C222" s="5"/>
      <c r="D222" s="5"/>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 x14ac:dyDescent="0.15">
      <c r="A223" s="40"/>
      <c r="B223" s="5"/>
      <c r="C223" s="5"/>
      <c r="D223" s="5"/>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 x14ac:dyDescent="0.15">
      <c r="A224" s="40"/>
      <c r="B224" s="5"/>
      <c r="C224" s="5"/>
      <c r="D224" s="5"/>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 x14ac:dyDescent="0.15">
      <c r="A225" s="40"/>
      <c r="B225" s="5"/>
      <c r="C225" s="5"/>
      <c r="D225" s="5"/>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 x14ac:dyDescent="0.15">
      <c r="A226" s="40"/>
      <c r="B226" s="5"/>
      <c r="C226" s="5"/>
      <c r="D226" s="5"/>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 x14ac:dyDescent="0.15">
      <c r="A227" s="40"/>
      <c r="B227" s="5"/>
      <c r="C227" s="5"/>
      <c r="D227" s="5"/>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 x14ac:dyDescent="0.15">
      <c r="A228" s="40"/>
      <c r="B228" s="5"/>
      <c r="C228" s="5"/>
      <c r="D228" s="5"/>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 x14ac:dyDescent="0.15">
      <c r="A229" s="40"/>
      <c r="B229" s="5"/>
      <c r="C229" s="5"/>
      <c r="D229" s="5"/>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 x14ac:dyDescent="0.15">
      <c r="A230" s="40"/>
      <c r="B230" s="5"/>
      <c r="C230" s="5"/>
      <c r="D230" s="5"/>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 x14ac:dyDescent="0.15">
      <c r="A231" s="40"/>
      <c r="B231" s="5"/>
      <c r="C231" s="5"/>
      <c r="D231" s="5"/>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 x14ac:dyDescent="0.15">
      <c r="A232" s="40"/>
      <c r="B232" s="5"/>
      <c r="C232" s="5"/>
      <c r="D232" s="5"/>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 x14ac:dyDescent="0.15">
      <c r="A233" s="40"/>
      <c r="B233" s="5"/>
      <c r="C233" s="5"/>
      <c r="D233" s="5"/>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 x14ac:dyDescent="0.15">
      <c r="A234" s="40"/>
      <c r="B234" s="5"/>
      <c r="C234" s="5"/>
      <c r="D234" s="5"/>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 x14ac:dyDescent="0.15">
      <c r="A235" s="40"/>
      <c r="B235" s="5"/>
      <c r="C235" s="5"/>
      <c r="D235" s="5"/>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 x14ac:dyDescent="0.15">
      <c r="A236" s="40"/>
      <c r="B236" s="5"/>
      <c r="C236" s="5"/>
      <c r="D236" s="5"/>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 x14ac:dyDescent="0.15">
      <c r="A237" s="40"/>
      <c r="B237" s="5"/>
      <c r="C237" s="5"/>
      <c r="D237" s="5"/>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 x14ac:dyDescent="0.15">
      <c r="A238" s="40"/>
      <c r="B238" s="5"/>
      <c r="C238" s="5"/>
      <c r="D238" s="5"/>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 x14ac:dyDescent="0.15">
      <c r="A239" s="40"/>
      <c r="B239" s="5"/>
      <c r="C239" s="5"/>
      <c r="D239" s="5"/>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 x14ac:dyDescent="0.15">
      <c r="A240" s="40"/>
      <c r="B240" s="5"/>
      <c r="C240" s="5"/>
      <c r="D240" s="5"/>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 x14ac:dyDescent="0.15">
      <c r="A241" s="40"/>
      <c r="B241" s="5"/>
      <c r="C241" s="5"/>
      <c r="D241" s="5"/>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 x14ac:dyDescent="0.15">
      <c r="A242" s="40"/>
      <c r="B242" s="5"/>
      <c r="C242" s="5"/>
      <c r="D242" s="5"/>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 x14ac:dyDescent="0.15">
      <c r="A243" s="40"/>
      <c r="B243" s="5"/>
      <c r="C243" s="5"/>
      <c r="D243" s="5"/>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 x14ac:dyDescent="0.15">
      <c r="A244" s="40"/>
      <c r="B244" s="5"/>
      <c r="C244" s="5"/>
      <c r="D244" s="5"/>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 x14ac:dyDescent="0.15">
      <c r="A245" s="40"/>
      <c r="B245" s="5"/>
      <c r="C245" s="5"/>
      <c r="D245" s="5"/>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 x14ac:dyDescent="0.15">
      <c r="A246" s="40"/>
      <c r="B246" s="5"/>
      <c r="C246" s="5"/>
      <c r="D246" s="5"/>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 x14ac:dyDescent="0.15">
      <c r="A247" s="40"/>
      <c r="B247" s="5"/>
      <c r="C247" s="5"/>
      <c r="D247" s="5"/>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 x14ac:dyDescent="0.15">
      <c r="A248" s="40"/>
      <c r="B248" s="5"/>
      <c r="C248" s="5"/>
      <c r="D248" s="5"/>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 x14ac:dyDescent="0.15">
      <c r="A249" s="40"/>
      <c r="B249" s="5"/>
      <c r="C249" s="5"/>
      <c r="D249" s="5"/>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 x14ac:dyDescent="0.15">
      <c r="A250" s="40"/>
      <c r="B250" s="5"/>
      <c r="C250" s="5"/>
      <c r="D250" s="5"/>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 x14ac:dyDescent="0.15">
      <c r="A251" s="40"/>
      <c r="B251" s="5"/>
      <c r="C251" s="5"/>
      <c r="D251" s="5"/>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 x14ac:dyDescent="0.15">
      <c r="A252" s="40"/>
      <c r="B252" s="5"/>
      <c r="C252" s="5"/>
      <c r="D252" s="5"/>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 x14ac:dyDescent="0.15">
      <c r="A253" s="40"/>
      <c r="B253" s="5"/>
      <c r="C253" s="5"/>
      <c r="D253" s="5"/>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 x14ac:dyDescent="0.15">
      <c r="A254" s="40"/>
      <c r="B254" s="5"/>
      <c r="C254" s="5"/>
      <c r="D254" s="5"/>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 x14ac:dyDescent="0.15">
      <c r="A255" s="40"/>
      <c r="B255" s="5"/>
      <c r="C255" s="5"/>
      <c r="D255" s="5"/>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 x14ac:dyDescent="0.15">
      <c r="A256" s="40"/>
      <c r="B256" s="5"/>
      <c r="C256" s="5"/>
      <c r="D256" s="5"/>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 x14ac:dyDescent="0.15">
      <c r="A257" s="40"/>
      <c r="B257" s="5"/>
      <c r="C257" s="5"/>
      <c r="D257" s="5"/>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 x14ac:dyDescent="0.15">
      <c r="A258" s="40"/>
      <c r="B258" s="5"/>
      <c r="C258" s="5"/>
      <c r="D258" s="5"/>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 x14ac:dyDescent="0.15">
      <c r="A259" s="40"/>
      <c r="B259" s="5"/>
      <c r="C259" s="5"/>
      <c r="D259" s="5"/>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 x14ac:dyDescent="0.15">
      <c r="A260" s="40"/>
      <c r="B260" s="5"/>
      <c r="C260" s="5"/>
      <c r="D260" s="5"/>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 x14ac:dyDescent="0.15">
      <c r="A261" s="40"/>
      <c r="B261" s="5"/>
      <c r="C261" s="5"/>
      <c r="D261" s="5"/>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 x14ac:dyDescent="0.15">
      <c r="A262" s="40"/>
      <c r="B262" s="5"/>
      <c r="C262" s="5"/>
      <c r="D262" s="5"/>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 x14ac:dyDescent="0.15">
      <c r="A263" s="40"/>
      <c r="B263" s="5"/>
      <c r="C263" s="5"/>
      <c r="D263" s="5"/>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 x14ac:dyDescent="0.15">
      <c r="A264" s="40"/>
      <c r="B264" s="5"/>
      <c r="C264" s="5"/>
      <c r="D264" s="5"/>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 x14ac:dyDescent="0.15">
      <c r="A265" s="40"/>
      <c r="B265" s="5"/>
      <c r="C265" s="5"/>
      <c r="D265" s="5"/>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 x14ac:dyDescent="0.15">
      <c r="A266" s="40"/>
      <c r="B266" s="5"/>
      <c r="C266" s="5"/>
      <c r="D266" s="5"/>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 x14ac:dyDescent="0.15">
      <c r="A267" s="40"/>
      <c r="B267" s="5"/>
      <c r="C267" s="5"/>
      <c r="D267" s="5"/>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 x14ac:dyDescent="0.15">
      <c r="A268" s="40"/>
      <c r="B268" s="5"/>
      <c r="C268" s="5"/>
      <c r="D268" s="5"/>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 x14ac:dyDescent="0.15">
      <c r="A269" s="40"/>
      <c r="B269" s="5"/>
      <c r="C269" s="5"/>
      <c r="D269" s="5"/>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 x14ac:dyDescent="0.15">
      <c r="A270" s="40"/>
      <c r="B270" s="5"/>
      <c r="C270" s="5"/>
      <c r="D270" s="5"/>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 x14ac:dyDescent="0.15">
      <c r="A271" s="40"/>
      <c r="B271" s="5"/>
      <c r="C271" s="5"/>
      <c r="D271" s="5"/>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 x14ac:dyDescent="0.15">
      <c r="A272" s="40"/>
      <c r="B272" s="5"/>
      <c r="C272" s="5"/>
      <c r="D272" s="5"/>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 x14ac:dyDescent="0.15">
      <c r="A273" s="40"/>
      <c r="B273" s="5"/>
      <c r="C273" s="5"/>
      <c r="D273" s="5"/>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 x14ac:dyDescent="0.15">
      <c r="A274" s="40"/>
      <c r="B274" s="5"/>
      <c r="C274" s="5"/>
      <c r="D274" s="5"/>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 x14ac:dyDescent="0.15">
      <c r="A275" s="40"/>
      <c r="B275" s="5"/>
      <c r="C275" s="5"/>
      <c r="D275" s="5"/>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 x14ac:dyDescent="0.15">
      <c r="A276" s="40"/>
      <c r="B276" s="5"/>
      <c r="C276" s="5"/>
      <c r="D276" s="5"/>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 x14ac:dyDescent="0.15">
      <c r="A277" s="40"/>
      <c r="B277" s="5"/>
      <c r="C277" s="5"/>
      <c r="D277" s="5"/>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 x14ac:dyDescent="0.15">
      <c r="A278" s="40"/>
      <c r="B278" s="5"/>
      <c r="C278" s="5"/>
      <c r="D278" s="5"/>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 x14ac:dyDescent="0.15">
      <c r="A279" s="40"/>
      <c r="B279" s="5"/>
      <c r="C279" s="5"/>
      <c r="D279" s="5"/>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 x14ac:dyDescent="0.15">
      <c r="A280" s="40"/>
      <c r="B280" s="5"/>
      <c r="C280" s="5"/>
      <c r="D280" s="5"/>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 x14ac:dyDescent="0.15">
      <c r="A281" s="40"/>
      <c r="B281" s="5"/>
      <c r="C281" s="5"/>
      <c r="D281" s="5"/>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 x14ac:dyDescent="0.15">
      <c r="A282" s="40"/>
      <c r="B282" s="5"/>
      <c r="C282" s="5"/>
      <c r="D282" s="5"/>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 x14ac:dyDescent="0.15">
      <c r="A283" s="40"/>
      <c r="B283" s="5"/>
      <c r="C283" s="5"/>
      <c r="D283" s="5"/>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 x14ac:dyDescent="0.15">
      <c r="A284" s="40"/>
      <c r="B284" s="5"/>
      <c r="C284" s="5"/>
      <c r="D284" s="5"/>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 x14ac:dyDescent="0.15">
      <c r="A285" s="40"/>
      <c r="B285" s="5"/>
      <c r="C285" s="5"/>
      <c r="D285" s="5"/>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 x14ac:dyDescent="0.15">
      <c r="A286" s="40"/>
      <c r="B286" s="5"/>
      <c r="C286" s="5"/>
      <c r="D286" s="5"/>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 x14ac:dyDescent="0.15">
      <c r="A287" s="40"/>
      <c r="B287" s="5"/>
      <c r="C287" s="5"/>
      <c r="D287" s="5"/>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 x14ac:dyDescent="0.15">
      <c r="A288" s="40"/>
      <c r="B288" s="5"/>
      <c r="C288" s="5"/>
      <c r="D288" s="5"/>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 x14ac:dyDescent="0.15">
      <c r="A289" s="40"/>
      <c r="B289" s="5"/>
      <c r="C289" s="5"/>
      <c r="D289" s="5"/>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 x14ac:dyDescent="0.15">
      <c r="A290" s="40"/>
      <c r="B290" s="5"/>
      <c r="C290" s="5"/>
      <c r="D290" s="5"/>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 x14ac:dyDescent="0.15">
      <c r="A291" s="40"/>
      <c r="B291" s="5"/>
      <c r="C291" s="5"/>
      <c r="D291" s="5"/>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 x14ac:dyDescent="0.15">
      <c r="A292" s="40"/>
      <c r="B292" s="5"/>
      <c r="C292" s="5"/>
      <c r="D292" s="5"/>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 x14ac:dyDescent="0.15">
      <c r="A293" s="40"/>
      <c r="B293" s="5"/>
      <c r="C293" s="5"/>
      <c r="D293" s="5"/>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 x14ac:dyDescent="0.15">
      <c r="A294" s="40"/>
      <c r="B294" s="5"/>
      <c r="C294" s="5"/>
      <c r="D294" s="5"/>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 x14ac:dyDescent="0.15">
      <c r="A295" s="40"/>
      <c r="B295" s="5"/>
      <c r="C295" s="5"/>
      <c r="D295" s="5"/>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 x14ac:dyDescent="0.15">
      <c r="A296" s="40"/>
      <c r="B296" s="5"/>
      <c r="C296" s="5"/>
      <c r="D296" s="5"/>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 x14ac:dyDescent="0.15">
      <c r="A297" s="40"/>
      <c r="B297" s="5"/>
      <c r="C297" s="5"/>
      <c r="D297" s="5"/>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 x14ac:dyDescent="0.15">
      <c r="A298" s="40"/>
      <c r="B298" s="5"/>
      <c r="C298" s="5"/>
      <c r="D298" s="5"/>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 x14ac:dyDescent="0.15">
      <c r="A299" s="40"/>
      <c r="B299" s="5"/>
      <c r="C299" s="5"/>
      <c r="D299" s="5"/>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 x14ac:dyDescent="0.15">
      <c r="A300" s="40"/>
      <c r="B300" s="5"/>
      <c r="C300" s="5"/>
      <c r="D300" s="5"/>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 x14ac:dyDescent="0.15">
      <c r="A301" s="40"/>
      <c r="B301" s="5"/>
      <c r="C301" s="5"/>
      <c r="D301" s="5"/>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 x14ac:dyDescent="0.15">
      <c r="A302" s="40"/>
      <c r="B302" s="5"/>
      <c r="C302" s="5"/>
      <c r="D302" s="5"/>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 x14ac:dyDescent="0.15">
      <c r="A303" s="40"/>
      <c r="B303" s="5"/>
      <c r="C303" s="5"/>
      <c r="D303" s="5"/>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 x14ac:dyDescent="0.15">
      <c r="A304" s="40"/>
      <c r="B304" s="5"/>
      <c r="C304" s="5"/>
      <c r="D304" s="5"/>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 x14ac:dyDescent="0.15">
      <c r="A305" s="40"/>
      <c r="B305" s="5"/>
      <c r="C305" s="5"/>
      <c r="D305" s="5"/>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 x14ac:dyDescent="0.15">
      <c r="A306" s="40"/>
      <c r="B306" s="5"/>
      <c r="C306" s="5"/>
      <c r="D306" s="5"/>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 x14ac:dyDescent="0.15">
      <c r="A307" s="40"/>
      <c r="B307" s="5"/>
      <c r="C307" s="5"/>
      <c r="D307" s="5"/>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 x14ac:dyDescent="0.15">
      <c r="A308" s="40"/>
      <c r="B308" s="5"/>
      <c r="C308" s="5"/>
      <c r="D308" s="5"/>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 x14ac:dyDescent="0.15">
      <c r="A309" s="40"/>
      <c r="B309" s="5"/>
      <c r="C309" s="5"/>
      <c r="D309" s="5"/>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 x14ac:dyDescent="0.15">
      <c r="A310" s="40"/>
      <c r="B310" s="5"/>
      <c r="C310" s="5"/>
      <c r="D310" s="5"/>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 x14ac:dyDescent="0.15">
      <c r="A311" s="40"/>
      <c r="B311" s="5"/>
      <c r="C311" s="5"/>
      <c r="D311" s="5"/>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 x14ac:dyDescent="0.15">
      <c r="A312" s="40"/>
      <c r="B312" s="5"/>
      <c r="C312" s="5"/>
      <c r="D312" s="5"/>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 x14ac:dyDescent="0.15">
      <c r="A313" s="40"/>
      <c r="B313" s="5"/>
      <c r="C313" s="5"/>
      <c r="D313" s="5"/>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 x14ac:dyDescent="0.15">
      <c r="A314" s="40"/>
      <c r="B314" s="5"/>
      <c r="C314" s="5"/>
      <c r="D314" s="5"/>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 x14ac:dyDescent="0.15">
      <c r="A315" s="40"/>
      <c r="B315" s="5"/>
      <c r="C315" s="5"/>
      <c r="D315" s="5"/>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 x14ac:dyDescent="0.15">
      <c r="A316" s="40"/>
      <c r="B316" s="5"/>
      <c r="C316" s="5"/>
      <c r="D316" s="5"/>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 x14ac:dyDescent="0.15">
      <c r="A317" s="40"/>
      <c r="B317" s="5"/>
      <c r="C317" s="5"/>
      <c r="D317" s="5"/>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 x14ac:dyDescent="0.15">
      <c r="A318" s="40"/>
      <c r="B318" s="5"/>
      <c r="C318" s="5"/>
      <c r="D318" s="5"/>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 x14ac:dyDescent="0.15">
      <c r="A319" s="40"/>
      <c r="B319" s="5"/>
      <c r="C319" s="5"/>
      <c r="D319" s="5"/>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 x14ac:dyDescent="0.15">
      <c r="A320" s="40"/>
      <c r="B320" s="5"/>
      <c r="C320" s="5"/>
      <c r="D320" s="5"/>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 x14ac:dyDescent="0.15">
      <c r="A321" s="40"/>
      <c r="B321" s="5"/>
      <c r="C321" s="5"/>
      <c r="D321" s="5"/>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 x14ac:dyDescent="0.15">
      <c r="A322" s="40"/>
      <c r="B322" s="5"/>
      <c r="C322" s="5"/>
      <c r="D322" s="5"/>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 x14ac:dyDescent="0.15">
      <c r="A323" s="40"/>
      <c r="B323" s="5"/>
      <c r="C323" s="5"/>
      <c r="D323" s="5"/>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 x14ac:dyDescent="0.15">
      <c r="A324" s="40"/>
      <c r="B324" s="5"/>
      <c r="C324" s="5"/>
      <c r="D324" s="5"/>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 x14ac:dyDescent="0.15">
      <c r="A325" s="40"/>
      <c r="B325" s="5"/>
      <c r="C325" s="5"/>
      <c r="D325" s="5"/>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 x14ac:dyDescent="0.15">
      <c r="A326" s="40"/>
      <c r="B326" s="5"/>
      <c r="C326" s="5"/>
      <c r="D326" s="5"/>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 x14ac:dyDescent="0.15">
      <c r="A327" s="40"/>
      <c r="B327" s="5"/>
      <c r="C327" s="5"/>
      <c r="D327" s="5"/>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 x14ac:dyDescent="0.15">
      <c r="A328" s="40"/>
      <c r="B328" s="5"/>
      <c r="C328" s="5"/>
      <c r="D328" s="5"/>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 x14ac:dyDescent="0.15">
      <c r="A329" s="40"/>
      <c r="B329" s="5"/>
      <c r="C329" s="5"/>
      <c r="D329" s="5"/>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 x14ac:dyDescent="0.15">
      <c r="A330" s="40"/>
      <c r="B330" s="5"/>
      <c r="C330" s="5"/>
      <c r="D330" s="5"/>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 x14ac:dyDescent="0.15">
      <c r="A331" s="40"/>
      <c r="B331" s="5"/>
      <c r="C331" s="5"/>
      <c r="D331" s="5"/>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 x14ac:dyDescent="0.15">
      <c r="A332" s="40"/>
      <c r="B332" s="5"/>
      <c r="C332" s="5"/>
      <c r="D332" s="5"/>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 x14ac:dyDescent="0.15">
      <c r="A333" s="40"/>
      <c r="B333" s="5"/>
      <c r="C333" s="5"/>
      <c r="D333" s="5"/>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 x14ac:dyDescent="0.15">
      <c r="A334" s="40"/>
      <c r="B334" s="5"/>
      <c r="C334" s="5"/>
      <c r="D334" s="5"/>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 x14ac:dyDescent="0.15">
      <c r="A335" s="40"/>
      <c r="B335" s="5"/>
      <c r="C335" s="5"/>
      <c r="D335" s="5"/>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 x14ac:dyDescent="0.15">
      <c r="A336" s="40"/>
      <c r="B336" s="5"/>
      <c r="C336" s="5"/>
      <c r="D336" s="5"/>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 x14ac:dyDescent="0.15">
      <c r="A337" s="40"/>
      <c r="B337" s="5"/>
      <c r="C337" s="5"/>
      <c r="D337" s="5"/>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 x14ac:dyDescent="0.15">
      <c r="A338" s="40"/>
      <c r="B338" s="5"/>
      <c r="C338" s="5"/>
      <c r="D338" s="5"/>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 x14ac:dyDescent="0.15">
      <c r="A339" s="40"/>
      <c r="B339" s="5"/>
      <c r="C339" s="5"/>
      <c r="D339" s="5"/>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 x14ac:dyDescent="0.15">
      <c r="A340" s="40"/>
      <c r="B340" s="5"/>
      <c r="C340" s="5"/>
      <c r="D340" s="5"/>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 x14ac:dyDescent="0.15">
      <c r="A341" s="40"/>
      <c r="B341" s="5"/>
      <c r="C341" s="5"/>
      <c r="D341" s="5"/>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 x14ac:dyDescent="0.15">
      <c r="A342" s="40"/>
      <c r="B342" s="5"/>
      <c r="C342" s="5"/>
      <c r="D342" s="5"/>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 x14ac:dyDescent="0.15">
      <c r="A343" s="40"/>
      <c r="B343" s="5"/>
      <c r="C343" s="5"/>
      <c r="D343" s="5"/>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 x14ac:dyDescent="0.15">
      <c r="A344" s="40"/>
      <c r="B344" s="5"/>
      <c r="C344" s="5"/>
      <c r="D344" s="5"/>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 x14ac:dyDescent="0.15">
      <c r="A345" s="40"/>
      <c r="B345" s="5"/>
      <c r="C345" s="5"/>
      <c r="D345" s="5"/>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 x14ac:dyDescent="0.15">
      <c r="A346" s="40"/>
      <c r="B346" s="5"/>
      <c r="C346" s="5"/>
      <c r="D346" s="5"/>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 x14ac:dyDescent="0.15">
      <c r="A347" s="40"/>
      <c r="B347" s="5"/>
      <c r="C347" s="5"/>
      <c r="D347" s="5"/>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 x14ac:dyDescent="0.15">
      <c r="A348" s="40"/>
      <c r="B348" s="5"/>
      <c r="C348" s="5"/>
      <c r="D348" s="5"/>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 x14ac:dyDescent="0.15">
      <c r="A349" s="40"/>
      <c r="B349" s="5"/>
      <c r="C349" s="5"/>
      <c r="D349" s="5"/>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 x14ac:dyDescent="0.15">
      <c r="A350" s="40"/>
      <c r="B350" s="5"/>
      <c r="C350" s="5"/>
      <c r="D350" s="5"/>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 x14ac:dyDescent="0.15">
      <c r="A351" s="40"/>
      <c r="B351" s="5"/>
      <c r="C351" s="5"/>
      <c r="D351" s="5"/>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 x14ac:dyDescent="0.15">
      <c r="A352" s="40"/>
      <c r="B352" s="5"/>
      <c r="C352" s="5"/>
      <c r="D352" s="5"/>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 x14ac:dyDescent="0.15">
      <c r="A353" s="40"/>
      <c r="B353" s="5"/>
      <c r="C353" s="5"/>
      <c r="D353" s="5"/>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 x14ac:dyDescent="0.15">
      <c r="A354" s="40"/>
      <c r="B354" s="5"/>
      <c r="C354" s="5"/>
      <c r="D354" s="5"/>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 x14ac:dyDescent="0.15">
      <c r="A355" s="40"/>
      <c r="B355" s="5"/>
      <c r="C355" s="5"/>
      <c r="D355" s="5"/>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 x14ac:dyDescent="0.15">
      <c r="A356" s="40"/>
      <c r="B356" s="5"/>
      <c r="C356" s="5"/>
      <c r="D356" s="5"/>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 x14ac:dyDescent="0.15">
      <c r="A357" s="40"/>
      <c r="B357" s="5"/>
      <c r="C357" s="5"/>
      <c r="D357" s="5"/>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 x14ac:dyDescent="0.15">
      <c r="A358" s="40"/>
      <c r="B358" s="5"/>
      <c r="C358" s="5"/>
      <c r="D358" s="5"/>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 x14ac:dyDescent="0.15">
      <c r="A359" s="40"/>
      <c r="B359" s="5"/>
      <c r="C359" s="5"/>
      <c r="D359" s="5"/>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 x14ac:dyDescent="0.15">
      <c r="A360" s="40"/>
      <c r="B360" s="5"/>
      <c r="C360" s="5"/>
      <c r="D360" s="5"/>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 x14ac:dyDescent="0.15">
      <c r="A361" s="40"/>
      <c r="B361" s="5"/>
      <c r="C361" s="5"/>
      <c r="D361" s="5"/>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 x14ac:dyDescent="0.15">
      <c r="A362" s="40"/>
      <c r="B362" s="5"/>
      <c r="C362" s="5"/>
      <c r="D362" s="5"/>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 x14ac:dyDescent="0.15">
      <c r="A363" s="40"/>
      <c r="B363" s="5"/>
      <c r="C363" s="5"/>
      <c r="D363" s="5"/>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 x14ac:dyDescent="0.15">
      <c r="A364" s="40"/>
      <c r="B364" s="5"/>
      <c r="C364" s="5"/>
      <c r="D364" s="5"/>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 x14ac:dyDescent="0.15">
      <c r="A365" s="40"/>
      <c r="B365" s="5"/>
      <c r="C365" s="5"/>
      <c r="D365" s="5"/>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 x14ac:dyDescent="0.15">
      <c r="A366" s="40"/>
      <c r="B366" s="5"/>
      <c r="C366" s="5"/>
      <c r="D366" s="5"/>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 x14ac:dyDescent="0.15">
      <c r="A367" s="40"/>
      <c r="B367" s="5"/>
      <c r="C367" s="5"/>
      <c r="D367" s="5"/>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 x14ac:dyDescent="0.15">
      <c r="A368" s="40"/>
      <c r="B368" s="5"/>
      <c r="C368" s="5"/>
      <c r="D368" s="5"/>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 x14ac:dyDescent="0.15">
      <c r="A369" s="40"/>
      <c r="B369" s="5"/>
      <c r="C369" s="5"/>
      <c r="D369" s="5"/>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 x14ac:dyDescent="0.15">
      <c r="A370" s="40"/>
      <c r="B370" s="5"/>
      <c r="C370" s="5"/>
      <c r="D370" s="5"/>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 x14ac:dyDescent="0.15">
      <c r="A371" s="40"/>
      <c r="B371" s="5"/>
      <c r="C371" s="5"/>
      <c r="D371" s="5"/>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 x14ac:dyDescent="0.15">
      <c r="A372" s="40"/>
      <c r="B372" s="5"/>
      <c r="C372" s="5"/>
      <c r="D372" s="5"/>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 x14ac:dyDescent="0.15">
      <c r="A373" s="40"/>
      <c r="B373" s="5"/>
      <c r="C373" s="5"/>
      <c r="D373" s="5"/>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 x14ac:dyDescent="0.15">
      <c r="A374" s="40"/>
      <c r="B374" s="5"/>
      <c r="C374" s="5"/>
      <c r="D374" s="5"/>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 x14ac:dyDescent="0.15">
      <c r="A375" s="40"/>
      <c r="B375" s="5"/>
      <c r="C375" s="5"/>
      <c r="D375" s="5"/>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 x14ac:dyDescent="0.15">
      <c r="A376" s="40"/>
      <c r="B376" s="5"/>
      <c r="C376" s="5"/>
      <c r="D376" s="5"/>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 x14ac:dyDescent="0.15">
      <c r="A377" s="40"/>
      <c r="B377" s="5"/>
      <c r="C377" s="5"/>
      <c r="D377" s="5"/>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 x14ac:dyDescent="0.15">
      <c r="A378" s="40"/>
      <c r="B378" s="5"/>
      <c r="C378" s="5"/>
      <c r="D378" s="5"/>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 x14ac:dyDescent="0.15">
      <c r="A379" s="40"/>
      <c r="B379" s="5"/>
      <c r="C379" s="5"/>
      <c r="D379" s="5"/>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 x14ac:dyDescent="0.15">
      <c r="A380" s="40"/>
      <c r="B380" s="5"/>
      <c r="C380" s="5"/>
      <c r="D380" s="5"/>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 x14ac:dyDescent="0.15">
      <c r="A381" s="40"/>
      <c r="B381" s="5"/>
      <c r="C381" s="5"/>
      <c r="D381" s="5"/>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 x14ac:dyDescent="0.15">
      <c r="A382" s="40"/>
      <c r="B382" s="5"/>
      <c r="C382" s="5"/>
      <c r="D382" s="5"/>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 x14ac:dyDescent="0.15">
      <c r="A383" s="40"/>
      <c r="B383" s="5"/>
      <c r="C383" s="5"/>
      <c r="D383" s="5"/>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 x14ac:dyDescent="0.15">
      <c r="A384" s="40"/>
      <c r="B384" s="5"/>
      <c r="C384" s="5"/>
      <c r="D384" s="5"/>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 x14ac:dyDescent="0.15">
      <c r="A385" s="40"/>
      <c r="B385" s="5"/>
      <c r="C385" s="5"/>
      <c r="D385" s="5"/>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 x14ac:dyDescent="0.15">
      <c r="A386" s="40"/>
      <c r="B386" s="5"/>
      <c r="C386" s="5"/>
      <c r="D386" s="5"/>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 x14ac:dyDescent="0.15">
      <c r="A387" s="40"/>
      <c r="B387" s="5"/>
      <c r="C387" s="5"/>
      <c r="D387" s="5"/>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 x14ac:dyDescent="0.15">
      <c r="A388" s="40"/>
      <c r="B388" s="5"/>
      <c r="C388" s="5"/>
      <c r="D388" s="5"/>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 x14ac:dyDescent="0.15">
      <c r="A389" s="40"/>
      <c r="B389" s="5"/>
      <c r="C389" s="5"/>
      <c r="D389" s="5"/>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 x14ac:dyDescent="0.15">
      <c r="A390" s="40"/>
      <c r="B390" s="5"/>
      <c r="C390" s="5"/>
      <c r="D390" s="5"/>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 x14ac:dyDescent="0.15">
      <c r="A391" s="40"/>
      <c r="B391" s="5"/>
      <c r="C391" s="5"/>
      <c r="D391" s="5"/>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 x14ac:dyDescent="0.15">
      <c r="A392" s="40"/>
      <c r="B392" s="5"/>
      <c r="C392" s="5"/>
      <c r="D392" s="5"/>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 x14ac:dyDescent="0.15">
      <c r="A393" s="40"/>
      <c r="B393" s="5"/>
      <c r="C393" s="5"/>
      <c r="D393" s="5"/>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 x14ac:dyDescent="0.15">
      <c r="A394" s="40"/>
      <c r="B394" s="5"/>
      <c r="C394" s="5"/>
      <c r="D394" s="5"/>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 x14ac:dyDescent="0.15">
      <c r="A395" s="40"/>
      <c r="B395" s="5"/>
      <c r="C395" s="5"/>
      <c r="D395" s="5"/>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 x14ac:dyDescent="0.15">
      <c r="A396" s="40"/>
      <c r="B396" s="5"/>
      <c r="C396" s="5"/>
      <c r="D396" s="5"/>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 x14ac:dyDescent="0.15">
      <c r="A397" s="40"/>
      <c r="B397" s="5"/>
      <c r="C397" s="5"/>
      <c r="D397" s="5"/>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 x14ac:dyDescent="0.15">
      <c r="A398" s="40"/>
      <c r="B398" s="5"/>
      <c r="C398" s="5"/>
      <c r="D398" s="5"/>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 x14ac:dyDescent="0.15">
      <c r="A399" s="40"/>
      <c r="B399" s="5"/>
      <c r="C399" s="5"/>
      <c r="D399" s="5"/>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 x14ac:dyDescent="0.15">
      <c r="A400" s="40"/>
      <c r="B400" s="5"/>
      <c r="C400" s="5"/>
      <c r="D400" s="5"/>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 x14ac:dyDescent="0.15">
      <c r="A401" s="40"/>
      <c r="B401" s="5"/>
      <c r="C401" s="5"/>
      <c r="D401" s="5"/>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 x14ac:dyDescent="0.15">
      <c r="A402" s="40"/>
      <c r="B402" s="5"/>
      <c r="C402" s="5"/>
      <c r="D402" s="5"/>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 x14ac:dyDescent="0.15">
      <c r="A403" s="40"/>
      <c r="B403" s="5"/>
      <c r="C403" s="5"/>
      <c r="D403" s="5"/>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 x14ac:dyDescent="0.15">
      <c r="A404" s="40"/>
      <c r="B404" s="5"/>
      <c r="C404" s="5"/>
      <c r="D404" s="5"/>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 x14ac:dyDescent="0.15">
      <c r="A405" s="40"/>
      <c r="B405" s="5"/>
      <c r="C405" s="5"/>
      <c r="D405" s="5"/>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 x14ac:dyDescent="0.15">
      <c r="A406" s="40"/>
      <c r="B406" s="5"/>
      <c r="C406" s="5"/>
      <c r="D406" s="5"/>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 x14ac:dyDescent="0.15">
      <c r="A407" s="40"/>
      <c r="B407" s="5"/>
      <c r="C407" s="5"/>
      <c r="D407" s="5"/>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 x14ac:dyDescent="0.15">
      <c r="A408" s="40"/>
      <c r="B408" s="5"/>
      <c r="C408" s="5"/>
      <c r="D408" s="5"/>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 x14ac:dyDescent="0.15">
      <c r="A409" s="40"/>
      <c r="B409" s="5"/>
      <c r="C409" s="5"/>
      <c r="D409" s="5"/>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 x14ac:dyDescent="0.15">
      <c r="A410" s="40"/>
      <c r="B410" s="5"/>
      <c r="C410" s="5"/>
      <c r="D410" s="5"/>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 x14ac:dyDescent="0.15">
      <c r="A411" s="40"/>
      <c r="B411" s="5"/>
      <c r="C411" s="5"/>
      <c r="D411" s="5"/>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 x14ac:dyDescent="0.15">
      <c r="A412" s="40"/>
      <c r="B412" s="5"/>
      <c r="C412" s="5"/>
      <c r="D412" s="5"/>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 x14ac:dyDescent="0.15">
      <c r="A413" s="40"/>
      <c r="B413" s="5"/>
      <c r="C413" s="5"/>
      <c r="D413" s="5"/>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 x14ac:dyDescent="0.15">
      <c r="A414" s="40"/>
      <c r="B414" s="5"/>
      <c r="C414" s="5"/>
      <c r="D414" s="5"/>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 x14ac:dyDescent="0.15">
      <c r="A415" s="40"/>
      <c r="B415" s="5"/>
      <c r="C415" s="5"/>
      <c r="D415" s="5"/>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 x14ac:dyDescent="0.15">
      <c r="A416" s="40"/>
      <c r="B416" s="5"/>
      <c r="C416" s="5"/>
      <c r="D416" s="5"/>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 x14ac:dyDescent="0.15">
      <c r="A417" s="40"/>
      <c r="B417" s="5"/>
      <c r="C417" s="5"/>
      <c r="D417" s="5"/>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 x14ac:dyDescent="0.15">
      <c r="A418" s="40"/>
      <c r="B418" s="5"/>
      <c r="C418" s="5"/>
      <c r="D418" s="5"/>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 x14ac:dyDescent="0.15">
      <c r="A419" s="40"/>
      <c r="B419" s="5"/>
      <c r="C419" s="5"/>
      <c r="D419" s="5"/>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 x14ac:dyDescent="0.15">
      <c r="A420" s="40"/>
      <c r="B420" s="5"/>
      <c r="C420" s="5"/>
      <c r="D420" s="5"/>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 x14ac:dyDescent="0.15">
      <c r="A421" s="40"/>
      <c r="B421" s="5"/>
      <c r="C421" s="5"/>
      <c r="D421" s="5"/>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 x14ac:dyDescent="0.15">
      <c r="A422" s="40"/>
      <c r="B422" s="5"/>
      <c r="C422" s="5"/>
      <c r="D422" s="5"/>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 x14ac:dyDescent="0.15">
      <c r="A423" s="40"/>
      <c r="B423" s="5"/>
      <c r="C423" s="5"/>
      <c r="D423" s="5"/>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 x14ac:dyDescent="0.15">
      <c r="A424" s="40"/>
      <c r="B424" s="5"/>
      <c r="C424" s="5"/>
      <c r="D424" s="5"/>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 x14ac:dyDescent="0.15">
      <c r="A425" s="40"/>
      <c r="B425" s="5"/>
      <c r="C425" s="5"/>
      <c r="D425" s="5"/>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 x14ac:dyDescent="0.15">
      <c r="A426" s="40"/>
      <c r="B426" s="5"/>
      <c r="C426" s="5"/>
      <c r="D426" s="5"/>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 x14ac:dyDescent="0.15">
      <c r="A427" s="40"/>
      <c r="B427" s="5"/>
      <c r="C427" s="5"/>
      <c r="D427" s="5"/>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 x14ac:dyDescent="0.15">
      <c r="A428" s="40"/>
      <c r="B428" s="5"/>
      <c r="C428" s="5"/>
      <c r="D428" s="5"/>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 x14ac:dyDescent="0.15">
      <c r="A429" s="40"/>
      <c r="B429" s="5"/>
      <c r="C429" s="5"/>
      <c r="D429" s="5"/>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 x14ac:dyDescent="0.15">
      <c r="A430" s="40"/>
      <c r="B430" s="5"/>
      <c r="C430" s="5"/>
      <c r="D430" s="5"/>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 x14ac:dyDescent="0.15">
      <c r="A431" s="40"/>
      <c r="B431" s="5"/>
      <c r="C431" s="5"/>
      <c r="D431" s="5"/>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 x14ac:dyDescent="0.15">
      <c r="A432" s="40"/>
      <c r="B432" s="5"/>
      <c r="C432" s="5"/>
      <c r="D432" s="5"/>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 x14ac:dyDescent="0.15">
      <c r="A433" s="40"/>
      <c r="B433" s="5"/>
      <c r="C433" s="5"/>
      <c r="D433" s="5"/>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 x14ac:dyDescent="0.15">
      <c r="A434" s="40"/>
      <c r="B434" s="5"/>
      <c r="C434" s="5"/>
      <c r="D434" s="5"/>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 x14ac:dyDescent="0.15">
      <c r="A435" s="40"/>
      <c r="B435" s="5"/>
      <c r="C435" s="5"/>
      <c r="D435" s="5"/>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 x14ac:dyDescent="0.15">
      <c r="A436" s="40"/>
      <c r="B436" s="5"/>
      <c r="C436" s="5"/>
      <c r="D436" s="5"/>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 x14ac:dyDescent="0.15">
      <c r="A437" s="40"/>
      <c r="B437" s="5"/>
      <c r="C437" s="5"/>
      <c r="D437" s="5"/>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 x14ac:dyDescent="0.15">
      <c r="A438" s="40"/>
      <c r="B438" s="5"/>
      <c r="C438" s="5"/>
      <c r="D438" s="5"/>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 x14ac:dyDescent="0.15">
      <c r="A439" s="40"/>
      <c r="B439" s="5"/>
      <c r="C439" s="5"/>
      <c r="D439" s="5"/>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 x14ac:dyDescent="0.15">
      <c r="A440" s="40"/>
      <c r="B440" s="5"/>
      <c r="C440" s="5"/>
      <c r="D440" s="5"/>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 x14ac:dyDescent="0.15">
      <c r="A441" s="40"/>
      <c r="B441" s="5"/>
      <c r="C441" s="5"/>
      <c r="D441" s="5"/>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 x14ac:dyDescent="0.15">
      <c r="A442" s="40"/>
      <c r="B442" s="5"/>
      <c r="C442" s="5"/>
      <c r="D442" s="5"/>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 x14ac:dyDescent="0.15">
      <c r="A443" s="40"/>
      <c r="B443" s="5"/>
      <c r="C443" s="5"/>
      <c r="D443" s="5"/>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 x14ac:dyDescent="0.15">
      <c r="A444" s="40"/>
      <c r="B444" s="5"/>
      <c r="C444" s="5"/>
      <c r="D444" s="5"/>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 x14ac:dyDescent="0.15">
      <c r="A445" s="40"/>
      <c r="B445" s="5"/>
      <c r="C445" s="5"/>
      <c r="D445" s="5"/>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 x14ac:dyDescent="0.15">
      <c r="A446" s="40"/>
      <c r="B446" s="5"/>
      <c r="C446" s="5"/>
      <c r="D446" s="5"/>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 x14ac:dyDescent="0.15">
      <c r="A447" s="40"/>
      <c r="B447" s="5"/>
      <c r="C447" s="5"/>
      <c r="D447" s="5"/>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 x14ac:dyDescent="0.15">
      <c r="A448" s="40"/>
      <c r="B448" s="5"/>
      <c r="C448" s="5"/>
      <c r="D448" s="5"/>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 x14ac:dyDescent="0.15">
      <c r="A449" s="40"/>
      <c r="B449" s="5"/>
      <c r="C449" s="5"/>
      <c r="D449" s="5"/>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 x14ac:dyDescent="0.15">
      <c r="A450" s="40"/>
      <c r="B450" s="5"/>
      <c r="C450" s="5"/>
      <c r="D450" s="5"/>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 x14ac:dyDescent="0.15">
      <c r="A451" s="40"/>
      <c r="B451" s="5"/>
      <c r="C451" s="5"/>
      <c r="D451" s="5"/>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 x14ac:dyDescent="0.15">
      <c r="A452" s="40"/>
      <c r="B452" s="5"/>
      <c r="C452" s="5"/>
      <c r="D452" s="5"/>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 x14ac:dyDescent="0.15">
      <c r="A453" s="40"/>
      <c r="B453" s="5"/>
      <c r="C453" s="5"/>
      <c r="D453" s="5"/>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 x14ac:dyDescent="0.15">
      <c r="A454" s="40"/>
      <c r="B454" s="5"/>
      <c r="C454" s="5"/>
      <c r="D454" s="5"/>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 x14ac:dyDescent="0.15">
      <c r="A455" s="40"/>
      <c r="B455" s="5"/>
      <c r="C455" s="5"/>
      <c r="D455" s="5"/>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 x14ac:dyDescent="0.15">
      <c r="A456" s="40"/>
      <c r="B456" s="5"/>
      <c r="C456" s="5"/>
      <c r="D456" s="5"/>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 x14ac:dyDescent="0.15">
      <c r="A457" s="40"/>
      <c r="B457" s="5"/>
      <c r="C457" s="5"/>
      <c r="D457" s="5"/>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 x14ac:dyDescent="0.15">
      <c r="A458" s="40"/>
      <c r="B458" s="5"/>
      <c r="C458" s="5"/>
      <c r="D458" s="5"/>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 x14ac:dyDescent="0.15">
      <c r="A459" s="40"/>
      <c r="B459" s="5"/>
      <c r="C459" s="5"/>
      <c r="D459" s="5"/>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 x14ac:dyDescent="0.15">
      <c r="A460" s="40"/>
      <c r="B460" s="5"/>
      <c r="C460" s="5"/>
      <c r="D460" s="5"/>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 x14ac:dyDescent="0.15">
      <c r="A461" s="40"/>
      <c r="B461" s="5"/>
      <c r="C461" s="5"/>
      <c r="D461" s="5"/>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 x14ac:dyDescent="0.15">
      <c r="A462" s="40"/>
      <c r="B462" s="5"/>
      <c r="C462" s="5"/>
      <c r="D462" s="5"/>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 x14ac:dyDescent="0.15">
      <c r="A463" s="40"/>
      <c r="B463" s="5"/>
      <c r="C463" s="5"/>
      <c r="D463" s="5"/>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 x14ac:dyDescent="0.15">
      <c r="A464" s="40"/>
      <c r="B464" s="5"/>
      <c r="C464" s="5"/>
      <c r="D464" s="5"/>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 x14ac:dyDescent="0.15">
      <c r="A465" s="40"/>
      <c r="B465" s="5"/>
      <c r="C465" s="5"/>
      <c r="D465" s="5"/>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 x14ac:dyDescent="0.15">
      <c r="A466" s="40"/>
      <c r="B466" s="5"/>
      <c r="C466" s="5"/>
      <c r="D466" s="5"/>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 x14ac:dyDescent="0.15">
      <c r="A467" s="40"/>
      <c r="B467" s="5"/>
      <c r="C467" s="5"/>
      <c r="D467" s="5"/>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 x14ac:dyDescent="0.15">
      <c r="A468" s="40"/>
      <c r="B468" s="5"/>
      <c r="C468" s="5"/>
      <c r="D468" s="5"/>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 x14ac:dyDescent="0.15">
      <c r="A469" s="40"/>
      <c r="B469" s="5"/>
      <c r="C469" s="5"/>
      <c r="D469" s="5"/>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 x14ac:dyDescent="0.15">
      <c r="A470" s="40"/>
      <c r="B470" s="5"/>
      <c r="C470" s="5"/>
      <c r="D470" s="5"/>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 x14ac:dyDescent="0.15">
      <c r="A471" s="40"/>
      <c r="B471" s="5"/>
      <c r="C471" s="5"/>
      <c r="D471" s="5"/>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 x14ac:dyDescent="0.15">
      <c r="A472" s="40"/>
      <c r="B472" s="5"/>
      <c r="C472" s="5"/>
      <c r="D472" s="5"/>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 x14ac:dyDescent="0.15">
      <c r="A473" s="40"/>
      <c r="B473" s="5"/>
      <c r="C473" s="5"/>
      <c r="D473" s="5"/>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 x14ac:dyDescent="0.15">
      <c r="A474" s="40"/>
      <c r="B474" s="5"/>
      <c r="C474" s="5"/>
      <c r="D474" s="5"/>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 x14ac:dyDescent="0.15">
      <c r="A475" s="40"/>
      <c r="B475" s="5"/>
      <c r="C475" s="5"/>
      <c r="D475" s="5"/>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 x14ac:dyDescent="0.15">
      <c r="A476" s="40"/>
      <c r="B476" s="5"/>
      <c r="C476" s="5"/>
      <c r="D476" s="5"/>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 x14ac:dyDescent="0.15">
      <c r="A477" s="40"/>
      <c r="B477" s="5"/>
      <c r="C477" s="5"/>
      <c r="D477" s="5"/>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 x14ac:dyDescent="0.15">
      <c r="A478" s="40"/>
      <c r="B478" s="5"/>
      <c r="C478" s="5"/>
      <c r="D478" s="5"/>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 x14ac:dyDescent="0.15">
      <c r="A479" s="40"/>
      <c r="B479" s="5"/>
      <c r="C479" s="5"/>
      <c r="D479" s="5"/>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 x14ac:dyDescent="0.15">
      <c r="A480" s="40"/>
      <c r="B480" s="5"/>
      <c r="C480" s="5"/>
      <c r="D480" s="5"/>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 x14ac:dyDescent="0.15">
      <c r="A481" s="40"/>
      <c r="B481" s="5"/>
      <c r="C481" s="5"/>
      <c r="D481" s="5"/>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 x14ac:dyDescent="0.15">
      <c r="A482" s="40"/>
      <c r="B482" s="5"/>
      <c r="C482" s="5"/>
      <c r="D482" s="5"/>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 x14ac:dyDescent="0.15">
      <c r="A483" s="40"/>
      <c r="B483" s="5"/>
      <c r="C483" s="5"/>
      <c r="D483" s="5"/>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 x14ac:dyDescent="0.15">
      <c r="A484" s="40"/>
      <c r="B484" s="5"/>
      <c r="C484" s="5"/>
      <c r="D484" s="5"/>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 x14ac:dyDescent="0.15">
      <c r="A485" s="40"/>
      <c r="B485" s="5"/>
      <c r="C485" s="5"/>
      <c r="D485" s="5"/>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 x14ac:dyDescent="0.15">
      <c r="A486" s="40"/>
      <c r="B486" s="5"/>
      <c r="C486" s="5"/>
      <c r="D486" s="5"/>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 x14ac:dyDescent="0.15">
      <c r="A487" s="40"/>
      <c r="B487" s="5"/>
      <c r="C487" s="5"/>
      <c r="D487" s="5"/>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 x14ac:dyDescent="0.15">
      <c r="A488" s="40"/>
      <c r="B488" s="5"/>
      <c r="C488" s="5"/>
      <c r="D488" s="5"/>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 x14ac:dyDescent="0.15">
      <c r="A489" s="40"/>
      <c r="B489" s="5"/>
      <c r="C489" s="5"/>
      <c r="D489" s="5"/>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 x14ac:dyDescent="0.15">
      <c r="A490" s="40"/>
      <c r="B490" s="5"/>
      <c r="C490" s="5"/>
      <c r="D490" s="5"/>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 x14ac:dyDescent="0.15">
      <c r="A491" s="40"/>
      <c r="B491" s="5"/>
      <c r="C491" s="5"/>
      <c r="D491" s="5"/>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 x14ac:dyDescent="0.15">
      <c r="A492" s="40"/>
      <c r="B492" s="5"/>
      <c r="C492" s="5"/>
      <c r="D492" s="5"/>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 x14ac:dyDescent="0.15">
      <c r="A493" s="40"/>
      <c r="B493" s="5"/>
      <c r="C493" s="5"/>
      <c r="D493" s="5"/>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 x14ac:dyDescent="0.15">
      <c r="A494" s="40"/>
      <c r="B494" s="5"/>
      <c r="C494" s="5"/>
      <c r="D494" s="5"/>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 x14ac:dyDescent="0.15">
      <c r="A495" s="40"/>
      <c r="B495" s="5"/>
      <c r="C495" s="5"/>
      <c r="D495" s="5"/>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 x14ac:dyDescent="0.15">
      <c r="A496" s="40"/>
      <c r="B496" s="5"/>
      <c r="C496" s="5"/>
      <c r="D496" s="5"/>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 x14ac:dyDescent="0.15">
      <c r="A497" s="40"/>
      <c r="B497" s="5"/>
      <c r="C497" s="5"/>
      <c r="D497" s="5"/>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 x14ac:dyDescent="0.15">
      <c r="A498" s="40"/>
      <c r="B498" s="5"/>
      <c r="C498" s="5"/>
      <c r="D498" s="5"/>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 x14ac:dyDescent="0.15">
      <c r="A499" s="40"/>
      <c r="B499" s="5"/>
      <c r="C499" s="5"/>
      <c r="D499" s="5"/>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 x14ac:dyDescent="0.15">
      <c r="A500" s="40"/>
      <c r="B500" s="5"/>
      <c r="C500" s="5"/>
      <c r="D500" s="5"/>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 x14ac:dyDescent="0.15">
      <c r="A501" s="40"/>
      <c r="B501" s="5"/>
      <c r="C501" s="5"/>
      <c r="D501" s="5"/>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 x14ac:dyDescent="0.15">
      <c r="A502" s="40"/>
      <c r="B502" s="5"/>
      <c r="C502" s="5"/>
      <c r="D502" s="5"/>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 x14ac:dyDescent="0.15">
      <c r="A503" s="40"/>
      <c r="B503" s="5"/>
      <c r="C503" s="5"/>
      <c r="D503" s="5"/>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 x14ac:dyDescent="0.15">
      <c r="A504" s="40"/>
      <c r="B504" s="5"/>
      <c r="C504" s="5"/>
      <c r="D504" s="5"/>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 x14ac:dyDescent="0.15">
      <c r="A505" s="40"/>
      <c r="B505" s="5"/>
      <c r="C505" s="5"/>
      <c r="D505" s="5"/>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 x14ac:dyDescent="0.15">
      <c r="A506" s="40"/>
      <c r="B506" s="5"/>
      <c r="C506" s="5"/>
      <c r="D506" s="5"/>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 x14ac:dyDescent="0.15">
      <c r="A507" s="40"/>
      <c r="B507" s="5"/>
      <c r="C507" s="5"/>
      <c r="D507" s="5"/>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 x14ac:dyDescent="0.15">
      <c r="A508" s="40"/>
      <c r="B508" s="5"/>
      <c r="C508" s="5"/>
      <c r="D508" s="5"/>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 x14ac:dyDescent="0.15">
      <c r="A509" s="40"/>
      <c r="B509" s="5"/>
      <c r="C509" s="5"/>
      <c r="D509" s="5"/>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 x14ac:dyDescent="0.15">
      <c r="A510" s="40"/>
      <c r="B510" s="5"/>
      <c r="C510" s="5"/>
      <c r="D510" s="5"/>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 x14ac:dyDescent="0.15">
      <c r="A511" s="40"/>
      <c r="B511" s="5"/>
      <c r="C511" s="5"/>
      <c r="D511" s="5"/>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 x14ac:dyDescent="0.15">
      <c r="A512" s="40"/>
      <c r="B512" s="5"/>
      <c r="C512" s="5"/>
      <c r="D512" s="5"/>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 x14ac:dyDescent="0.15">
      <c r="A513" s="40"/>
      <c r="B513" s="5"/>
      <c r="C513" s="5"/>
      <c r="D513" s="5"/>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 x14ac:dyDescent="0.15">
      <c r="A514" s="40"/>
      <c r="B514" s="5"/>
      <c r="C514" s="5"/>
      <c r="D514" s="5"/>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 x14ac:dyDescent="0.15">
      <c r="A515" s="40"/>
      <c r="B515" s="5"/>
      <c r="C515" s="5"/>
      <c r="D515" s="5"/>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 x14ac:dyDescent="0.15">
      <c r="A516" s="40"/>
      <c r="B516" s="5"/>
      <c r="C516" s="5"/>
      <c r="D516" s="5"/>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 x14ac:dyDescent="0.15">
      <c r="A517" s="40"/>
      <c r="B517" s="5"/>
      <c r="C517" s="5"/>
      <c r="D517" s="5"/>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 x14ac:dyDescent="0.15">
      <c r="A518" s="40"/>
      <c r="B518" s="5"/>
      <c r="C518" s="5"/>
      <c r="D518" s="5"/>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 x14ac:dyDescent="0.15">
      <c r="A519" s="40"/>
      <c r="B519" s="5"/>
      <c r="C519" s="5"/>
      <c r="D519" s="5"/>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 x14ac:dyDescent="0.15">
      <c r="A520" s="40"/>
      <c r="B520" s="5"/>
      <c r="C520" s="5"/>
      <c r="D520" s="5"/>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 x14ac:dyDescent="0.15">
      <c r="A521" s="40"/>
      <c r="B521" s="5"/>
      <c r="C521" s="5"/>
      <c r="D521" s="5"/>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 x14ac:dyDescent="0.15">
      <c r="A522" s="40"/>
      <c r="B522" s="5"/>
      <c r="C522" s="5"/>
      <c r="D522" s="5"/>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 x14ac:dyDescent="0.15">
      <c r="A523" s="40"/>
      <c r="B523" s="5"/>
      <c r="C523" s="5"/>
      <c r="D523" s="5"/>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 x14ac:dyDescent="0.15">
      <c r="A524" s="40"/>
      <c r="B524" s="5"/>
      <c r="C524" s="5"/>
      <c r="D524" s="5"/>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 x14ac:dyDescent="0.15">
      <c r="A525" s="40"/>
      <c r="B525" s="5"/>
      <c r="C525" s="5"/>
      <c r="D525" s="5"/>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 x14ac:dyDescent="0.15">
      <c r="A526" s="40"/>
      <c r="B526" s="5"/>
      <c r="C526" s="5"/>
      <c r="D526" s="5"/>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 x14ac:dyDescent="0.15">
      <c r="A527" s="40"/>
      <c r="B527" s="5"/>
      <c r="C527" s="5"/>
      <c r="D527" s="5"/>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 x14ac:dyDescent="0.15">
      <c r="A528" s="40"/>
      <c r="B528" s="5"/>
      <c r="C528" s="5"/>
      <c r="D528" s="5"/>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 x14ac:dyDescent="0.15">
      <c r="A529" s="40"/>
      <c r="B529" s="5"/>
      <c r="C529" s="5"/>
      <c r="D529" s="5"/>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 x14ac:dyDescent="0.15">
      <c r="A530" s="40"/>
      <c r="B530" s="5"/>
      <c r="C530" s="5"/>
      <c r="D530" s="5"/>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 x14ac:dyDescent="0.15">
      <c r="A531" s="40"/>
      <c r="B531" s="5"/>
      <c r="C531" s="5"/>
      <c r="D531" s="5"/>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 x14ac:dyDescent="0.15">
      <c r="A532" s="40"/>
      <c r="B532" s="5"/>
      <c r="C532" s="5"/>
      <c r="D532" s="5"/>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 x14ac:dyDescent="0.15">
      <c r="A533" s="40"/>
      <c r="B533" s="5"/>
      <c r="C533" s="5"/>
      <c r="D533" s="5"/>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 x14ac:dyDescent="0.15">
      <c r="A534" s="40"/>
      <c r="B534" s="5"/>
      <c r="C534" s="5"/>
      <c r="D534" s="5"/>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 x14ac:dyDescent="0.15">
      <c r="A535" s="40"/>
      <c r="B535" s="5"/>
      <c r="C535" s="5"/>
      <c r="D535" s="5"/>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 x14ac:dyDescent="0.15">
      <c r="A536" s="40"/>
      <c r="B536" s="5"/>
      <c r="C536" s="5"/>
      <c r="D536" s="5"/>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 x14ac:dyDescent="0.15">
      <c r="A537" s="40"/>
      <c r="B537" s="5"/>
      <c r="C537" s="5"/>
      <c r="D537" s="5"/>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 x14ac:dyDescent="0.15">
      <c r="A538" s="40"/>
      <c r="B538" s="5"/>
      <c r="C538" s="5"/>
      <c r="D538" s="5"/>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 x14ac:dyDescent="0.15">
      <c r="A539" s="40"/>
      <c r="B539" s="5"/>
      <c r="C539" s="5"/>
      <c r="D539" s="5"/>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 x14ac:dyDescent="0.15">
      <c r="A540" s="40"/>
      <c r="B540" s="5"/>
      <c r="C540" s="5"/>
      <c r="D540" s="5"/>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 x14ac:dyDescent="0.15">
      <c r="A541" s="40"/>
      <c r="B541" s="5"/>
      <c r="C541" s="5"/>
      <c r="D541" s="5"/>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 x14ac:dyDescent="0.15">
      <c r="A542" s="40"/>
      <c r="B542" s="5"/>
      <c r="C542" s="5"/>
      <c r="D542" s="5"/>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 x14ac:dyDescent="0.15">
      <c r="A543" s="40"/>
      <c r="B543" s="5"/>
      <c r="C543" s="5"/>
      <c r="D543" s="5"/>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 x14ac:dyDescent="0.15">
      <c r="A544" s="40"/>
      <c r="B544" s="5"/>
      <c r="C544" s="5"/>
      <c r="D544" s="5"/>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 x14ac:dyDescent="0.15">
      <c r="A545" s="40"/>
      <c r="B545" s="5"/>
      <c r="C545" s="5"/>
      <c r="D545" s="5"/>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 x14ac:dyDescent="0.15">
      <c r="A546" s="40"/>
      <c r="B546" s="5"/>
      <c r="C546" s="5"/>
      <c r="D546" s="5"/>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 x14ac:dyDescent="0.15">
      <c r="A547" s="40"/>
      <c r="B547" s="5"/>
      <c r="C547" s="5"/>
      <c r="D547" s="5"/>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 x14ac:dyDescent="0.15">
      <c r="A548" s="40"/>
      <c r="B548" s="5"/>
      <c r="C548" s="5"/>
      <c r="D548" s="5"/>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 x14ac:dyDescent="0.15">
      <c r="A549" s="40"/>
      <c r="B549" s="5"/>
      <c r="C549" s="5"/>
      <c r="D549" s="5"/>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 x14ac:dyDescent="0.15">
      <c r="A550" s="40"/>
      <c r="B550" s="5"/>
      <c r="C550" s="5"/>
      <c r="D550" s="5"/>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 x14ac:dyDescent="0.15">
      <c r="A551" s="40"/>
      <c r="B551" s="5"/>
      <c r="C551" s="5"/>
      <c r="D551" s="5"/>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 x14ac:dyDescent="0.15">
      <c r="A552" s="40"/>
      <c r="B552" s="5"/>
      <c r="C552" s="5"/>
      <c r="D552" s="5"/>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 x14ac:dyDescent="0.15">
      <c r="A553" s="40"/>
      <c r="B553" s="5"/>
      <c r="C553" s="5"/>
      <c r="D553" s="5"/>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 x14ac:dyDescent="0.15">
      <c r="A554" s="40"/>
      <c r="B554" s="5"/>
      <c r="C554" s="5"/>
      <c r="D554" s="5"/>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 x14ac:dyDescent="0.15">
      <c r="A555" s="40"/>
      <c r="B555" s="5"/>
      <c r="C555" s="5"/>
      <c r="D555" s="5"/>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 x14ac:dyDescent="0.15">
      <c r="A556" s="40"/>
      <c r="B556" s="5"/>
      <c r="C556" s="5"/>
      <c r="D556" s="5"/>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 x14ac:dyDescent="0.15">
      <c r="A557" s="40"/>
      <c r="B557" s="5"/>
      <c r="C557" s="5"/>
      <c r="D557" s="5"/>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 x14ac:dyDescent="0.15">
      <c r="A558" s="40"/>
      <c r="B558" s="5"/>
      <c r="C558" s="5"/>
      <c r="D558" s="5"/>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 x14ac:dyDescent="0.15">
      <c r="A559" s="40"/>
      <c r="B559" s="5"/>
      <c r="C559" s="5"/>
      <c r="D559" s="5"/>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 x14ac:dyDescent="0.15">
      <c r="A560" s="40"/>
      <c r="B560" s="5"/>
      <c r="C560" s="5"/>
      <c r="D560" s="5"/>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 x14ac:dyDescent="0.15">
      <c r="A561" s="40"/>
      <c r="B561" s="5"/>
      <c r="C561" s="5"/>
      <c r="D561" s="5"/>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 x14ac:dyDescent="0.15">
      <c r="A562" s="40"/>
      <c r="B562" s="5"/>
      <c r="C562" s="5"/>
      <c r="D562" s="5"/>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 x14ac:dyDescent="0.15">
      <c r="A563" s="40"/>
      <c r="B563" s="5"/>
      <c r="C563" s="5"/>
      <c r="D563" s="5"/>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 x14ac:dyDescent="0.15">
      <c r="A564" s="40"/>
      <c r="B564" s="5"/>
      <c r="C564" s="5"/>
      <c r="D564" s="5"/>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 x14ac:dyDescent="0.15">
      <c r="A565" s="40"/>
      <c r="B565" s="5"/>
      <c r="C565" s="5"/>
      <c r="D565" s="5"/>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 x14ac:dyDescent="0.15">
      <c r="A566" s="40"/>
      <c r="B566" s="5"/>
      <c r="C566" s="5"/>
      <c r="D566" s="5"/>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 x14ac:dyDescent="0.15">
      <c r="A567" s="40"/>
      <c r="B567" s="5"/>
      <c r="C567" s="5"/>
      <c r="D567" s="5"/>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 x14ac:dyDescent="0.15">
      <c r="A568" s="40"/>
      <c r="B568" s="5"/>
      <c r="C568" s="5"/>
      <c r="D568" s="5"/>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 x14ac:dyDescent="0.15">
      <c r="A569" s="40"/>
      <c r="B569" s="5"/>
      <c r="C569" s="5"/>
      <c r="D569" s="5"/>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 x14ac:dyDescent="0.15">
      <c r="A570" s="40"/>
      <c r="B570" s="5"/>
      <c r="C570" s="5"/>
      <c r="D570" s="5"/>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 x14ac:dyDescent="0.15">
      <c r="A571" s="40"/>
      <c r="B571" s="5"/>
      <c r="C571" s="5"/>
      <c r="D571" s="5"/>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 x14ac:dyDescent="0.15">
      <c r="A572" s="40"/>
      <c r="B572" s="5"/>
      <c r="C572" s="5"/>
      <c r="D572" s="5"/>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 x14ac:dyDescent="0.15">
      <c r="A573" s="40"/>
      <c r="B573" s="5"/>
      <c r="C573" s="5"/>
      <c r="D573" s="5"/>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 x14ac:dyDescent="0.15">
      <c r="A574" s="40"/>
      <c r="B574" s="5"/>
      <c r="C574" s="5"/>
      <c r="D574" s="5"/>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 x14ac:dyDescent="0.15">
      <c r="A575" s="40"/>
      <c r="B575" s="5"/>
      <c r="C575" s="5"/>
      <c r="D575" s="5"/>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 x14ac:dyDescent="0.15">
      <c r="A576" s="40"/>
      <c r="B576" s="5"/>
      <c r="C576" s="5"/>
      <c r="D576" s="5"/>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 x14ac:dyDescent="0.15">
      <c r="A577" s="40"/>
      <c r="B577" s="5"/>
      <c r="C577" s="5"/>
      <c r="D577" s="5"/>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 x14ac:dyDescent="0.15">
      <c r="A578" s="40"/>
      <c r="B578" s="5"/>
      <c r="C578" s="5"/>
      <c r="D578" s="5"/>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 x14ac:dyDescent="0.15">
      <c r="A579" s="40"/>
      <c r="B579" s="5"/>
      <c r="C579" s="5"/>
      <c r="D579" s="5"/>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 x14ac:dyDescent="0.15">
      <c r="A580" s="40"/>
      <c r="B580" s="5"/>
      <c r="C580" s="5"/>
      <c r="D580" s="5"/>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 x14ac:dyDescent="0.15">
      <c r="A581" s="40"/>
      <c r="B581" s="5"/>
      <c r="C581" s="5"/>
      <c r="D581" s="5"/>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 x14ac:dyDescent="0.15">
      <c r="A582" s="40"/>
      <c r="B582" s="5"/>
      <c r="C582" s="5"/>
      <c r="D582" s="5"/>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 x14ac:dyDescent="0.15">
      <c r="A583" s="40"/>
      <c r="B583" s="5"/>
      <c r="C583" s="5"/>
      <c r="D583" s="5"/>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 x14ac:dyDescent="0.15">
      <c r="A584" s="40"/>
      <c r="B584" s="5"/>
      <c r="C584" s="5"/>
      <c r="D584" s="5"/>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 x14ac:dyDescent="0.15">
      <c r="A585" s="40"/>
      <c r="B585" s="5"/>
      <c r="C585" s="5"/>
      <c r="D585" s="5"/>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 x14ac:dyDescent="0.15">
      <c r="A586" s="40"/>
      <c r="B586" s="5"/>
      <c r="C586" s="5"/>
      <c r="D586" s="5"/>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 x14ac:dyDescent="0.15">
      <c r="A587" s="40"/>
      <c r="B587" s="5"/>
      <c r="C587" s="5"/>
      <c r="D587" s="5"/>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 x14ac:dyDescent="0.15">
      <c r="A588" s="40"/>
      <c r="B588" s="5"/>
      <c r="C588" s="5"/>
      <c r="D588" s="5"/>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 x14ac:dyDescent="0.15">
      <c r="A589" s="40"/>
      <c r="B589" s="5"/>
      <c r="C589" s="5"/>
      <c r="D589" s="5"/>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 x14ac:dyDescent="0.15">
      <c r="A590" s="40"/>
      <c r="B590" s="5"/>
      <c r="C590" s="5"/>
      <c r="D590" s="5"/>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 x14ac:dyDescent="0.15">
      <c r="A591" s="40"/>
      <c r="B591" s="5"/>
      <c r="C591" s="5"/>
      <c r="D591" s="5"/>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 x14ac:dyDescent="0.15">
      <c r="A592" s="40"/>
      <c r="B592" s="5"/>
      <c r="C592" s="5"/>
      <c r="D592" s="5"/>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 x14ac:dyDescent="0.15">
      <c r="A593" s="40"/>
      <c r="B593" s="5"/>
      <c r="C593" s="5"/>
      <c r="D593" s="5"/>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 x14ac:dyDescent="0.15">
      <c r="A594" s="40"/>
      <c r="B594" s="5"/>
      <c r="C594" s="5"/>
      <c r="D594" s="5"/>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 x14ac:dyDescent="0.15">
      <c r="A595" s="40"/>
      <c r="B595" s="5"/>
      <c r="C595" s="5"/>
      <c r="D595" s="5"/>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 x14ac:dyDescent="0.15">
      <c r="A596" s="40"/>
      <c r="B596" s="5"/>
      <c r="C596" s="5"/>
      <c r="D596" s="5"/>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 x14ac:dyDescent="0.15">
      <c r="A597" s="40"/>
      <c r="B597" s="5"/>
      <c r="C597" s="5"/>
      <c r="D597" s="5"/>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 x14ac:dyDescent="0.15">
      <c r="A598" s="40"/>
      <c r="B598" s="5"/>
      <c r="C598" s="5"/>
      <c r="D598" s="5"/>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 x14ac:dyDescent="0.15">
      <c r="A599" s="40"/>
      <c r="B599" s="5"/>
      <c r="C599" s="5"/>
      <c r="D599" s="5"/>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 x14ac:dyDescent="0.15">
      <c r="A600" s="40"/>
      <c r="B600" s="5"/>
      <c r="C600" s="5"/>
      <c r="D600" s="5"/>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 x14ac:dyDescent="0.15">
      <c r="A601" s="40"/>
      <c r="B601" s="5"/>
      <c r="C601" s="5"/>
      <c r="D601" s="5"/>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 x14ac:dyDescent="0.15">
      <c r="A602" s="40"/>
      <c r="B602" s="5"/>
      <c r="C602" s="5"/>
      <c r="D602" s="5"/>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 x14ac:dyDescent="0.15">
      <c r="A603" s="40"/>
      <c r="B603" s="5"/>
      <c r="C603" s="5"/>
      <c r="D603" s="5"/>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 x14ac:dyDescent="0.15">
      <c r="A604" s="40"/>
      <c r="B604" s="5"/>
      <c r="C604" s="5"/>
      <c r="D604" s="5"/>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 x14ac:dyDescent="0.15">
      <c r="A605" s="40"/>
      <c r="B605" s="5"/>
      <c r="C605" s="5"/>
      <c r="D605" s="5"/>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 x14ac:dyDescent="0.15">
      <c r="A606" s="40"/>
      <c r="B606" s="5"/>
      <c r="C606" s="5"/>
      <c r="D606" s="5"/>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 x14ac:dyDescent="0.15">
      <c r="A607" s="40"/>
      <c r="B607" s="5"/>
      <c r="C607" s="5"/>
      <c r="D607" s="5"/>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 x14ac:dyDescent="0.15">
      <c r="A608" s="40"/>
      <c r="B608" s="5"/>
      <c r="C608" s="5"/>
      <c r="D608" s="5"/>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 x14ac:dyDescent="0.15">
      <c r="A609" s="40"/>
      <c r="B609" s="5"/>
      <c r="C609" s="5"/>
      <c r="D609" s="5"/>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 x14ac:dyDescent="0.15">
      <c r="A610" s="40"/>
      <c r="B610" s="5"/>
      <c r="C610" s="5"/>
      <c r="D610" s="5"/>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 x14ac:dyDescent="0.15">
      <c r="A611" s="40"/>
      <c r="B611" s="5"/>
      <c r="C611" s="5"/>
      <c r="D611" s="5"/>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 x14ac:dyDescent="0.15">
      <c r="A612" s="40"/>
      <c r="B612" s="5"/>
      <c r="C612" s="5"/>
      <c r="D612" s="5"/>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 x14ac:dyDescent="0.15">
      <c r="A613" s="40"/>
      <c r="B613" s="5"/>
      <c r="C613" s="5"/>
      <c r="D613" s="5"/>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 x14ac:dyDescent="0.15">
      <c r="A614" s="40"/>
      <c r="B614" s="5"/>
      <c r="C614" s="5"/>
      <c r="D614" s="5"/>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 x14ac:dyDescent="0.15">
      <c r="A615" s="40"/>
      <c r="B615" s="5"/>
      <c r="C615" s="5"/>
      <c r="D615" s="5"/>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 x14ac:dyDescent="0.15">
      <c r="A616" s="40"/>
      <c r="B616" s="5"/>
      <c r="C616" s="5"/>
      <c r="D616" s="5"/>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 x14ac:dyDescent="0.15">
      <c r="A617" s="40"/>
      <c r="B617" s="5"/>
      <c r="C617" s="5"/>
      <c r="D617" s="5"/>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 x14ac:dyDescent="0.15">
      <c r="A618" s="40"/>
      <c r="B618" s="5"/>
      <c r="C618" s="5"/>
      <c r="D618" s="5"/>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 x14ac:dyDescent="0.15">
      <c r="A619" s="40"/>
      <c r="B619" s="5"/>
      <c r="C619" s="5"/>
      <c r="D619" s="5"/>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 x14ac:dyDescent="0.15">
      <c r="A620" s="40"/>
      <c r="B620" s="5"/>
      <c r="C620" s="5"/>
      <c r="D620" s="5"/>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 x14ac:dyDescent="0.15">
      <c r="A621" s="40"/>
      <c r="B621" s="5"/>
      <c r="C621" s="5"/>
      <c r="D621" s="5"/>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 x14ac:dyDescent="0.15">
      <c r="A622" s="40"/>
      <c r="B622" s="5"/>
      <c r="C622" s="5"/>
      <c r="D622" s="5"/>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 x14ac:dyDescent="0.15">
      <c r="A623" s="40"/>
      <c r="B623" s="5"/>
      <c r="C623" s="5"/>
      <c r="D623" s="5"/>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 x14ac:dyDescent="0.15">
      <c r="A624" s="40"/>
      <c r="B624" s="5"/>
      <c r="C624" s="5"/>
      <c r="D624" s="5"/>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 x14ac:dyDescent="0.15">
      <c r="A625" s="40"/>
      <c r="B625" s="5"/>
      <c r="C625" s="5"/>
      <c r="D625" s="5"/>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 x14ac:dyDescent="0.15">
      <c r="A626" s="40"/>
      <c r="B626" s="5"/>
      <c r="C626" s="5"/>
      <c r="D626" s="5"/>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 x14ac:dyDescent="0.15">
      <c r="A627" s="40"/>
      <c r="B627" s="5"/>
      <c r="C627" s="5"/>
      <c r="D627" s="5"/>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 x14ac:dyDescent="0.15">
      <c r="A628" s="40"/>
      <c r="B628" s="5"/>
      <c r="C628" s="5"/>
      <c r="D628" s="5"/>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 x14ac:dyDescent="0.15">
      <c r="A629" s="40"/>
      <c r="B629" s="5"/>
      <c r="C629" s="5"/>
      <c r="D629" s="5"/>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 x14ac:dyDescent="0.15">
      <c r="A630" s="40"/>
      <c r="B630" s="5"/>
      <c r="C630" s="5"/>
      <c r="D630" s="5"/>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 x14ac:dyDescent="0.15">
      <c r="A631" s="40"/>
      <c r="B631" s="5"/>
      <c r="C631" s="5"/>
      <c r="D631" s="5"/>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 x14ac:dyDescent="0.15">
      <c r="A632" s="40"/>
      <c r="B632" s="5"/>
      <c r="C632" s="5"/>
      <c r="D632" s="5"/>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 x14ac:dyDescent="0.15">
      <c r="A633" s="40"/>
      <c r="B633" s="5"/>
      <c r="C633" s="5"/>
      <c r="D633" s="5"/>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 x14ac:dyDescent="0.15">
      <c r="A634" s="40"/>
      <c r="B634" s="5"/>
      <c r="C634" s="5"/>
      <c r="D634" s="5"/>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 x14ac:dyDescent="0.15">
      <c r="A635" s="40"/>
      <c r="B635" s="5"/>
      <c r="C635" s="5"/>
      <c r="D635" s="5"/>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 x14ac:dyDescent="0.15">
      <c r="A636" s="40"/>
      <c r="B636" s="5"/>
      <c r="C636" s="5"/>
      <c r="D636" s="5"/>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 x14ac:dyDescent="0.15">
      <c r="A637" s="40"/>
      <c r="B637" s="5"/>
      <c r="C637" s="5"/>
      <c r="D637" s="5"/>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 x14ac:dyDescent="0.15">
      <c r="A638" s="40"/>
      <c r="B638" s="5"/>
      <c r="C638" s="5"/>
      <c r="D638" s="5"/>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 x14ac:dyDescent="0.15">
      <c r="A639" s="40"/>
      <c r="B639" s="5"/>
      <c r="C639" s="5"/>
      <c r="D639" s="5"/>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 x14ac:dyDescent="0.15">
      <c r="A640" s="40"/>
      <c r="B640" s="5"/>
      <c r="C640" s="5"/>
      <c r="D640" s="5"/>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 x14ac:dyDescent="0.15">
      <c r="A641" s="40"/>
      <c r="B641" s="5"/>
      <c r="C641" s="5"/>
      <c r="D641" s="5"/>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 x14ac:dyDescent="0.15">
      <c r="A642" s="40"/>
      <c r="B642" s="5"/>
      <c r="C642" s="5"/>
      <c r="D642" s="5"/>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 x14ac:dyDescent="0.15">
      <c r="A643" s="40"/>
      <c r="B643" s="5"/>
      <c r="C643" s="5"/>
      <c r="D643" s="5"/>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 x14ac:dyDescent="0.15">
      <c r="A644" s="40"/>
      <c r="B644" s="5"/>
      <c r="C644" s="5"/>
      <c r="D644" s="5"/>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 x14ac:dyDescent="0.15">
      <c r="A645" s="40"/>
      <c r="B645" s="5"/>
      <c r="C645" s="5"/>
      <c r="D645" s="5"/>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 x14ac:dyDescent="0.15">
      <c r="A646" s="40"/>
      <c r="B646" s="5"/>
      <c r="C646" s="5"/>
      <c r="D646" s="5"/>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 x14ac:dyDescent="0.15">
      <c r="A647" s="40"/>
      <c r="B647" s="5"/>
      <c r="C647" s="5"/>
      <c r="D647" s="5"/>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 x14ac:dyDescent="0.15">
      <c r="A648" s="40"/>
      <c r="B648" s="5"/>
      <c r="C648" s="5"/>
      <c r="D648" s="5"/>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 x14ac:dyDescent="0.15">
      <c r="A649" s="40"/>
      <c r="B649" s="5"/>
      <c r="C649" s="5"/>
      <c r="D649" s="5"/>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 x14ac:dyDescent="0.15">
      <c r="A650" s="40"/>
      <c r="B650" s="5"/>
      <c r="C650" s="5"/>
      <c r="D650" s="5"/>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 x14ac:dyDescent="0.15">
      <c r="A651" s="40"/>
      <c r="B651" s="5"/>
      <c r="C651" s="5"/>
      <c r="D651" s="5"/>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 x14ac:dyDescent="0.15">
      <c r="A652" s="40"/>
      <c r="B652" s="5"/>
      <c r="C652" s="5"/>
      <c r="D652" s="5"/>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 x14ac:dyDescent="0.15">
      <c r="A653" s="40"/>
      <c r="B653" s="5"/>
      <c r="C653" s="5"/>
      <c r="D653" s="5"/>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 x14ac:dyDescent="0.15">
      <c r="A654" s="40"/>
      <c r="B654" s="5"/>
      <c r="C654" s="5"/>
      <c r="D654" s="5"/>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 x14ac:dyDescent="0.15">
      <c r="A655" s="40"/>
      <c r="B655" s="5"/>
      <c r="C655" s="5"/>
      <c r="D655" s="5"/>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 x14ac:dyDescent="0.15">
      <c r="A656" s="40"/>
      <c r="B656" s="5"/>
      <c r="C656" s="5"/>
      <c r="D656" s="5"/>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 x14ac:dyDescent="0.15">
      <c r="A657" s="40"/>
      <c r="B657" s="5"/>
      <c r="C657" s="5"/>
      <c r="D657" s="5"/>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 x14ac:dyDescent="0.15">
      <c r="A658" s="40"/>
      <c r="B658" s="5"/>
      <c r="C658" s="5"/>
      <c r="D658" s="5"/>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 x14ac:dyDescent="0.15">
      <c r="A659" s="40"/>
      <c r="B659" s="5"/>
      <c r="C659" s="5"/>
      <c r="D659" s="5"/>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 x14ac:dyDescent="0.15">
      <c r="A660" s="40"/>
      <c r="B660" s="5"/>
      <c r="C660" s="5"/>
      <c r="D660" s="5"/>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 x14ac:dyDescent="0.15">
      <c r="A661" s="40"/>
      <c r="B661" s="5"/>
      <c r="C661" s="5"/>
      <c r="D661" s="5"/>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 x14ac:dyDescent="0.15">
      <c r="A662" s="40"/>
      <c r="B662" s="5"/>
      <c r="C662" s="5"/>
      <c r="D662" s="5"/>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 x14ac:dyDescent="0.15">
      <c r="A663" s="40"/>
      <c r="B663" s="5"/>
      <c r="C663" s="5"/>
      <c r="D663" s="5"/>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 x14ac:dyDescent="0.15">
      <c r="A664" s="40"/>
      <c r="B664" s="5"/>
      <c r="C664" s="5"/>
      <c r="D664" s="5"/>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 x14ac:dyDescent="0.15">
      <c r="A665" s="40"/>
      <c r="B665" s="5"/>
      <c r="C665" s="5"/>
      <c r="D665" s="5"/>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 x14ac:dyDescent="0.15">
      <c r="A666" s="40"/>
      <c r="B666" s="5"/>
      <c r="C666" s="5"/>
      <c r="D666" s="5"/>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 x14ac:dyDescent="0.15">
      <c r="A667" s="40"/>
      <c r="B667" s="5"/>
      <c r="C667" s="5"/>
      <c r="D667" s="5"/>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 x14ac:dyDescent="0.15">
      <c r="A668" s="40"/>
      <c r="B668" s="5"/>
      <c r="C668" s="5"/>
      <c r="D668" s="5"/>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 x14ac:dyDescent="0.15">
      <c r="A669" s="40"/>
      <c r="B669" s="5"/>
      <c r="C669" s="5"/>
      <c r="D669" s="5"/>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 x14ac:dyDescent="0.15">
      <c r="A670" s="40"/>
      <c r="B670" s="5"/>
      <c r="C670" s="5"/>
      <c r="D670" s="5"/>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 x14ac:dyDescent="0.15">
      <c r="A671" s="40"/>
      <c r="B671" s="5"/>
      <c r="C671" s="5"/>
      <c r="D671" s="5"/>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 x14ac:dyDescent="0.15">
      <c r="A672" s="40"/>
      <c r="B672" s="5"/>
      <c r="C672" s="5"/>
      <c r="D672" s="5"/>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 x14ac:dyDescent="0.15">
      <c r="A673" s="40"/>
      <c r="B673" s="5"/>
      <c r="C673" s="5"/>
      <c r="D673" s="5"/>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 x14ac:dyDescent="0.15">
      <c r="A674" s="40"/>
      <c r="B674" s="5"/>
      <c r="C674" s="5"/>
      <c r="D674" s="5"/>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 x14ac:dyDescent="0.15">
      <c r="A675" s="40"/>
      <c r="B675" s="5"/>
      <c r="C675" s="5"/>
      <c r="D675" s="5"/>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 x14ac:dyDescent="0.15">
      <c r="A676" s="40"/>
      <c r="B676" s="5"/>
      <c r="C676" s="5"/>
      <c r="D676" s="5"/>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 x14ac:dyDescent="0.15">
      <c r="A677" s="40"/>
      <c r="B677" s="5"/>
      <c r="C677" s="5"/>
      <c r="D677" s="5"/>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 x14ac:dyDescent="0.15">
      <c r="A678" s="40"/>
      <c r="B678" s="5"/>
      <c r="C678" s="5"/>
      <c r="D678" s="5"/>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 x14ac:dyDescent="0.15">
      <c r="A679" s="40"/>
      <c r="B679" s="5"/>
      <c r="C679" s="5"/>
      <c r="D679" s="5"/>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 x14ac:dyDescent="0.15">
      <c r="A680" s="40"/>
      <c r="B680" s="5"/>
      <c r="C680" s="5"/>
      <c r="D680" s="5"/>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 x14ac:dyDescent="0.15">
      <c r="A681" s="40"/>
      <c r="B681" s="5"/>
      <c r="C681" s="5"/>
      <c r="D681" s="5"/>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 x14ac:dyDescent="0.15">
      <c r="A682" s="40"/>
      <c r="B682" s="5"/>
      <c r="C682" s="5"/>
      <c r="D682" s="5"/>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 x14ac:dyDescent="0.15">
      <c r="A683" s="40"/>
      <c r="B683" s="5"/>
      <c r="C683" s="5"/>
      <c r="D683" s="5"/>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 x14ac:dyDescent="0.15">
      <c r="A684" s="40"/>
      <c r="B684" s="5"/>
      <c r="C684" s="5"/>
      <c r="D684" s="5"/>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 x14ac:dyDescent="0.15">
      <c r="A685" s="40"/>
      <c r="B685" s="5"/>
      <c r="C685" s="5"/>
      <c r="D685" s="5"/>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 x14ac:dyDescent="0.15">
      <c r="A686" s="40"/>
      <c r="B686" s="5"/>
      <c r="C686" s="5"/>
      <c r="D686" s="5"/>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 x14ac:dyDescent="0.15">
      <c r="A687" s="40"/>
      <c r="B687" s="5"/>
      <c r="C687" s="5"/>
      <c r="D687" s="5"/>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 x14ac:dyDescent="0.15">
      <c r="A688" s="40"/>
      <c r="B688" s="5"/>
      <c r="C688" s="5"/>
      <c r="D688" s="5"/>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 x14ac:dyDescent="0.15">
      <c r="A689" s="40"/>
      <c r="B689" s="5"/>
      <c r="C689" s="5"/>
      <c r="D689" s="5"/>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 x14ac:dyDescent="0.15">
      <c r="A690" s="40"/>
      <c r="B690" s="5"/>
      <c r="C690" s="5"/>
      <c r="D690" s="5"/>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 x14ac:dyDescent="0.15">
      <c r="A691" s="40"/>
      <c r="B691" s="5"/>
      <c r="C691" s="5"/>
      <c r="D691" s="5"/>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 x14ac:dyDescent="0.15">
      <c r="A692" s="40"/>
      <c r="B692" s="5"/>
      <c r="C692" s="5"/>
      <c r="D692" s="5"/>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 x14ac:dyDescent="0.15">
      <c r="A693" s="40"/>
      <c r="B693" s="5"/>
      <c r="C693" s="5"/>
      <c r="D693" s="5"/>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 x14ac:dyDescent="0.15">
      <c r="A694" s="40"/>
      <c r="B694" s="5"/>
      <c r="C694" s="5"/>
      <c r="D694" s="5"/>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 x14ac:dyDescent="0.15">
      <c r="A695" s="40"/>
      <c r="B695" s="5"/>
      <c r="C695" s="5"/>
      <c r="D695" s="5"/>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 x14ac:dyDescent="0.15">
      <c r="A696" s="40"/>
      <c r="B696" s="5"/>
      <c r="C696" s="5"/>
      <c r="D696" s="5"/>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 x14ac:dyDescent="0.15">
      <c r="A697" s="40"/>
      <c r="B697" s="5"/>
      <c r="C697" s="5"/>
      <c r="D697" s="5"/>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 x14ac:dyDescent="0.15">
      <c r="A698" s="40"/>
      <c r="B698" s="5"/>
      <c r="C698" s="5"/>
      <c r="D698" s="5"/>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 x14ac:dyDescent="0.15">
      <c r="A699" s="40"/>
      <c r="B699" s="5"/>
      <c r="C699" s="5"/>
      <c r="D699" s="5"/>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 x14ac:dyDescent="0.15">
      <c r="A700" s="40"/>
      <c r="B700" s="5"/>
      <c r="C700" s="5"/>
      <c r="D700" s="5"/>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 x14ac:dyDescent="0.15">
      <c r="A701" s="40"/>
      <c r="B701" s="5"/>
      <c r="C701" s="5"/>
      <c r="D701" s="5"/>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 x14ac:dyDescent="0.15">
      <c r="A702" s="40"/>
      <c r="B702" s="5"/>
      <c r="C702" s="5"/>
      <c r="D702" s="5"/>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 x14ac:dyDescent="0.15">
      <c r="A703" s="40"/>
      <c r="B703" s="5"/>
      <c r="C703" s="5"/>
      <c r="D703" s="5"/>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 x14ac:dyDescent="0.15">
      <c r="A704" s="40"/>
      <c r="B704" s="5"/>
      <c r="C704" s="5"/>
      <c r="D704" s="5"/>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 x14ac:dyDescent="0.15">
      <c r="A705" s="40"/>
      <c r="B705" s="5"/>
      <c r="C705" s="5"/>
      <c r="D705" s="5"/>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 x14ac:dyDescent="0.15">
      <c r="A706" s="40"/>
      <c r="B706" s="5"/>
      <c r="C706" s="5"/>
      <c r="D706" s="5"/>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 x14ac:dyDescent="0.15">
      <c r="A707" s="40"/>
      <c r="B707" s="5"/>
      <c r="C707" s="5"/>
      <c r="D707" s="5"/>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 x14ac:dyDescent="0.15">
      <c r="A708" s="40"/>
      <c r="B708" s="5"/>
      <c r="C708" s="5"/>
      <c r="D708" s="5"/>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 x14ac:dyDescent="0.15">
      <c r="A709" s="40"/>
      <c r="B709" s="5"/>
      <c r="C709" s="5"/>
      <c r="D709" s="5"/>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 x14ac:dyDescent="0.15">
      <c r="A710" s="40"/>
      <c r="B710" s="5"/>
      <c r="C710" s="5"/>
      <c r="D710" s="5"/>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 x14ac:dyDescent="0.15">
      <c r="A711" s="40"/>
      <c r="B711" s="5"/>
      <c r="C711" s="5"/>
      <c r="D711" s="5"/>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 x14ac:dyDescent="0.15">
      <c r="A712" s="40"/>
      <c r="B712" s="5"/>
      <c r="C712" s="5"/>
      <c r="D712" s="5"/>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 x14ac:dyDescent="0.15">
      <c r="A713" s="40"/>
      <c r="B713" s="5"/>
      <c r="C713" s="5"/>
      <c r="D713" s="5"/>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 x14ac:dyDescent="0.15">
      <c r="A714" s="40"/>
      <c r="B714" s="5"/>
      <c r="C714" s="5"/>
      <c r="D714" s="5"/>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 x14ac:dyDescent="0.15">
      <c r="A715" s="40"/>
      <c r="B715" s="5"/>
      <c r="C715" s="5"/>
      <c r="D715" s="5"/>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 x14ac:dyDescent="0.15">
      <c r="A716" s="40"/>
      <c r="B716" s="5"/>
      <c r="C716" s="5"/>
      <c r="D716" s="5"/>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 x14ac:dyDescent="0.15">
      <c r="A717" s="40"/>
      <c r="B717" s="5"/>
      <c r="C717" s="5"/>
      <c r="D717" s="5"/>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 x14ac:dyDescent="0.15">
      <c r="A718" s="40"/>
      <c r="B718" s="5"/>
      <c r="C718" s="5"/>
      <c r="D718" s="5"/>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 x14ac:dyDescent="0.15">
      <c r="A719" s="40"/>
      <c r="B719" s="5"/>
      <c r="C719" s="5"/>
      <c r="D719" s="5"/>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 x14ac:dyDescent="0.15">
      <c r="A720" s="40"/>
      <c r="B720" s="5"/>
      <c r="C720" s="5"/>
      <c r="D720" s="5"/>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 x14ac:dyDescent="0.15">
      <c r="A721" s="40"/>
      <c r="B721" s="5"/>
      <c r="C721" s="5"/>
      <c r="D721" s="5"/>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 x14ac:dyDescent="0.15">
      <c r="A722" s="40"/>
      <c r="B722" s="5"/>
      <c r="C722" s="5"/>
      <c r="D722" s="5"/>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 x14ac:dyDescent="0.15">
      <c r="A723" s="40"/>
      <c r="B723" s="5"/>
      <c r="C723" s="5"/>
      <c r="D723" s="5"/>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 x14ac:dyDescent="0.15">
      <c r="A724" s="40"/>
      <c r="B724" s="5"/>
      <c r="C724" s="5"/>
      <c r="D724" s="5"/>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 x14ac:dyDescent="0.15">
      <c r="A725" s="40"/>
      <c r="B725" s="5"/>
      <c r="C725" s="5"/>
      <c r="D725" s="5"/>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 x14ac:dyDescent="0.15">
      <c r="A726" s="40"/>
      <c r="B726" s="5"/>
      <c r="C726" s="5"/>
      <c r="D726" s="5"/>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 x14ac:dyDescent="0.15">
      <c r="A727" s="40"/>
      <c r="B727" s="5"/>
      <c r="C727" s="5"/>
      <c r="D727" s="5"/>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 x14ac:dyDescent="0.15">
      <c r="A728" s="40"/>
      <c r="B728" s="5"/>
      <c r="C728" s="5"/>
      <c r="D728" s="5"/>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 x14ac:dyDescent="0.15">
      <c r="A729" s="40"/>
      <c r="B729" s="5"/>
      <c r="C729" s="5"/>
      <c r="D729" s="5"/>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 x14ac:dyDescent="0.15">
      <c r="A730" s="40"/>
      <c r="B730" s="5"/>
      <c r="C730" s="5"/>
      <c r="D730" s="5"/>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 x14ac:dyDescent="0.15">
      <c r="A731" s="40"/>
      <c r="B731" s="5"/>
      <c r="C731" s="5"/>
      <c r="D731" s="5"/>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 x14ac:dyDescent="0.15">
      <c r="A732" s="40"/>
      <c r="B732" s="5"/>
      <c r="C732" s="5"/>
      <c r="D732" s="5"/>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 x14ac:dyDescent="0.15">
      <c r="A733" s="40"/>
      <c r="B733" s="5"/>
      <c r="C733" s="5"/>
      <c r="D733" s="5"/>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 x14ac:dyDescent="0.15">
      <c r="A734" s="40"/>
      <c r="B734" s="5"/>
      <c r="C734" s="5"/>
      <c r="D734" s="5"/>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 x14ac:dyDescent="0.15">
      <c r="A735" s="40"/>
      <c r="B735" s="5"/>
      <c r="C735" s="5"/>
      <c r="D735" s="5"/>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 x14ac:dyDescent="0.15">
      <c r="A736" s="40"/>
      <c r="B736" s="5"/>
      <c r="C736" s="5"/>
      <c r="D736" s="5"/>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 x14ac:dyDescent="0.15">
      <c r="A737" s="40"/>
      <c r="B737" s="5"/>
      <c r="C737" s="5"/>
      <c r="D737" s="5"/>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 x14ac:dyDescent="0.15">
      <c r="A738" s="40"/>
      <c r="B738" s="5"/>
      <c r="C738" s="5"/>
      <c r="D738" s="5"/>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 x14ac:dyDescent="0.15">
      <c r="A739" s="40"/>
      <c r="B739" s="5"/>
      <c r="C739" s="5"/>
      <c r="D739" s="5"/>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 x14ac:dyDescent="0.15">
      <c r="A740" s="40"/>
      <c r="B740" s="5"/>
      <c r="C740" s="5"/>
      <c r="D740" s="5"/>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 x14ac:dyDescent="0.15">
      <c r="A741" s="40"/>
      <c r="B741" s="5"/>
      <c r="C741" s="5"/>
      <c r="D741" s="5"/>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 x14ac:dyDescent="0.15">
      <c r="A742" s="40"/>
      <c r="B742" s="5"/>
      <c r="C742" s="5"/>
      <c r="D742" s="5"/>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 x14ac:dyDescent="0.15">
      <c r="A743" s="40"/>
      <c r="B743" s="5"/>
      <c r="C743" s="5"/>
      <c r="D743" s="5"/>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 x14ac:dyDescent="0.15">
      <c r="A744" s="40"/>
      <c r="B744" s="5"/>
      <c r="C744" s="5"/>
      <c r="D744" s="5"/>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 x14ac:dyDescent="0.15">
      <c r="A745" s="40"/>
      <c r="B745" s="5"/>
      <c r="C745" s="5"/>
      <c r="D745" s="5"/>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 x14ac:dyDescent="0.15">
      <c r="A746" s="40"/>
      <c r="B746" s="5"/>
      <c r="C746" s="5"/>
      <c r="D746" s="5"/>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 x14ac:dyDescent="0.15">
      <c r="A747" s="40"/>
      <c r="B747" s="5"/>
      <c r="C747" s="5"/>
      <c r="D747" s="5"/>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 x14ac:dyDescent="0.15">
      <c r="A748" s="40"/>
      <c r="B748" s="5"/>
      <c r="C748" s="5"/>
      <c r="D748" s="5"/>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 x14ac:dyDescent="0.15">
      <c r="A749" s="40"/>
      <c r="B749" s="5"/>
      <c r="C749" s="5"/>
      <c r="D749" s="5"/>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 x14ac:dyDescent="0.15">
      <c r="A750" s="40"/>
      <c r="B750" s="5"/>
      <c r="C750" s="5"/>
      <c r="D750" s="5"/>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 x14ac:dyDescent="0.15">
      <c r="A751" s="40"/>
      <c r="B751" s="5"/>
      <c r="C751" s="5"/>
      <c r="D751" s="5"/>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 x14ac:dyDescent="0.15">
      <c r="A752" s="40"/>
      <c r="B752" s="5"/>
      <c r="C752" s="5"/>
      <c r="D752" s="5"/>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 x14ac:dyDescent="0.15">
      <c r="A753" s="40"/>
      <c r="B753" s="5"/>
      <c r="C753" s="5"/>
      <c r="D753" s="5"/>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 x14ac:dyDescent="0.15">
      <c r="A754" s="40"/>
      <c r="B754" s="5"/>
      <c r="C754" s="5"/>
      <c r="D754" s="5"/>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 x14ac:dyDescent="0.15">
      <c r="A755" s="40"/>
      <c r="B755" s="5"/>
      <c r="C755" s="5"/>
      <c r="D755" s="5"/>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 x14ac:dyDescent="0.15">
      <c r="A756" s="40"/>
      <c r="B756" s="5"/>
      <c r="C756" s="5"/>
      <c r="D756" s="5"/>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 x14ac:dyDescent="0.15">
      <c r="A757" s="40"/>
      <c r="B757" s="5"/>
      <c r="C757" s="5"/>
      <c r="D757" s="5"/>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 x14ac:dyDescent="0.15">
      <c r="A758" s="40"/>
      <c r="B758" s="5"/>
      <c r="C758" s="5"/>
      <c r="D758" s="5"/>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 x14ac:dyDescent="0.15">
      <c r="A759" s="40"/>
      <c r="B759" s="5"/>
      <c r="C759" s="5"/>
      <c r="D759" s="5"/>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 x14ac:dyDescent="0.15">
      <c r="A760" s="40"/>
      <c r="B760" s="5"/>
      <c r="C760" s="5"/>
      <c r="D760" s="5"/>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 x14ac:dyDescent="0.15">
      <c r="A761" s="40"/>
      <c r="B761" s="5"/>
      <c r="C761" s="5"/>
      <c r="D761" s="5"/>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 x14ac:dyDescent="0.15">
      <c r="A762" s="40"/>
      <c r="B762" s="5"/>
      <c r="C762" s="5"/>
      <c r="D762" s="5"/>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 x14ac:dyDescent="0.15">
      <c r="A763" s="40"/>
      <c r="B763" s="5"/>
      <c r="C763" s="5"/>
      <c r="D763" s="5"/>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 x14ac:dyDescent="0.15">
      <c r="A764" s="40"/>
      <c r="B764" s="5"/>
      <c r="C764" s="5"/>
      <c r="D764" s="5"/>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 x14ac:dyDescent="0.15">
      <c r="A765" s="40"/>
      <c r="B765" s="5"/>
      <c r="C765" s="5"/>
      <c r="D765" s="5"/>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 x14ac:dyDescent="0.15">
      <c r="A766" s="40"/>
      <c r="B766" s="5"/>
      <c r="C766" s="5"/>
      <c r="D766" s="5"/>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 x14ac:dyDescent="0.15">
      <c r="A767" s="40"/>
      <c r="B767" s="5"/>
      <c r="C767" s="5"/>
      <c r="D767" s="5"/>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 x14ac:dyDescent="0.15">
      <c r="A768" s="40"/>
      <c r="B768" s="5"/>
      <c r="C768" s="5"/>
      <c r="D768" s="5"/>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 x14ac:dyDescent="0.15">
      <c r="A769" s="40"/>
      <c r="B769" s="5"/>
      <c r="C769" s="5"/>
      <c r="D769" s="5"/>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 x14ac:dyDescent="0.15">
      <c r="A770" s="40"/>
      <c r="B770" s="5"/>
      <c r="C770" s="5"/>
      <c r="D770" s="5"/>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 x14ac:dyDescent="0.15">
      <c r="A771" s="40"/>
      <c r="B771" s="5"/>
      <c r="C771" s="5"/>
      <c r="D771" s="5"/>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 x14ac:dyDescent="0.15">
      <c r="A772" s="40"/>
      <c r="B772" s="5"/>
      <c r="C772" s="5"/>
      <c r="D772" s="5"/>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 x14ac:dyDescent="0.15">
      <c r="A773" s="40"/>
      <c r="B773" s="5"/>
      <c r="C773" s="5"/>
      <c r="D773" s="5"/>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 x14ac:dyDescent="0.15">
      <c r="A774" s="40"/>
      <c r="B774" s="5"/>
      <c r="C774" s="5"/>
      <c r="D774" s="5"/>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 x14ac:dyDescent="0.15">
      <c r="A775" s="40"/>
      <c r="B775" s="5"/>
      <c r="C775" s="5"/>
      <c r="D775" s="5"/>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 x14ac:dyDescent="0.15">
      <c r="A776" s="40"/>
      <c r="B776" s="5"/>
      <c r="C776" s="5"/>
      <c r="D776" s="5"/>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 x14ac:dyDescent="0.15">
      <c r="A777" s="40"/>
      <c r="B777" s="5"/>
      <c r="C777" s="5"/>
      <c r="D777" s="5"/>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 x14ac:dyDescent="0.15">
      <c r="A778" s="40"/>
      <c r="B778" s="5"/>
      <c r="C778" s="5"/>
      <c r="D778" s="5"/>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 x14ac:dyDescent="0.15">
      <c r="A779" s="40"/>
      <c r="B779" s="5"/>
      <c r="C779" s="5"/>
      <c r="D779" s="5"/>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 x14ac:dyDescent="0.15">
      <c r="A780" s="40"/>
      <c r="B780" s="5"/>
      <c r="C780" s="5"/>
      <c r="D780" s="5"/>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 x14ac:dyDescent="0.15">
      <c r="A781" s="40"/>
      <c r="B781" s="5"/>
      <c r="C781" s="5"/>
      <c r="D781" s="5"/>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 x14ac:dyDescent="0.15">
      <c r="A782" s="40"/>
      <c r="B782" s="5"/>
      <c r="C782" s="5"/>
      <c r="D782" s="5"/>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 x14ac:dyDescent="0.15">
      <c r="A783" s="40"/>
      <c r="B783" s="5"/>
      <c r="C783" s="5"/>
      <c r="D783" s="5"/>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 x14ac:dyDescent="0.15">
      <c r="A784" s="40"/>
      <c r="B784" s="5"/>
      <c r="C784" s="5"/>
      <c r="D784" s="5"/>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 x14ac:dyDescent="0.15">
      <c r="A785" s="40"/>
      <c r="B785" s="5"/>
      <c r="C785" s="5"/>
      <c r="D785" s="5"/>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 x14ac:dyDescent="0.15">
      <c r="A786" s="40"/>
      <c r="B786" s="5"/>
      <c r="C786" s="5"/>
      <c r="D786" s="5"/>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 x14ac:dyDescent="0.15">
      <c r="A787" s="40"/>
      <c r="B787" s="5"/>
      <c r="C787" s="5"/>
      <c r="D787" s="5"/>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 x14ac:dyDescent="0.15">
      <c r="A788" s="40"/>
      <c r="B788" s="5"/>
      <c r="C788" s="5"/>
      <c r="D788" s="5"/>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 x14ac:dyDescent="0.15">
      <c r="A789" s="40"/>
      <c r="B789" s="5"/>
      <c r="C789" s="5"/>
      <c r="D789" s="5"/>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 x14ac:dyDescent="0.15">
      <c r="A790" s="40"/>
      <c r="B790" s="5"/>
      <c r="C790" s="5"/>
      <c r="D790" s="5"/>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 x14ac:dyDescent="0.15">
      <c r="A791" s="40"/>
      <c r="B791" s="5"/>
      <c r="C791" s="5"/>
      <c r="D791" s="5"/>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 x14ac:dyDescent="0.15">
      <c r="A792" s="40"/>
      <c r="B792" s="5"/>
      <c r="C792" s="5"/>
      <c r="D792" s="5"/>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 x14ac:dyDescent="0.15">
      <c r="A793" s="40"/>
      <c r="B793" s="5"/>
      <c r="C793" s="5"/>
      <c r="D793" s="5"/>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 x14ac:dyDescent="0.15">
      <c r="A794" s="40"/>
      <c r="B794" s="5"/>
      <c r="C794" s="5"/>
      <c r="D794" s="5"/>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 x14ac:dyDescent="0.15">
      <c r="A795" s="40"/>
      <c r="B795" s="5"/>
      <c r="C795" s="5"/>
      <c r="D795" s="5"/>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 x14ac:dyDescent="0.15">
      <c r="A796" s="40"/>
      <c r="B796" s="5"/>
      <c r="C796" s="5"/>
      <c r="D796" s="5"/>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 x14ac:dyDescent="0.15">
      <c r="A797" s="40"/>
      <c r="B797" s="5"/>
      <c r="C797" s="5"/>
      <c r="D797" s="5"/>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 x14ac:dyDescent="0.15">
      <c r="A798" s="40"/>
      <c r="B798" s="5"/>
      <c r="C798" s="5"/>
      <c r="D798" s="5"/>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 x14ac:dyDescent="0.15">
      <c r="A799" s="40"/>
      <c r="B799" s="5"/>
      <c r="C799" s="5"/>
      <c r="D799" s="5"/>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 x14ac:dyDescent="0.15">
      <c r="A800" s="40"/>
      <c r="B800" s="5"/>
      <c r="C800" s="5"/>
      <c r="D800" s="5"/>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 x14ac:dyDescent="0.15">
      <c r="A801" s="40"/>
      <c r="B801" s="5"/>
      <c r="C801" s="5"/>
      <c r="D801" s="5"/>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 x14ac:dyDescent="0.15">
      <c r="A802" s="40"/>
      <c r="B802" s="5"/>
      <c r="C802" s="5"/>
      <c r="D802" s="5"/>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 x14ac:dyDescent="0.15">
      <c r="A803" s="40"/>
      <c r="B803" s="5"/>
      <c r="C803" s="5"/>
      <c r="D803" s="5"/>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 x14ac:dyDescent="0.15">
      <c r="A804" s="40"/>
      <c r="B804" s="5"/>
      <c r="C804" s="5"/>
      <c r="D804" s="5"/>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 x14ac:dyDescent="0.15">
      <c r="A805" s="40"/>
      <c r="B805" s="5"/>
      <c r="C805" s="5"/>
      <c r="D805" s="5"/>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 x14ac:dyDescent="0.15">
      <c r="A806" s="40"/>
      <c r="B806" s="5"/>
      <c r="C806" s="5"/>
      <c r="D806" s="5"/>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 x14ac:dyDescent="0.15">
      <c r="A807" s="40"/>
      <c r="B807" s="5"/>
      <c r="C807" s="5"/>
      <c r="D807" s="5"/>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 x14ac:dyDescent="0.15">
      <c r="A808" s="40"/>
      <c r="B808" s="5"/>
      <c r="C808" s="5"/>
      <c r="D808" s="5"/>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 x14ac:dyDescent="0.15">
      <c r="A809" s="40"/>
      <c r="B809" s="5"/>
      <c r="C809" s="5"/>
      <c r="D809" s="5"/>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 x14ac:dyDescent="0.15">
      <c r="A810" s="40"/>
      <c r="B810" s="5"/>
      <c r="C810" s="5"/>
      <c r="D810" s="5"/>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 x14ac:dyDescent="0.15">
      <c r="A811" s="40"/>
      <c r="B811" s="5"/>
      <c r="C811" s="5"/>
      <c r="D811" s="5"/>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 x14ac:dyDescent="0.15">
      <c r="A812" s="40"/>
      <c r="B812" s="5"/>
      <c r="C812" s="5"/>
      <c r="D812" s="5"/>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 x14ac:dyDescent="0.15">
      <c r="A813" s="40"/>
      <c r="B813" s="5"/>
      <c r="C813" s="5"/>
      <c r="D813" s="5"/>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 x14ac:dyDescent="0.15">
      <c r="A814" s="40"/>
      <c r="B814" s="5"/>
      <c r="C814" s="5"/>
      <c r="D814" s="5"/>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 x14ac:dyDescent="0.15">
      <c r="A815" s="40"/>
      <c r="B815" s="5"/>
      <c r="C815" s="5"/>
      <c r="D815" s="5"/>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 x14ac:dyDescent="0.15">
      <c r="A816" s="40"/>
      <c r="B816" s="5"/>
      <c r="C816" s="5"/>
      <c r="D816" s="5"/>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 x14ac:dyDescent="0.15">
      <c r="A817" s="40"/>
      <c r="B817" s="5"/>
      <c r="C817" s="5"/>
      <c r="D817" s="5"/>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 x14ac:dyDescent="0.15">
      <c r="A818" s="40"/>
      <c r="B818" s="5"/>
      <c r="C818" s="5"/>
      <c r="D818" s="5"/>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 x14ac:dyDescent="0.15">
      <c r="A819" s="40"/>
      <c r="B819" s="5"/>
      <c r="C819" s="5"/>
      <c r="D819" s="5"/>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 x14ac:dyDescent="0.15">
      <c r="A820" s="40"/>
      <c r="B820" s="5"/>
      <c r="C820" s="5"/>
      <c r="D820" s="5"/>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 x14ac:dyDescent="0.15">
      <c r="A821" s="40"/>
      <c r="B821" s="5"/>
      <c r="C821" s="5"/>
      <c r="D821" s="5"/>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 x14ac:dyDescent="0.15">
      <c r="A822" s="40"/>
      <c r="B822" s="5"/>
      <c r="C822" s="5"/>
      <c r="D822" s="5"/>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 x14ac:dyDescent="0.15">
      <c r="A823" s="40"/>
      <c r="B823" s="5"/>
      <c r="C823" s="5"/>
      <c r="D823" s="5"/>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 x14ac:dyDescent="0.15">
      <c r="A824" s="40"/>
      <c r="B824" s="5"/>
      <c r="C824" s="5"/>
      <c r="D824" s="5"/>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 x14ac:dyDescent="0.15">
      <c r="A825" s="40"/>
      <c r="B825" s="5"/>
      <c r="C825" s="5"/>
      <c r="D825" s="5"/>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 x14ac:dyDescent="0.15">
      <c r="A826" s="40"/>
      <c r="B826" s="5"/>
      <c r="C826" s="5"/>
      <c r="D826" s="5"/>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 x14ac:dyDescent="0.15">
      <c r="A827" s="40"/>
      <c r="B827" s="5"/>
      <c r="C827" s="5"/>
      <c r="D827" s="5"/>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 x14ac:dyDescent="0.15">
      <c r="A828" s="40"/>
      <c r="B828" s="5"/>
      <c r="C828" s="5"/>
      <c r="D828" s="5"/>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 x14ac:dyDescent="0.15">
      <c r="A829" s="40"/>
      <c r="B829" s="5"/>
      <c r="C829" s="5"/>
      <c r="D829" s="5"/>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 x14ac:dyDescent="0.15">
      <c r="A830" s="40"/>
      <c r="B830" s="5"/>
      <c r="C830" s="5"/>
      <c r="D830" s="5"/>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 x14ac:dyDescent="0.15">
      <c r="A831" s="40"/>
      <c r="B831" s="5"/>
      <c r="C831" s="5"/>
      <c r="D831" s="5"/>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 x14ac:dyDescent="0.15">
      <c r="A832" s="40"/>
      <c r="B832" s="5"/>
      <c r="C832" s="5"/>
      <c r="D832" s="5"/>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 x14ac:dyDescent="0.15">
      <c r="A833" s="40"/>
      <c r="B833" s="5"/>
      <c r="C833" s="5"/>
      <c r="D833" s="5"/>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 x14ac:dyDescent="0.15">
      <c r="A834" s="40"/>
      <c r="B834" s="5"/>
      <c r="C834" s="5"/>
      <c r="D834" s="5"/>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 x14ac:dyDescent="0.15">
      <c r="A835" s="40"/>
      <c r="B835" s="5"/>
      <c r="C835" s="5"/>
      <c r="D835" s="5"/>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 x14ac:dyDescent="0.15">
      <c r="A836" s="40"/>
      <c r="B836" s="5"/>
      <c r="C836" s="5"/>
      <c r="D836" s="5"/>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 x14ac:dyDescent="0.15">
      <c r="A837" s="40"/>
      <c r="B837" s="5"/>
      <c r="C837" s="5"/>
      <c r="D837" s="5"/>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 x14ac:dyDescent="0.15">
      <c r="A838" s="40"/>
      <c r="B838" s="5"/>
      <c r="C838" s="5"/>
      <c r="D838" s="5"/>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 x14ac:dyDescent="0.15">
      <c r="A839" s="40"/>
      <c r="B839" s="5"/>
      <c r="C839" s="5"/>
      <c r="D839" s="5"/>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 x14ac:dyDescent="0.15">
      <c r="A840" s="40"/>
      <c r="B840" s="5"/>
      <c r="C840" s="5"/>
      <c r="D840" s="5"/>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 x14ac:dyDescent="0.15">
      <c r="A841" s="40"/>
      <c r="B841" s="5"/>
      <c r="C841" s="5"/>
      <c r="D841" s="5"/>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 x14ac:dyDescent="0.15">
      <c r="A842" s="40"/>
      <c r="B842" s="5"/>
      <c r="C842" s="5"/>
      <c r="D842" s="5"/>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 x14ac:dyDescent="0.15">
      <c r="A843" s="40"/>
      <c r="B843" s="5"/>
      <c r="C843" s="5"/>
      <c r="D843" s="5"/>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 x14ac:dyDescent="0.15">
      <c r="A844" s="40"/>
      <c r="B844" s="5"/>
      <c r="C844" s="5"/>
      <c r="D844" s="5"/>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 x14ac:dyDescent="0.15">
      <c r="A845" s="40"/>
      <c r="B845" s="5"/>
      <c r="C845" s="5"/>
      <c r="D845" s="5"/>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 x14ac:dyDescent="0.15">
      <c r="A846" s="40"/>
      <c r="B846" s="5"/>
      <c r="C846" s="5"/>
      <c r="D846" s="5"/>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 x14ac:dyDescent="0.15">
      <c r="A847" s="40"/>
      <c r="B847" s="5"/>
      <c r="C847" s="5"/>
      <c r="D847" s="5"/>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 x14ac:dyDescent="0.15">
      <c r="A848" s="40"/>
      <c r="B848" s="5"/>
      <c r="C848" s="5"/>
      <c r="D848" s="5"/>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 x14ac:dyDescent="0.15">
      <c r="A849" s="40"/>
      <c r="B849" s="5"/>
      <c r="C849" s="5"/>
      <c r="D849" s="5"/>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 x14ac:dyDescent="0.15">
      <c r="A850" s="40"/>
      <c r="B850" s="5"/>
      <c r="C850" s="5"/>
      <c r="D850" s="5"/>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 x14ac:dyDescent="0.15">
      <c r="A851" s="40"/>
      <c r="B851" s="5"/>
      <c r="C851" s="5"/>
      <c r="D851" s="5"/>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 x14ac:dyDescent="0.15">
      <c r="A852" s="40"/>
      <c r="B852" s="5"/>
      <c r="C852" s="5"/>
      <c r="D852" s="5"/>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 x14ac:dyDescent="0.15">
      <c r="A853" s="40"/>
      <c r="B853" s="5"/>
      <c r="C853" s="5"/>
      <c r="D853" s="5"/>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 x14ac:dyDescent="0.15">
      <c r="A854" s="40"/>
      <c r="B854" s="5"/>
      <c r="C854" s="5"/>
      <c r="D854" s="5"/>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 x14ac:dyDescent="0.15">
      <c r="A855" s="40"/>
      <c r="B855" s="5"/>
      <c r="C855" s="5"/>
      <c r="D855" s="5"/>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 x14ac:dyDescent="0.15">
      <c r="A856" s="40"/>
      <c r="B856" s="5"/>
      <c r="C856" s="5"/>
      <c r="D856" s="5"/>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 x14ac:dyDescent="0.15">
      <c r="A857" s="40"/>
      <c r="B857" s="5"/>
      <c r="C857" s="5"/>
      <c r="D857" s="5"/>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 x14ac:dyDescent="0.15">
      <c r="A858" s="40"/>
      <c r="B858" s="5"/>
      <c r="C858" s="5"/>
      <c r="D858" s="5"/>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 x14ac:dyDescent="0.15">
      <c r="A859" s="40"/>
      <c r="B859" s="5"/>
      <c r="C859" s="5"/>
      <c r="D859" s="5"/>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 x14ac:dyDescent="0.15">
      <c r="A860" s="40"/>
      <c r="B860" s="5"/>
      <c r="C860" s="5"/>
      <c r="D860" s="5"/>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 x14ac:dyDescent="0.15">
      <c r="A861" s="40"/>
      <c r="B861" s="5"/>
      <c r="C861" s="5"/>
      <c r="D861" s="5"/>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 x14ac:dyDescent="0.15">
      <c r="A862" s="40"/>
      <c r="B862" s="5"/>
      <c r="C862" s="5"/>
      <c r="D862" s="5"/>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 x14ac:dyDescent="0.15">
      <c r="A863" s="40"/>
      <c r="B863" s="5"/>
      <c r="C863" s="5"/>
      <c r="D863" s="5"/>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 x14ac:dyDescent="0.15">
      <c r="A864" s="40"/>
      <c r="B864" s="5"/>
      <c r="C864" s="5"/>
      <c r="D864" s="5"/>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 x14ac:dyDescent="0.15">
      <c r="A865" s="40"/>
      <c r="B865" s="5"/>
      <c r="C865" s="5"/>
      <c r="D865" s="5"/>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 x14ac:dyDescent="0.15">
      <c r="A866" s="40"/>
      <c r="B866" s="5"/>
      <c r="C866" s="5"/>
      <c r="D866" s="5"/>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 x14ac:dyDescent="0.15">
      <c r="A867" s="40"/>
      <c r="B867" s="5"/>
      <c r="C867" s="5"/>
      <c r="D867" s="5"/>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 x14ac:dyDescent="0.15">
      <c r="A868" s="40"/>
      <c r="B868" s="5"/>
      <c r="C868" s="5"/>
      <c r="D868" s="5"/>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 x14ac:dyDescent="0.15">
      <c r="A869" s="40"/>
      <c r="B869" s="5"/>
      <c r="C869" s="5"/>
      <c r="D869" s="5"/>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 x14ac:dyDescent="0.15">
      <c r="A870" s="40"/>
      <c r="B870" s="5"/>
      <c r="C870" s="5"/>
      <c r="D870" s="5"/>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 x14ac:dyDescent="0.15">
      <c r="A871" s="40"/>
      <c r="B871" s="5"/>
      <c r="C871" s="5"/>
      <c r="D871" s="5"/>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 x14ac:dyDescent="0.15">
      <c r="A872" s="40"/>
      <c r="B872" s="5"/>
      <c r="C872" s="5"/>
      <c r="D872" s="5"/>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 x14ac:dyDescent="0.15">
      <c r="A873" s="40"/>
      <c r="B873" s="5"/>
      <c r="C873" s="5"/>
      <c r="D873" s="5"/>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 x14ac:dyDescent="0.15">
      <c r="A874" s="40"/>
      <c r="B874" s="5"/>
      <c r="C874" s="5"/>
      <c r="D874" s="5"/>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 x14ac:dyDescent="0.15">
      <c r="A875" s="40"/>
      <c r="B875" s="5"/>
      <c r="C875" s="5"/>
      <c r="D875" s="5"/>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 x14ac:dyDescent="0.15">
      <c r="A876" s="40"/>
      <c r="B876" s="5"/>
      <c r="C876" s="5"/>
      <c r="D876" s="5"/>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 x14ac:dyDescent="0.15">
      <c r="A877" s="40"/>
      <c r="B877" s="5"/>
      <c r="C877" s="5"/>
      <c r="D877" s="5"/>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 x14ac:dyDescent="0.15">
      <c r="A878" s="40"/>
      <c r="B878" s="5"/>
      <c r="C878" s="5"/>
      <c r="D878" s="5"/>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 x14ac:dyDescent="0.15">
      <c r="A879" s="40"/>
      <c r="B879" s="5"/>
      <c r="C879" s="5"/>
      <c r="D879" s="5"/>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 x14ac:dyDescent="0.15">
      <c r="A880" s="40"/>
      <c r="B880" s="5"/>
      <c r="C880" s="5"/>
      <c r="D880" s="5"/>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 x14ac:dyDescent="0.15">
      <c r="A881" s="40"/>
      <c r="B881" s="5"/>
      <c r="C881" s="5"/>
      <c r="D881" s="5"/>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 x14ac:dyDescent="0.15">
      <c r="A882" s="40"/>
      <c r="B882" s="5"/>
      <c r="C882" s="5"/>
      <c r="D882" s="5"/>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 x14ac:dyDescent="0.15">
      <c r="A883" s="40"/>
      <c r="B883" s="5"/>
      <c r="C883" s="5"/>
      <c r="D883" s="5"/>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 x14ac:dyDescent="0.15">
      <c r="A884" s="40"/>
      <c r="B884" s="5"/>
      <c r="C884" s="5"/>
      <c r="D884" s="5"/>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 x14ac:dyDescent="0.15">
      <c r="A885" s="40"/>
      <c r="B885" s="5"/>
      <c r="C885" s="5"/>
      <c r="D885" s="5"/>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 x14ac:dyDescent="0.15">
      <c r="A886" s="40"/>
      <c r="B886" s="5"/>
      <c r="C886" s="5"/>
      <c r="D886" s="5"/>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 x14ac:dyDescent="0.15">
      <c r="A887" s="40"/>
      <c r="B887" s="5"/>
      <c r="C887" s="5"/>
      <c r="D887" s="5"/>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 x14ac:dyDescent="0.15">
      <c r="A888" s="40"/>
      <c r="B888" s="5"/>
      <c r="C888" s="5"/>
      <c r="D888" s="5"/>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 x14ac:dyDescent="0.15">
      <c r="A889" s="40"/>
      <c r="B889" s="5"/>
      <c r="C889" s="5"/>
      <c r="D889" s="5"/>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 x14ac:dyDescent="0.15">
      <c r="A890" s="40"/>
      <c r="B890" s="5"/>
      <c r="C890" s="5"/>
      <c r="D890" s="5"/>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 x14ac:dyDescent="0.15">
      <c r="A891" s="40"/>
      <c r="B891" s="5"/>
      <c r="C891" s="5"/>
      <c r="D891" s="5"/>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 x14ac:dyDescent="0.15">
      <c r="A892" s="40"/>
      <c r="B892" s="5"/>
      <c r="C892" s="5"/>
      <c r="D892" s="5"/>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 x14ac:dyDescent="0.15">
      <c r="A893" s="40"/>
      <c r="B893" s="5"/>
      <c r="C893" s="5"/>
      <c r="D893" s="5"/>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 x14ac:dyDescent="0.15">
      <c r="A894" s="40"/>
      <c r="B894" s="5"/>
      <c r="C894" s="5"/>
      <c r="D894" s="5"/>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 x14ac:dyDescent="0.15">
      <c r="A895" s="40"/>
      <c r="B895" s="5"/>
      <c r="C895" s="5"/>
      <c r="D895" s="5"/>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 x14ac:dyDescent="0.15">
      <c r="A896" s="40"/>
      <c r="B896" s="5"/>
      <c r="C896" s="5"/>
      <c r="D896" s="5"/>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 x14ac:dyDescent="0.15">
      <c r="A897" s="40"/>
      <c r="B897" s="5"/>
      <c r="C897" s="5"/>
      <c r="D897" s="5"/>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 x14ac:dyDescent="0.15">
      <c r="A898" s="40"/>
      <c r="B898" s="5"/>
      <c r="C898" s="5"/>
      <c r="D898" s="5"/>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 x14ac:dyDescent="0.15">
      <c r="A899" s="40"/>
      <c r="B899" s="5"/>
      <c r="C899" s="5"/>
      <c r="D899" s="5"/>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 x14ac:dyDescent="0.15">
      <c r="A900" s="40"/>
      <c r="B900" s="5"/>
      <c r="C900" s="5"/>
      <c r="D900" s="5"/>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 x14ac:dyDescent="0.15">
      <c r="A901" s="40"/>
      <c r="B901" s="5"/>
      <c r="C901" s="5"/>
      <c r="D901" s="5"/>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 x14ac:dyDescent="0.15">
      <c r="A902" s="40"/>
      <c r="B902" s="5"/>
      <c r="C902" s="5"/>
      <c r="D902" s="5"/>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 x14ac:dyDescent="0.15">
      <c r="A903" s="40"/>
      <c r="B903" s="5"/>
      <c r="C903" s="5"/>
      <c r="D903" s="5"/>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 x14ac:dyDescent="0.15">
      <c r="A904" s="40"/>
      <c r="B904" s="5"/>
      <c r="C904" s="5"/>
      <c r="D904" s="5"/>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 x14ac:dyDescent="0.15">
      <c r="A905" s="40"/>
      <c r="B905" s="5"/>
      <c r="C905" s="5"/>
      <c r="D905" s="5"/>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 x14ac:dyDescent="0.15">
      <c r="A906" s="40"/>
      <c r="B906" s="5"/>
      <c r="C906" s="5"/>
      <c r="D906" s="5"/>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 x14ac:dyDescent="0.15">
      <c r="A907" s="40"/>
      <c r="B907" s="5"/>
      <c r="C907" s="5"/>
      <c r="D907" s="5"/>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 x14ac:dyDescent="0.15">
      <c r="A908" s="40"/>
      <c r="B908" s="5"/>
      <c r="C908" s="5"/>
      <c r="D908" s="5"/>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 x14ac:dyDescent="0.15">
      <c r="A909" s="40"/>
      <c r="B909" s="5"/>
      <c r="C909" s="5"/>
      <c r="D909" s="5"/>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 x14ac:dyDescent="0.15">
      <c r="A910" s="40"/>
      <c r="B910" s="5"/>
      <c r="C910" s="5"/>
      <c r="D910" s="5"/>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 x14ac:dyDescent="0.15">
      <c r="A911" s="40"/>
      <c r="B911" s="5"/>
      <c r="C911" s="5"/>
      <c r="D911" s="5"/>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 x14ac:dyDescent="0.15">
      <c r="A912" s="40"/>
      <c r="B912" s="5"/>
      <c r="C912" s="5"/>
      <c r="D912" s="5"/>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 x14ac:dyDescent="0.15">
      <c r="A913" s="40"/>
      <c r="B913" s="5"/>
      <c r="C913" s="5"/>
      <c r="D913" s="5"/>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 x14ac:dyDescent="0.15">
      <c r="A914" s="40"/>
      <c r="B914" s="5"/>
      <c r="C914" s="5"/>
      <c r="D914" s="5"/>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 x14ac:dyDescent="0.15">
      <c r="A915" s="40"/>
      <c r="B915" s="5"/>
      <c r="C915" s="5"/>
      <c r="D915" s="5"/>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 x14ac:dyDescent="0.15">
      <c r="A916" s="40"/>
      <c r="B916" s="5"/>
      <c r="C916" s="5"/>
      <c r="D916" s="5"/>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 x14ac:dyDescent="0.15">
      <c r="A917" s="40"/>
      <c r="B917" s="5"/>
      <c r="C917" s="5"/>
      <c r="D917" s="5"/>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 x14ac:dyDescent="0.15">
      <c r="A918" s="40"/>
      <c r="B918" s="5"/>
      <c r="C918" s="5"/>
      <c r="D918" s="5"/>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 x14ac:dyDescent="0.15">
      <c r="A919" s="40"/>
      <c r="B919" s="5"/>
      <c r="C919" s="5"/>
      <c r="D919" s="5"/>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 x14ac:dyDescent="0.15">
      <c r="A920" s="40"/>
      <c r="B920" s="5"/>
      <c r="C920" s="5"/>
      <c r="D920" s="5"/>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 x14ac:dyDescent="0.15">
      <c r="A921" s="40"/>
      <c r="B921" s="5"/>
      <c r="C921" s="5"/>
      <c r="D921" s="5"/>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 x14ac:dyDescent="0.15">
      <c r="A922" s="40"/>
      <c r="B922" s="5"/>
      <c r="C922" s="5"/>
      <c r="D922" s="5"/>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 x14ac:dyDescent="0.15">
      <c r="A923" s="40"/>
      <c r="B923" s="5"/>
      <c r="C923" s="5"/>
      <c r="D923" s="5"/>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 x14ac:dyDescent="0.15">
      <c r="A924" s="40"/>
      <c r="B924" s="5"/>
      <c r="C924" s="5"/>
      <c r="D924" s="5"/>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 x14ac:dyDescent="0.15">
      <c r="A925" s="40"/>
      <c r="B925" s="5"/>
      <c r="C925" s="5"/>
      <c r="D925" s="5"/>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 x14ac:dyDescent="0.15">
      <c r="A926" s="40"/>
      <c r="B926" s="5"/>
      <c r="C926" s="5"/>
      <c r="D926" s="5"/>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 x14ac:dyDescent="0.15">
      <c r="A927" s="40"/>
      <c r="B927" s="5"/>
      <c r="C927" s="5"/>
      <c r="D927" s="5"/>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 x14ac:dyDescent="0.15">
      <c r="A928" s="40"/>
      <c r="B928" s="5"/>
      <c r="C928" s="5"/>
      <c r="D928" s="5"/>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 x14ac:dyDescent="0.15">
      <c r="A929" s="40"/>
      <c r="B929" s="5"/>
      <c r="C929" s="5"/>
      <c r="D929" s="5"/>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 x14ac:dyDescent="0.15">
      <c r="A930" s="40"/>
      <c r="B930" s="5"/>
      <c r="C930" s="5"/>
      <c r="D930" s="5"/>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 x14ac:dyDescent="0.15">
      <c r="A931" s="40"/>
      <c r="B931" s="5"/>
      <c r="C931" s="5"/>
      <c r="D931" s="5"/>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 x14ac:dyDescent="0.15">
      <c r="A932" s="40"/>
      <c r="B932" s="5"/>
      <c r="C932" s="5"/>
      <c r="D932" s="5"/>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 x14ac:dyDescent="0.15">
      <c r="A933" s="40"/>
      <c r="B933" s="5"/>
      <c r="C933" s="5"/>
      <c r="D933" s="5"/>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 x14ac:dyDescent="0.15">
      <c r="A934" s="40"/>
      <c r="B934" s="5"/>
      <c r="C934" s="5"/>
      <c r="D934" s="5"/>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 x14ac:dyDescent="0.15">
      <c r="A935" s="40"/>
      <c r="B935" s="5"/>
      <c r="C935" s="5"/>
      <c r="D935" s="5"/>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 x14ac:dyDescent="0.15">
      <c r="A936" s="40"/>
      <c r="B936" s="5"/>
      <c r="C936" s="5"/>
      <c r="D936" s="5"/>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 x14ac:dyDescent="0.15">
      <c r="A937" s="40"/>
      <c r="B937" s="5"/>
      <c r="C937" s="5"/>
      <c r="D937" s="5"/>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 x14ac:dyDescent="0.15">
      <c r="A938" s="40"/>
      <c r="B938" s="5"/>
      <c r="C938" s="5"/>
      <c r="D938" s="5"/>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 x14ac:dyDescent="0.15">
      <c r="A939" s="40"/>
      <c r="B939" s="5"/>
      <c r="C939" s="5"/>
      <c r="D939" s="5"/>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 x14ac:dyDescent="0.15">
      <c r="A940" s="40"/>
      <c r="B940" s="5"/>
      <c r="C940" s="5"/>
      <c r="D940" s="5"/>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 x14ac:dyDescent="0.15">
      <c r="A941" s="40"/>
      <c r="B941" s="5"/>
      <c r="C941" s="5"/>
      <c r="D941" s="5"/>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 x14ac:dyDescent="0.15">
      <c r="A942" s="40"/>
      <c r="B942" s="5"/>
      <c r="C942" s="5"/>
      <c r="D942" s="5"/>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 x14ac:dyDescent="0.15">
      <c r="A943" s="40"/>
      <c r="B943" s="5"/>
      <c r="C943" s="5"/>
      <c r="D943" s="5"/>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 x14ac:dyDescent="0.15">
      <c r="A944" s="40"/>
      <c r="B944" s="5"/>
      <c r="C944" s="5"/>
      <c r="D944" s="5"/>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 x14ac:dyDescent="0.15">
      <c r="A945" s="40"/>
      <c r="B945" s="5"/>
      <c r="C945" s="5"/>
      <c r="D945" s="5"/>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 x14ac:dyDescent="0.15">
      <c r="A946" s="40"/>
      <c r="B946" s="5"/>
      <c r="C946" s="5"/>
      <c r="D946" s="5"/>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 x14ac:dyDescent="0.15">
      <c r="A947" s="40"/>
      <c r="B947" s="5"/>
      <c r="C947" s="5"/>
      <c r="D947" s="5"/>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 x14ac:dyDescent="0.15">
      <c r="A948" s="40"/>
      <c r="B948" s="5"/>
      <c r="C948" s="5"/>
      <c r="D948" s="5"/>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 x14ac:dyDescent="0.15">
      <c r="A949" s="40"/>
      <c r="B949" s="5"/>
      <c r="C949" s="5"/>
      <c r="D949" s="5"/>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 x14ac:dyDescent="0.15">
      <c r="A950" s="40"/>
      <c r="B950" s="5"/>
      <c r="C950" s="5"/>
      <c r="D950" s="5"/>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 x14ac:dyDescent="0.15">
      <c r="A951" s="40"/>
      <c r="B951" s="5"/>
      <c r="C951" s="5"/>
      <c r="D951" s="5"/>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 x14ac:dyDescent="0.15">
      <c r="A952" s="40"/>
      <c r="B952" s="5"/>
      <c r="C952" s="5"/>
      <c r="D952" s="5"/>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 x14ac:dyDescent="0.15">
      <c r="A953" s="40"/>
      <c r="B953" s="5"/>
      <c r="C953" s="5"/>
      <c r="D953" s="5"/>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 x14ac:dyDescent="0.15">
      <c r="A954" s="40"/>
      <c r="B954" s="5"/>
      <c r="C954" s="5"/>
      <c r="D954" s="5"/>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 x14ac:dyDescent="0.15">
      <c r="A955" s="40"/>
      <c r="B955" s="5"/>
      <c r="C955" s="5"/>
      <c r="D955" s="5"/>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 x14ac:dyDescent="0.15">
      <c r="A956" s="40"/>
      <c r="B956" s="5"/>
      <c r="C956" s="5"/>
      <c r="D956" s="5"/>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 x14ac:dyDescent="0.15">
      <c r="A957" s="40"/>
      <c r="B957" s="5"/>
      <c r="C957" s="5"/>
      <c r="D957" s="5"/>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 x14ac:dyDescent="0.15">
      <c r="A958" s="40"/>
      <c r="B958" s="5"/>
      <c r="C958" s="5"/>
      <c r="D958" s="5"/>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 x14ac:dyDescent="0.15">
      <c r="A959" s="40"/>
      <c r="B959" s="5"/>
      <c r="C959" s="5"/>
      <c r="D959" s="5"/>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 x14ac:dyDescent="0.15">
      <c r="A960" s="40"/>
      <c r="B960" s="5"/>
      <c r="C960" s="5"/>
      <c r="D960" s="5"/>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 x14ac:dyDescent="0.15">
      <c r="A961" s="40"/>
      <c r="B961" s="5"/>
      <c r="C961" s="5"/>
      <c r="D961" s="5"/>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 x14ac:dyDescent="0.15">
      <c r="A962" s="40"/>
      <c r="B962" s="5"/>
      <c r="C962" s="5"/>
      <c r="D962" s="5"/>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 x14ac:dyDescent="0.15">
      <c r="A963" s="40"/>
      <c r="B963" s="5"/>
      <c r="C963" s="5"/>
      <c r="D963" s="5"/>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 x14ac:dyDescent="0.15">
      <c r="A964" s="40"/>
      <c r="B964" s="5"/>
      <c r="C964" s="5"/>
      <c r="D964" s="5"/>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 x14ac:dyDescent="0.15">
      <c r="A965" s="40"/>
      <c r="B965" s="5"/>
      <c r="C965" s="5"/>
      <c r="D965" s="5"/>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 x14ac:dyDescent="0.15">
      <c r="A966" s="40"/>
      <c r="B966" s="5"/>
      <c r="C966" s="5"/>
      <c r="D966" s="5"/>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 x14ac:dyDescent="0.15">
      <c r="A967" s="40"/>
      <c r="B967" s="5"/>
      <c r="C967" s="5"/>
      <c r="D967" s="5"/>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 x14ac:dyDescent="0.15">
      <c r="A968" s="40"/>
      <c r="B968" s="5"/>
      <c r="C968" s="5"/>
      <c r="D968" s="5"/>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 x14ac:dyDescent="0.15">
      <c r="A969" s="40"/>
      <c r="B969" s="5"/>
      <c r="C969" s="5"/>
      <c r="D969" s="5"/>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 x14ac:dyDescent="0.15">
      <c r="A970" s="40"/>
      <c r="B970" s="5"/>
      <c r="C970" s="5"/>
      <c r="D970" s="5"/>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 x14ac:dyDescent="0.15">
      <c r="A971" s="40"/>
      <c r="B971" s="5"/>
      <c r="C971" s="5"/>
      <c r="D971" s="5"/>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 x14ac:dyDescent="0.15">
      <c r="A972" s="40"/>
      <c r="B972" s="5"/>
      <c r="C972" s="5"/>
      <c r="D972" s="5"/>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 x14ac:dyDescent="0.15">
      <c r="A973" s="40"/>
      <c r="B973" s="5"/>
      <c r="C973" s="5"/>
      <c r="D973" s="5"/>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 x14ac:dyDescent="0.15">
      <c r="A974" s="40"/>
      <c r="B974" s="5"/>
      <c r="C974" s="5"/>
      <c r="D974" s="5"/>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 x14ac:dyDescent="0.15">
      <c r="A975" s="40"/>
      <c r="B975" s="5"/>
      <c r="C975" s="5"/>
      <c r="D975" s="5"/>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 x14ac:dyDescent="0.15">
      <c r="A976" s="40"/>
      <c r="B976" s="5"/>
      <c r="C976" s="5"/>
      <c r="D976" s="5"/>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 x14ac:dyDescent="0.15">
      <c r="A977" s="40"/>
      <c r="B977" s="5"/>
      <c r="C977" s="5"/>
      <c r="D977" s="5"/>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 x14ac:dyDescent="0.15">
      <c r="A978" s="40"/>
      <c r="B978" s="5"/>
      <c r="C978" s="5"/>
      <c r="D978" s="5"/>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 x14ac:dyDescent="0.15">
      <c r="A979" s="40"/>
      <c r="B979" s="5"/>
      <c r="C979" s="5"/>
      <c r="D979" s="5"/>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 x14ac:dyDescent="0.15">
      <c r="A980" s="40"/>
      <c r="B980" s="5"/>
      <c r="C980" s="5"/>
      <c r="D980" s="5"/>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 x14ac:dyDescent="0.15">
      <c r="A981" s="40"/>
      <c r="B981" s="5"/>
      <c r="C981" s="5"/>
      <c r="D981" s="5"/>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 x14ac:dyDescent="0.15">
      <c r="A982" s="40"/>
      <c r="B982" s="5"/>
      <c r="C982" s="5"/>
      <c r="D982" s="5"/>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 x14ac:dyDescent="0.15">
      <c r="A983" s="40"/>
      <c r="B983" s="5"/>
      <c r="C983" s="5"/>
      <c r="D983" s="5"/>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 x14ac:dyDescent="0.15">
      <c r="A984" s="40"/>
      <c r="B984" s="5"/>
      <c r="C984" s="5"/>
      <c r="D984" s="5"/>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 x14ac:dyDescent="0.15">
      <c r="A985" s="40"/>
      <c r="B985" s="5"/>
      <c r="C985" s="5"/>
      <c r="D985" s="5"/>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 x14ac:dyDescent="0.15">
      <c r="A986" s="40"/>
      <c r="B986" s="5"/>
      <c r="C986" s="5"/>
      <c r="D986" s="5"/>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 x14ac:dyDescent="0.15">
      <c r="A987" s="40"/>
      <c r="B987" s="5"/>
      <c r="C987" s="5"/>
      <c r="D987" s="5"/>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 x14ac:dyDescent="0.15">
      <c r="A988" s="40"/>
      <c r="B988" s="5"/>
      <c r="C988" s="5"/>
      <c r="D988" s="5"/>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 x14ac:dyDescent="0.15">
      <c r="A989" s="40"/>
      <c r="B989" s="5"/>
      <c r="C989" s="5"/>
      <c r="D989" s="5"/>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 x14ac:dyDescent="0.15">
      <c r="A990" s="40"/>
      <c r="B990" s="5"/>
      <c r="C990" s="5"/>
      <c r="D990" s="5"/>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 x14ac:dyDescent="0.15">
      <c r="A991" s="40"/>
      <c r="B991" s="5"/>
      <c r="C991" s="5"/>
      <c r="D991" s="5"/>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 x14ac:dyDescent="0.15">
      <c r="A992" s="40"/>
      <c r="B992" s="5"/>
      <c r="C992" s="5"/>
      <c r="D992" s="5"/>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 x14ac:dyDescent="0.15">
      <c r="A993" s="40"/>
      <c r="B993" s="5"/>
      <c r="C993" s="5"/>
      <c r="D993" s="5"/>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 x14ac:dyDescent="0.15">
      <c r="A994" s="40"/>
      <c r="B994" s="5"/>
      <c r="C994" s="5"/>
      <c r="D994" s="5"/>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 x14ac:dyDescent="0.15">
      <c r="A995" s="40"/>
      <c r="B995" s="5"/>
      <c r="C995" s="5"/>
      <c r="D995" s="5"/>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 x14ac:dyDescent="0.15">
      <c r="A996" s="40"/>
      <c r="B996" s="5"/>
      <c r="C996" s="5"/>
      <c r="D996" s="5"/>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 x14ac:dyDescent="0.15">
      <c r="A997" s="40"/>
      <c r="B997" s="5"/>
      <c r="C997" s="5"/>
      <c r="D997" s="5"/>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 x14ac:dyDescent="0.15">
      <c r="A998" s="40"/>
      <c r="B998" s="5"/>
      <c r="C998" s="5"/>
      <c r="D998" s="5"/>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 x14ac:dyDescent="0.15">
      <c r="A999" s="40"/>
      <c r="B999" s="5"/>
      <c r="C999" s="5"/>
      <c r="D999" s="5"/>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 x14ac:dyDescent="0.15">
      <c r="A1000" s="40"/>
      <c r="B1000" s="5"/>
      <c r="C1000" s="5"/>
      <c r="D1000" s="5"/>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4" x14ac:dyDescent="0.15">
      <c r="A1001" s="40"/>
      <c r="B1001" s="5"/>
      <c r="C1001" s="5"/>
      <c r="D1001" s="5"/>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row r="1002" spans="1:26" ht="14" x14ac:dyDescent="0.15">
      <c r="A1002" s="40"/>
      <c r="B1002" s="5"/>
      <c r="C1002" s="5"/>
      <c r="D1002" s="5"/>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row>
  </sheetData>
  <mergeCells count="1">
    <mergeCell ref="A1:B1"/>
  </mergeCells>
  <pageMargins left="0.7" right="0.7" top="0.75" bottom="0.75" header="0.3" footer="0.3"/>
  <ignoredErrors>
    <ignoredError sqref="A9:A15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9"/>
  <sheetViews>
    <sheetView showGridLines="0" workbookViewId="0">
      <selection sqref="A1:B1"/>
    </sheetView>
  </sheetViews>
  <sheetFormatPr baseColWidth="10" defaultColWidth="14.5" defaultRowHeight="15.75" customHeight="1" x14ac:dyDescent="0.15"/>
  <cols>
    <col min="2" max="2" width="122.33203125" customWidth="1"/>
  </cols>
  <sheetData>
    <row r="1" spans="1:26" ht="15.75" customHeight="1" x14ac:dyDescent="0.15">
      <c r="A1" s="192" t="s">
        <v>7365</v>
      </c>
      <c r="B1" s="193"/>
    </row>
    <row r="2" spans="1:26" ht="15.75" customHeight="1" x14ac:dyDescent="0.15">
      <c r="A2" s="46" t="s">
        <v>292</v>
      </c>
      <c r="B2" s="5"/>
      <c r="C2" s="5"/>
      <c r="D2" s="5"/>
      <c r="E2" s="5"/>
      <c r="F2" s="5"/>
      <c r="G2" s="5"/>
      <c r="H2" s="5"/>
      <c r="I2" s="40"/>
      <c r="J2" s="40"/>
      <c r="K2" s="40"/>
      <c r="L2" s="40"/>
      <c r="M2" s="40"/>
      <c r="N2" s="40"/>
      <c r="O2" s="40"/>
      <c r="P2" s="40"/>
      <c r="Q2" s="40"/>
      <c r="R2" s="40"/>
      <c r="S2" s="40"/>
      <c r="T2" s="40"/>
      <c r="U2" s="40"/>
      <c r="V2" s="40"/>
      <c r="W2" s="40"/>
      <c r="X2" s="40"/>
      <c r="Y2" s="40"/>
      <c r="Z2" s="40"/>
    </row>
    <row r="3" spans="1:26" ht="15.75" customHeight="1" x14ac:dyDescent="0.15">
      <c r="A3" s="36" t="s">
        <v>5064</v>
      </c>
      <c r="B3" s="5" t="s">
        <v>5065</v>
      </c>
      <c r="C3" s="5"/>
      <c r="D3" s="5"/>
      <c r="E3" s="5"/>
      <c r="F3" s="5"/>
      <c r="G3" s="5"/>
      <c r="H3" s="5"/>
      <c r="I3" s="40"/>
      <c r="J3" s="40"/>
      <c r="K3" s="40"/>
      <c r="L3" s="40"/>
      <c r="M3" s="40"/>
      <c r="N3" s="40"/>
      <c r="O3" s="40"/>
      <c r="P3" s="40"/>
      <c r="Q3" s="40"/>
      <c r="R3" s="40"/>
      <c r="S3" s="40"/>
      <c r="T3" s="40"/>
      <c r="U3" s="40"/>
      <c r="V3" s="40"/>
      <c r="W3" s="40"/>
      <c r="X3" s="40"/>
      <c r="Y3" s="40"/>
      <c r="Z3" s="40"/>
    </row>
    <row r="4" spans="1:26" ht="15.75" customHeight="1" x14ac:dyDescent="0.15">
      <c r="A4" s="36" t="s">
        <v>5066</v>
      </c>
      <c r="B4" s="5" t="s">
        <v>5067</v>
      </c>
      <c r="C4" s="5"/>
      <c r="D4" s="5"/>
      <c r="E4" s="5"/>
      <c r="F4" s="5"/>
      <c r="G4" s="5"/>
      <c r="H4" s="5"/>
      <c r="I4" s="40"/>
      <c r="J4" s="40"/>
      <c r="K4" s="40"/>
      <c r="L4" s="40"/>
      <c r="M4" s="40"/>
      <c r="N4" s="40"/>
      <c r="O4" s="40"/>
      <c r="P4" s="40"/>
      <c r="Q4" s="40"/>
      <c r="R4" s="40"/>
      <c r="S4" s="40"/>
      <c r="T4" s="40"/>
      <c r="U4" s="40"/>
      <c r="V4" s="40"/>
      <c r="W4" s="40"/>
      <c r="X4" s="40"/>
      <c r="Y4" s="40"/>
      <c r="Z4" s="40"/>
    </row>
    <row r="5" spans="1:26" ht="15.75" customHeight="1" x14ac:dyDescent="0.15">
      <c r="A5" s="36" t="s">
        <v>5068</v>
      </c>
      <c r="B5" s="5" t="s">
        <v>5069</v>
      </c>
      <c r="C5" s="5"/>
      <c r="D5" s="5"/>
      <c r="E5" s="5"/>
      <c r="F5" s="5"/>
      <c r="G5" s="5"/>
      <c r="H5" s="5"/>
      <c r="I5" s="40"/>
      <c r="J5" s="40"/>
      <c r="K5" s="40"/>
      <c r="L5" s="40"/>
      <c r="M5" s="40"/>
      <c r="N5" s="40"/>
      <c r="O5" s="40"/>
      <c r="P5" s="40"/>
      <c r="Q5" s="40"/>
      <c r="R5" s="40"/>
      <c r="S5" s="40"/>
      <c r="T5" s="40"/>
      <c r="U5" s="40"/>
      <c r="V5" s="40"/>
      <c r="W5" s="40"/>
      <c r="X5" s="40"/>
      <c r="Y5" s="40"/>
      <c r="Z5" s="40"/>
    </row>
    <row r="6" spans="1:26" ht="15.75" customHeight="1" x14ac:dyDescent="0.15">
      <c r="A6" s="36" t="s">
        <v>5070</v>
      </c>
      <c r="B6" s="5" t="s">
        <v>5071</v>
      </c>
      <c r="C6" s="5"/>
      <c r="D6" s="5"/>
      <c r="E6" s="5"/>
      <c r="F6" s="5"/>
      <c r="G6" s="5"/>
      <c r="H6" s="5"/>
      <c r="I6" s="40"/>
      <c r="J6" s="40"/>
      <c r="K6" s="40"/>
      <c r="L6" s="40"/>
      <c r="M6" s="40"/>
      <c r="N6" s="40"/>
      <c r="O6" s="40"/>
      <c r="P6" s="40"/>
      <c r="Q6" s="40"/>
      <c r="R6" s="40"/>
      <c r="S6" s="40"/>
      <c r="T6" s="40"/>
      <c r="U6" s="40"/>
      <c r="V6" s="40"/>
      <c r="W6" s="40"/>
      <c r="X6" s="40"/>
      <c r="Y6" s="40"/>
      <c r="Z6" s="40"/>
    </row>
    <row r="7" spans="1:26" ht="15.75" customHeight="1" x14ac:dyDescent="0.15">
      <c r="A7" s="36" t="s">
        <v>5072</v>
      </c>
      <c r="B7" s="5" t="s">
        <v>5073</v>
      </c>
      <c r="C7" s="5"/>
      <c r="D7" s="5"/>
      <c r="E7" s="5"/>
      <c r="F7" s="5"/>
      <c r="G7" s="5"/>
      <c r="H7" s="5"/>
      <c r="I7" s="40"/>
      <c r="J7" s="40"/>
      <c r="K7" s="40"/>
      <c r="L7" s="40"/>
      <c r="M7" s="40"/>
      <c r="N7" s="40"/>
      <c r="O7" s="40"/>
      <c r="P7" s="40"/>
      <c r="Q7" s="40"/>
      <c r="R7" s="40"/>
      <c r="S7" s="40"/>
      <c r="T7" s="40"/>
      <c r="U7" s="40"/>
      <c r="V7" s="40"/>
      <c r="W7" s="40"/>
      <c r="X7" s="40"/>
      <c r="Y7" s="40"/>
      <c r="Z7" s="40"/>
    </row>
    <row r="8" spans="1:26" ht="15.75" customHeight="1" x14ac:dyDescent="0.15">
      <c r="A8" s="36" t="s">
        <v>5074</v>
      </c>
      <c r="B8" s="5" t="s">
        <v>5075</v>
      </c>
      <c r="C8" s="5"/>
      <c r="D8" s="5"/>
      <c r="E8" s="5"/>
      <c r="F8" s="5"/>
      <c r="G8" s="5"/>
      <c r="H8" s="5"/>
      <c r="I8" s="40"/>
      <c r="J8" s="40"/>
      <c r="K8" s="40"/>
      <c r="L8" s="40"/>
      <c r="M8" s="40"/>
      <c r="N8" s="40"/>
      <c r="O8" s="40"/>
      <c r="P8" s="40"/>
      <c r="Q8" s="40"/>
      <c r="R8" s="40"/>
      <c r="S8" s="40"/>
      <c r="T8" s="40"/>
      <c r="U8" s="40"/>
      <c r="V8" s="40"/>
      <c r="W8" s="40"/>
      <c r="X8" s="40"/>
      <c r="Y8" s="40"/>
      <c r="Z8" s="40"/>
    </row>
    <row r="9" spans="1:26" ht="15.75" customHeight="1" x14ac:dyDescent="0.15">
      <c r="A9" s="36" t="s">
        <v>5076</v>
      </c>
      <c r="B9" s="5" t="s">
        <v>5077</v>
      </c>
      <c r="C9" s="5"/>
      <c r="D9" s="5"/>
      <c r="E9" s="5"/>
      <c r="F9" s="5"/>
      <c r="G9" s="5"/>
      <c r="H9" s="5"/>
      <c r="I9" s="40"/>
      <c r="J9" s="40"/>
      <c r="K9" s="40"/>
      <c r="L9" s="40"/>
      <c r="M9" s="40"/>
      <c r="N9" s="40"/>
      <c r="O9" s="40"/>
      <c r="P9" s="40"/>
      <c r="Q9" s="40"/>
      <c r="R9" s="40"/>
      <c r="S9" s="40"/>
      <c r="T9" s="40"/>
      <c r="U9" s="40"/>
      <c r="V9" s="40"/>
      <c r="W9" s="40"/>
      <c r="X9" s="40"/>
      <c r="Y9" s="40"/>
      <c r="Z9" s="40"/>
    </row>
    <row r="10" spans="1:26" ht="15.75" customHeight="1" x14ac:dyDescent="0.15">
      <c r="A10" s="36" t="s">
        <v>5078</v>
      </c>
      <c r="B10" s="5" t="s">
        <v>5079</v>
      </c>
      <c r="C10" s="5"/>
      <c r="D10" s="5"/>
      <c r="E10" s="5"/>
      <c r="F10" s="5"/>
      <c r="G10" s="5"/>
      <c r="H10" s="5"/>
      <c r="I10" s="40"/>
      <c r="J10" s="40"/>
      <c r="K10" s="40"/>
      <c r="L10" s="40"/>
      <c r="M10" s="40"/>
      <c r="N10" s="40"/>
      <c r="O10" s="40"/>
      <c r="P10" s="40"/>
      <c r="Q10" s="40"/>
      <c r="R10" s="40"/>
      <c r="S10" s="40"/>
      <c r="T10" s="40"/>
      <c r="U10" s="40"/>
      <c r="V10" s="40"/>
      <c r="W10" s="40"/>
      <c r="X10" s="40"/>
      <c r="Y10" s="40"/>
      <c r="Z10" s="40"/>
    </row>
    <row r="11" spans="1:26" ht="15.75" customHeight="1" x14ac:dyDescent="0.15">
      <c r="A11" s="36" t="s">
        <v>5080</v>
      </c>
      <c r="B11" s="5" t="s">
        <v>5081</v>
      </c>
      <c r="C11" s="5"/>
      <c r="D11" s="5"/>
      <c r="E11" s="5"/>
      <c r="F11" s="5"/>
      <c r="G11" s="5"/>
      <c r="H11" s="5"/>
      <c r="I11" s="40"/>
      <c r="J11" s="40"/>
      <c r="K11" s="40"/>
      <c r="L11" s="40"/>
      <c r="M11" s="40"/>
      <c r="N11" s="40"/>
      <c r="O11" s="40"/>
      <c r="P11" s="40"/>
      <c r="Q11" s="40"/>
      <c r="R11" s="40"/>
      <c r="S11" s="40"/>
      <c r="T11" s="40"/>
      <c r="U11" s="40"/>
      <c r="V11" s="40"/>
      <c r="W11" s="40"/>
      <c r="X11" s="40"/>
      <c r="Y11" s="40"/>
      <c r="Z11" s="40"/>
    </row>
    <row r="12" spans="1:26" ht="15.75" customHeight="1" x14ac:dyDescent="0.15">
      <c r="A12" s="36" t="s">
        <v>5082</v>
      </c>
      <c r="B12" s="5" t="s">
        <v>5083</v>
      </c>
      <c r="C12" s="5"/>
      <c r="D12" s="5"/>
      <c r="E12" s="5"/>
      <c r="F12" s="5"/>
      <c r="G12" s="5"/>
      <c r="H12" s="5"/>
      <c r="I12" s="40"/>
      <c r="J12" s="40"/>
      <c r="K12" s="40"/>
      <c r="L12" s="40"/>
      <c r="M12" s="40"/>
      <c r="N12" s="40"/>
      <c r="O12" s="40"/>
      <c r="P12" s="40"/>
      <c r="Q12" s="40"/>
      <c r="R12" s="40"/>
      <c r="S12" s="40"/>
      <c r="T12" s="40"/>
      <c r="U12" s="40"/>
      <c r="V12" s="40"/>
      <c r="W12" s="40"/>
      <c r="X12" s="40"/>
      <c r="Y12" s="40"/>
      <c r="Z12" s="40"/>
    </row>
    <row r="13" spans="1:26" ht="15.75" customHeight="1" x14ac:dyDescent="0.15">
      <c r="A13" s="36" t="s">
        <v>5084</v>
      </c>
      <c r="B13" s="5" t="s">
        <v>5085</v>
      </c>
      <c r="C13" s="5"/>
      <c r="D13" s="5"/>
      <c r="E13" s="5"/>
      <c r="F13" s="5"/>
      <c r="G13" s="5"/>
      <c r="H13" s="5"/>
      <c r="I13" s="40"/>
      <c r="J13" s="40"/>
      <c r="K13" s="40"/>
      <c r="L13" s="40"/>
      <c r="M13" s="40"/>
      <c r="N13" s="40"/>
      <c r="O13" s="40"/>
      <c r="P13" s="40"/>
      <c r="Q13" s="40"/>
      <c r="R13" s="40"/>
      <c r="S13" s="40"/>
      <c r="T13" s="40"/>
      <c r="U13" s="40"/>
      <c r="V13" s="40"/>
      <c r="W13" s="40"/>
      <c r="X13" s="40"/>
      <c r="Y13" s="40"/>
      <c r="Z13" s="40"/>
    </row>
    <row r="14" spans="1:26" ht="15.75" customHeight="1" x14ac:dyDescent="0.15">
      <c r="A14" s="36" t="s">
        <v>5086</v>
      </c>
      <c r="B14" s="5" t="s">
        <v>5087</v>
      </c>
      <c r="C14" s="5"/>
      <c r="D14" s="5"/>
      <c r="E14" s="5"/>
      <c r="F14" s="5"/>
      <c r="G14" s="5"/>
      <c r="H14" s="5"/>
      <c r="I14" s="40"/>
      <c r="J14" s="40"/>
      <c r="K14" s="40"/>
      <c r="L14" s="40"/>
      <c r="M14" s="40"/>
      <c r="N14" s="40"/>
      <c r="O14" s="40"/>
      <c r="P14" s="40"/>
      <c r="Q14" s="40"/>
      <c r="R14" s="40"/>
      <c r="S14" s="40"/>
      <c r="T14" s="40"/>
      <c r="U14" s="40"/>
      <c r="V14" s="40"/>
      <c r="W14" s="40"/>
      <c r="X14" s="40"/>
      <c r="Y14" s="40"/>
      <c r="Z14" s="40"/>
    </row>
    <row r="15" spans="1:26" ht="15.75" customHeight="1" x14ac:dyDescent="0.15">
      <c r="A15" s="47" t="s">
        <v>2001</v>
      </c>
      <c r="B15" s="5"/>
      <c r="C15" s="5"/>
      <c r="D15" s="5"/>
      <c r="E15" s="5"/>
      <c r="F15" s="5"/>
      <c r="G15" s="5"/>
      <c r="H15" s="5"/>
      <c r="I15" s="40"/>
      <c r="J15" s="40"/>
      <c r="K15" s="40"/>
      <c r="L15" s="40"/>
      <c r="M15" s="40"/>
      <c r="N15" s="40"/>
      <c r="O15" s="40"/>
      <c r="P15" s="40"/>
      <c r="Q15" s="40"/>
      <c r="R15" s="40"/>
      <c r="S15" s="40"/>
      <c r="T15" s="40"/>
      <c r="U15" s="40"/>
      <c r="V15" s="40"/>
      <c r="W15" s="40"/>
      <c r="X15" s="40"/>
      <c r="Y15" s="40"/>
      <c r="Z15" s="40"/>
    </row>
    <row r="16" spans="1:26" ht="15.75" customHeight="1" x14ac:dyDescent="0.15">
      <c r="A16" s="48" t="s">
        <v>5088</v>
      </c>
      <c r="B16" s="5" t="s">
        <v>5065</v>
      </c>
      <c r="C16" s="5"/>
      <c r="D16" s="5"/>
      <c r="E16" s="5"/>
      <c r="F16" s="5"/>
      <c r="G16" s="5"/>
      <c r="H16" s="5"/>
      <c r="I16" s="40"/>
      <c r="J16" s="40"/>
      <c r="K16" s="40"/>
      <c r="L16" s="40"/>
      <c r="M16" s="40"/>
      <c r="N16" s="40"/>
      <c r="O16" s="40"/>
      <c r="P16" s="40"/>
      <c r="Q16" s="40"/>
      <c r="R16" s="40"/>
      <c r="S16" s="40"/>
      <c r="T16" s="40"/>
      <c r="U16" s="40"/>
      <c r="V16" s="40"/>
      <c r="W16" s="40"/>
      <c r="X16" s="40"/>
      <c r="Y16" s="40"/>
      <c r="Z16" s="40"/>
    </row>
    <row r="17" spans="1:26" ht="15.75" customHeight="1" x14ac:dyDescent="0.15">
      <c r="A17" s="48" t="s">
        <v>5089</v>
      </c>
      <c r="B17" s="5" t="s">
        <v>5090</v>
      </c>
      <c r="C17" s="5"/>
      <c r="D17" s="5"/>
      <c r="E17" s="5"/>
      <c r="F17" s="5"/>
      <c r="G17" s="5"/>
      <c r="H17" s="5"/>
      <c r="I17" s="40"/>
      <c r="J17" s="40"/>
      <c r="K17" s="40"/>
      <c r="L17" s="40"/>
      <c r="M17" s="40"/>
      <c r="N17" s="40"/>
      <c r="O17" s="40"/>
      <c r="P17" s="40"/>
      <c r="Q17" s="40"/>
      <c r="R17" s="40"/>
      <c r="S17" s="40"/>
      <c r="T17" s="40"/>
      <c r="U17" s="40"/>
      <c r="V17" s="40"/>
      <c r="W17" s="40"/>
      <c r="X17" s="40"/>
      <c r="Y17" s="40"/>
      <c r="Z17" s="40"/>
    </row>
    <row r="18" spans="1:26" ht="15.75" customHeight="1" x14ac:dyDescent="0.15">
      <c r="A18" s="48" t="s">
        <v>5091</v>
      </c>
      <c r="B18" s="5" t="s">
        <v>5067</v>
      </c>
      <c r="C18" s="5"/>
      <c r="D18" s="5"/>
      <c r="E18" s="5"/>
      <c r="F18" s="5"/>
      <c r="G18" s="5"/>
      <c r="H18" s="5"/>
      <c r="I18" s="40"/>
      <c r="J18" s="40"/>
      <c r="K18" s="40"/>
      <c r="L18" s="40"/>
      <c r="M18" s="40"/>
      <c r="N18" s="40"/>
      <c r="O18" s="40"/>
      <c r="P18" s="40"/>
      <c r="Q18" s="40"/>
      <c r="R18" s="40"/>
      <c r="S18" s="40"/>
      <c r="T18" s="40"/>
      <c r="U18" s="40"/>
      <c r="V18" s="40"/>
      <c r="W18" s="40"/>
      <c r="X18" s="40"/>
      <c r="Y18" s="40"/>
      <c r="Z18" s="40"/>
    </row>
    <row r="19" spans="1:26" ht="15.75" customHeight="1" x14ac:dyDescent="0.15">
      <c r="A19" s="48" t="s">
        <v>5092</v>
      </c>
      <c r="B19" s="5" t="s">
        <v>5093</v>
      </c>
      <c r="C19" s="5"/>
      <c r="D19" s="5"/>
      <c r="E19" s="5"/>
      <c r="F19" s="5"/>
      <c r="G19" s="5"/>
      <c r="H19" s="5"/>
      <c r="I19" s="40"/>
      <c r="J19" s="40"/>
      <c r="K19" s="40"/>
      <c r="L19" s="40"/>
      <c r="M19" s="40"/>
      <c r="N19" s="40"/>
      <c r="O19" s="40"/>
      <c r="P19" s="40"/>
      <c r="Q19" s="40"/>
      <c r="R19" s="40"/>
      <c r="S19" s="40"/>
      <c r="T19" s="40"/>
      <c r="U19" s="40"/>
      <c r="V19" s="40"/>
      <c r="W19" s="40"/>
      <c r="X19" s="40"/>
      <c r="Y19" s="40"/>
      <c r="Z19" s="40"/>
    </row>
    <row r="20" spans="1:26" ht="15.75" customHeight="1" x14ac:dyDescent="0.15">
      <c r="A20" s="48" t="s">
        <v>5094</v>
      </c>
      <c r="B20" s="5" t="s">
        <v>5095</v>
      </c>
      <c r="C20" s="5"/>
      <c r="D20" s="5"/>
      <c r="E20" s="5"/>
      <c r="F20" s="5"/>
      <c r="G20" s="5"/>
      <c r="H20" s="5"/>
      <c r="I20" s="40"/>
      <c r="J20" s="40"/>
      <c r="K20" s="40"/>
      <c r="L20" s="40"/>
      <c r="M20" s="40"/>
      <c r="N20" s="40"/>
      <c r="O20" s="40"/>
      <c r="P20" s="40"/>
      <c r="Q20" s="40"/>
      <c r="R20" s="40"/>
      <c r="S20" s="40"/>
      <c r="T20" s="40"/>
      <c r="U20" s="40"/>
      <c r="V20" s="40"/>
      <c r="W20" s="40"/>
      <c r="X20" s="40"/>
      <c r="Y20" s="40"/>
      <c r="Z20" s="40"/>
    </row>
    <row r="21" spans="1:26" ht="15.75" customHeight="1" x14ac:dyDescent="0.15">
      <c r="A21" s="48" t="s">
        <v>5096</v>
      </c>
      <c r="B21" s="5" t="s">
        <v>5069</v>
      </c>
      <c r="C21" s="5"/>
      <c r="D21" s="5"/>
      <c r="E21" s="5"/>
      <c r="F21" s="5"/>
      <c r="G21" s="5"/>
      <c r="H21" s="5"/>
      <c r="I21" s="40"/>
      <c r="J21" s="40"/>
      <c r="K21" s="40"/>
      <c r="L21" s="40"/>
      <c r="M21" s="40"/>
      <c r="N21" s="40"/>
      <c r="O21" s="40"/>
      <c r="P21" s="40"/>
      <c r="Q21" s="40"/>
      <c r="R21" s="40"/>
      <c r="S21" s="40"/>
      <c r="T21" s="40"/>
      <c r="U21" s="40"/>
      <c r="V21" s="40"/>
      <c r="W21" s="40"/>
      <c r="X21" s="40"/>
      <c r="Y21" s="40"/>
      <c r="Z21" s="40"/>
    </row>
    <row r="22" spans="1:26" ht="15.75" customHeight="1" x14ac:dyDescent="0.15">
      <c r="A22" s="48" t="s">
        <v>5097</v>
      </c>
      <c r="B22" s="5" t="s">
        <v>5098</v>
      </c>
      <c r="C22" s="5"/>
      <c r="D22" s="5"/>
      <c r="E22" s="5"/>
      <c r="F22" s="5"/>
      <c r="G22" s="5"/>
      <c r="H22" s="5"/>
      <c r="I22" s="40"/>
      <c r="J22" s="40"/>
      <c r="K22" s="40"/>
      <c r="L22" s="40"/>
      <c r="M22" s="40"/>
      <c r="N22" s="40"/>
      <c r="O22" s="40"/>
      <c r="P22" s="40"/>
      <c r="Q22" s="40"/>
      <c r="R22" s="40"/>
      <c r="S22" s="40"/>
      <c r="T22" s="40"/>
      <c r="U22" s="40"/>
      <c r="V22" s="40"/>
      <c r="W22" s="40"/>
      <c r="X22" s="40"/>
      <c r="Y22" s="40"/>
      <c r="Z22" s="40"/>
    </row>
    <row r="23" spans="1:26" ht="15.75" customHeight="1" x14ac:dyDescent="0.15">
      <c r="A23" s="48" t="s">
        <v>5099</v>
      </c>
      <c r="B23" s="5" t="s">
        <v>5100</v>
      </c>
      <c r="C23" s="5"/>
      <c r="D23" s="5"/>
      <c r="E23" s="5"/>
      <c r="F23" s="5"/>
      <c r="G23" s="5"/>
      <c r="H23" s="5"/>
      <c r="I23" s="40"/>
      <c r="J23" s="40"/>
      <c r="K23" s="40"/>
      <c r="L23" s="40"/>
      <c r="M23" s="40"/>
      <c r="N23" s="40"/>
      <c r="O23" s="40"/>
      <c r="P23" s="40"/>
      <c r="Q23" s="40"/>
      <c r="R23" s="40"/>
      <c r="S23" s="40"/>
      <c r="T23" s="40"/>
      <c r="U23" s="40"/>
      <c r="V23" s="40"/>
      <c r="W23" s="40"/>
      <c r="X23" s="40"/>
      <c r="Y23" s="40"/>
      <c r="Z23" s="40"/>
    </row>
    <row r="24" spans="1:26" ht="15.75" customHeight="1" x14ac:dyDescent="0.15">
      <c r="A24" s="48" t="s">
        <v>5101</v>
      </c>
      <c r="B24" s="5" t="s">
        <v>5102</v>
      </c>
      <c r="C24" s="5"/>
      <c r="D24" s="5"/>
      <c r="E24" s="5"/>
      <c r="F24" s="5"/>
      <c r="G24" s="5"/>
      <c r="H24" s="5"/>
      <c r="I24" s="40"/>
      <c r="J24" s="40"/>
      <c r="K24" s="40"/>
      <c r="L24" s="40"/>
      <c r="M24" s="40"/>
      <c r="N24" s="40"/>
      <c r="O24" s="40"/>
      <c r="P24" s="40"/>
      <c r="Q24" s="40"/>
      <c r="R24" s="40"/>
      <c r="S24" s="40"/>
      <c r="T24" s="40"/>
      <c r="U24" s="40"/>
      <c r="V24" s="40"/>
      <c r="W24" s="40"/>
      <c r="X24" s="40"/>
      <c r="Y24" s="40"/>
      <c r="Z24" s="40"/>
    </row>
    <row r="25" spans="1:26" ht="15.75" customHeight="1" x14ac:dyDescent="0.15">
      <c r="A25" s="48" t="s">
        <v>5103</v>
      </c>
      <c r="B25" s="5" t="s">
        <v>5104</v>
      </c>
      <c r="C25" s="5"/>
      <c r="D25" s="5"/>
      <c r="E25" s="5"/>
      <c r="F25" s="5"/>
      <c r="G25" s="5"/>
      <c r="H25" s="5"/>
      <c r="I25" s="40"/>
      <c r="J25" s="40"/>
      <c r="K25" s="40"/>
      <c r="L25" s="40"/>
      <c r="M25" s="40"/>
      <c r="N25" s="40"/>
      <c r="O25" s="40"/>
      <c r="P25" s="40"/>
      <c r="Q25" s="40"/>
      <c r="R25" s="40"/>
      <c r="S25" s="40"/>
      <c r="T25" s="40"/>
      <c r="U25" s="40"/>
      <c r="V25" s="40"/>
      <c r="W25" s="40"/>
      <c r="X25" s="40"/>
      <c r="Y25" s="40"/>
      <c r="Z25" s="40"/>
    </row>
    <row r="26" spans="1:26" ht="15.75" customHeight="1" x14ac:dyDescent="0.15">
      <c r="A26" s="48" t="s">
        <v>5105</v>
      </c>
      <c r="B26" s="5" t="s">
        <v>5106</v>
      </c>
      <c r="C26" s="5"/>
      <c r="D26" s="5"/>
      <c r="E26" s="5"/>
      <c r="F26" s="5"/>
      <c r="G26" s="5"/>
      <c r="H26" s="5"/>
      <c r="I26" s="40"/>
      <c r="J26" s="40"/>
      <c r="K26" s="40"/>
      <c r="L26" s="40"/>
      <c r="M26" s="40"/>
      <c r="N26" s="40"/>
      <c r="O26" s="40"/>
      <c r="P26" s="40"/>
      <c r="Q26" s="40"/>
      <c r="R26" s="40"/>
      <c r="S26" s="40"/>
      <c r="T26" s="40"/>
      <c r="U26" s="40"/>
      <c r="V26" s="40"/>
      <c r="W26" s="40"/>
      <c r="X26" s="40"/>
      <c r="Y26" s="40"/>
      <c r="Z26" s="40"/>
    </row>
    <row r="27" spans="1:26" ht="15.75" customHeight="1" x14ac:dyDescent="0.15">
      <c r="A27" s="48" t="s">
        <v>5107</v>
      </c>
      <c r="B27" s="5" t="s">
        <v>5108</v>
      </c>
      <c r="C27" s="5"/>
      <c r="D27" s="5"/>
      <c r="E27" s="5"/>
      <c r="F27" s="5"/>
      <c r="G27" s="5"/>
      <c r="H27" s="5"/>
      <c r="I27" s="40"/>
      <c r="J27" s="40"/>
      <c r="K27" s="40"/>
      <c r="L27" s="40"/>
      <c r="M27" s="40"/>
      <c r="N27" s="40"/>
      <c r="O27" s="40"/>
      <c r="P27" s="40"/>
      <c r="Q27" s="40"/>
      <c r="R27" s="40"/>
      <c r="S27" s="40"/>
      <c r="T27" s="40"/>
      <c r="U27" s="40"/>
      <c r="V27" s="40"/>
      <c r="W27" s="40"/>
      <c r="X27" s="40"/>
      <c r="Y27" s="40"/>
      <c r="Z27" s="40"/>
    </row>
    <row r="28" spans="1:26" ht="15.75" customHeight="1" x14ac:dyDescent="0.15">
      <c r="A28" s="48" t="s">
        <v>5101</v>
      </c>
      <c r="B28" s="5" t="s">
        <v>5102</v>
      </c>
      <c r="C28" s="5"/>
      <c r="D28" s="5"/>
      <c r="E28" s="5"/>
      <c r="F28" s="5"/>
      <c r="G28" s="5"/>
      <c r="H28" s="5"/>
      <c r="I28" s="40"/>
      <c r="J28" s="40"/>
      <c r="K28" s="40"/>
      <c r="L28" s="40"/>
      <c r="M28" s="40"/>
      <c r="N28" s="40"/>
      <c r="O28" s="40"/>
      <c r="P28" s="40"/>
      <c r="Q28" s="40"/>
      <c r="R28" s="40"/>
      <c r="S28" s="40"/>
      <c r="T28" s="40"/>
      <c r="U28" s="40"/>
      <c r="V28" s="40"/>
      <c r="W28" s="40"/>
      <c r="X28" s="40"/>
      <c r="Y28" s="40"/>
      <c r="Z28" s="40"/>
    </row>
    <row r="29" spans="1:26" ht="15.75" customHeight="1" x14ac:dyDescent="0.15">
      <c r="A29" s="48" t="s">
        <v>5109</v>
      </c>
      <c r="B29" s="5" t="s">
        <v>5110</v>
      </c>
      <c r="C29" s="5"/>
      <c r="D29" s="5"/>
      <c r="E29" s="5"/>
      <c r="F29" s="5"/>
      <c r="G29" s="5"/>
      <c r="H29" s="5"/>
      <c r="I29" s="40"/>
      <c r="J29" s="40"/>
      <c r="K29" s="40"/>
      <c r="L29" s="40"/>
      <c r="M29" s="40"/>
      <c r="N29" s="40"/>
      <c r="O29" s="40"/>
      <c r="P29" s="40"/>
      <c r="Q29" s="40"/>
      <c r="R29" s="40"/>
      <c r="S29" s="40"/>
      <c r="T29" s="40"/>
      <c r="U29" s="40"/>
      <c r="V29" s="40"/>
      <c r="W29" s="40"/>
      <c r="X29" s="40"/>
      <c r="Y29" s="40"/>
      <c r="Z29" s="40"/>
    </row>
    <row r="30" spans="1:26" ht="15.75" customHeight="1" x14ac:dyDescent="0.15">
      <c r="A30" s="48" t="s">
        <v>5111</v>
      </c>
      <c r="B30" s="5" t="s">
        <v>5112</v>
      </c>
      <c r="C30" s="5"/>
      <c r="D30" s="5"/>
      <c r="E30" s="5"/>
      <c r="F30" s="5"/>
      <c r="G30" s="5"/>
      <c r="H30" s="5"/>
      <c r="I30" s="40"/>
      <c r="J30" s="40"/>
      <c r="K30" s="40"/>
      <c r="L30" s="40"/>
      <c r="M30" s="40"/>
      <c r="N30" s="40"/>
      <c r="O30" s="40"/>
      <c r="P30" s="40"/>
      <c r="Q30" s="40"/>
      <c r="R30" s="40"/>
      <c r="S30" s="40"/>
      <c r="T30" s="40"/>
      <c r="U30" s="40"/>
      <c r="V30" s="40"/>
      <c r="W30" s="40"/>
      <c r="X30" s="40"/>
      <c r="Y30" s="40"/>
      <c r="Z30" s="40"/>
    </row>
    <row r="31" spans="1:26" ht="15.75" customHeight="1" x14ac:dyDescent="0.15">
      <c r="A31" s="48" t="s">
        <v>5089</v>
      </c>
      <c r="B31" s="5" t="s">
        <v>5090</v>
      </c>
      <c r="C31" s="5"/>
      <c r="D31" s="5"/>
      <c r="E31" s="5"/>
      <c r="F31" s="5"/>
      <c r="G31" s="5"/>
      <c r="H31" s="5"/>
      <c r="I31" s="40"/>
      <c r="J31" s="40"/>
      <c r="K31" s="40"/>
      <c r="L31" s="40"/>
      <c r="M31" s="40"/>
      <c r="N31" s="40"/>
      <c r="O31" s="40"/>
      <c r="P31" s="40"/>
      <c r="Q31" s="40"/>
      <c r="R31" s="40"/>
      <c r="S31" s="40"/>
      <c r="T31" s="40"/>
      <c r="U31" s="40"/>
      <c r="V31" s="40"/>
      <c r="W31" s="40"/>
      <c r="X31" s="40"/>
      <c r="Y31" s="40"/>
      <c r="Z31" s="40"/>
    </row>
    <row r="32" spans="1:26" ht="15.75" customHeight="1" x14ac:dyDescent="0.15">
      <c r="A32" s="48" t="s">
        <v>5094</v>
      </c>
      <c r="B32" s="5" t="s">
        <v>5095</v>
      </c>
      <c r="C32" s="5"/>
      <c r="D32" s="5"/>
      <c r="E32" s="5"/>
      <c r="F32" s="5"/>
      <c r="G32" s="5"/>
      <c r="H32" s="5"/>
      <c r="I32" s="40"/>
      <c r="J32" s="40"/>
      <c r="K32" s="40"/>
      <c r="L32" s="40"/>
      <c r="M32" s="40"/>
      <c r="N32" s="40"/>
      <c r="O32" s="40"/>
      <c r="P32" s="40"/>
      <c r="Q32" s="40"/>
      <c r="R32" s="40"/>
      <c r="S32" s="40"/>
      <c r="T32" s="40"/>
      <c r="U32" s="40"/>
      <c r="V32" s="40"/>
      <c r="W32" s="40"/>
      <c r="X32" s="40"/>
      <c r="Y32" s="40"/>
      <c r="Z32" s="40"/>
    </row>
    <row r="33" spans="1:26" ht="15.75" customHeight="1" x14ac:dyDescent="0.15">
      <c r="A33" s="48" t="s">
        <v>5103</v>
      </c>
      <c r="B33" s="5" t="s">
        <v>5104</v>
      </c>
      <c r="C33" s="5"/>
      <c r="D33" s="5"/>
      <c r="E33" s="5"/>
      <c r="F33" s="5"/>
      <c r="G33" s="5"/>
      <c r="H33" s="5"/>
      <c r="I33" s="40"/>
      <c r="J33" s="40"/>
      <c r="K33" s="40"/>
      <c r="L33" s="40"/>
      <c r="M33" s="40"/>
      <c r="N33" s="40"/>
      <c r="O33" s="40"/>
      <c r="P33" s="40"/>
      <c r="Q33" s="40"/>
      <c r="R33" s="40"/>
      <c r="S33" s="40"/>
      <c r="T33" s="40"/>
      <c r="U33" s="40"/>
      <c r="V33" s="40"/>
      <c r="W33" s="40"/>
      <c r="X33" s="40"/>
      <c r="Y33" s="40"/>
      <c r="Z33" s="40"/>
    </row>
    <row r="34" spans="1:26" ht="15.75" customHeight="1" x14ac:dyDescent="0.15">
      <c r="A34" s="48" t="s">
        <v>5113</v>
      </c>
      <c r="B34" s="5" t="s">
        <v>5114</v>
      </c>
      <c r="C34" s="5"/>
      <c r="D34" s="5"/>
      <c r="E34" s="5"/>
      <c r="F34" s="5"/>
      <c r="G34" s="5"/>
      <c r="H34" s="5"/>
      <c r="I34" s="40"/>
      <c r="J34" s="40"/>
      <c r="K34" s="40"/>
      <c r="L34" s="40"/>
      <c r="M34" s="40"/>
      <c r="N34" s="40"/>
      <c r="O34" s="40"/>
      <c r="P34" s="40"/>
      <c r="Q34" s="40"/>
      <c r="R34" s="40"/>
      <c r="S34" s="40"/>
      <c r="T34" s="40"/>
      <c r="U34" s="40"/>
      <c r="V34" s="40"/>
      <c r="W34" s="40"/>
      <c r="X34" s="40"/>
      <c r="Y34" s="40"/>
      <c r="Z34" s="40"/>
    </row>
    <row r="35" spans="1:26" ht="15.75" customHeight="1" x14ac:dyDescent="0.15">
      <c r="A35" s="48" t="s">
        <v>5115</v>
      </c>
      <c r="B35" s="5" t="s">
        <v>5116</v>
      </c>
      <c r="C35" s="5"/>
      <c r="D35" s="5"/>
      <c r="E35" s="5"/>
      <c r="F35" s="5"/>
      <c r="G35" s="5"/>
      <c r="H35" s="5"/>
      <c r="I35" s="40"/>
      <c r="J35" s="40"/>
      <c r="K35" s="40"/>
      <c r="L35" s="40"/>
      <c r="M35" s="40"/>
      <c r="N35" s="40"/>
      <c r="O35" s="40"/>
      <c r="P35" s="40"/>
      <c r="Q35" s="40"/>
      <c r="R35" s="40"/>
      <c r="S35" s="40"/>
      <c r="T35" s="40"/>
      <c r="U35" s="40"/>
      <c r="V35" s="40"/>
      <c r="W35" s="40"/>
      <c r="X35" s="40"/>
      <c r="Y35" s="40"/>
      <c r="Z35" s="40"/>
    </row>
    <row r="36" spans="1:26" ht="15.75" customHeight="1" x14ac:dyDescent="0.15">
      <c r="A36" s="48" t="s">
        <v>5117</v>
      </c>
      <c r="B36" s="5" t="s">
        <v>5118</v>
      </c>
      <c r="C36" s="5"/>
      <c r="D36" s="5"/>
      <c r="E36" s="5"/>
      <c r="F36" s="5"/>
      <c r="G36" s="5"/>
      <c r="H36" s="5"/>
      <c r="I36" s="40"/>
      <c r="J36" s="40"/>
      <c r="K36" s="40"/>
      <c r="L36" s="40"/>
      <c r="M36" s="40"/>
      <c r="N36" s="40"/>
      <c r="O36" s="40"/>
      <c r="P36" s="40"/>
      <c r="Q36" s="40"/>
      <c r="R36" s="40"/>
      <c r="S36" s="40"/>
      <c r="T36" s="40"/>
      <c r="U36" s="40"/>
      <c r="V36" s="40"/>
      <c r="W36" s="40"/>
      <c r="X36" s="40"/>
      <c r="Y36" s="40"/>
      <c r="Z36" s="40"/>
    </row>
    <row r="37" spans="1:26" ht="15.75" customHeight="1" x14ac:dyDescent="0.15">
      <c r="A37" s="48" t="s">
        <v>5119</v>
      </c>
      <c r="B37" s="5" t="s">
        <v>5120</v>
      </c>
      <c r="C37" s="5"/>
      <c r="D37" s="5"/>
      <c r="E37" s="5"/>
      <c r="F37" s="5"/>
      <c r="G37" s="5"/>
      <c r="H37" s="5"/>
      <c r="I37" s="40"/>
      <c r="J37" s="40"/>
      <c r="K37" s="40"/>
      <c r="L37" s="40"/>
      <c r="M37" s="40"/>
      <c r="N37" s="40"/>
      <c r="O37" s="40"/>
      <c r="P37" s="40"/>
      <c r="Q37" s="40"/>
      <c r="R37" s="40"/>
      <c r="S37" s="40"/>
      <c r="T37" s="40"/>
      <c r="U37" s="40"/>
      <c r="V37" s="40"/>
      <c r="W37" s="40"/>
      <c r="X37" s="40"/>
      <c r="Y37" s="40"/>
      <c r="Z37" s="40"/>
    </row>
    <row r="38" spans="1:26" ht="15.75" customHeight="1" x14ac:dyDescent="0.15">
      <c r="A38" s="48" t="s">
        <v>5121</v>
      </c>
      <c r="B38" s="5" t="s">
        <v>5122</v>
      </c>
      <c r="C38" s="5"/>
      <c r="D38" s="5"/>
      <c r="E38" s="5"/>
      <c r="F38" s="5"/>
      <c r="G38" s="5"/>
      <c r="H38" s="5"/>
      <c r="I38" s="40"/>
      <c r="J38" s="40"/>
      <c r="K38" s="40"/>
      <c r="L38" s="40"/>
      <c r="M38" s="40"/>
      <c r="N38" s="40"/>
      <c r="O38" s="40"/>
      <c r="P38" s="40"/>
      <c r="Q38" s="40"/>
      <c r="R38" s="40"/>
      <c r="S38" s="40"/>
      <c r="T38" s="40"/>
      <c r="U38" s="40"/>
      <c r="V38" s="40"/>
      <c r="W38" s="40"/>
      <c r="X38" s="40"/>
      <c r="Y38" s="40"/>
      <c r="Z38" s="40"/>
    </row>
    <row r="39" spans="1:26" ht="15.75" customHeight="1" x14ac:dyDescent="0.15">
      <c r="A39" s="48" t="s">
        <v>5123</v>
      </c>
      <c r="B39" s="5" t="s">
        <v>5124</v>
      </c>
      <c r="C39" s="5"/>
      <c r="D39" s="5"/>
      <c r="E39" s="5"/>
      <c r="F39" s="5"/>
      <c r="G39" s="5"/>
      <c r="H39" s="5"/>
      <c r="I39" s="40"/>
      <c r="J39" s="40"/>
      <c r="K39" s="40"/>
      <c r="L39" s="40"/>
      <c r="M39" s="40"/>
      <c r="N39" s="40"/>
      <c r="O39" s="40"/>
      <c r="P39" s="40"/>
      <c r="Q39" s="40"/>
      <c r="R39" s="40"/>
      <c r="S39" s="40"/>
      <c r="T39" s="40"/>
      <c r="U39" s="40"/>
      <c r="V39" s="40"/>
      <c r="W39" s="40"/>
      <c r="X39" s="40"/>
      <c r="Y39" s="40"/>
      <c r="Z39" s="40"/>
    </row>
    <row r="40" spans="1:26" ht="15.75" customHeight="1" x14ac:dyDescent="0.15">
      <c r="A40" s="48" t="s">
        <v>5125</v>
      </c>
      <c r="B40" s="5" t="s">
        <v>5126</v>
      </c>
      <c r="C40" s="5"/>
      <c r="D40" s="5"/>
      <c r="E40" s="5"/>
      <c r="F40" s="5"/>
      <c r="G40" s="5"/>
      <c r="H40" s="5"/>
      <c r="I40" s="40"/>
      <c r="J40" s="40"/>
      <c r="K40" s="40"/>
      <c r="L40" s="40"/>
      <c r="M40" s="40"/>
      <c r="N40" s="40"/>
      <c r="O40" s="40"/>
      <c r="P40" s="40"/>
      <c r="Q40" s="40"/>
      <c r="R40" s="40"/>
      <c r="S40" s="40"/>
      <c r="T40" s="40"/>
      <c r="U40" s="40"/>
      <c r="V40" s="40"/>
      <c r="W40" s="40"/>
      <c r="X40" s="40"/>
      <c r="Y40" s="40"/>
      <c r="Z40" s="40"/>
    </row>
    <row r="41" spans="1:26" ht="15.75" customHeight="1" x14ac:dyDescent="0.15">
      <c r="A41" s="48" t="s">
        <v>5127</v>
      </c>
      <c r="B41" s="5" t="s">
        <v>5128</v>
      </c>
      <c r="C41" s="5"/>
      <c r="D41" s="5"/>
      <c r="E41" s="5"/>
      <c r="F41" s="5"/>
      <c r="G41" s="5"/>
      <c r="H41" s="5"/>
      <c r="I41" s="40"/>
      <c r="J41" s="40"/>
      <c r="K41" s="40"/>
      <c r="L41" s="40"/>
      <c r="M41" s="40"/>
      <c r="N41" s="40"/>
      <c r="O41" s="40"/>
      <c r="P41" s="40"/>
      <c r="Q41" s="40"/>
      <c r="R41" s="40"/>
      <c r="S41" s="40"/>
      <c r="T41" s="40"/>
      <c r="U41" s="40"/>
      <c r="V41" s="40"/>
      <c r="W41" s="40"/>
      <c r="X41" s="40"/>
      <c r="Y41" s="40"/>
      <c r="Z41" s="40"/>
    </row>
    <row r="42" spans="1:26" ht="15.75" customHeight="1" x14ac:dyDescent="0.15">
      <c r="A42" s="48" t="s">
        <v>5129</v>
      </c>
      <c r="B42" s="5" t="s">
        <v>5130</v>
      </c>
      <c r="C42" s="5"/>
      <c r="D42" s="5"/>
      <c r="E42" s="5"/>
      <c r="F42" s="5"/>
      <c r="G42" s="5"/>
      <c r="H42" s="5"/>
      <c r="I42" s="40"/>
      <c r="J42" s="40"/>
      <c r="K42" s="40"/>
      <c r="L42" s="40"/>
      <c r="M42" s="40"/>
      <c r="N42" s="40"/>
      <c r="O42" s="40"/>
      <c r="P42" s="40"/>
      <c r="Q42" s="40"/>
      <c r="R42" s="40"/>
      <c r="S42" s="40"/>
      <c r="T42" s="40"/>
      <c r="U42" s="40"/>
      <c r="V42" s="40"/>
      <c r="W42" s="40"/>
      <c r="X42" s="40"/>
      <c r="Y42" s="40"/>
      <c r="Z42" s="40"/>
    </row>
    <row r="43" spans="1:26" ht="15.75" customHeight="1" x14ac:dyDescent="0.15">
      <c r="A43" s="48" t="s">
        <v>5131</v>
      </c>
      <c r="B43" s="5" t="s">
        <v>5132</v>
      </c>
      <c r="C43" s="5"/>
      <c r="D43" s="5"/>
      <c r="E43" s="5"/>
      <c r="F43" s="5"/>
      <c r="G43" s="5"/>
      <c r="H43" s="5"/>
      <c r="I43" s="40"/>
      <c r="J43" s="40"/>
      <c r="K43" s="40"/>
      <c r="L43" s="40"/>
      <c r="M43" s="40"/>
      <c r="N43" s="40"/>
      <c r="O43" s="40"/>
      <c r="P43" s="40"/>
      <c r="Q43" s="40"/>
      <c r="R43" s="40"/>
      <c r="S43" s="40"/>
      <c r="T43" s="40"/>
      <c r="U43" s="40"/>
      <c r="V43" s="40"/>
      <c r="W43" s="40"/>
      <c r="X43" s="40"/>
      <c r="Y43" s="40"/>
      <c r="Z43" s="40"/>
    </row>
    <row r="44" spans="1:26" ht="15.75" customHeight="1" x14ac:dyDescent="0.15">
      <c r="A44" s="121" t="s">
        <v>5133</v>
      </c>
      <c r="B44" s="122" t="s">
        <v>5134</v>
      </c>
      <c r="C44" s="5"/>
      <c r="D44" s="5"/>
      <c r="E44" s="5"/>
      <c r="F44" s="5"/>
      <c r="G44" s="5"/>
      <c r="H44" s="5"/>
      <c r="I44" s="40"/>
      <c r="J44" s="40"/>
      <c r="K44" s="40"/>
      <c r="L44" s="40"/>
      <c r="M44" s="40"/>
      <c r="N44" s="40"/>
      <c r="O44" s="40"/>
      <c r="P44" s="40"/>
      <c r="Q44" s="40"/>
      <c r="R44" s="40"/>
      <c r="S44" s="40"/>
      <c r="T44" s="40"/>
      <c r="U44" s="40"/>
      <c r="V44" s="40"/>
      <c r="W44" s="40"/>
      <c r="X44" s="40"/>
      <c r="Y44" s="40"/>
      <c r="Z44" s="40"/>
    </row>
    <row r="45" spans="1:26" ht="15.75" customHeight="1" x14ac:dyDescent="0.15">
      <c r="A45" s="76" t="s">
        <v>7337</v>
      </c>
      <c r="B45" s="5"/>
      <c r="C45" s="5"/>
      <c r="D45" s="5"/>
      <c r="E45" s="5"/>
      <c r="F45" s="5"/>
      <c r="G45" s="5"/>
      <c r="H45" s="5"/>
      <c r="I45" s="40"/>
      <c r="J45" s="40"/>
      <c r="K45" s="40"/>
      <c r="L45" s="40"/>
      <c r="M45" s="40"/>
      <c r="N45" s="40"/>
      <c r="O45" s="40"/>
      <c r="P45" s="40"/>
      <c r="Q45" s="40"/>
      <c r="R45" s="40"/>
      <c r="S45" s="40"/>
      <c r="T45" s="40"/>
      <c r="U45" s="40"/>
      <c r="V45" s="40"/>
      <c r="W45" s="40"/>
      <c r="X45" s="40"/>
      <c r="Y45" s="40"/>
      <c r="Z45" s="40"/>
    </row>
    <row r="46" spans="1:26" ht="15.75" customHeight="1" x14ac:dyDescent="0.15">
      <c r="A46" s="35"/>
      <c r="B46" s="5"/>
      <c r="C46" s="5"/>
      <c r="D46" s="5"/>
      <c r="E46" s="5"/>
      <c r="F46" s="5"/>
      <c r="G46" s="5"/>
      <c r="H46" s="5"/>
      <c r="I46" s="40"/>
      <c r="J46" s="40"/>
      <c r="K46" s="40"/>
      <c r="L46" s="40"/>
      <c r="M46" s="40"/>
      <c r="N46" s="40"/>
      <c r="O46" s="40"/>
      <c r="P46" s="40"/>
      <c r="Q46" s="40"/>
      <c r="R46" s="40"/>
      <c r="S46" s="40"/>
      <c r="T46" s="40"/>
      <c r="U46" s="40"/>
      <c r="V46" s="40"/>
      <c r="W46" s="40"/>
      <c r="X46" s="40"/>
      <c r="Y46" s="40"/>
      <c r="Z46" s="40"/>
    </row>
    <row r="47" spans="1:26" ht="15.75" customHeight="1" x14ac:dyDescent="0.15">
      <c r="A47" s="5"/>
      <c r="B47" s="45"/>
      <c r="C47" s="45"/>
      <c r="D47" s="45"/>
      <c r="E47" s="45"/>
      <c r="F47" s="45"/>
      <c r="G47" s="45"/>
      <c r="H47" s="45"/>
      <c r="I47" s="45"/>
      <c r="J47" s="45"/>
      <c r="K47" s="45"/>
      <c r="L47" s="45"/>
      <c r="M47" s="45"/>
      <c r="N47" s="45"/>
      <c r="O47" s="40"/>
      <c r="P47" s="40"/>
      <c r="Q47" s="40"/>
      <c r="R47" s="40"/>
      <c r="S47" s="40"/>
      <c r="T47" s="40"/>
      <c r="U47" s="40"/>
      <c r="V47" s="40"/>
      <c r="W47" s="40"/>
      <c r="X47" s="40"/>
      <c r="Y47" s="40"/>
      <c r="Z47" s="40"/>
    </row>
    <row r="48" spans="1:26" ht="14" x14ac:dyDescent="0.15">
      <c r="A48" s="49"/>
      <c r="B48" s="5"/>
      <c r="C48" s="5"/>
      <c r="D48" s="5"/>
      <c r="E48" s="5"/>
      <c r="F48" s="5"/>
      <c r="G48" s="5"/>
      <c r="H48" s="5"/>
      <c r="I48" s="40"/>
      <c r="J48" s="40"/>
      <c r="K48" s="40"/>
      <c r="L48" s="40"/>
      <c r="M48" s="40"/>
      <c r="N48" s="40"/>
      <c r="O48" s="40"/>
      <c r="P48" s="40"/>
      <c r="Q48" s="40"/>
      <c r="R48" s="40"/>
      <c r="S48" s="40"/>
      <c r="T48" s="40"/>
      <c r="U48" s="40"/>
      <c r="V48" s="40"/>
      <c r="W48" s="40"/>
      <c r="X48" s="40"/>
      <c r="Y48" s="40"/>
      <c r="Z48" s="40"/>
    </row>
    <row r="49" spans="1:26" ht="14" x14ac:dyDescent="0.15">
      <c r="A49" s="36"/>
      <c r="B49" s="5"/>
      <c r="C49" s="5"/>
      <c r="D49" s="5"/>
      <c r="E49" s="5"/>
      <c r="F49" s="5"/>
      <c r="G49" s="5"/>
      <c r="H49" s="5"/>
      <c r="I49" s="40"/>
      <c r="J49" s="40"/>
      <c r="K49" s="40"/>
      <c r="L49" s="40"/>
      <c r="M49" s="40"/>
      <c r="N49" s="40"/>
      <c r="O49" s="40"/>
      <c r="P49" s="40"/>
      <c r="Q49" s="40"/>
      <c r="R49" s="40"/>
      <c r="S49" s="40"/>
      <c r="T49" s="40"/>
      <c r="U49" s="40"/>
      <c r="V49" s="40"/>
      <c r="W49" s="40"/>
      <c r="X49" s="40"/>
      <c r="Y49" s="40"/>
      <c r="Z49" s="40"/>
    </row>
    <row r="50" spans="1:26" ht="14" x14ac:dyDescent="0.15">
      <c r="A50" s="36"/>
      <c r="B50" s="5"/>
      <c r="C50" s="5"/>
      <c r="D50" s="5"/>
      <c r="E50" s="5"/>
      <c r="F50" s="5"/>
      <c r="G50" s="5"/>
      <c r="H50" s="5"/>
      <c r="I50" s="40"/>
      <c r="J50" s="40"/>
      <c r="K50" s="40"/>
      <c r="L50" s="40"/>
      <c r="M50" s="40"/>
      <c r="N50" s="40"/>
      <c r="O50" s="40"/>
      <c r="P50" s="40"/>
      <c r="Q50" s="40"/>
      <c r="R50" s="40"/>
      <c r="S50" s="40"/>
      <c r="T50" s="40"/>
      <c r="U50" s="40"/>
      <c r="V50" s="40"/>
      <c r="W50" s="40"/>
      <c r="X50" s="40"/>
      <c r="Y50" s="40"/>
      <c r="Z50" s="40"/>
    </row>
    <row r="51" spans="1:26" ht="14" x14ac:dyDescent="0.15">
      <c r="A51" s="36"/>
      <c r="B51" s="5"/>
      <c r="C51" s="5"/>
      <c r="D51" s="5"/>
      <c r="E51" s="5"/>
      <c r="F51" s="5"/>
      <c r="G51" s="5"/>
      <c r="H51" s="5"/>
      <c r="I51" s="40"/>
      <c r="J51" s="40"/>
      <c r="K51" s="40"/>
      <c r="L51" s="40"/>
      <c r="M51" s="40"/>
      <c r="N51" s="40"/>
      <c r="O51" s="40"/>
      <c r="P51" s="40"/>
      <c r="Q51" s="40"/>
      <c r="R51" s="40"/>
      <c r="S51" s="40"/>
      <c r="T51" s="40"/>
      <c r="U51" s="40"/>
      <c r="V51" s="40"/>
      <c r="W51" s="40"/>
      <c r="X51" s="40"/>
      <c r="Y51" s="40"/>
      <c r="Z51" s="40"/>
    </row>
    <row r="52" spans="1:26" ht="14" x14ac:dyDescent="0.15">
      <c r="A52" s="36"/>
      <c r="B52" s="5"/>
      <c r="C52" s="5"/>
      <c r="D52" s="5"/>
      <c r="E52" s="5"/>
      <c r="F52" s="5"/>
      <c r="G52" s="5"/>
      <c r="H52" s="5"/>
      <c r="I52" s="40"/>
      <c r="J52" s="40"/>
      <c r="K52" s="40"/>
      <c r="L52" s="40"/>
      <c r="M52" s="40"/>
      <c r="N52" s="40"/>
      <c r="O52" s="40"/>
      <c r="P52" s="40"/>
      <c r="Q52" s="40"/>
      <c r="R52" s="40"/>
      <c r="S52" s="40"/>
      <c r="T52" s="40"/>
      <c r="U52" s="40"/>
      <c r="V52" s="40"/>
      <c r="W52" s="40"/>
      <c r="X52" s="40"/>
      <c r="Y52" s="40"/>
      <c r="Z52" s="40"/>
    </row>
    <row r="53" spans="1:26" ht="14" x14ac:dyDescent="0.15">
      <c r="A53" s="36"/>
      <c r="B53" s="5"/>
      <c r="C53" s="5"/>
      <c r="D53" s="5"/>
      <c r="E53" s="5"/>
      <c r="F53" s="5"/>
      <c r="G53" s="5"/>
      <c r="H53" s="5"/>
      <c r="I53" s="40"/>
      <c r="J53" s="40"/>
      <c r="K53" s="40"/>
      <c r="L53" s="40"/>
      <c r="M53" s="40"/>
      <c r="N53" s="40"/>
      <c r="O53" s="40"/>
      <c r="P53" s="40"/>
      <c r="Q53" s="40"/>
      <c r="R53" s="40"/>
      <c r="S53" s="40"/>
      <c r="T53" s="40"/>
      <c r="U53" s="40"/>
      <c r="V53" s="40"/>
      <c r="W53" s="40"/>
      <c r="X53" s="40"/>
      <c r="Y53" s="40"/>
      <c r="Z53" s="40"/>
    </row>
    <row r="54" spans="1:26" ht="14" x14ac:dyDescent="0.15">
      <c r="A54" s="36"/>
      <c r="B54" s="5"/>
      <c r="C54" s="5"/>
      <c r="D54" s="5"/>
      <c r="E54" s="5"/>
      <c r="F54" s="5"/>
      <c r="G54" s="5"/>
      <c r="H54" s="5"/>
      <c r="I54" s="40"/>
      <c r="J54" s="40"/>
      <c r="K54" s="40"/>
      <c r="L54" s="40"/>
      <c r="M54" s="40"/>
      <c r="N54" s="40"/>
      <c r="O54" s="40"/>
      <c r="P54" s="40"/>
      <c r="Q54" s="40"/>
      <c r="R54" s="40"/>
      <c r="S54" s="40"/>
      <c r="T54" s="40"/>
      <c r="U54" s="40"/>
      <c r="V54" s="40"/>
      <c r="W54" s="40"/>
      <c r="X54" s="40"/>
      <c r="Y54" s="40"/>
      <c r="Z54" s="40"/>
    </row>
    <row r="55" spans="1:26" ht="14" x14ac:dyDescent="0.15">
      <c r="A55" s="36"/>
      <c r="B55" s="5"/>
      <c r="C55" s="5"/>
      <c r="D55" s="5"/>
      <c r="E55" s="5"/>
      <c r="F55" s="5"/>
      <c r="G55" s="5"/>
      <c r="H55" s="5"/>
      <c r="I55" s="40"/>
      <c r="J55" s="40"/>
      <c r="K55" s="40"/>
      <c r="L55" s="40"/>
      <c r="M55" s="40"/>
      <c r="N55" s="40"/>
      <c r="O55" s="40"/>
      <c r="P55" s="40"/>
      <c r="Q55" s="40"/>
      <c r="R55" s="40"/>
      <c r="S55" s="40"/>
      <c r="T55" s="40"/>
      <c r="U55" s="40"/>
      <c r="V55" s="40"/>
      <c r="W55" s="40"/>
      <c r="X55" s="40"/>
      <c r="Y55" s="40"/>
      <c r="Z55" s="40"/>
    </row>
    <row r="56" spans="1:26" ht="14" x14ac:dyDescent="0.15">
      <c r="A56" s="36"/>
      <c r="B56" s="5"/>
      <c r="C56" s="5"/>
      <c r="D56" s="5"/>
      <c r="E56" s="5"/>
      <c r="F56" s="5"/>
      <c r="G56" s="5"/>
      <c r="H56" s="5"/>
      <c r="I56" s="40"/>
      <c r="J56" s="40"/>
      <c r="K56" s="40"/>
      <c r="L56" s="40"/>
      <c r="M56" s="40"/>
      <c r="N56" s="40"/>
      <c r="O56" s="40"/>
      <c r="P56" s="40"/>
      <c r="Q56" s="40"/>
      <c r="R56" s="40"/>
      <c r="S56" s="40"/>
      <c r="T56" s="40"/>
      <c r="U56" s="40"/>
      <c r="V56" s="40"/>
      <c r="W56" s="40"/>
      <c r="X56" s="40"/>
      <c r="Y56" s="40"/>
      <c r="Z56" s="40"/>
    </row>
    <row r="57" spans="1:26" ht="14" x14ac:dyDescent="0.15">
      <c r="A57" s="36"/>
      <c r="B57" s="5"/>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 x14ac:dyDescent="0.15">
      <c r="A58" s="36"/>
      <c r="B58" s="5"/>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 x14ac:dyDescent="0.15">
      <c r="A59" s="36"/>
      <c r="B59" s="5"/>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 x14ac:dyDescent="0.15">
      <c r="A60" s="36"/>
      <c r="B60" s="5"/>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 x14ac:dyDescent="0.15">
      <c r="A61" s="36"/>
      <c r="B61" s="5"/>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 x14ac:dyDescent="0.15">
      <c r="A62" s="36"/>
      <c r="B62" s="5"/>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 x14ac:dyDescent="0.15">
      <c r="A63" s="36"/>
      <c r="B63" s="5"/>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 x14ac:dyDescent="0.15">
      <c r="A64" s="36"/>
      <c r="B64" s="5"/>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 x14ac:dyDescent="0.15">
      <c r="A65" s="36"/>
      <c r="B65" s="5"/>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 x14ac:dyDescent="0.15">
      <c r="A66" s="36"/>
      <c r="B66" s="5"/>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 x14ac:dyDescent="0.15">
      <c r="A67" s="36"/>
      <c r="B67" s="5"/>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 x14ac:dyDescent="0.15">
      <c r="A68" s="36"/>
      <c r="B68" s="5"/>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 x14ac:dyDescent="0.15">
      <c r="A69" s="36"/>
      <c r="B69" s="5"/>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 x14ac:dyDescent="0.15">
      <c r="A70" s="36"/>
      <c r="B70" s="5"/>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 x14ac:dyDescent="0.15">
      <c r="A71" s="36"/>
      <c r="B71" s="5"/>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 x14ac:dyDescent="0.15">
      <c r="A72" s="36"/>
      <c r="B72" s="5"/>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 x14ac:dyDescent="0.15">
      <c r="A73" s="36"/>
      <c r="B73" s="5"/>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 x14ac:dyDescent="0.15">
      <c r="A74" s="36"/>
      <c r="B74" s="5"/>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 x14ac:dyDescent="0.15">
      <c r="A75" s="36"/>
      <c r="B75" s="5"/>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 x14ac:dyDescent="0.15">
      <c r="A76" s="36"/>
      <c r="B76" s="5"/>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 x14ac:dyDescent="0.15">
      <c r="A77" s="36"/>
      <c r="B77" s="5"/>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 x14ac:dyDescent="0.15">
      <c r="A78" s="36"/>
      <c r="B78" s="5"/>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 x14ac:dyDescent="0.15">
      <c r="A79" s="36"/>
      <c r="B79" s="5"/>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 x14ac:dyDescent="0.15">
      <c r="A80" s="36"/>
      <c r="B80" s="5"/>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 x14ac:dyDescent="0.15">
      <c r="A81" s="36"/>
      <c r="B81" s="5"/>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 x14ac:dyDescent="0.15">
      <c r="A82" s="36"/>
      <c r="B82" s="5"/>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 x14ac:dyDescent="0.15">
      <c r="A83" s="36"/>
      <c r="B83" s="5"/>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 x14ac:dyDescent="0.15">
      <c r="A84" s="36"/>
      <c r="B84" s="5"/>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 x14ac:dyDescent="0.15">
      <c r="A85" s="36"/>
      <c r="B85" s="5"/>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 x14ac:dyDescent="0.15">
      <c r="A86" s="36"/>
      <c r="B86" s="5"/>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 x14ac:dyDescent="0.15">
      <c r="A87" s="36"/>
      <c r="B87" s="5"/>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 x14ac:dyDescent="0.15">
      <c r="A88" s="36"/>
      <c r="B88" s="5"/>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 x14ac:dyDescent="0.15">
      <c r="A89" s="36"/>
      <c r="B89" s="5"/>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 x14ac:dyDescent="0.15">
      <c r="A90" s="36"/>
      <c r="B90" s="5"/>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 x14ac:dyDescent="0.15">
      <c r="A91" s="36"/>
      <c r="B91" s="5"/>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 x14ac:dyDescent="0.15">
      <c r="A92" s="36"/>
      <c r="B92" s="5"/>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 x14ac:dyDescent="0.15">
      <c r="A93" s="36"/>
      <c r="B93" s="5"/>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 x14ac:dyDescent="0.15">
      <c r="A94" s="36"/>
      <c r="B94" s="5"/>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 x14ac:dyDescent="0.15">
      <c r="A95" s="36"/>
      <c r="B95" s="5"/>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 x14ac:dyDescent="0.15">
      <c r="A96" s="36"/>
      <c r="B96" s="5"/>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 x14ac:dyDescent="0.15">
      <c r="A97" s="36"/>
      <c r="B97" s="5"/>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 x14ac:dyDescent="0.15">
      <c r="A98" s="36"/>
      <c r="B98" s="5"/>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 x14ac:dyDescent="0.15">
      <c r="A99" s="36"/>
      <c r="B99" s="5"/>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 x14ac:dyDescent="0.15">
      <c r="A100" s="36"/>
      <c r="B100" s="5"/>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 x14ac:dyDescent="0.15">
      <c r="A101" s="36"/>
      <c r="B101" s="5"/>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 x14ac:dyDescent="0.15">
      <c r="A102" s="36"/>
      <c r="B102" s="5"/>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 x14ac:dyDescent="0.15">
      <c r="A103" s="36"/>
      <c r="B103" s="5"/>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 x14ac:dyDescent="0.15">
      <c r="A104" s="36"/>
      <c r="B104" s="5"/>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 x14ac:dyDescent="0.15">
      <c r="A105" s="36"/>
      <c r="B105" s="5"/>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 x14ac:dyDescent="0.15">
      <c r="A106" s="36"/>
      <c r="B106" s="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 x14ac:dyDescent="0.15">
      <c r="A107" s="36"/>
      <c r="B107" s="5"/>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 x14ac:dyDescent="0.15">
      <c r="A108" s="36"/>
      <c r="B108" s="5"/>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 x14ac:dyDescent="0.15">
      <c r="A109" s="36"/>
      <c r="B109" s="5"/>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 x14ac:dyDescent="0.15">
      <c r="A110" s="36"/>
      <c r="B110" s="5"/>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 x14ac:dyDescent="0.15">
      <c r="A111" s="36"/>
      <c r="B111" s="5"/>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 x14ac:dyDescent="0.15">
      <c r="A112" s="36"/>
      <c r="B112" s="5"/>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 x14ac:dyDescent="0.15">
      <c r="A113" s="36"/>
      <c r="B113" s="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 x14ac:dyDescent="0.15">
      <c r="A114" s="36"/>
      <c r="B114" s="5"/>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 x14ac:dyDescent="0.15">
      <c r="A115" s="36"/>
      <c r="B115" s="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 x14ac:dyDescent="0.15">
      <c r="A116" s="36"/>
      <c r="B116" s="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 x14ac:dyDescent="0.15">
      <c r="A117" s="36"/>
      <c r="B117" s="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 x14ac:dyDescent="0.15">
      <c r="A118" s="36"/>
      <c r="B118" s="5"/>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 x14ac:dyDescent="0.15">
      <c r="A119" s="36"/>
      <c r="B119" s="5"/>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 x14ac:dyDescent="0.15">
      <c r="A120" s="36"/>
      <c r="B120" s="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 x14ac:dyDescent="0.15">
      <c r="A121" s="36"/>
      <c r="B121" s="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 x14ac:dyDescent="0.15">
      <c r="A122" s="36"/>
      <c r="B122" s="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 x14ac:dyDescent="0.15">
      <c r="A123" s="36"/>
      <c r="B123" s="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 x14ac:dyDescent="0.15">
      <c r="A124" s="36"/>
      <c r="B124" s="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 x14ac:dyDescent="0.15">
      <c r="A125" s="36"/>
      <c r="B125" s="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 x14ac:dyDescent="0.15">
      <c r="A126" s="36"/>
      <c r="B126" s="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 x14ac:dyDescent="0.15">
      <c r="A127" s="36"/>
      <c r="B127" s="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 x14ac:dyDescent="0.15">
      <c r="A128" s="36"/>
      <c r="B128" s="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 x14ac:dyDescent="0.15">
      <c r="A129" s="36"/>
      <c r="B129" s="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 x14ac:dyDescent="0.15">
      <c r="A130" s="36"/>
      <c r="B130" s="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 x14ac:dyDescent="0.15">
      <c r="A131" s="36"/>
      <c r="B131" s="5"/>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 x14ac:dyDescent="0.15">
      <c r="A132" s="36"/>
      <c r="B132" s="5"/>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 x14ac:dyDescent="0.15">
      <c r="A133" s="36"/>
      <c r="B133" s="5"/>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 x14ac:dyDescent="0.15">
      <c r="A134" s="36"/>
      <c r="B134" s="5"/>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 x14ac:dyDescent="0.15">
      <c r="A135" s="36"/>
      <c r="B135" s="5"/>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 x14ac:dyDescent="0.15">
      <c r="A136" s="36"/>
      <c r="B136" s="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 x14ac:dyDescent="0.15">
      <c r="A137" s="36"/>
      <c r="B137" s="5"/>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 x14ac:dyDescent="0.15">
      <c r="A138" s="36"/>
      <c r="B138" s="5"/>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 x14ac:dyDescent="0.15">
      <c r="A139" s="36"/>
      <c r="B139" s="5"/>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 x14ac:dyDescent="0.15">
      <c r="A140" s="36"/>
      <c r="B140" s="5"/>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 x14ac:dyDescent="0.15">
      <c r="A141" s="36"/>
      <c r="B141" s="5"/>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 x14ac:dyDescent="0.15">
      <c r="A142" s="36"/>
      <c r="B142" s="5"/>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 x14ac:dyDescent="0.15">
      <c r="A143" s="36"/>
      <c r="B143" s="5"/>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 x14ac:dyDescent="0.15">
      <c r="A144" s="36"/>
      <c r="B144" s="5"/>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 x14ac:dyDescent="0.15">
      <c r="A145" s="36"/>
      <c r="B145" s="5"/>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 x14ac:dyDescent="0.15">
      <c r="A146" s="36"/>
      <c r="B146" s="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 x14ac:dyDescent="0.15">
      <c r="A147" s="36"/>
      <c r="B147" s="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 x14ac:dyDescent="0.15">
      <c r="A148" s="36"/>
      <c r="B148" s="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 x14ac:dyDescent="0.15">
      <c r="A149" s="36"/>
      <c r="B149" s="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 x14ac:dyDescent="0.15">
      <c r="A150" s="36"/>
      <c r="B150" s="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 x14ac:dyDescent="0.15">
      <c r="A151" s="36"/>
      <c r="B151" s="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 x14ac:dyDescent="0.15">
      <c r="A152" s="36"/>
      <c r="B152" s="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 x14ac:dyDescent="0.15">
      <c r="A153" s="36"/>
      <c r="B153" s="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 x14ac:dyDescent="0.15">
      <c r="A154" s="36"/>
      <c r="B154" s="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 x14ac:dyDescent="0.15">
      <c r="A155" s="36"/>
      <c r="B155" s="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 x14ac:dyDescent="0.15">
      <c r="A156" s="36"/>
      <c r="B156" s="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 x14ac:dyDescent="0.15">
      <c r="A157" s="36"/>
      <c r="B157" s="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 x14ac:dyDescent="0.15">
      <c r="A158" s="36"/>
      <c r="B158" s="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 x14ac:dyDescent="0.15">
      <c r="A159" s="36"/>
      <c r="B159" s="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 x14ac:dyDescent="0.15">
      <c r="A160" s="36"/>
      <c r="B160" s="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 x14ac:dyDescent="0.15">
      <c r="A161" s="36"/>
      <c r="B161" s="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 x14ac:dyDescent="0.15">
      <c r="A162" s="36"/>
      <c r="B162" s="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 x14ac:dyDescent="0.15">
      <c r="A163" s="36"/>
      <c r="B163" s="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 x14ac:dyDescent="0.15">
      <c r="A164" s="36"/>
      <c r="B164" s="5"/>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 x14ac:dyDescent="0.15">
      <c r="A165" s="36"/>
      <c r="B165" s="5"/>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 x14ac:dyDescent="0.15">
      <c r="A166" s="36"/>
      <c r="B166" s="5"/>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 x14ac:dyDescent="0.15">
      <c r="A167" s="36"/>
      <c r="B167" s="5"/>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 x14ac:dyDescent="0.15">
      <c r="A168" s="36"/>
      <c r="B168" s="5"/>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 x14ac:dyDescent="0.15">
      <c r="A169" s="36"/>
      <c r="B169" s="5"/>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 x14ac:dyDescent="0.15">
      <c r="A170" s="36"/>
      <c r="B170" s="5"/>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 x14ac:dyDescent="0.15">
      <c r="A171" s="36"/>
      <c r="B171" s="5"/>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 x14ac:dyDescent="0.15">
      <c r="A172" s="36"/>
      <c r="B172" s="5"/>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 x14ac:dyDescent="0.15">
      <c r="A173" s="36"/>
      <c r="B173" s="5"/>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 x14ac:dyDescent="0.15">
      <c r="A174" s="36"/>
      <c r="B174" s="5"/>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 x14ac:dyDescent="0.15">
      <c r="A175" s="36"/>
      <c r="B175" s="5"/>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 x14ac:dyDescent="0.15">
      <c r="A176" s="36"/>
      <c r="B176" s="5"/>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 x14ac:dyDescent="0.15">
      <c r="A177" s="36"/>
      <c r="B177" s="5"/>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 x14ac:dyDescent="0.15">
      <c r="A178" s="36"/>
      <c r="B178" s="5"/>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 x14ac:dyDescent="0.15">
      <c r="A179" s="36"/>
      <c r="B179" s="5"/>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 x14ac:dyDescent="0.15">
      <c r="A180" s="36"/>
      <c r="B180" s="5"/>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 x14ac:dyDescent="0.15">
      <c r="A181" s="36"/>
      <c r="B181" s="5"/>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 x14ac:dyDescent="0.15">
      <c r="A182" s="36"/>
      <c r="B182" s="5"/>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 x14ac:dyDescent="0.15">
      <c r="A183" s="36"/>
      <c r="B183" s="5"/>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 x14ac:dyDescent="0.15">
      <c r="A184" s="36"/>
      <c r="B184" s="5"/>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 x14ac:dyDescent="0.15">
      <c r="A185" s="36"/>
      <c r="B185" s="5"/>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 x14ac:dyDescent="0.15">
      <c r="A186" s="36"/>
      <c r="B186" s="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 x14ac:dyDescent="0.15">
      <c r="A187" s="36"/>
      <c r="B187" s="5"/>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 x14ac:dyDescent="0.15">
      <c r="A188" s="36"/>
      <c r="B188" s="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 x14ac:dyDescent="0.15">
      <c r="A189" s="36"/>
      <c r="B189" s="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 x14ac:dyDescent="0.15">
      <c r="A190" s="36"/>
      <c r="B190" s="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 x14ac:dyDescent="0.15">
      <c r="A191" s="36"/>
      <c r="B191" s="5"/>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 x14ac:dyDescent="0.15">
      <c r="A192" s="36"/>
      <c r="B192" s="5"/>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 x14ac:dyDescent="0.15">
      <c r="A193" s="36"/>
      <c r="B193" s="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 x14ac:dyDescent="0.15">
      <c r="A194" s="36"/>
      <c r="B194" s="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 x14ac:dyDescent="0.15">
      <c r="A195" s="36"/>
      <c r="B195" s="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 x14ac:dyDescent="0.15">
      <c r="A196" s="36"/>
      <c r="B196" s="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 x14ac:dyDescent="0.15">
      <c r="A197" s="36"/>
      <c r="B197" s="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 x14ac:dyDescent="0.15">
      <c r="A198" s="36"/>
      <c r="B198" s="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 x14ac:dyDescent="0.15">
      <c r="A199" s="36"/>
      <c r="B199" s="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 x14ac:dyDescent="0.15">
      <c r="A200" s="36"/>
      <c r="B200" s="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 x14ac:dyDescent="0.15">
      <c r="A201" s="36"/>
      <c r="B201" s="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 x14ac:dyDescent="0.15">
      <c r="A202" s="36"/>
      <c r="B202" s="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 x14ac:dyDescent="0.15">
      <c r="A203" s="36"/>
      <c r="B203" s="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 x14ac:dyDescent="0.15">
      <c r="A204" s="36"/>
      <c r="B204" s="5"/>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 x14ac:dyDescent="0.15">
      <c r="A205" s="36"/>
      <c r="B205" s="5"/>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 x14ac:dyDescent="0.15">
      <c r="A206" s="36"/>
      <c r="B206" s="5"/>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 x14ac:dyDescent="0.15">
      <c r="A207" s="36"/>
      <c r="B207" s="5"/>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 x14ac:dyDescent="0.15">
      <c r="A208" s="36"/>
      <c r="B208" s="5"/>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 x14ac:dyDescent="0.15">
      <c r="A209" s="36"/>
      <c r="B209" s="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 x14ac:dyDescent="0.15">
      <c r="A210" s="36"/>
      <c r="B210" s="5"/>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 x14ac:dyDescent="0.15">
      <c r="A211" s="36"/>
      <c r="B211" s="5"/>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 x14ac:dyDescent="0.15">
      <c r="A212" s="36"/>
      <c r="B212" s="5"/>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 x14ac:dyDescent="0.15">
      <c r="A213" s="36"/>
      <c r="B213" s="5"/>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 x14ac:dyDescent="0.15">
      <c r="A214" s="36"/>
      <c r="B214" s="5"/>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 x14ac:dyDescent="0.15">
      <c r="A215" s="36"/>
      <c r="B215" s="5"/>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 x14ac:dyDescent="0.15">
      <c r="A216" s="36"/>
      <c r="B216" s="5"/>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 x14ac:dyDescent="0.15">
      <c r="A217" s="36"/>
      <c r="B217" s="5"/>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 x14ac:dyDescent="0.15">
      <c r="A218" s="36"/>
      <c r="B218" s="5"/>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 x14ac:dyDescent="0.15">
      <c r="A219" s="36"/>
      <c r="B219" s="5"/>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 x14ac:dyDescent="0.15">
      <c r="A220" s="36"/>
      <c r="B220" s="5"/>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 x14ac:dyDescent="0.15">
      <c r="A221" s="36"/>
      <c r="B221" s="5"/>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 x14ac:dyDescent="0.15">
      <c r="A222" s="36"/>
      <c r="B222" s="5"/>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 x14ac:dyDescent="0.15">
      <c r="A223" s="36"/>
      <c r="B223" s="5"/>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 x14ac:dyDescent="0.15">
      <c r="A224" s="36"/>
      <c r="B224" s="5"/>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 x14ac:dyDescent="0.15">
      <c r="A225" s="36"/>
      <c r="B225" s="5"/>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 x14ac:dyDescent="0.15">
      <c r="A226" s="36"/>
      <c r="B226" s="5"/>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 x14ac:dyDescent="0.15">
      <c r="A227" s="36"/>
      <c r="B227" s="5"/>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 x14ac:dyDescent="0.15">
      <c r="A228" s="36"/>
      <c r="B228" s="5"/>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 x14ac:dyDescent="0.15">
      <c r="A229" s="36"/>
      <c r="B229" s="5"/>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 x14ac:dyDescent="0.15">
      <c r="A230" s="36"/>
      <c r="B230" s="5"/>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 x14ac:dyDescent="0.15">
      <c r="A231" s="36"/>
      <c r="B231" s="5"/>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 x14ac:dyDescent="0.15">
      <c r="A232" s="36"/>
      <c r="B232" s="5"/>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 x14ac:dyDescent="0.15">
      <c r="A233" s="36"/>
      <c r="B233" s="5"/>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 x14ac:dyDescent="0.15">
      <c r="A234" s="36"/>
      <c r="B234" s="5"/>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 x14ac:dyDescent="0.15">
      <c r="A235" s="36"/>
      <c r="B235" s="5"/>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 x14ac:dyDescent="0.15">
      <c r="A236" s="36"/>
      <c r="B236" s="5"/>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 x14ac:dyDescent="0.15">
      <c r="A237" s="36"/>
      <c r="B237" s="5"/>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 x14ac:dyDescent="0.15">
      <c r="A238" s="36"/>
      <c r="B238" s="5"/>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 x14ac:dyDescent="0.15">
      <c r="A239" s="36"/>
      <c r="B239" s="5"/>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 x14ac:dyDescent="0.15">
      <c r="A240" s="36"/>
      <c r="B240" s="5"/>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 x14ac:dyDescent="0.15">
      <c r="A241" s="36"/>
      <c r="B241" s="5"/>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 x14ac:dyDescent="0.15">
      <c r="A242" s="36"/>
      <c r="B242" s="5"/>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 x14ac:dyDescent="0.15">
      <c r="A243" s="36"/>
      <c r="B243" s="5"/>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 x14ac:dyDescent="0.15">
      <c r="A244" s="36"/>
      <c r="B244" s="5"/>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 x14ac:dyDescent="0.15">
      <c r="A245" s="36"/>
      <c r="B245" s="5"/>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 x14ac:dyDescent="0.15">
      <c r="A246" s="36"/>
      <c r="B246" s="5"/>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 x14ac:dyDescent="0.15">
      <c r="A247" s="36"/>
      <c r="B247" s="5"/>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 x14ac:dyDescent="0.15">
      <c r="A248" s="36"/>
      <c r="B248" s="5"/>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 x14ac:dyDescent="0.15">
      <c r="A249" s="36"/>
      <c r="B249" s="5"/>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 x14ac:dyDescent="0.15">
      <c r="A250" s="36"/>
      <c r="B250" s="5"/>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 x14ac:dyDescent="0.15">
      <c r="A251" s="36"/>
      <c r="B251" s="5"/>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 x14ac:dyDescent="0.15">
      <c r="A252" s="36"/>
      <c r="B252" s="5"/>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 x14ac:dyDescent="0.15">
      <c r="A253" s="36"/>
      <c r="B253" s="5"/>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 x14ac:dyDescent="0.15">
      <c r="A254" s="36"/>
      <c r="B254" s="5"/>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 x14ac:dyDescent="0.15">
      <c r="A255" s="36"/>
      <c r="B255" s="5"/>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 x14ac:dyDescent="0.15">
      <c r="A256" s="36"/>
      <c r="B256" s="5"/>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 x14ac:dyDescent="0.15">
      <c r="A257" s="36"/>
      <c r="B257" s="5"/>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 x14ac:dyDescent="0.15">
      <c r="A258" s="36"/>
      <c r="B258" s="5"/>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 x14ac:dyDescent="0.15">
      <c r="A259" s="36"/>
      <c r="B259" s="5"/>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 x14ac:dyDescent="0.15">
      <c r="A260" s="36"/>
      <c r="B260" s="5"/>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 x14ac:dyDescent="0.15">
      <c r="A261" s="36"/>
      <c r="B261" s="5"/>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 x14ac:dyDescent="0.15">
      <c r="A262" s="36"/>
      <c r="B262" s="5"/>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 x14ac:dyDescent="0.15">
      <c r="A263" s="36"/>
      <c r="B263" s="5"/>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 x14ac:dyDescent="0.15">
      <c r="A264" s="36"/>
      <c r="B264" s="5"/>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 x14ac:dyDescent="0.15">
      <c r="A265" s="36"/>
      <c r="B265" s="5"/>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 x14ac:dyDescent="0.15">
      <c r="A266" s="36"/>
      <c r="B266" s="5"/>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 x14ac:dyDescent="0.15">
      <c r="A267" s="36"/>
      <c r="B267" s="5"/>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 x14ac:dyDescent="0.15">
      <c r="A268" s="36"/>
      <c r="B268" s="5"/>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 x14ac:dyDescent="0.15">
      <c r="A269" s="36"/>
      <c r="B269" s="5"/>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 x14ac:dyDescent="0.15">
      <c r="A270" s="36"/>
      <c r="B270" s="5"/>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 x14ac:dyDescent="0.15">
      <c r="A271" s="36"/>
      <c r="B271" s="5"/>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 x14ac:dyDescent="0.15">
      <c r="A272" s="36"/>
      <c r="B272" s="5"/>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 x14ac:dyDescent="0.15">
      <c r="A273" s="36"/>
      <c r="B273" s="5"/>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 x14ac:dyDescent="0.15">
      <c r="A274" s="36"/>
      <c r="B274" s="5"/>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 x14ac:dyDescent="0.15">
      <c r="A275" s="36"/>
      <c r="B275" s="5"/>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 x14ac:dyDescent="0.15">
      <c r="A276" s="36"/>
      <c r="B276" s="5"/>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 x14ac:dyDescent="0.15">
      <c r="A277" s="36"/>
      <c r="B277" s="5"/>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 x14ac:dyDescent="0.15">
      <c r="A278" s="36"/>
      <c r="B278" s="5"/>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 x14ac:dyDescent="0.15">
      <c r="A279" s="36"/>
      <c r="B279" s="5"/>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 x14ac:dyDescent="0.15">
      <c r="A280" s="36"/>
      <c r="B280" s="5"/>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 x14ac:dyDescent="0.15">
      <c r="A281" s="36"/>
      <c r="B281" s="5"/>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 x14ac:dyDescent="0.15">
      <c r="A282" s="36"/>
      <c r="B282" s="5"/>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 x14ac:dyDescent="0.15">
      <c r="A283" s="36"/>
      <c r="B283" s="5"/>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 x14ac:dyDescent="0.15">
      <c r="A284" s="36"/>
      <c r="B284" s="5"/>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 x14ac:dyDescent="0.15">
      <c r="A285" s="36"/>
      <c r="B285" s="5"/>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 x14ac:dyDescent="0.15">
      <c r="A286" s="36"/>
      <c r="B286" s="5"/>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 x14ac:dyDescent="0.15">
      <c r="A287" s="36"/>
      <c r="B287" s="5"/>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 x14ac:dyDescent="0.15">
      <c r="A288" s="36"/>
      <c r="B288" s="5"/>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 x14ac:dyDescent="0.15">
      <c r="A289" s="36"/>
      <c r="B289" s="5"/>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 x14ac:dyDescent="0.15">
      <c r="A290" s="36"/>
      <c r="B290" s="5"/>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 x14ac:dyDescent="0.15">
      <c r="A291" s="36"/>
      <c r="B291" s="5"/>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 x14ac:dyDescent="0.15">
      <c r="A292" s="36"/>
      <c r="B292" s="5"/>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 x14ac:dyDescent="0.15">
      <c r="A293" s="36"/>
      <c r="B293" s="5"/>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 x14ac:dyDescent="0.15">
      <c r="A294" s="36"/>
      <c r="B294" s="5"/>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 x14ac:dyDescent="0.15">
      <c r="A295" s="36"/>
      <c r="B295" s="5"/>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 x14ac:dyDescent="0.15">
      <c r="A296" s="36"/>
      <c r="B296" s="5"/>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 x14ac:dyDescent="0.15">
      <c r="A297" s="36"/>
      <c r="B297" s="5"/>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 x14ac:dyDescent="0.15">
      <c r="A298" s="36"/>
      <c r="B298" s="5"/>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 x14ac:dyDescent="0.15">
      <c r="A299" s="36"/>
      <c r="B299" s="5"/>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 x14ac:dyDescent="0.15">
      <c r="A300" s="36"/>
      <c r="B300" s="5"/>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 x14ac:dyDescent="0.15">
      <c r="A301" s="36"/>
      <c r="B301" s="5"/>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 x14ac:dyDescent="0.15">
      <c r="A302" s="36"/>
      <c r="B302" s="5"/>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 x14ac:dyDescent="0.15">
      <c r="A303" s="36"/>
      <c r="B303" s="5"/>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 x14ac:dyDescent="0.15">
      <c r="A304" s="36"/>
      <c r="B304" s="5"/>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 x14ac:dyDescent="0.15">
      <c r="A305" s="36"/>
      <c r="B305" s="5"/>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 x14ac:dyDescent="0.15">
      <c r="A306" s="36"/>
      <c r="B306" s="5"/>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 x14ac:dyDescent="0.15">
      <c r="A307" s="36"/>
      <c r="B307" s="5"/>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 x14ac:dyDescent="0.15">
      <c r="A308" s="36"/>
      <c r="B308" s="5"/>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 x14ac:dyDescent="0.15">
      <c r="A309" s="36"/>
      <c r="B309" s="5"/>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 x14ac:dyDescent="0.15">
      <c r="A310" s="36"/>
      <c r="B310" s="5"/>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 x14ac:dyDescent="0.15">
      <c r="A311" s="36"/>
      <c r="B311" s="5"/>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 x14ac:dyDescent="0.15">
      <c r="A312" s="36"/>
      <c r="B312" s="5"/>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 x14ac:dyDescent="0.15">
      <c r="A313" s="36"/>
      <c r="B313" s="5"/>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 x14ac:dyDescent="0.15">
      <c r="A314" s="36"/>
      <c r="B314" s="5"/>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 x14ac:dyDescent="0.15">
      <c r="A315" s="36"/>
      <c r="B315" s="5"/>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 x14ac:dyDescent="0.15">
      <c r="A316" s="36"/>
      <c r="B316" s="5"/>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 x14ac:dyDescent="0.15">
      <c r="A317" s="36"/>
      <c r="B317" s="5"/>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 x14ac:dyDescent="0.15">
      <c r="A318" s="36"/>
      <c r="B318" s="5"/>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 x14ac:dyDescent="0.15">
      <c r="A319" s="36"/>
      <c r="B319" s="5"/>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 x14ac:dyDescent="0.15">
      <c r="A320" s="36"/>
      <c r="B320" s="5"/>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 x14ac:dyDescent="0.15">
      <c r="A321" s="36"/>
      <c r="B321" s="5"/>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 x14ac:dyDescent="0.15">
      <c r="A322" s="36"/>
      <c r="B322" s="5"/>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 x14ac:dyDescent="0.15">
      <c r="A323" s="36"/>
      <c r="B323" s="5"/>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 x14ac:dyDescent="0.15">
      <c r="A324" s="36"/>
      <c r="B324" s="5"/>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 x14ac:dyDescent="0.15">
      <c r="A325" s="36"/>
      <c r="B325" s="5"/>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 x14ac:dyDescent="0.15">
      <c r="A326" s="36"/>
      <c r="B326" s="5"/>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 x14ac:dyDescent="0.15">
      <c r="A327" s="36"/>
      <c r="B327" s="5"/>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 x14ac:dyDescent="0.15">
      <c r="A328" s="36"/>
      <c r="B328" s="5"/>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 x14ac:dyDescent="0.15">
      <c r="A329" s="36"/>
      <c r="B329" s="5"/>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 x14ac:dyDescent="0.15">
      <c r="A330" s="36"/>
      <c r="B330" s="5"/>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 x14ac:dyDescent="0.15">
      <c r="A331" s="36"/>
      <c r="B331" s="5"/>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 x14ac:dyDescent="0.15">
      <c r="A332" s="36"/>
      <c r="B332" s="5"/>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 x14ac:dyDescent="0.15">
      <c r="A333" s="36"/>
      <c r="B333" s="5"/>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 x14ac:dyDescent="0.15">
      <c r="A334" s="36"/>
      <c r="B334" s="5"/>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 x14ac:dyDescent="0.15">
      <c r="A335" s="36"/>
      <c r="B335" s="5"/>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 x14ac:dyDescent="0.15">
      <c r="A336" s="36"/>
      <c r="B336" s="5"/>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 x14ac:dyDescent="0.15">
      <c r="A337" s="36"/>
      <c r="B337" s="5"/>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 x14ac:dyDescent="0.15">
      <c r="A338" s="36"/>
      <c r="B338" s="5"/>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 x14ac:dyDescent="0.15">
      <c r="A339" s="36"/>
      <c r="B339" s="5"/>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 x14ac:dyDescent="0.15">
      <c r="A340" s="36"/>
      <c r="B340" s="5"/>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 x14ac:dyDescent="0.15">
      <c r="A341" s="36"/>
      <c r="B341" s="5"/>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 x14ac:dyDescent="0.15">
      <c r="A342" s="36"/>
      <c r="B342" s="5"/>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 x14ac:dyDescent="0.15">
      <c r="A343" s="36"/>
      <c r="B343" s="5"/>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 x14ac:dyDescent="0.15">
      <c r="A344" s="36"/>
      <c r="B344" s="5"/>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 x14ac:dyDescent="0.15">
      <c r="A345" s="36"/>
      <c r="B345" s="5"/>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 x14ac:dyDescent="0.15">
      <c r="A346" s="36"/>
      <c r="B346" s="5"/>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 x14ac:dyDescent="0.15">
      <c r="A347" s="36"/>
      <c r="B347" s="5"/>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 x14ac:dyDescent="0.15">
      <c r="A348" s="36"/>
      <c r="B348" s="5"/>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 x14ac:dyDescent="0.15">
      <c r="A349" s="36"/>
      <c r="B349" s="5"/>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 x14ac:dyDescent="0.15">
      <c r="A350" s="36"/>
      <c r="B350" s="5"/>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 x14ac:dyDescent="0.15">
      <c r="A351" s="36"/>
      <c r="B351" s="5"/>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 x14ac:dyDescent="0.15">
      <c r="A352" s="36"/>
      <c r="B352" s="5"/>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 x14ac:dyDescent="0.15">
      <c r="A353" s="36"/>
      <c r="B353" s="5"/>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 x14ac:dyDescent="0.15">
      <c r="A354" s="36"/>
      <c r="B354" s="5"/>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 x14ac:dyDescent="0.15">
      <c r="A355" s="36"/>
      <c r="B355" s="5"/>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 x14ac:dyDescent="0.15">
      <c r="A356" s="36"/>
      <c r="B356" s="5"/>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 x14ac:dyDescent="0.15">
      <c r="A357" s="36"/>
      <c r="B357" s="5"/>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 x14ac:dyDescent="0.15">
      <c r="A358" s="36"/>
      <c r="B358" s="5"/>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 x14ac:dyDescent="0.15">
      <c r="A359" s="36"/>
      <c r="B359" s="5"/>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 x14ac:dyDescent="0.15">
      <c r="A360" s="36"/>
      <c r="B360" s="5"/>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 x14ac:dyDescent="0.15">
      <c r="A361" s="36"/>
      <c r="B361" s="5"/>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 x14ac:dyDescent="0.15">
      <c r="A362" s="36"/>
      <c r="B362" s="5"/>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 x14ac:dyDescent="0.15">
      <c r="A363" s="36"/>
      <c r="B363" s="5"/>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 x14ac:dyDescent="0.15">
      <c r="A364" s="36"/>
      <c r="B364" s="5"/>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 x14ac:dyDescent="0.15">
      <c r="A365" s="36"/>
      <c r="B365" s="5"/>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 x14ac:dyDescent="0.15">
      <c r="A366" s="36"/>
      <c r="B366" s="5"/>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 x14ac:dyDescent="0.15">
      <c r="A367" s="36"/>
      <c r="B367" s="5"/>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 x14ac:dyDescent="0.15">
      <c r="A368" s="36"/>
      <c r="B368" s="5"/>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 x14ac:dyDescent="0.15">
      <c r="A369" s="36"/>
      <c r="B369" s="5"/>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 x14ac:dyDescent="0.15">
      <c r="A370" s="36"/>
      <c r="B370" s="5"/>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 x14ac:dyDescent="0.15">
      <c r="A371" s="36"/>
      <c r="B371" s="5"/>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 x14ac:dyDescent="0.15">
      <c r="A372" s="36"/>
      <c r="B372" s="5"/>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 x14ac:dyDescent="0.15">
      <c r="A373" s="36"/>
      <c r="B373" s="5"/>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 x14ac:dyDescent="0.15">
      <c r="A374" s="36"/>
      <c r="B374" s="5"/>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 x14ac:dyDescent="0.15">
      <c r="A375" s="36"/>
      <c r="B375" s="5"/>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 x14ac:dyDescent="0.15">
      <c r="A376" s="36"/>
      <c r="B376" s="5"/>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 x14ac:dyDescent="0.15">
      <c r="A377" s="36"/>
      <c r="B377" s="5"/>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 x14ac:dyDescent="0.15">
      <c r="A378" s="36"/>
      <c r="B378" s="5"/>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 x14ac:dyDescent="0.15">
      <c r="A379" s="36"/>
      <c r="B379" s="5"/>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 x14ac:dyDescent="0.15">
      <c r="A380" s="36"/>
      <c r="B380" s="5"/>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 x14ac:dyDescent="0.15">
      <c r="A381" s="36"/>
      <c r="B381" s="5"/>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 x14ac:dyDescent="0.15">
      <c r="A382" s="36"/>
      <c r="B382" s="5"/>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 x14ac:dyDescent="0.15">
      <c r="A383" s="36"/>
      <c r="B383" s="5"/>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 x14ac:dyDescent="0.15">
      <c r="A384" s="36"/>
      <c r="B384" s="5"/>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 x14ac:dyDescent="0.15">
      <c r="A385" s="36"/>
      <c r="B385" s="5"/>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 x14ac:dyDescent="0.15">
      <c r="A386" s="36"/>
      <c r="B386" s="5"/>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 x14ac:dyDescent="0.15">
      <c r="A387" s="36"/>
      <c r="B387" s="5"/>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 x14ac:dyDescent="0.15">
      <c r="A388" s="36"/>
      <c r="B388" s="5"/>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 x14ac:dyDescent="0.15">
      <c r="A389" s="36"/>
      <c r="B389" s="5"/>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 x14ac:dyDescent="0.15">
      <c r="A390" s="36"/>
      <c r="B390" s="5"/>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 x14ac:dyDescent="0.15">
      <c r="A391" s="36"/>
      <c r="B391" s="5"/>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 x14ac:dyDescent="0.15">
      <c r="A392" s="36"/>
      <c r="B392" s="5"/>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 x14ac:dyDescent="0.15">
      <c r="A393" s="36"/>
      <c r="B393" s="5"/>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 x14ac:dyDescent="0.15">
      <c r="A394" s="36"/>
      <c r="B394" s="5"/>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 x14ac:dyDescent="0.15">
      <c r="A395" s="36"/>
      <c r="B395" s="5"/>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 x14ac:dyDescent="0.15">
      <c r="A396" s="36"/>
      <c r="B396" s="5"/>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 x14ac:dyDescent="0.15">
      <c r="A397" s="36"/>
      <c r="B397" s="5"/>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 x14ac:dyDescent="0.15">
      <c r="A398" s="36"/>
      <c r="B398" s="5"/>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 x14ac:dyDescent="0.15">
      <c r="A399" s="36"/>
      <c r="B399" s="5"/>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 x14ac:dyDescent="0.15">
      <c r="A400" s="36"/>
      <c r="B400" s="5"/>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 x14ac:dyDescent="0.15">
      <c r="A401" s="36"/>
      <c r="B401" s="5"/>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 x14ac:dyDescent="0.15">
      <c r="A402" s="36"/>
      <c r="B402" s="5"/>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 x14ac:dyDescent="0.15">
      <c r="A403" s="36"/>
      <c r="B403" s="5"/>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 x14ac:dyDescent="0.15">
      <c r="A404" s="36"/>
      <c r="B404" s="5"/>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 x14ac:dyDescent="0.15">
      <c r="A405" s="36"/>
      <c r="B405" s="5"/>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 x14ac:dyDescent="0.15">
      <c r="A406" s="36"/>
      <c r="B406" s="5"/>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 x14ac:dyDescent="0.15">
      <c r="A407" s="36"/>
      <c r="B407" s="5"/>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 x14ac:dyDescent="0.15">
      <c r="A408" s="36"/>
      <c r="B408" s="5"/>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 x14ac:dyDescent="0.15">
      <c r="A409" s="36"/>
      <c r="B409" s="5"/>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 x14ac:dyDescent="0.15">
      <c r="A410" s="36"/>
      <c r="B410" s="5"/>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 x14ac:dyDescent="0.15">
      <c r="A411" s="36"/>
      <c r="B411" s="5"/>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 x14ac:dyDescent="0.15">
      <c r="A412" s="36"/>
      <c r="B412" s="5"/>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 x14ac:dyDescent="0.15">
      <c r="A413" s="36"/>
      <c r="B413" s="5"/>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 x14ac:dyDescent="0.15">
      <c r="A414" s="36"/>
      <c r="B414" s="5"/>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 x14ac:dyDescent="0.15">
      <c r="A415" s="36"/>
      <c r="B415" s="5"/>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 x14ac:dyDescent="0.15">
      <c r="A416" s="36"/>
      <c r="B416" s="5"/>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 x14ac:dyDescent="0.15">
      <c r="A417" s="36"/>
      <c r="B417" s="5"/>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 x14ac:dyDescent="0.15">
      <c r="A418" s="36"/>
      <c r="B418" s="5"/>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 x14ac:dyDescent="0.15">
      <c r="A419" s="36"/>
      <c r="B419" s="5"/>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 x14ac:dyDescent="0.15">
      <c r="A420" s="36"/>
      <c r="B420" s="5"/>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 x14ac:dyDescent="0.15">
      <c r="A421" s="36"/>
      <c r="B421" s="5"/>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 x14ac:dyDescent="0.15">
      <c r="A422" s="36"/>
      <c r="B422" s="5"/>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 x14ac:dyDescent="0.15">
      <c r="A423" s="36"/>
      <c r="B423" s="5"/>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 x14ac:dyDescent="0.15">
      <c r="A424" s="36"/>
      <c r="B424" s="5"/>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 x14ac:dyDescent="0.15">
      <c r="A425" s="36"/>
      <c r="B425" s="5"/>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 x14ac:dyDescent="0.15">
      <c r="A426" s="36"/>
      <c r="B426" s="5"/>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 x14ac:dyDescent="0.15">
      <c r="A427" s="36"/>
      <c r="B427" s="5"/>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 x14ac:dyDescent="0.15">
      <c r="A428" s="36"/>
      <c r="B428" s="5"/>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 x14ac:dyDescent="0.15">
      <c r="A429" s="36"/>
      <c r="B429" s="5"/>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 x14ac:dyDescent="0.15">
      <c r="A430" s="36"/>
      <c r="B430" s="5"/>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 x14ac:dyDescent="0.15">
      <c r="A431" s="36"/>
      <c r="B431" s="5"/>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 x14ac:dyDescent="0.15">
      <c r="A432" s="36"/>
      <c r="B432" s="5"/>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 x14ac:dyDescent="0.15">
      <c r="A433" s="36"/>
      <c r="B433" s="5"/>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 x14ac:dyDescent="0.15">
      <c r="A434" s="36"/>
      <c r="B434" s="5"/>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 x14ac:dyDescent="0.15">
      <c r="A435" s="36"/>
      <c r="B435" s="5"/>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 x14ac:dyDescent="0.15">
      <c r="A436" s="36"/>
      <c r="B436" s="5"/>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 x14ac:dyDescent="0.15">
      <c r="A437" s="36"/>
      <c r="B437" s="5"/>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 x14ac:dyDescent="0.15">
      <c r="A438" s="36"/>
      <c r="B438" s="5"/>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 x14ac:dyDescent="0.15">
      <c r="A439" s="36"/>
      <c r="B439" s="5"/>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 x14ac:dyDescent="0.15">
      <c r="A440" s="36"/>
      <c r="B440" s="5"/>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 x14ac:dyDescent="0.15">
      <c r="A441" s="36"/>
      <c r="B441" s="5"/>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 x14ac:dyDescent="0.15">
      <c r="A442" s="36"/>
      <c r="B442" s="5"/>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 x14ac:dyDescent="0.15">
      <c r="A443" s="36"/>
      <c r="B443" s="5"/>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 x14ac:dyDescent="0.15">
      <c r="A444" s="36"/>
      <c r="B444" s="5"/>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 x14ac:dyDescent="0.15">
      <c r="A445" s="36"/>
      <c r="B445" s="5"/>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 x14ac:dyDescent="0.15">
      <c r="A446" s="36"/>
      <c r="B446" s="5"/>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 x14ac:dyDescent="0.15">
      <c r="A447" s="36"/>
      <c r="B447" s="5"/>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 x14ac:dyDescent="0.15">
      <c r="A448" s="36"/>
      <c r="B448" s="5"/>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 x14ac:dyDescent="0.15">
      <c r="A449" s="36"/>
      <c r="B449" s="5"/>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 x14ac:dyDescent="0.15">
      <c r="A450" s="36"/>
      <c r="B450" s="5"/>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 x14ac:dyDescent="0.15">
      <c r="A451" s="36"/>
      <c r="B451" s="5"/>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 x14ac:dyDescent="0.15">
      <c r="A452" s="36"/>
      <c r="B452" s="5"/>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 x14ac:dyDescent="0.15">
      <c r="A453" s="36"/>
      <c r="B453" s="5"/>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 x14ac:dyDescent="0.15">
      <c r="A454" s="36"/>
      <c r="B454" s="5"/>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 x14ac:dyDescent="0.15">
      <c r="A455" s="36"/>
      <c r="B455" s="5"/>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 x14ac:dyDescent="0.15">
      <c r="A456" s="36"/>
      <c r="B456" s="5"/>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 x14ac:dyDescent="0.15">
      <c r="A457" s="36"/>
      <c r="B457" s="5"/>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 x14ac:dyDescent="0.15">
      <c r="A458" s="36"/>
      <c r="B458" s="5"/>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 x14ac:dyDescent="0.15">
      <c r="A459" s="36"/>
      <c r="B459" s="5"/>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 x14ac:dyDescent="0.15">
      <c r="A460" s="36"/>
      <c r="B460" s="5"/>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 x14ac:dyDescent="0.15">
      <c r="A461" s="36"/>
      <c r="B461" s="5"/>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 x14ac:dyDescent="0.15">
      <c r="A462" s="36"/>
      <c r="B462" s="5"/>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 x14ac:dyDescent="0.15">
      <c r="A463" s="36"/>
      <c r="B463" s="5"/>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 x14ac:dyDescent="0.15">
      <c r="A464" s="36"/>
      <c r="B464" s="5"/>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 x14ac:dyDescent="0.15">
      <c r="A465" s="36"/>
      <c r="B465" s="5"/>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 x14ac:dyDescent="0.15">
      <c r="A466" s="36"/>
      <c r="B466" s="5"/>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 x14ac:dyDescent="0.15">
      <c r="A467" s="36"/>
      <c r="B467" s="5"/>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 x14ac:dyDescent="0.15">
      <c r="A468" s="36"/>
      <c r="B468" s="5"/>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 x14ac:dyDescent="0.15">
      <c r="A469" s="36"/>
      <c r="B469" s="5"/>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 x14ac:dyDescent="0.15">
      <c r="A470" s="36"/>
      <c r="B470" s="5"/>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 x14ac:dyDescent="0.15">
      <c r="A471" s="36"/>
      <c r="B471" s="5"/>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 x14ac:dyDescent="0.15">
      <c r="A472" s="36"/>
      <c r="B472" s="5"/>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 x14ac:dyDescent="0.15">
      <c r="A473" s="36"/>
      <c r="B473" s="5"/>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 x14ac:dyDescent="0.15">
      <c r="A474" s="36"/>
      <c r="B474" s="5"/>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 x14ac:dyDescent="0.15">
      <c r="A475" s="36"/>
      <c r="B475" s="5"/>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 x14ac:dyDescent="0.15">
      <c r="A476" s="36"/>
      <c r="B476" s="5"/>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 x14ac:dyDescent="0.15">
      <c r="A477" s="36"/>
      <c r="B477" s="5"/>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 x14ac:dyDescent="0.15">
      <c r="A478" s="36"/>
      <c r="B478" s="5"/>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 x14ac:dyDescent="0.15">
      <c r="A479" s="36"/>
      <c r="B479" s="5"/>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 x14ac:dyDescent="0.15">
      <c r="A480" s="36"/>
      <c r="B480" s="5"/>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 x14ac:dyDescent="0.15">
      <c r="A481" s="36"/>
      <c r="B481" s="5"/>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 x14ac:dyDescent="0.15">
      <c r="A482" s="36"/>
      <c r="B482" s="5"/>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 x14ac:dyDescent="0.15">
      <c r="A483" s="36"/>
      <c r="B483" s="5"/>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 x14ac:dyDescent="0.15">
      <c r="A484" s="36"/>
      <c r="B484" s="5"/>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 x14ac:dyDescent="0.15">
      <c r="A485" s="36"/>
      <c r="B485" s="5"/>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 x14ac:dyDescent="0.15">
      <c r="A486" s="36"/>
      <c r="B486" s="5"/>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 x14ac:dyDescent="0.15">
      <c r="A487" s="36"/>
      <c r="B487" s="5"/>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 x14ac:dyDescent="0.15">
      <c r="A488" s="36"/>
      <c r="B488" s="5"/>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 x14ac:dyDescent="0.15">
      <c r="A489" s="36"/>
      <c r="B489" s="5"/>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 x14ac:dyDescent="0.15">
      <c r="A490" s="36"/>
      <c r="B490" s="5"/>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 x14ac:dyDescent="0.15">
      <c r="A491" s="36"/>
      <c r="B491" s="5"/>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 x14ac:dyDescent="0.15">
      <c r="A492" s="36"/>
      <c r="B492" s="5"/>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 x14ac:dyDescent="0.15">
      <c r="A493" s="36"/>
      <c r="B493" s="5"/>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 x14ac:dyDescent="0.15">
      <c r="A494" s="36"/>
      <c r="B494" s="5"/>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 x14ac:dyDescent="0.15">
      <c r="A495" s="36"/>
      <c r="B495" s="5"/>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 x14ac:dyDescent="0.15">
      <c r="A496" s="36"/>
      <c r="B496" s="5"/>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 x14ac:dyDescent="0.15">
      <c r="A497" s="36"/>
      <c r="B497" s="5"/>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 x14ac:dyDescent="0.15">
      <c r="A498" s="36"/>
      <c r="B498" s="5"/>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 x14ac:dyDescent="0.15">
      <c r="A499" s="36"/>
      <c r="B499" s="5"/>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 x14ac:dyDescent="0.15">
      <c r="A500" s="36"/>
      <c r="B500" s="5"/>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 x14ac:dyDescent="0.15">
      <c r="A501" s="36"/>
      <c r="B501" s="5"/>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 x14ac:dyDescent="0.15">
      <c r="A502" s="36"/>
      <c r="B502" s="5"/>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 x14ac:dyDescent="0.15">
      <c r="A503" s="36"/>
      <c r="B503" s="5"/>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 x14ac:dyDescent="0.15">
      <c r="A504" s="36"/>
      <c r="B504" s="5"/>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 x14ac:dyDescent="0.15">
      <c r="A505" s="36"/>
      <c r="B505" s="5"/>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 x14ac:dyDescent="0.15">
      <c r="A506" s="36"/>
      <c r="B506" s="5"/>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 x14ac:dyDescent="0.15">
      <c r="A507" s="36"/>
      <c r="B507" s="5"/>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 x14ac:dyDescent="0.15">
      <c r="A508" s="36"/>
      <c r="B508" s="5"/>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 x14ac:dyDescent="0.15">
      <c r="A509" s="36"/>
      <c r="B509" s="5"/>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 x14ac:dyDescent="0.15">
      <c r="A510" s="36"/>
      <c r="B510" s="5"/>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 x14ac:dyDescent="0.15">
      <c r="A511" s="36"/>
      <c r="B511" s="5"/>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 x14ac:dyDescent="0.15">
      <c r="A512" s="36"/>
      <c r="B512" s="5"/>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 x14ac:dyDescent="0.15">
      <c r="A513" s="36"/>
      <c r="B513" s="5"/>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 x14ac:dyDescent="0.15">
      <c r="A514" s="36"/>
      <c r="B514" s="5"/>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 x14ac:dyDescent="0.15">
      <c r="A515" s="36"/>
      <c r="B515" s="5"/>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 x14ac:dyDescent="0.15">
      <c r="A516" s="36"/>
      <c r="B516" s="5"/>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 x14ac:dyDescent="0.15">
      <c r="A517" s="36"/>
      <c r="B517" s="5"/>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 x14ac:dyDescent="0.15">
      <c r="A518" s="36"/>
      <c r="B518" s="5"/>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 x14ac:dyDescent="0.15">
      <c r="A519" s="36"/>
      <c r="B519" s="5"/>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 x14ac:dyDescent="0.15">
      <c r="A520" s="36"/>
      <c r="B520" s="5"/>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 x14ac:dyDescent="0.15">
      <c r="A521" s="36"/>
      <c r="B521" s="5"/>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 x14ac:dyDescent="0.15">
      <c r="A522" s="36"/>
      <c r="B522" s="5"/>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 x14ac:dyDescent="0.15">
      <c r="A523" s="36"/>
      <c r="B523" s="5"/>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 x14ac:dyDescent="0.15">
      <c r="A524" s="36"/>
      <c r="B524" s="5"/>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 x14ac:dyDescent="0.15">
      <c r="A525" s="36"/>
      <c r="B525" s="5"/>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 x14ac:dyDescent="0.15">
      <c r="A526" s="36"/>
      <c r="B526" s="5"/>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 x14ac:dyDescent="0.15">
      <c r="A527" s="36"/>
      <c r="B527" s="5"/>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 x14ac:dyDescent="0.15">
      <c r="A528" s="36"/>
      <c r="B528" s="5"/>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 x14ac:dyDescent="0.15">
      <c r="A529" s="36"/>
      <c r="B529" s="5"/>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 x14ac:dyDescent="0.15">
      <c r="A530" s="36"/>
      <c r="B530" s="5"/>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 x14ac:dyDescent="0.15">
      <c r="A531" s="36"/>
      <c r="B531" s="5"/>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 x14ac:dyDescent="0.15">
      <c r="A532" s="36"/>
      <c r="B532" s="5"/>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 x14ac:dyDescent="0.15">
      <c r="A533" s="36"/>
      <c r="B533" s="5"/>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 x14ac:dyDescent="0.15">
      <c r="A534" s="36"/>
      <c r="B534" s="5"/>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 x14ac:dyDescent="0.15">
      <c r="A535" s="36"/>
      <c r="B535" s="5"/>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 x14ac:dyDescent="0.15">
      <c r="A536" s="36"/>
      <c r="B536" s="5"/>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 x14ac:dyDescent="0.15">
      <c r="A537" s="36"/>
      <c r="B537" s="5"/>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 x14ac:dyDescent="0.15">
      <c r="A538" s="36"/>
      <c r="B538" s="5"/>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 x14ac:dyDescent="0.15">
      <c r="A539" s="36"/>
      <c r="B539" s="5"/>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 x14ac:dyDescent="0.15">
      <c r="A540" s="36"/>
      <c r="B540" s="5"/>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 x14ac:dyDescent="0.15">
      <c r="A541" s="36"/>
      <c r="B541" s="5"/>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 x14ac:dyDescent="0.15">
      <c r="A542" s="36"/>
      <c r="B542" s="5"/>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 x14ac:dyDescent="0.15">
      <c r="A543" s="36"/>
      <c r="B543" s="5"/>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 x14ac:dyDescent="0.15">
      <c r="A544" s="36"/>
      <c r="B544" s="5"/>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 x14ac:dyDescent="0.15">
      <c r="A545" s="36"/>
      <c r="B545" s="5"/>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 x14ac:dyDescent="0.15">
      <c r="A546" s="36"/>
      <c r="B546" s="5"/>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 x14ac:dyDescent="0.15">
      <c r="A547" s="36"/>
      <c r="B547" s="5"/>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 x14ac:dyDescent="0.15">
      <c r="A548" s="36"/>
      <c r="B548" s="5"/>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 x14ac:dyDescent="0.15">
      <c r="A549" s="36"/>
      <c r="B549" s="5"/>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 x14ac:dyDescent="0.15">
      <c r="A550" s="36"/>
      <c r="B550" s="5"/>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 x14ac:dyDescent="0.15">
      <c r="A551" s="36"/>
      <c r="B551" s="5"/>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 x14ac:dyDescent="0.15">
      <c r="A552" s="36"/>
      <c r="B552" s="5"/>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 x14ac:dyDescent="0.15">
      <c r="A553" s="36"/>
      <c r="B553" s="5"/>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 x14ac:dyDescent="0.15">
      <c r="A554" s="36"/>
      <c r="B554" s="5"/>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 x14ac:dyDescent="0.15">
      <c r="A555" s="36"/>
      <c r="B555" s="5"/>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 x14ac:dyDescent="0.15">
      <c r="A556" s="36"/>
      <c r="B556" s="5"/>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 x14ac:dyDescent="0.15">
      <c r="A557" s="36"/>
      <c r="B557" s="5"/>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 x14ac:dyDescent="0.15">
      <c r="A558" s="36"/>
      <c r="B558" s="5"/>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 x14ac:dyDescent="0.15">
      <c r="A559" s="36"/>
      <c r="B559" s="5"/>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 x14ac:dyDescent="0.15">
      <c r="A560" s="36"/>
      <c r="B560" s="5"/>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 x14ac:dyDescent="0.15">
      <c r="A561" s="36"/>
      <c r="B561" s="5"/>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 x14ac:dyDescent="0.15">
      <c r="A562" s="36"/>
      <c r="B562" s="5"/>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 x14ac:dyDescent="0.15">
      <c r="A563" s="36"/>
      <c r="B563" s="5"/>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 x14ac:dyDescent="0.15">
      <c r="A564" s="36"/>
      <c r="B564" s="5"/>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 x14ac:dyDescent="0.15">
      <c r="A565" s="36"/>
      <c r="B565" s="5"/>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 x14ac:dyDescent="0.15">
      <c r="A566" s="36"/>
      <c r="B566" s="5"/>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 x14ac:dyDescent="0.15">
      <c r="A567" s="36"/>
      <c r="B567" s="5"/>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 x14ac:dyDescent="0.15">
      <c r="A568" s="36"/>
      <c r="B568" s="5"/>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 x14ac:dyDescent="0.15">
      <c r="A569" s="36"/>
      <c r="B569" s="5"/>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 x14ac:dyDescent="0.15">
      <c r="A570" s="36"/>
      <c r="B570" s="5"/>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 x14ac:dyDescent="0.15">
      <c r="A571" s="36"/>
      <c r="B571" s="5"/>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 x14ac:dyDescent="0.15">
      <c r="A572" s="36"/>
      <c r="B572" s="5"/>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 x14ac:dyDescent="0.15">
      <c r="A573" s="36"/>
      <c r="B573" s="5"/>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 x14ac:dyDescent="0.15">
      <c r="A574" s="36"/>
      <c r="B574" s="5"/>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 x14ac:dyDescent="0.15">
      <c r="A575" s="36"/>
      <c r="B575" s="5"/>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 x14ac:dyDescent="0.15">
      <c r="A576" s="36"/>
      <c r="B576" s="5"/>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 x14ac:dyDescent="0.15">
      <c r="A577" s="36"/>
      <c r="B577" s="5"/>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 x14ac:dyDescent="0.15">
      <c r="A578" s="36"/>
      <c r="B578" s="5"/>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 x14ac:dyDescent="0.15">
      <c r="A579" s="36"/>
      <c r="B579" s="5"/>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 x14ac:dyDescent="0.15">
      <c r="A580" s="36"/>
      <c r="B580" s="5"/>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 x14ac:dyDescent="0.15">
      <c r="A581" s="36"/>
      <c r="B581" s="5"/>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 x14ac:dyDescent="0.15">
      <c r="A582" s="36"/>
      <c r="B582" s="5"/>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 x14ac:dyDescent="0.15">
      <c r="A583" s="36"/>
      <c r="B583" s="5"/>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 x14ac:dyDescent="0.15">
      <c r="A584" s="36"/>
      <c r="B584" s="5"/>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 x14ac:dyDescent="0.15">
      <c r="A585" s="36"/>
      <c r="B585" s="5"/>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 x14ac:dyDescent="0.15">
      <c r="A586" s="36"/>
      <c r="B586" s="5"/>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 x14ac:dyDescent="0.15">
      <c r="A587" s="36"/>
      <c r="B587" s="5"/>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 x14ac:dyDescent="0.15">
      <c r="A588" s="36"/>
      <c r="B588" s="5"/>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 x14ac:dyDescent="0.15">
      <c r="A589" s="36"/>
      <c r="B589" s="5"/>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 x14ac:dyDescent="0.15">
      <c r="A590" s="36"/>
      <c r="B590" s="5"/>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 x14ac:dyDescent="0.15">
      <c r="A591" s="36"/>
      <c r="B591" s="5"/>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 x14ac:dyDescent="0.15">
      <c r="A592" s="36"/>
      <c r="B592" s="5"/>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 x14ac:dyDescent="0.15">
      <c r="A593" s="36"/>
      <c r="B593" s="5"/>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 x14ac:dyDescent="0.15">
      <c r="A594" s="36"/>
      <c r="B594" s="5"/>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 x14ac:dyDescent="0.15">
      <c r="A595" s="36"/>
      <c r="B595" s="5"/>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 x14ac:dyDescent="0.15">
      <c r="A596" s="36"/>
      <c r="B596" s="5"/>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 x14ac:dyDescent="0.15">
      <c r="A597" s="36"/>
      <c r="B597" s="5"/>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 x14ac:dyDescent="0.15">
      <c r="A598" s="36"/>
      <c r="B598" s="5"/>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 x14ac:dyDescent="0.15">
      <c r="A599" s="36"/>
      <c r="B599" s="5"/>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 x14ac:dyDescent="0.15">
      <c r="A600" s="36"/>
      <c r="B600" s="5"/>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 x14ac:dyDescent="0.15">
      <c r="A601" s="36"/>
      <c r="B601" s="5"/>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 x14ac:dyDescent="0.15">
      <c r="A602" s="36"/>
      <c r="B602" s="5"/>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 x14ac:dyDescent="0.15">
      <c r="A603" s="36"/>
      <c r="B603" s="5"/>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 x14ac:dyDescent="0.15">
      <c r="A604" s="36"/>
      <c r="B604" s="5"/>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 x14ac:dyDescent="0.15">
      <c r="A605" s="36"/>
      <c r="B605" s="5"/>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 x14ac:dyDescent="0.15">
      <c r="A606" s="36"/>
      <c r="B606" s="5"/>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 x14ac:dyDescent="0.15">
      <c r="A607" s="36"/>
      <c r="B607" s="5"/>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 x14ac:dyDescent="0.15">
      <c r="A608" s="36"/>
      <c r="B608" s="5"/>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 x14ac:dyDescent="0.15">
      <c r="A609" s="36"/>
      <c r="B609" s="5"/>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 x14ac:dyDescent="0.15">
      <c r="A610" s="36"/>
      <c r="B610" s="5"/>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 x14ac:dyDescent="0.15">
      <c r="A611" s="36"/>
      <c r="B611" s="5"/>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 x14ac:dyDescent="0.15">
      <c r="A612" s="36"/>
      <c r="B612" s="5"/>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 x14ac:dyDescent="0.15">
      <c r="A613" s="36"/>
      <c r="B613" s="5"/>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 x14ac:dyDescent="0.15">
      <c r="A614" s="36"/>
      <c r="B614" s="5"/>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 x14ac:dyDescent="0.15">
      <c r="A615" s="36"/>
      <c r="B615" s="5"/>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 x14ac:dyDescent="0.15">
      <c r="A616" s="36"/>
      <c r="B616" s="5"/>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 x14ac:dyDescent="0.15">
      <c r="A617" s="36"/>
      <c r="B617" s="5"/>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 x14ac:dyDescent="0.15">
      <c r="A618" s="36"/>
      <c r="B618" s="5"/>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 x14ac:dyDescent="0.15">
      <c r="A619" s="36"/>
      <c r="B619" s="5"/>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 x14ac:dyDescent="0.15">
      <c r="A620" s="36"/>
      <c r="B620" s="5"/>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 x14ac:dyDescent="0.15">
      <c r="A621" s="36"/>
      <c r="B621" s="5"/>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 x14ac:dyDescent="0.15">
      <c r="A622" s="36"/>
      <c r="B622" s="5"/>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 x14ac:dyDescent="0.15">
      <c r="A623" s="36"/>
      <c r="B623" s="5"/>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 x14ac:dyDescent="0.15">
      <c r="A624" s="36"/>
      <c r="B624" s="5"/>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 x14ac:dyDescent="0.15">
      <c r="A625" s="36"/>
      <c r="B625" s="5"/>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 x14ac:dyDescent="0.15">
      <c r="A626" s="36"/>
      <c r="B626" s="5"/>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 x14ac:dyDescent="0.15">
      <c r="A627" s="36"/>
      <c r="B627" s="5"/>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 x14ac:dyDescent="0.15">
      <c r="A628" s="36"/>
      <c r="B628" s="5"/>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 x14ac:dyDescent="0.15">
      <c r="A629" s="36"/>
      <c r="B629" s="5"/>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 x14ac:dyDescent="0.15">
      <c r="A630" s="36"/>
      <c r="B630" s="5"/>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 x14ac:dyDescent="0.15">
      <c r="A631" s="36"/>
      <c r="B631" s="5"/>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 x14ac:dyDescent="0.15">
      <c r="A632" s="36"/>
      <c r="B632" s="5"/>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 x14ac:dyDescent="0.15">
      <c r="A633" s="36"/>
      <c r="B633" s="5"/>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 x14ac:dyDescent="0.15">
      <c r="A634" s="36"/>
      <c r="B634" s="5"/>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 x14ac:dyDescent="0.15">
      <c r="A635" s="36"/>
      <c r="B635" s="5"/>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 x14ac:dyDescent="0.15">
      <c r="A636" s="36"/>
      <c r="B636" s="5"/>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 x14ac:dyDescent="0.15">
      <c r="A637" s="36"/>
      <c r="B637" s="5"/>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 x14ac:dyDescent="0.15">
      <c r="A638" s="36"/>
      <c r="B638" s="5"/>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 x14ac:dyDescent="0.15">
      <c r="A639" s="36"/>
      <c r="B639" s="5"/>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 x14ac:dyDescent="0.15">
      <c r="A640" s="36"/>
      <c r="B640" s="5"/>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 x14ac:dyDescent="0.15">
      <c r="A641" s="36"/>
      <c r="B641" s="5"/>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 x14ac:dyDescent="0.15">
      <c r="A642" s="36"/>
      <c r="B642" s="5"/>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 x14ac:dyDescent="0.15">
      <c r="A643" s="36"/>
      <c r="B643" s="5"/>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 x14ac:dyDescent="0.15">
      <c r="A644" s="36"/>
      <c r="B644" s="5"/>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 x14ac:dyDescent="0.15">
      <c r="A645" s="36"/>
      <c r="B645" s="5"/>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 x14ac:dyDescent="0.15">
      <c r="A646" s="36"/>
      <c r="B646" s="5"/>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 x14ac:dyDescent="0.15">
      <c r="A647" s="36"/>
      <c r="B647" s="5"/>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 x14ac:dyDescent="0.15">
      <c r="A648" s="36"/>
      <c r="B648" s="5"/>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 x14ac:dyDescent="0.15">
      <c r="A649" s="36"/>
      <c r="B649" s="5"/>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 x14ac:dyDescent="0.15">
      <c r="A650" s="36"/>
      <c r="B650" s="5"/>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 x14ac:dyDescent="0.15">
      <c r="A651" s="36"/>
      <c r="B651" s="5"/>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 x14ac:dyDescent="0.15">
      <c r="A652" s="36"/>
      <c r="B652" s="5"/>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 x14ac:dyDescent="0.15">
      <c r="A653" s="36"/>
      <c r="B653" s="5"/>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 x14ac:dyDescent="0.15">
      <c r="A654" s="36"/>
      <c r="B654" s="5"/>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 x14ac:dyDescent="0.15">
      <c r="A655" s="36"/>
      <c r="B655" s="5"/>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 x14ac:dyDescent="0.15">
      <c r="A656" s="36"/>
      <c r="B656" s="5"/>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 x14ac:dyDescent="0.15">
      <c r="A657" s="36"/>
      <c r="B657" s="5"/>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 x14ac:dyDescent="0.15">
      <c r="A658" s="36"/>
      <c r="B658" s="5"/>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 x14ac:dyDescent="0.15">
      <c r="A659" s="36"/>
      <c r="B659" s="5"/>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 x14ac:dyDescent="0.15">
      <c r="A660" s="36"/>
      <c r="B660" s="5"/>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 x14ac:dyDescent="0.15">
      <c r="A661" s="36"/>
      <c r="B661" s="5"/>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 x14ac:dyDescent="0.15">
      <c r="A662" s="36"/>
      <c r="B662" s="5"/>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 x14ac:dyDescent="0.15">
      <c r="A663" s="36"/>
      <c r="B663" s="5"/>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 x14ac:dyDescent="0.15">
      <c r="A664" s="36"/>
      <c r="B664" s="5"/>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 x14ac:dyDescent="0.15">
      <c r="A665" s="36"/>
      <c r="B665" s="5"/>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 x14ac:dyDescent="0.15">
      <c r="A666" s="36"/>
      <c r="B666" s="5"/>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 x14ac:dyDescent="0.15">
      <c r="A667" s="36"/>
      <c r="B667" s="5"/>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 x14ac:dyDescent="0.15">
      <c r="A668" s="36"/>
      <c r="B668" s="5"/>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 x14ac:dyDescent="0.15">
      <c r="A669" s="36"/>
      <c r="B669" s="5"/>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 x14ac:dyDescent="0.15">
      <c r="A670" s="36"/>
      <c r="B670" s="5"/>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 x14ac:dyDescent="0.15">
      <c r="A671" s="36"/>
      <c r="B671" s="5"/>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 x14ac:dyDescent="0.15">
      <c r="A672" s="36"/>
      <c r="B672" s="5"/>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 x14ac:dyDescent="0.15">
      <c r="A673" s="36"/>
      <c r="B673" s="5"/>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 x14ac:dyDescent="0.15">
      <c r="A674" s="36"/>
      <c r="B674" s="5"/>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 x14ac:dyDescent="0.15">
      <c r="A675" s="36"/>
      <c r="B675" s="5"/>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 x14ac:dyDescent="0.15">
      <c r="A676" s="36"/>
      <c r="B676" s="5"/>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 x14ac:dyDescent="0.15">
      <c r="A677" s="36"/>
      <c r="B677" s="5"/>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 x14ac:dyDescent="0.15">
      <c r="A678" s="36"/>
      <c r="B678" s="5"/>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 x14ac:dyDescent="0.15">
      <c r="A679" s="36"/>
      <c r="B679" s="5"/>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 x14ac:dyDescent="0.15">
      <c r="A680" s="36"/>
      <c r="B680" s="5"/>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 x14ac:dyDescent="0.15">
      <c r="A681" s="36"/>
      <c r="B681" s="5"/>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 x14ac:dyDescent="0.15">
      <c r="A682" s="36"/>
      <c r="B682" s="5"/>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 x14ac:dyDescent="0.15">
      <c r="A683" s="36"/>
      <c r="B683" s="5"/>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 x14ac:dyDescent="0.15">
      <c r="A684" s="36"/>
      <c r="B684" s="5"/>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 x14ac:dyDescent="0.15">
      <c r="A685" s="36"/>
      <c r="B685" s="5"/>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 x14ac:dyDescent="0.15">
      <c r="A686" s="36"/>
      <c r="B686" s="5"/>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 x14ac:dyDescent="0.15">
      <c r="A687" s="36"/>
      <c r="B687" s="5"/>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 x14ac:dyDescent="0.15">
      <c r="A688" s="36"/>
      <c r="B688" s="5"/>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 x14ac:dyDescent="0.15">
      <c r="A689" s="36"/>
      <c r="B689" s="5"/>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 x14ac:dyDescent="0.15">
      <c r="A690" s="36"/>
      <c r="B690" s="5"/>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 x14ac:dyDescent="0.15">
      <c r="A691" s="36"/>
      <c r="B691" s="5"/>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 x14ac:dyDescent="0.15">
      <c r="A692" s="36"/>
      <c r="B692" s="5"/>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 x14ac:dyDescent="0.15">
      <c r="A693" s="36"/>
      <c r="B693" s="5"/>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 x14ac:dyDescent="0.15">
      <c r="A694" s="36"/>
      <c r="B694" s="5"/>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 x14ac:dyDescent="0.15">
      <c r="A695" s="36"/>
      <c r="B695" s="5"/>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 x14ac:dyDescent="0.15">
      <c r="A696" s="36"/>
      <c r="B696" s="5"/>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 x14ac:dyDescent="0.15">
      <c r="A697" s="36"/>
      <c r="B697" s="5"/>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 x14ac:dyDescent="0.15">
      <c r="A698" s="36"/>
      <c r="B698" s="5"/>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 x14ac:dyDescent="0.15">
      <c r="A699" s="36"/>
      <c r="B699" s="5"/>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 x14ac:dyDescent="0.15">
      <c r="A700" s="36"/>
      <c r="B700" s="5"/>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 x14ac:dyDescent="0.15">
      <c r="A701" s="36"/>
      <c r="B701" s="5"/>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 x14ac:dyDescent="0.15">
      <c r="A702" s="36"/>
      <c r="B702" s="5"/>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 x14ac:dyDescent="0.15">
      <c r="A703" s="36"/>
      <c r="B703" s="5"/>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 x14ac:dyDescent="0.15">
      <c r="A704" s="36"/>
      <c r="B704" s="5"/>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 x14ac:dyDescent="0.15">
      <c r="A705" s="36"/>
      <c r="B705" s="5"/>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 x14ac:dyDescent="0.15">
      <c r="A706" s="36"/>
      <c r="B706" s="5"/>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 x14ac:dyDescent="0.15">
      <c r="A707" s="36"/>
      <c r="B707" s="5"/>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 x14ac:dyDescent="0.15">
      <c r="A708" s="36"/>
      <c r="B708" s="5"/>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 x14ac:dyDescent="0.15">
      <c r="A709" s="36"/>
      <c r="B709" s="5"/>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 x14ac:dyDescent="0.15">
      <c r="A710" s="36"/>
      <c r="B710" s="5"/>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 x14ac:dyDescent="0.15">
      <c r="A711" s="36"/>
      <c r="B711" s="5"/>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 x14ac:dyDescent="0.15">
      <c r="A712" s="36"/>
      <c r="B712" s="5"/>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 x14ac:dyDescent="0.15">
      <c r="A713" s="36"/>
      <c r="B713" s="5"/>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 x14ac:dyDescent="0.15">
      <c r="A714" s="36"/>
      <c r="B714" s="5"/>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 x14ac:dyDescent="0.15">
      <c r="A715" s="36"/>
      <c r="B715" s="5"/>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 x14ac:dyDescent="0.15">
      <c r="A716" s="36"/>
      <c r="B716" s="5"/>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 x14ac:dyDescent="0.15">
      <c r="A717" s="36"/>
      <c r="B717" s="5"/>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 x14ac:dyDescent="0.15">
      <c r="A718" s="36"/>
      <c r="B718" s="5"/>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 x14ac:dyDescent="0.15">
      <c r="A719" s="36"/>
      <c r="B719" s="5"/>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 x14ac:dyDescent="0.15">
      <c r="A720" s="36"/>
      <c r="B720" s="5"/>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 x14ac:dyDescent="0.15">
      <c r="A721" s="36"/>
      <c r="B721" s="5"/>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 x14ac:dyDescent="0.15">
      <c r="A722" s="36"/>
      <c r="B722" s="5"/>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 x14ac:dyDescent="0.15">
      <c r="A723" s="36"/>
      <c r="B723" s="5"/>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 x14ac:dyDescent="0.15">
      <c r="A724" s="36"/>
      <c r="B724" s="5"/>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 x14ac:dyDescent="0.15">
      <c r="A725" s="36"/>
      <c r="B725" s="5"/>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 x14ac:dyDescent="0.15">
      <c r="A726" s="36"/>
      <c r="B726" s="5"/>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 x14ac:dyDescent="0.15">
      <c r="A727" s="36"/>
      <c r="B727" s="5"/>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 x14ac:dyDescent="0.15">
      <c r="A728" s="36"/>
      <c r="B728" s="5"/>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 x14ac:dyDescent="0.15">
      <c r="A729" s="36"/>
      <c r="B729" s="5"/>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 x14ac:dyDescent="0.15">
      <c r="A730" s="36"/>
      <c r="B730" s="5"/>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 x14ac:dyDescent="0.15">
      <c r="A731" s="36"/>
      <c r="B731" s="5"/>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 x14ac:dyDescent="0.15">
      <c r="A732" s="36"/>
      <c r="B732" s="5"/>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 x14ac:dyDescent="0.15">
      <c r="A733" s="36"/>
      <c r="B733" s="5"/>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 x14ac:dyDescent="0.15">
      <c r="A734" s="36"/>
      <c r="B734" s="5"/>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 x14ac:dyDescent="0.15">
      <c r="A735" s="36"/>
      <c r="B735" s="5"/>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 x14ac:dyDescent="0.15">
      <c r="A736" s="36"/>
      <c r="B736" s="5"/>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 x14ac:dyDescent="0.15">
      <c r="A737" s="36"/>
      <c r="B737" s="5"/>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 x14ac:dyDescent="0.15">
      <c r="A738" s="36"/>
      <c r="B738" s="5"/>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 x14ac:dyDescent="0.15">
      <c r="A739" s="36"/>
      <c r="B739" s="5"/>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 x14ac:dyDescent="0.15">
      <c r="A740" s="36"/>
      <c r="B740" s="5"/>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 x14ac:dyDescent="0.15">
      <c r="A741" s="36"/>
      <c r="B741" s="5"/>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 x14ac:dyDescent="0.15">
      <c r="A742" s="36"/>
      <c r="B742" s="5"/>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 x14ac:dyDescent="0.15">
      <c r="A743" s="36"/>
      <c r="B743" s="5"/>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 x14ac:dyDescent="0.15">
      <c r="A744" s="36"/>
      <c r="B744" s="5"/>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 x14ac:dyDescent="0.15">
      <c r="A745" s="36"/>
      <c r="B745" s="5"/>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 x14ac:dyDescent="0.15">
      <c r="A746" s="36"/>
      <c r="B746" s="5"/>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 x14ac:dyDescent="0.15">
      <c r="A747" s="36"/>
      <c r="B747" s="5"/>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 x14ac:dyDescent="0.15">
      <c r="A748" s="36"/>
      <c r="B748" s="5"/>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 x14ac:dyDescent="0.15">
      <c r="A749" s="36"/>
      <c r="B749" s="5"/>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 x14ac:dyDescent="0.15">
      <c r="A750" s="36"/>
      <c r="B750" s="5"/>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 x14ac:dyDescent="0.15">
      <c r="A751" s="36"/>
      <c r="B751" s="5"/>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 x14ac:dyDescent="0.15">
      <c r="A752" s="36"/>
      <c r="B752" s="5"/>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 x14ac:dyDescent="0.15">
      <c r="A753" s="36"/>
      <c r="B753" s="5"/>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 x14ac:dyDescent="0.15">
      <c r="A754" s="36"/>
      <c r="B754" s="5"/>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 x14ac:dyDescent="0.15">
      <c r="A755" s="36"/>
      <c r="B755" s="5"/>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 x14ac:dyDescent="0.15">
      <c r="A756" s="36"/>
      <c r="B756" s="5"/>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 x14ac:dyDescent="0.15">
      <c r="A757" s="36"/>
      <c r="B757" s="5"/>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 x14ac:dyDescent="0.15">
      <c r="A758" s="36"/>
      <c r="B758" s="5"/>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 x14ac:dyDescent="0.15">
      <c r="A759" s="36"/>
      <c r="B759" s="5"/>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 x14ac:dyDescent="0.15">
      <c r="A760" s="36"/>
      <c r="B760" s="5"/>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 x14ac:dyDescent="0.15">
      <c r="A761" s="36"/>
      <c r="B761" s="5"/>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 x14ac:dyDescent="0.15">
      <c r="A762" s="36"/>
      <c r="B762" s="5"/>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 x14ac:dyDescent="0.15">
      <c r="A763" s="36"/>
      <c r="B763" s="5"/>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 x14ac:dyDescent="0.15">
      <c r="A764" s="36"/>
      <c r="B764" s="5"/>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 x14ac:dyDescent="0.15">
      <c r="A765" s="36"/>
      <c r="B765" s="5"/>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 x14ac:dyDescent="0.15">
      <c r="A766" s="36"/>
      <c r="B766" s="5"/>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 x14ac:dyDescent="0.15">
      <c r="A767" s="36"/>
      <c r="B767" s="5"/>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 x14ac:dyDescent="0.15">
      <c r="A768" s="36"/>
      <c r="B768" s="5"/>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 x14ac:dyDescent="0.15">
      <c r="A769" s="36"/>
      <c r="B769" s="5"/>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 x14ac:dyDescent="0.15">
      <c r="A770" s="36"/>
      <c r="B770" s="5"/>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 x14ac:dyDescent="0.15">
      <c r="A771" s="36"/>
      <c r="B771" s="5"/>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 x14ac:dyDescent="0.15">
      <c r="A772" s="36"/>
      <c r="B772" s="5"/>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 x14ac:dyDescent="0.15">
      <c r="A773" s="36"/>
      <c r="B773" s="5"/>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 x14ac:dyDescent="0.15">
      <c r="A774" s="36"/>
      <c r="B774" s="5"/>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 x14ac:dyDescent="0.15">
      <c r="A775" s="36"/>
      <c r="B775" s="5"/>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 x14ac:dyDescent="0.15">
      <c r="A776" s="36"/>
      <c r="B776" s="5"/>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 x14ac:dyDescent="0.15">
      <c r="A777" s="36"/>
      <c r="B777" s="5"/>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 x14ac:dyDescent="0.15">
      <c r="A778" s="36"/>
      <c r="B778" s="5"/>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 x14ac:dyDescent="0.15">
      <c r="A779" s="36"/>
      <c r="B779" s="5"/>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 x14ac:dyDescent="0.15">
      <c r="A780" s="36"/>
      <c r="B780" s="5"/>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 x14ac:dyDescent="0.15">
      <c r="A781" s="36"/>
      <c r="B781" s="5"/>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 x14ac:dyDescent="0.15">
      <c r="A782" s="36"/>
      <c r="B782" s="5"/>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 x14ac:dyDescent="0.15">
      <c r="A783" s="36"/>
      <c r="B783" s="5"/>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 x14ac:dyDescent="0.15">
      <c r="A784" s="36"/>
      <c r="B784" s="5"/>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 x14ac:dyDescent="0.15">
      <c r="A785" s="36"/>
      <c r="B785" s="5"/>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 x14ac:dyDescent="0.15">
      <c r="A786" s="36"/>
      <c r="B786" s="5"/>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 x14ac:dyDescent="0.15">
      <c r="A787" s="36"/>
      <c r="B787" s="5"/>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 x14ac:dyDescent="0.15">
      <c r="A788" s="36"/>
      <c r="B788" s="5"/>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 x14ac:dyDescent="0.15">
      <c r="A789" s="36"/>
      <c r="B789" s="5"/>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 x14ac:dyDescent="0.15">
      <c r="A790" s="36"/>
      <c r="B790" s="5"/>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 x14ac:dyDescent="0.15">
      <c r="A791" s="36"/>
      <c r="B791" s="5"/>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 x14ac:dyDescent="0.15">
      <c r="A792" s="36"/>
      <c r="B792" s="5"/>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 x14ac:dyDescent="0.15">
      <c r="A793" s="36"/>
      <c r="B793" s="5"/>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 x14ac:dyDescent="0.15">
      <c r="A794" s="36"/>
      <c r="B794" s="5"/>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 x14ac:dyDescent="0.15">
      <c r="A795" s="36"/>
      <c r="B795" s="5"/>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 x14ac:dyDescent="0.15">
      <c r="A796" s="36"/>
      <c r="B796" s="5"/>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 x14ac:dyDescent="0.15">
      <c r="A797" s="36"/>
      <c r="B797" s="5"/>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 x14ac:dyDescent="0.15">
      <c r="A798" s="36"/>
      <c r="B798" s="5"/>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 x14ac:dyDescent="0.15">
      <c r="A799" s="36"/>
      <c r="B799" s="5"/>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 x14ac:dyDescent="0.15">
      <c r="A800" s="36"/>
      <c r="B800" s="5"/>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 x14ac:dyDescent="0.15">
      <c r="A801" s="36"/>
      <c r="B801" s="5"/>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 x14ac:dyDescent="0.15">
      <c r="A802" s="36"/>
      <c r="B802" s="5"/>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 x14ac:dyDescent="0.15">
      <c r="A803" s="36"/>
      <c r="B803" s="5"/>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 x14ac:dyDescent="0.15">
      <c r="A804" s="36"/>
      <c r="B804" s="5"/>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 x14ac:dyDescent="0.15">
      <c r="A805" s="36"/>
      <c r="B805" s="5"/>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 x14ac:dyDescent="0.15">
      <c r="A806" s="36"/>
      <c r="B806" s="5"/>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 x14ac:dyDescent="0.15">
      <c r="A807" s="36"/>
      <c r="B807" s="5"/>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 x14ac:dyDescent="0.15">
      <c r="A808" s="36"/>
      <c r="B808" s="5"/>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 x14ac:dyDescent="0.15">
      <c r="A809" s="36"/>
      <c r="B809" s="5"/>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 x14ac:dyDescent="0.15">
      <c r="A810" s="36"/>
      <c r="B810" s="5"/>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 x14ac:dyDescent="0.15">
      <c r="A811" s="36"/>
      <c r="B811" s="5"/>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 x14ac:dyDescent="0.15">
      <c r="A812" s="36"/>
      <c r="B812" s="5"/>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 x14ac:dyDescent="0.15">
      <c r="A813" s="36"/>
      <c r="B813" s="5"/>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 x14ac:dyDescent="0.15">
      <c r="A814" s="36"/>
      <c r="B814" s="5"/>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 x14ac:dyDescent="0.15">
      <c r="A815" s="36"/>
      <c r="B815" s="5"/>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 x14ac:dyDescent="0.15">
      <c r="A816" s="36"/>
      <c r="B816" s="5"/>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 x14ac:dyDescent="0.15">
      <c r="A817" s="36"/>
      <c r="B817" s="5"/>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 x14ac:dyDescent="0.15">
      <c r="A818" s="36"/>
      <c r="B818" s="5"/>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 x14ac:dyDescent="0.15">
      <c r="A819" s="36"/>
      <c r="B819" s="5"/>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 x14ac:dyDescent="0.15">
      <c r="A820" s="36"/>
      <c r="B820" s="5"/>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 x14ac:dyDescent="0.15">
      <c r="A821" s="36"/>
      <c r="B821" s="5"/>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 x14ac:dyDescent="0.15">
      <c r="A822" s="36"/>
      <c r="B822" s="5"/>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 x14ac:dyDescent="0.15">
      <c r="A823" s="36"/>
      <c r="B823" s="5"/>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 x14ac:dyDescent="0.15">
      <c r="A824" s="36"/>
      <c r="B824" s="5"/>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 x14ac:dyDescent="0.15">
      <c r="A825" s="36"/>
      <c r="B825" s="5"/>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 x14ac:dyDescent="0.15">
      <c r="A826" s="36"/>
      <c r="B826" s="5"/>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 x14ac:dyDescent="0.15">
      <c r="A827" s="36"/>
      <c r="B827" s="5"/>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 x14ac:dyDescent="0.15">
      <c r="A828" s="36"/>
      <c r="B828" s="5"/>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 x14ac:dyDescent="0.15">
      <c r="A829" s="36"/>
      <c r="B829" s="5"/>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 x14ac:dyDescent="0.15">
      <c r="A830" s="36"/>
      <c r="B830" s="5"/>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 x14ac:dyDescent="0.15">
      <c r="A831" s="36"/>
      <c r="B831" s="5"/>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 x14ac:dyDescent="0.15">
      <c r="A832" s="36"/>
      <c r="B832" s="5"/>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 x14ac:dyDescent="0.15">
      <c r="A833" s="36"/>
      <c r="B833" s="5"/>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 x14ac:dyDescent="0.15">
      <c r="A834" s="36"/>
      <c r="B834" s="5"/>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 x14ac:dyDescent="0.15">
      <c r="A835" s="36"/>
      <c r="B835" s="5"/>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 x14ac:dyDescent="0.15">
      <c r="A836" s="36"/>
      <c r="B836" s="5"/>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 x14ac:dyDescent="0.15">
      <c r="A837" s="36"/>
      <c r="B837" s="5"/>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 x14ac:dyDescent="0.15">
      <c r="A838" s="36"/>
      <c r="B838" s="5"/>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 x14ac:dyDescent="0.15">
      <c r="A839" s="36"/>
      <c r="B839" s="5"/>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 x14ac:dyDescent="0.15">
      <c r="A840" s="36"/>
      <c r="B840" s="5"/>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 x14ac:dyDescent="0.15">
      <c r="A841" s="36"/>
      <c r="B841" s="5"/>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 x14ac:dyDescent="0.15">
      <c r="A842" s="36"/>
      <c r="B842" s="5"/>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 x14ac:dyDescent="0.15">
      <c r="A843" s="36"/>
      <c r="B843" s="5"/>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 x14ac:dyDescent="0.15">
      <c r="A844" s="36"/>
      <c r="B844" s="5"/>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 x14ac:dyDescent="0.15">
      <c r="A845" s="36"/>
      <c r="B845" s="5"/>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 x14ac:dyDescent="0.15">
      <c r="A846" s="36"/>
      <c r="B846" s="5"/>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 x14ac:dyDescent="0.15">
      <c r="A847" s="36"/>
      <c r="B847" s="5"/>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 x14ac:dyDescent="0.15">
      <c r="A848" s="36"/>
      <c r="B848" s="5"/>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 x14ac:dyDescent="0.15">
      <c r="A849" s="36"/>
      <c r="B849" s="5"/>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 x14ac:dyDescent="0.15">
      <c r="A850" s="36"/>
      <c r="B850" s="5"/>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 x14ac:dyDescent="0.15">
      <c r="A851" s="36"/>
      <c r="B851" s="5"/>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 x14ac:dyDescent="0.15">
      <c r="A852" s="36"/>
      <c r="B852" s="5"/>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 x14ac:dyDescent="0.15">
      <c r="A853" s="36"/>
      <c r="B853" s="5"/>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 x14ac:dyDescent="0.15">
      <c r="A854" s="36"/>
      <c r="B854" s="5"/>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 x14ac:dyDescent="0.15">
      <c r="A855" s="36"/>
      <c r="B855" s="5"/>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 x14ac:dyDescent="0.15">
      <c r="A856" s="36"/>
      <c r="B856" s="5"/>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 x14ac:dyDescent="0.15">
      <c r="A857" s="36"/>
      <c r="B857" s="5"/>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 x14ac:dyDescent="0.15">
      <c r="A858" s="36"/>
      <c r="B858" s="5"/>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 x14ac:dyDescent="0.15">
      <c r="A859" s="36"/>
      <c r="B859" s="5"/>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 x14ac:dyDescent="0.15">
      <c r="A860" s="36"/>
      <c r="B860" s="5"/>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 x14ac:dyDescent="0.15">
      <c r="A861" s="36"/>
      <c r="B861" s="5"/>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 x14ac:dyDescent="0.15">
      <c r="A862" s="36"/>
      <c r="B862" s="5"/>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 x14ac:dyDescent="0.15">
      <c r="A863" s="36"/>
      <c r="B863" s="5"/>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 x14ac:dyDescent="0.15">
      <c r="A864" s="36"/>
      <c r="B864" s="5"/>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 x14ac:dyDescent="0.15">
      <c r="A865" s="36"/>
      <c r="B865" s="5"/>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 x14ac:dyDescent="0.15">
      <c r="A866" s="36"/>
      <c r="B866" s="5"/>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 x14ac:dyDescent="0.15">
      <c r="A867" s="36"/>
      <c r="B867" s="5"/>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 x14ac:dyDescent="0.15">
      <c r="A868" s="36"/>
      <c r="B868" s="5"/>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 x14ac:dyDescent="0.15">
      <c r="A869" s="36"/>
      <c r="B869" s="5"/>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 x14ac:dyDescent="0.15">
      <c r="A870" s="36"/>
      <c r="B870" s="5"/>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 x14ac:dyDescent="0.15">
      <c r="A871" s="36"/>
      <c r="B871" s="5"/>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 x14ac:dyDescent="0.15">
      <c r="A872" s="36"/>
      <c r="B872" s="5"/>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 x14ac:dyDescent="0.15">
      <c r="A873" s="36"/>
      <c r="B873" s="5"/>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 x14ac:dyDescent="0.15">
      <c r="A874" s="36"/>
      <c r="B874" s="5"/>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 x14ac:dyDescent="0.15">
      <c r="A875" s="36"/>
      <c r="B875" s="5"/>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 x14ac:dyDescent="0.15">
      <c r="A876" s="36"/>
      <c r="B876" s="5"/>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 x14ac:dyDescent="0.15">
      <c r="A877" s="36"/>
      <c r="B877" s="5"/>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 x14ac:dyDescent="0.15">
      <c r="A878" s="36"/>
      <c r="B878" s="5"/>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 x14ac:dyDescent="0.15">
      <c r="A879" s="36"/>
      <c r="B879" s="5"/>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 x14ac:dyDescent="0.15">
      <c r="A880" s="36"/>
      <c r="B880" s="5"/>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 x14ac:dyDescent="0.15">
      <c r="A881" s="36"/>
      <c r="B881" s="5"/>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 x14ac:dyDescent="0.15">
      <c r="A882" s="36"/>
      <c r="B882" s="5"/>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 x14ac:dyDescent="0.15">
      <c r="A883" s="36"/>
      <c r="B883" s="5"/>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 x14ac:dyDescent="0.15">
      <c r="A884" s="36"/>
      <c r="B884" s="5"/>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 x14ac:dyDescent="0.15">
      <c r="A885" s="36"/>
      <c r="B885" s="5"/>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 x14ac:dyDescent="0.15">
      <c r="A886" s="36"/>
      <c r="B886" s="5"/>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 x14ac:dyDescent="0.15">
      <c r="A887" s="36"/>
      <c r="B887" s="5"/>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 x14ac:dyDescent="0.15">
      <c r="A888" s="36"/>
      <c r="B888" s="5"/>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 x14ac:dyDescent="0.15">
      <c r="A889" s="36"/>
      <c r="B889" s="5"/>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 x14ac:dyDescent="0.15">
      <c r="A890" s="36"/>
      <c r="B890" s="5"/>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 x14ac:dyDescent="0.15">
      <c r="A891" s="36"/>
      <c r="B891" s="5"/>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 x14ac:dyDescent="0.15">
      <c r="A892" s="36"/>
      <c r="B892" s="5"/>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 x14ac:dyDescent="0.15">
      <c r="A893" s="36"/>
      <c r="B893" s="5"/>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 x14ac:dyDescent="0.15">
      <c r="A894" s="36"/>
      <c r="B894" s="5"/>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 x14ac:dyDescent="0.15">
      <c r="A895" s="36"/>
      <c r="B895" s="5"/>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 x14ac:dyDescent="0.15">
      <c r="A896" s="36"/>
      <c r="B896" s="5"/>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 x14ac:dyDescent="0.15">
      <c r="A897" s="36"/>
      <c r="B897" s="5"/>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 x14ac:dyDescent="0.15">
      <c r="A898" s="36"/>
      <c r="B898" s="5"/>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 x14ac:dyDescent="0.15">
      <c r="A899" s="36"/>
      <c r="B899" s="5"/>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 x14ac:dyDescent="0.15">
      <c r="A900" s="36"/>
      <c r="B900" s="5"/>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 x14ac:dyDescent="0.15">
      <c r="A901" s="36"/>
      <c r="B901" s="5"/>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 x14ac:dyDescent="0.15">
      <c r="A902" s="36"/>
      <c r="B902" s="5"/>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 x14ac:dyDescent="0.15">
      <c r="A903" s="36"/>
      <c r="B903" s="5"/>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 x14ac:dyDescent="0.15">
      <c r="A904" s="36"/>
      <c r="B904" s="5"/>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 x14ac:dyDescent="0.15">
      <c r="A905" s="36"/>
      <c r="B905" s="5"/>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 x14ac:dyDescent="0.15">
      <c r="A906" s="36"/>
      <c r="B906" s="5"/>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 x14ac:dyDescent="0.15">
      <c r="A907" s="36"/>
      <c r="B907" s="5"/>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 x14ac:dyDescent="0.15">
      <c r="A908" s="36"/>
      <c r="B908" s="5"/>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 x14ac:dyDescent="0.15">
      <c r="A909" s="36"/>
      <c r="B909" s="5"/>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 x14ac:dyDescent="0.15">
      <c r="A910" s="36"/>
      <c r="B910" s="5"/>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 x14ac:dyDescent="0.15">
      <c r="A911" s="36"/>
      <c r="B911" s="5"/>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 x14ac:dyDescent="0.15">
      <c r="A912" s="36"/>
      <c r="B912" s="5"/>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 x14ac:dyDescent="0.15">
      <c r="A913" s="36"/>
      <c r="B913" s="5"/>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 x14ac:dyDescent="0.15">
      <c r="A914" s="36"/>
      <c r="B914" s="5"/>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 x14ac:dyDescent="0.15">
      <c r="A915" s="36"/>
      <c r="B915" s="5"/>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 x14ac:dyDescent="0.15">
      <c r="A916" s="36"/>
      <c r="B916" s="5"/>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 x14ac:dyDescent="0.15">
      <c r="A917" s="36"/>
      <c r="B917" s="5"/>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 x14ac:dyDescent="0.15">
      <c r="A918" s="36"/>
      <c r="B918" s="5"/>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 x14ac:dyDescent="0.15">
      <c r="A919" s="36"/>
      <c r="B919" s="5"/>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 x14ac:dyDescent="0.15">
      <c r="A920" s="36"/>
      <c r="B920" s="5"/>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 x14ac:dyDescent="0.15">
      <c r="A921" s="36"/>
      <c r="B921" s="5"/>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 x14ac:dyDescent="0.15">
      <c r="A922" s="36"/>
      <c r="B922" s="5"/>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 x14ac:dyDescent="0.15">
      <c r="A923" s="36"/>
      <c r="B923" s="5"/>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 x14ac:dyDescent="0.15">
      <c r="A924" s="36"/>
      <c r="B924" s="5"/>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 x14ac:dyDescent="0.15">
      <c r="A925" s="36"/>
      <c r="B925" s="5"/>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 x14ac:dyDescent="0.15">
      <c r="A926" s="36"/>
      <c r="B926" s="5"/>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 x14ac:dyDescent="0.15">
      <c r="A927" s="36"/>
      <c r="B927" s="5"/>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 x14ac:dyDescent="0.15">
      <c r="A928" s="36"/>
      <c r="B928" s="5"/>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 x14ac:dyDescent="0.15">
      <c r="A929" s="36"/>
      <c r="B929" s="5"/>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 x14ac:dyDescent="0.15">
      <c r="A930" s="36"/>
      <c r="B930" s="5"/>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 x14ac:dyDescent="0.15">
      <c r="A931" s="36"/>
      <c r="B931" s="5"/>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 x14ac:dyDescent="0.15">
      <c r="A932" s="36"/>
      <c r="B932" s="5"/>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 x14ac:dyDescent="0.15">
      <c r="A933" s="36"/>
      <c r="B933" s="5"/>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 x14ac:dyDescent="0.15">
      <c r="A934" s="36"/>
      <c r="B934" s="5"/>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 x14ac:dyDescent="0.15">
      <c r="A935" s="36"/>
      <c r="B935" s="5"/>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 x14ac:dyDescent="0.15">
      <c r="A936" s="36"/>
      <c r="B936" s="5"/>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 x14ac:dyDescent="0.15">
      <c r="A937" s="36"/>
      <c r="B937" s="5"/>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 x14ac:dyDescent="0.15">
      <c r="A938" s="36"/>
      <c r="B938" s="5"/>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 x14ac:dyDescent="0.15">
      <c r="A939" s="36"/>
      <c r="B939" s="5"/>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 x14ac:dyDescent="0.15">
      <c r="A940" s="36"/>
      <c r="B940" s="5"/>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 x14ac:dyDescent="0.15">
      <c r="A941" s="36"/>
      <c r="B941" s="5"/>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 x14ac:dyDescent="0.15">
      <c r="A942" s="36"/>
      <c r="B942" s="5"/>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 x14ac:dyDescent="0.15">
      <c r="A943" s="36"/>
      <c r="B943" s="5"/>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 x14ac:dyDescent="0.15">
      <c r="A944" s="36"/>
      <c r="B944" s="5"/>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 x14ac:dyDescent="0.15">
      <c r="A945" s="36"/>
      <c r="B945" s="5"/>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 x14ac:dyDescent="0.15">
      <c r="A946" s="36"/>
      <c r="B946" s="5"/>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 x14ac:dyDescent="0.15">
      <c r="A947" s="36"/>
      <c r="B947" s="5"/>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 x14ac:dyDescent="0.15">
      <c r="A948" s="36"/>
      <c r="B948" s="5"/>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 x14ac:dyDescent="0.15">
      <c r="A949" s="36"/>
      <c r="B949" s="5"/>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 x14ac:dyDescent="0.15">
      <c r="A950" s="36"/>
      <c r="B950" s="5"/>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 x14ac:dyDescent="0.15">
      <c r="A951" s="36"/>
      <c r="B951" s="5"/>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 x14ac:dyDescent="0.15">
      <c r="A952" s="36"/>
      <c r="B952" s="5"/>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 x14ac:dyDescent="0.15">
      <c r="A953" s="36"/>
      <c r="B953" s="5"/>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 x14ac:dyDescent="0.15">
      <c r="A954" s="36"/>
      <c r="B954" s="5"/>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 x14ac:dyDescent="0.15">
      <c r="A955" s="36"/>
      <c r="B955" s="5"/>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 x14ac:dyDescent="0.15">
      <c r="A956" s="36"/>
      <c r="B956" s="5"/>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 x14ac:dyDescent="0.15">
      <c r="A957" s="36"/>
      <c r="B957" s="5"/>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 x14ac:dyDescent="0.15">
      <c r="A958" s="36"/>
      <c r="B958" s="5"/>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 x14ac:dyDescent="0.15">
      <c r="A959" s="36"/>
      <c r="B959" s="5"/>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 x14ac:dyDescent="0.15">
      <c r="A960" s="36"/>
      <c r="B960" s="5"/>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 x14ac:dyDescent="0.15">
      <c r="A961" s="36"/>
      <c r="B961" s="5"/>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 x14ac:dyDescent="0.15">
      <c r="A962" s="36"/>
      <c r="B962" s="5"/>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 x14ac:dyDescent="0.15">
      <c r="A963" s="36"/>
      <c r="B963" s="5"/>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 x14ac:dyDescent="0.15">
      <c r="A964" s="36"/>
      <c r="B964" s="5"/>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 x14ac:dyDescent="0.15">
      <c r="A965" s="36"/>
      <c r="B965" s="5"/>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 x14ac:dyDescent="0.15">
      <c r="A966" s="36"/>
      <c r="B966" s="5"/>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 x14ac:dyDescent="0.15">
      <c r="A967" s="36"/>
      <c r="B967" s="5"/>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 x14ac:dyDescent="0.15">
      <c r="A968" s="36"/>
      <c r="B968" s="5"/>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 x14ac:dyDescent="0.15">
      <c r="A969" s="36"/>
      <c r="B969" s="5"/>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 x14ac:dyDescent="0.15">
      <c r="A970" s="36"/>
      <c r="B970" s="5"/>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 x14ac:dyDescent="0.15">
      <c r="A971" s="36"/>
      <c r="B971" s="5"/>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 x14ac:dyDescent="0.15">
      <c r="A972" s="36"/>
      <c r="B972" s="5"/>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 x14ac:dyDescent="0.15">
      <c r="A973" s="36"/>
      <c r="B973" s="5"/>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 x14ac:dyDescent="0.15">
      <c r="A974" s="36"/>
      <c r="B974" s="5"/>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 x14ac:dyDescent="0.15">
      <c r="A975" s="36"/>
      <c r="B975" s="5"/>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 x14ac:dyDescent="0.15">
      <c r="A976" s="36"/>
      <c r="B976" s="5"/>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 x14ac:dyDescent="0.15">
      <c r="A977" s="36"/>
      <c r="B977" s="5"/>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 x14ac:dyDescent="0.15">
      <c r="A978" s="36"/>
      <c r="B978" s="5"/>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 x14ac:dyDescent="0.15">
      <c r="A979" s="36"/>
      <c r="B979" s="5"/>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 x14ac:dyDescent="0.15">
      <c r="A980" s="36"/>
      <c r="B980" s="5"/>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 x14ac:dyDescent="0.15">
      <c r="A981" s="36"/>
      <c r="B981" s="5"/>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 x14ac:dyDescent="0.15">
      <c r="A982" s="36"/>
      <c r="B982" s="5"/>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 x14ac:dyDescent="0.15">
      <c r="A983" s="36"/>
      <c r="B983" s="5"/>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 x14ac:dyDescent="0.15">
      <c r="A984" s="36"/>
      <c r="B984" s="5"/>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 x14ac:dyDescent="0.15">
      <c r="A985" s="36"/>
      <c r="B985" s="5"/>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 x14ac:dyDescent="0.15">
      <c r="A986" s="36"/>
      <c r="B986" s="5"/>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 x14ac:dyDescent="0.15">
      <c r="A987" s="36"/>
      <c r="B987" s="5"/>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 x14ac:dyDescent="0.15">
      <c r="A988" s="36"/>
      <c r="B988" s="5"/>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 x14ac:dyDescent="0.15">
      <c r="A989" s="36"/>
      <c r="B989" s="5"/>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 x14ac:dyDescent="0.15">
      <c r="A990" s="36"/>
      <c r="B990" s="5"/>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 x14ac:dyDescent="0.15">
      <c r="A991" s="36"/>
      <c r="B991" s="5"/>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 x14ac:dyDescent="0.15">
      <c r="A992" s="36"/>
      <c r="B992" s="5"/>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 x14ac:dyDescent="0.15">
      <c r="A993" s="36"/>
      <c r="B993" s="5"/>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 x14ac:dyDescent="0.15">
      <c r="A994" s="36"/>
      <c r="B994" s="5"/>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 x14ac:dyDescent="0.15">
      <c r="A995" s="36"/>
      <c r="B995" s="5"/>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 x14ac:dyDescent="0.15">
      <c r="A996" s="36"/>
      <c r="B996" s="5"/>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 x14ac:dyDescent="0.15">
      <c r="A997" s="36"/>
      <c r="B997" s="5"/>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 x14ac:dyDescent="0.15">
      <c r="A998" s="36"/>
      <c r="B998" s="5"/>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 x14ac:dyDescent="0.15">
      <c r="A999" s="48"/>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mergeCells count="1">
    <mergeCell ref="A1:B1"/>
  </mergeCells>
  <pageMargins left="0.7" right="0.7" top="0.75" bottom="0.75" header="0.3" footer="0.3"/>
  <ignoredErrors>
    <ignoredError sqref="A3:A5 A6:A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1"/>
  <sheetViews>
    <sheetView showGridLines="0" workbookViewId="0">
      <selection sqref="A1:B1"/>
    </sheetView>
  </sheetViews>
  <sheetFormatPr baseColWidth="10" defaultColWidth="14.5" defaultRowHeight="15.75" customHeight="1" x14ac:dyDescent="0.15"/>
  <cols>
    <col min="2" max="2" width="67.1640625" customWidth="1"/>
  </cols>
  <sheetData>
    <row r="1" spans="1:26" ht="15.75" customHeight="1" x14ac:dyDescent="0.15">
      <c r="A1" s="192" t="s">
        <v>7366</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118" t="s">
        <v>292</v>
      </c>
      <c r="B2" s="71"/>
    </row>
    <row r="3" spans="1:26" ht="14" x14ac:dyDescent="0.15">
      <c r="A3" s="42" t="s">
        <v>5135</v>
      </c>
      <c r="B3" s="29" t="s">
        <v>5136</v>
      </c>
    </row>
    <row r="4" spans="1:26" ht="14" x14ac:dyDescent="0.15">
      <c r="A4" s="42" t="s">
        <v>5137</v>
      </c>
      <c r="B4" s="29" t="s">
        <v>5138</v>
      </c>
    </row>
    <row r="5" spans="1:26" ht="14" x14ac:dyDescent="0.15">
      <c r="A5" s="42" t="s">
        <v>5139</v>
      </c>
      <c r="B5" s="29" t="s">
        <v>5140</v>
      </c>
    </row>
    <row r="6" spans="1:26" ht="14" x14ac:dyDescent="0.15">
      <c r="A6" s="42" t="s">
        <v>5141</v>
      </c>
      <c r="B6" s="29" t="s">
        <v>5142</v>
      </c>
    </row>
    <row r="7" spans="1:26" ht="14" x14ac:dyDescent="0.15">
      <c r="A7" s="42" t="s">
        <v>5143</v>
      </c>
      <c r="B7" s="29" t="s">
        <v>5144</v>
      </c>
    </row>
    <row r="8" spans="1:26" ht="14" x14ac:dyDescent="0.15">
      <c r="A8" s="42" t="s">
        <v>5145</v>
      </c>
      <c r="B8" s="29" t="s">
        <v>5146</v>
      </c>
    </row>
    <row r="9" spans="1:26" ht="14" x14ac:dyDescent="0.15">
      <c r="A9" s="42" t="s">
        <v>5147</v>
      </c>
      <c r="B9" s="29" t="s">
        <v>5148</v>
      </c>
    </row>
    <row r="10" spans="1:26" ht="14" x14ac:dyDescent="0.15">
      <c r="A10" s="42" t="s">
        <v>5149</v>
      </c>
      <c r="B10" s="29" t="s">
        <v>5150</v>
      </c>
    </row>
    <row r="11" spans="1:26" ht="14" x14ac:dyDescent="0.15">
      <c r="A11" s="42" t="s">
        <v>5151</v>
      </c>
      <c r="B11" s="29" t="s">
        <v>5152</v>
      </c>
    </row>
    <row r="12" spans="1:26" ht="14" x14ac:dyDescent="0.15">
      <c r="A12" s="42" t="s">
        <v>5153</v>
      </c>
      <c r="B12" s="29" t="s">
        <v>5154</v>
      </c>
    </row>
    <row r="13" spans="1:26" ht="15.75" customHeight="1" x14ac:dyDescent="0.15">
      <c r="A13" s="118" t="s">
        <v>2001</v>
      </c>
      <c r="B13" s="71"/>
    </row>
    <row r="14" spans="1:26" ht="14" x14ac:dyDescent="0.15">
      <c r="A14" s="42" t="s">
        <v>5155</v>
      </c>
      <c r="B14" s="29" t="s">
        <v>5156</v>
      </c>
    </row>
    <row r="15" spans="1:26" ht="14" x14ac:dyDescent="0.15">
      <c r="A15" s="42" t="s">
        <v>5157</v>
      </c>
      <c r="B15" s="29" t="s">
        <v>5158</v>
      </c>
    </row>
    <row r="16" spans="1:26" ht="14" x14ac:dyDescent="0.15">
      <c r="A16" s="42" t="s">
        <v>5159</v>
      </c>
      <c r="B16" s="29" t="s">
        <v>5160</v>
      </c>
    </row>
    <row r="17" spans="1:2" ht="14" x14ac:dyDescent="0.15">
      <c r="A17" s="42" t="s">
        <v>5161</v>
      </c>
      <c r="B17" s="29" t="s">
        <v>5162</v>
      </c>
    </row>
    <row r="18" spans="1:2" ht="14" x14ac:dyDescent="0.15">
      <c r="A18" s="42" t="s">
        <v>5163</v>
      </c>
      <c r="B18" s="29" t="s">
        <v>5164</v>
      </c>
    </row>
    <row r="19" spans="1:2" ht="14" x14ac:dyDescent="0.15">
      <c r="A19" s="42" t="s">
        <v>5165</v>
      </c>
      <c r="B19" s="29" t="s">
        <v>5166</v>
      </c>
    </row>
    <row r="20" spans="1:2" ht="14" x14ac:dyDescent="0.15">
      <c r="A20" s="42" t="s">
        <v>5167</v>
      </c>
      <c r="B20" s="29" t="s">
        <v>5168</v>
      </c>
    </row>
    <row r="21" spans="1:2" ht="14" x14ac:dyDescent="0.15">
      <c r="A21" s="42" t="s">
        <v>5169</v>
      </c>
      <c r="B21" s="29" t="s">
        <v>5170</v>
      </c>
    </row>
    <row r="22" spans="1:2" ht="14" x14ac:dyDescent="0.15">
      <c r="A22" s="42" t="s">
        <v>5171</v>
      </c>
      <c r="B22" s="29" t="s">
        <v>5172</v>
      </c>
    </row>
    <row r="23" spans="1:2" ht="14" x14ac:dyDescent="0.15">
      <c r="A23" s="42" t="s">
        <v>5173</v>
      </c>
      <c r="B23" s="29" t="s">
        <v>5174</v>
      </c>
    </row>
    <row r="24" spans="1:2" ht="14" x14ac:dyDescent="0.15">
      <c r="A24" s="42" t="s">
        <v>5175</v>
      </c>
      <c r="B24" s="29" t="s">
        <v>5176</v>
      </c>
    </row>
    <row r="25" spans="1:2" ht="14" x14ac:dyDescent="0.15">
      <c r="A25" s="42" t="s">
        <v>5177</v>
      </c>
      <c r="B25" s="29" t="s">
        <v>5178</v>
      </c>
    </row>
    <row r="26" spans="1:2" ht="14" x14ac:dyDescent="0.15">
      <c r="A26" s="42" t="s">
        <v>5179</v>
      </c>
      <c r="B26" s="29" t="s">
        <v>5180</v>
      </c>
    </row>
    <row r="27" spans="1:2" ht="14" x14ac:dyDescent="0.15">
      <c r="A27" s="42" t="s">
        <v>5181</v>
      </c>
      <c r="B27" s="29" t="s">
        <v>5136</v>
      </c>
    </row>
    <row r="28" spans="1:2" ht="14" x14ac:dyDescent="0.15">
      <c r="A28" s="42" t="s">
        <v>5182</v>
      </c>
      <c r="B28" s="29" t="s">
        <v>5183</v>
      </c>
    </row>
    <row r="29" spans="1:2" ht="14" x14ac:dyDescent="0.15">
      <c r="A29" s="42" t="s">
        <v>5184</v>
      </c>
      <c r="B29" s="29" t="s">
        <v>5144</v>
      </c>
    </row>
    <row r="30" spans="1:2" ht="14" x14ac:dyDescent="0.15">
      <c r="A30" s="42" t="s">
        <v>5185</v>
      </c>
      <c r="B30" s="29" t="s">
        <v>5186</v>
      </c>
    </row>
    <row r="31" spans="1:2" ht="14" x14ac:dyDescent="0.15">
      <c r="A31" s="42" t="s">
        <v>5187</v>
      </c>
      <c r="B31" s="29" t="s">
        <v>5188</v>
      </c>
    </row>
    <row r="32" spans="1:2" ht="14" x14ac:dyDescent="0.15">
      <c r="A32" s="42" t="s">
        <v>5189</v>
      </c>
      <c r="B32" s="29" t="s">
        <v>5190</v>
      </c>
    </row>
    <row r="33" spans="1:2" ht="14" x14ac:dyDescent="0.15">
      <c r="A33" s="42" t="s">
        <v>5191</v>
      </c>
      <c r="B33" s="29" t="s">
        <v>5192</v>
      </c>
    </row>
    <row r="34" spans="1:2" ht="14" x14ac:dyDescent="0.15">
      <c r="A34" s="42" t="s">
        <v>5193</v>
      </c>
      <c r="B34" s="29" t="s">
        <v>5194</v>
      </c>
    </row>
    <row r="35" spans="1:2" ht="14" x14ac:dyDescent="0.15">
      <c r="A35" s="42" t="s">
        <v>5195</v>
      </c>
      <c r="B35" s="29" t="s">
        <v>5196</v>
      </c>
    </row>
    <row r="36" spans="1:2" ht="14" x14ac:dyDescent="0.15">
      <c r="A36" s="42" t="s">
        <v>5197</v>
      </c>
      <c r="B36" s="29" t="s">
        <v>5198</v>
      </c>
    </row>
    <row r="37" spans="1:2" ht="14" x14ac:dyDescent="0.15">
      <c r="A37" s="42" t="s">
        <v>5199</v>
      </c>
      <c r="B37" s="29" t="s">
        <v>5200</v>
      </c>
    </row>
    <row r="38" spans="1:2" ht="14" x14ac:dyDescent="0.15">
      <c r="A38" s="42" t="s">
        <v>5201</v>
      </c>
      <c r="B38" s="29" t="s">
        <v>5202</v>
      </c>
    </row>
    <row r="39" spans="1:2" ht="14" x14ac:dyDescent="0.15">
      <c r="A39" s="42" t="s">
        <v>5203</v>
      </c>
      <c r="B39" s="29" t="s">
        <v>5204</v>
      </c>
    </row>
    <row r="40" spans="1:2" ht="14" x14ac:dyDescent="0.15">
      <c r="A40" s="42" t="s">
        <v>5205</v>
      </c>
      <c r="B40" s="29" t="s">
        <v>5206</v>
      </c>
    </row>
    <row r="41" spans="1:2" ht="14" x14ac:dyDescent="0.15">
      <c r="A41" s="42" t="s">
        <v>5207</v>
      </c>
      <c r="B41" s="29" t="s">
        <v>5208</v>
      </c>
    </row>
    <row r="42" spans="1:2" ht="14" x14ac:dyDescent="0.15">
      <c r="A42" s="42" t="s">
        <v>5209</v>
      </c>
      <c r="B42" s="29" t="s">
        <v>5210</v>
      </c>
    </row>
    <row r="43" spans="1:2" ht="14" x14ac:dyDescent="0.15">
      <c r="A43" s="42" t="s">
        <v>5211</v>
      </c>
      <c r="B43" s="29" t="s">
        <v>5212</v>
      </c>
    </row>
    <row r="44" spans="1:2" ht="14" x14ac:dyDescent="0.15">
      <c r="A44" s="42" t="s">
        <v>5213</v>
      </c>
      <c r="B44" s="29" t="s">
        <v>5214</v>
      </c>
    </row>
    <row r="45" spans="1:2" ht="14" x14ac:dyDescent="0.15">
      <c r="A45" s="42" t="s">
        <v>5215</v>
      </c>
      <c r="B45" s="29" t="s">
        <v>5216</v>
      </c>
    </row>
    <row r="46" spans="1:2" ht="14" x14ac:dyDescent="0.15">
      <c r="A46" s="42" t="s">
        <v>5217</v>
      </c>
      <c r="B46" s="29" t="s">
        <v>5218</v>
      </c>
    </row>
    <row r="47" spans="1:2" ht="14" x14ac:dyDescent="0.15">
      <c r="A47" s="42" t="s">
        <v>5219</v>
      </c>
      <c r="B47" s="29" t="s">
        <v>5220</v>
      </c>
    </row>
    <row r="48" spans="1:2" ht="14" x14ac:dyDescent="0.15">
      <c r="A48" s="42" t="s">
        <v>5221</v>
      </c>
      <c r="B48" s="29" t="s">
        <v>5222</v>
      </c>
    </row>
    <row r="49" spans="1:2" ht="14" x14ac:dyDescent="0.15">
      <c r="A49" s="42" t="s">
        <v>5223</v>
      </c>
      <c r="B49" s="29" t="s">
        <v>5224</v>
      </c>
    </row>
    <row r="50" spans="1:2" ht="14" x14ac:dyDescent="0.15">
      <c r="A50" s="124" t="s">
        <v>5225</v>
      </c>
      <c r="B50" s="125" t="s">
        <v>5226</v>
      </c>
    </row>
    <row r="51" spans="1:2" ht="14" x14ac:dyDescent="0.15">
      <c r="A51" s="53" t="s">
        <v>7336</v>
      </c>
      <c r="B51" s="5"/>
    </row>
    <row r="52" spans="1:2" ht="14" x14ac:dyDescent="0.15">
      <c r="A52" s="18"/>
      <c r="B52" s="5"/>
    </row>
    <row r="53" spans="1:2" ht="14" x14ac:dyDescent="0.15">
      <c r="A53" s="18"/>
      <c r="B53" s="5"/>
    </row>
    <row r="54" spans="1:2" ht="14" x14ac:dyDescent="0.15">
      <c r="A54" s="18"/>
      <c r="B54" s="5"/>
    </row>
    <row r="55" spans="1:2" ht="14" x14ac:dyDescent="0.15">
      <c r="A55" s="18"/>
      <c r="B55" s="5"/>
    </row>
    <row r="56" spans="1:2" ht="14" x14ac:dyDescent="0.15">
      <c r="A56" s="18"/>
      <c r="B56" s="5"/>
    </row>
    <row r="57" spans="1:2" ht="14" x14ac:dyDescent="0.15">
      <c r="A57" s="18"/>
      <c r="B57" s="5"/>
    </row>
    <row r="58" spans="1:2" ht="14" x14ac:dyDescent="0.15">
      <c r="A58" s="18"/>
      <c r="B58" s="5"/>
    </row>
    <row r="59" spans="1:2" ht="14" x14ac:dyDescent="0.15">
      <c r="A59" s="18"/>
      <c r="B59" s="5"/>
    </row>
    <row r="60" spans="1:2" ht="14" x14ac:dyDescent="0.15">
      <c r="A60" s="18"/>
      <c r="B60" s="5"/>
    </row>
    <row r="61" spans="1:2" ht="14" x14ac:dyDescent="0.15">
      <c r="A61" s="18"/>
      <c r="B61" s="5"/>
    </row>
    <row r="62" spans="1:2" ht="14" x14ac:dyDescent="0.15">
      <c r="A62" s="18"/>
      <c r="B62" s="5"/>
    </row>
    <row r="63" spans="1:2" ht="14" x14ac:dyDescent="0.15">
      <c r="A63" s="18"/>
      <c r="B63" s="5"/>
    </row>
    <row r="64" spans="1:2" ht="14" x14ac:dyDescent="0.15">
      <c r="A64" s="18"/>
      <c r="B64" s="5"/>
    </row>
    <row r="65" spans="1:2" ht="14" x14ac:dyDescent="0.15">
      <c r="A65" s="18"/>
      <c r="B65" s="5"/>
    </row>
    <row r="66" spans="1:2" ht="14" x14ac:dyDescent="0.15">
      <c r="A66" s="18"/>
      <c r="B66" s="5"/>
    </row>
    <row r="67" spans="1:2" ht="14" x14ac:dyDescent="0.15">
      <c r="A67" s="18"/>
      <c r="B67" s="5"/>
    </row>
    <row r="68" spans="1:2" ht="14" x14ac:dyDescent="0.15">
      <c r="A68" s="18"/>
      <c r="B68" s="5"/>
    </row>
    <row r="69" spans="1:2" ht="14" x14ac:dyDescent="0.15">
      <c r="A69" s="18"/>
      <c r="B69" s="5"/>
    </row>
    <row r="70" spans="1:2" ht="14" x14ac:dyDescent="0.15">
      <c r="A70" s="18"/>
      <c r="B70" s="5"/>
    </row>
    <row r="71" spans="1:2" ht="14" x14ac:dyDescent="0.15">
      <c r="A71" s="18"/>
      <c r="B71" s="5"/>
    </row>
    <row r="72" spans="1:2" ht="14" x14ac:dyDescent="0.15">
      <c r="A72" s="18"/>
      <c r="B72" s="5"/>
    </row>
    <row r="73" spans="1:2" ht="14" x14ac:dyDescent="0.15">
      <c r="A73" s="18"/>
      <c r="B73" s="5"/>
    </row>
    <row r="74" spans="1:2" ht="14" x14ac:dyDescent="0.15">
      <c r="A74" s="18"/>
      <c r="B74" s="5"/>
    </row>
    <row r="75" spans="1:2" ht="14" x14ac:dyDescent="0.15">
      <c r="A75" s="18"/>
      <c r="B75" s="5"/>
    </row>
    <row r="76" spans="1:2" ht="14" x14ac:dyDescent="0.15">
      <c r="A76" s="18"/>
      <c r="B76" s="5"/>
    </row>
    <row r="77" spans="1:2" ht="14" x14ac:dyDescent="0.15">
      <c r="A77" s="18"/>
      <c r="B77" s="5"/>
    </row>
    <row r="78" spans="1:2" ht="14" x14ac:dyDescent="0.15">
      <c r="A78" s="18"/>
      <c r="B78" s="5"/>
    </row>
    <row r="79" spans="1:2" ht="14" x14ac:dyDescent="0.15">
      <c r="A79" s="18"/>
      <c r="B79" s="5"/>
    </row>
    <row r="80" spans="1:2" ht="14" x14ac:dyDescent="0.15">
      <c r="A80" s="18"/>
      <c r="B80" s="5"/>
    </row>
    <row r="81" spans="1:2" ht="14" x14ac:dyDescent="0.15">
      <c r="A81" s="18"/>
      <c r="B81" s="5"/>
    </row>
    <row r="82" spans="1:2" ht="14" x14ac:dyDescent="0.15">
      <c r="A82" s="18"/>
      <c r="B82" s="5"/>
    </row>
    <row r="83" spans="1:2" ht="14" x14ac:dyDescent="0.15">
      <c r="A83" s="18"/>
      <c r="B83" s="5"/>
    </row>
    <row r="84" spans="1:2" ht="14" x14ac:dyDescent="0.15">
      <c r="A84" s="18"/>
      <c r="B84" s="5"/>
    </row>
    <row r="85" spans="1:2" ht="14" x14ac:dyDescent="0.15">
      <c r="A85" s="18"/>
      <c r="B85" s="5"/>
    </row>
    <row r="86" spans="1:2" ht="14" x14ac:dyDescent="0.15">
      <c r="A86" s="18"/>
      <c r="B86" s="5"/>
    </row>
    <row r="87" spans="1:2" ht="14" x14ac:dyDescent="0.15">
      <c r="A87" s="18"/>
      <c r="B87" s="5"/>
    </row>
    <row r="88" spans="1:2" ht="14" x14ac:dyDescent="0.15">
      <c r="A88" s="18"/>
      <c r="B88" s="5"/>
    </row>
    <row r="89" spans="1:2" ht="14" x14ac:dyDescent="0.15">
      <c r="A89" s="18"/>
      <c r="B89" s="5"/>
    </row>
    <row r="90" spans="1:2" ht="14" x14ac:dyDescent="0.15">
      <c r="A90" s="18"/>
      <c r="B90" s="5"/>
    </row>
    <row r="91" spans="1:2" ht="14" x14ac:dyDescent="0.15">
      <c r="A91" s="18"/>
      <c r="B91" s="5"/>
    </row>
    <row r="92" spans="1:2" ht="14" x14ac:dyDescent="0.15">
      <c r="A92" s="18"/>
      <c r="B92" s="5"/>
    </row>
    <row r="93" spans="1:2" ht="14" x14ac:dyDescent="0.15">
      <c r="A93" s="18"/>
      <c r="B93" s="5"/>
    </row>
    <row r="94" spans="1:2" ht="14" x14ac:dyDescent="0.15">
      <c r="A94" s="18"/>
      <c r="B94" s="5"/>
    </row>
    <row r="95" spans="1:2" ht="14" x14ac:dyDescent="0.15">
      <c r="A95" s="18"/>
      <c r="B95" s="5"/>
    </row>
    <row r="96" spans="1:2" ht="14" x14ac:dyDescent="0.15">
      <c r="A96" s="18"/>
      <c r="B96" s="5"/>
    </row>
    <row r="97" spans="1:2" ht="14" x14ac:dyDescent="0.15">
      <c r="A97" s="18"/>
      <c r="B97" s="5"/>
    </row>
    <row r="98" spans="1:2" ht="14" x14ac:dyDescent="0.15">
      <c r="A98" s="18"/>
      <c r="B98" s="5"/>
    </row>
    <row r="99" spans="1:2" ht="14" x14ac:dyDescent="0.15">
      <c r="A99" s="18"/>
      <c r="B99" s="5"/>
    </row>
    <row r="100" spans="1:2" ht="14" x14ac:dyDescent="0.15">
      <c r="A100" s="18"/>
      <c r="B100" s="5"/>
    </row>
    <row r="101" spans="1:2" ht="14" x14ac:dyDescent="0.15">
      <c r="A101" s="18"/>
      <c r="B101" s="5"/>
    </row>
    <row r="102" spans="1:2" ht="14" x14ac:dyDescent="0.15">
      <c r="A102" s="18"/>
      <c r="B102" s="5"/>
    </row>
    <row r="103" spans="1:2" ht="14" x14ac:dyDescent="0.15">
      <c r="A103" s="18"/>
      <c r="B103" s="5"/>
    </row>
    <row r="104" spans="1:2" ht="14" x14ac:dyDescent="0.15">
      <c r="A104" s="18"/>
      <c r="B104" s="5"/>
    </row>
    <row r="105" spans="1:2" ht="14" x14ac:dyDescent="0.15">
      <c r="A105" s="18"/>
      <c r="B105" s="5"/>
    </row>
    <row r="106" spans="1:2" ht="14" x14ac:dyDescent="0.15">
      <c r="A106" s="18"/>
      <c r="B106" s="5"/>
    </row>
    <row r="107" spans="1:2" ht="14" x14ac:dyDescent="0.15">
      <c r="A107" s="18"/>
      <c r="B107" s="5"/>
    </row>
    <row r="108" spans="1:2" ht="14" x14ac:dyDescent="0.15">
      <c r="A108" s="18"/>
      <c r="B108" s="5"/>
    </row>
    <row r="109" spans="1:2" ht="14" x14ac:dyDescent="0.15">
      <c r="A109" s="18"/>
      <c r="B109" s="5"/>
    </row>
    <row r="110" spans="1:2" ht="14" x14ac:dyDescent="0.15">
      <c r="A110" s="18"/>
      <c r="B110" s="5"/>
    </row>
    <row r="111" spans="1:2" ht="14" x14ac:dyDescent="0.15">
      <c r="A111" s="18"/>
      <c r="B111" s="5"/>
    </row>
    <row r="112" spans="1:2" ht="14" x14ac:dyDescent="0.15">
      <c r="A112" s="18"/>
      <c r="B112" s="5"/>
    </row>
    <row r="113" spans="1:2" ht="14" x14ac:dyDescent="0.15">
      <c r="A113" s="18"/>
      <c r="B113" s="5"/>
    </row>
    <row r="114" spans="1:2" ht="14" x14ac:dyDescent="0.15">
      <c r="A114" s="18"/>
      <c r="B114" s="5"/>
    </row>
    <row r="115" spans="1:2" ht="14" x14ac:dyDescent="0.15">
      <c r="A115" s="18"/>
      <c r="B115" s="5"/>
    </row>
    <row r="116" spans="1:2" ht="14" x14ac:dyDescent="0.15">
      <c r="A116" s="18"/>
      <c r="B116" s="5"/>
    </row>
    <row r="117" spans="1:2" ht="14" x14ac:dyDescent="0.15">
      <c r="A117" s="18"/>
      <c r="B117" s="5"/>
    </row>
    <row r="118" spans="1:2" ht="14" x14ac:dyDescent="0.15">
      <c r="A118" s="18"/>
      <c r="B118" s="5"/>
    </row>
    <row r="119" spans="1:2" ht="14" x14ac:dyDescent="0.15">
      <c r="A119" s="18"/>
      <c r="B119" s="5"/>
    </row>
    <row r="120" spans="1:2" ht="14" x14ac:dyDescent="0.15">
      <c r="A120" s="18"/>
      <c r="B120" s="5"/>
    </row>
    <row r="121" spans="1:2" ht="14" x14ac:dyDescent="0.15">
      <c r="A121" s="18"/>
      <c r="B121" s="5"/>
    </row>
    <row r="122" spans="1:2" ht="14" x14ac:dyDescent="0.15">
      <c r="A122" s="18"/>
      <c r="B122" s="5"/>
    </row>
    <row r="123" spans="1:2" ht="14" x14ac:dyDescent="0.15">
      <c r="A123" s="18"/>
      <c r="B123" s="5"/>
    </row>
    <row r="124" spans="1:2" ht="14" x14ac:dyDescent="0.15">
      <c r="A124" s="18"/>
      <c r="B124" s="5"/>
    </row>
    <row r="125" spans="1:2" ht="14" x14ac:dyDescent="0.15">
      <c r="A125" s="18"/>
      <c r="B125" s="5"/>
    </row>
    <row r="126" spans="1:2" ht="14" x14ac:dyDescent="0.15">
      <c r="A126" s="18"/>
      <c r="B126" s="5"/>
    </row>
    <row r="127" spans="1:2" ht="14" x14ac:dyDescent="0.15">
      <c r="A127" s="18"/>
      <c r="B127" s="5"/>
    </row>
    <row r="128" spans="1:2" ht="14" x14ac:dyDescent="0.15">
      <c r="A128" s="18"/>
      <c r="B128" s="5"/>
    </row>
    <row r="129" spans="1:2" ht="14" x14ac:dyDescent="0.15">
      <c r="A129" s="18"/>
      <c r="B129" s="5"/>
    </row>
    <row r="130" spans="1:2" ht="14" x14ac:dyDescent="0.15">
      <c r="A130" s="18"/>
      <c r="B130" s="5"/>
    </row>
    <row r="131" spans="1:2" ht="14" x14ac:dyDescent="0.15">
      <c r="A131" s="18"/>
      <c r="B131" s="5"/>
    </row>
    <row r="132" spans="1:2" ht="14" x14ac:dyDescent="0.15">
      <c r="A132" s="18"/>
      <c r="B132" s="5"/>
    </row>
    <row r="133" spans="1:2" ht="14" x14ac:dyDescent="0.15">
      <c r="A133" s="18"/>
      <c r="B133" s="5"/>
    </row>
    <row r="134" spans="1:2" ht="14" x14ac:dyDescent="0.15">
      <c r="A134" s="18"/>
      <c r="B134" s="5"/>
    </row>
    <row r="135" spans="1:2" ht="14" x14ac:dyDescent="0.15">
      <c r="A135" s="18"/>
      <c r="B135" s="5"/>
    </row>
    <row r="136" spans="1:2" ht="14" x14ac:dyDescent="0.15">
      <c r="A136" s="18"/>
      <c r="B136" s="5"/>
    </row>
    <row r="137" spans="1:2" ht="14" x14ac:dyDescent="0.15">
      <c r="A137" s="18"/>
      <c r="B137" s="5"/>
    </row>
    <row r="138" spans="1:2" ht="14" x14ac:dyDescent="0.15">
      <c r="A138" s="18"/>
      <c r="B138" s="5"/>
    </row>
    <row r="139" spans="1:2" ht="14" x14ac:dyDescent="0.15">
      <c r="A139" s="18"/>
      <c r="B139" s="5"/>
    </row>
    <row r="140" spans="1:2" ht="14" x14ac:dyDescent="0.15">
      <c r="A140" s="18"/>
      <c r="B140" s="5"/>
    </row>
    <row r="141" spans="1:2" ht="14" x14ac:dyDescent="0.15">
      <c r="A141" s="18"/>
      <c r="B141" s="5"/>
    </row>
    <row r="142" spans="1:2" ht="14" x14ac:dyDescent="0.15">
      <c r="A142" s="18"/>
      <c r="B142" s="5"/>
    </row>
    <row r="143" spans="1:2" ht="14" x14ac:dyDescent="0.15">
      <c r="A143" s="18"/>
      <c r="B143" s="5"/>
    </row>
    <row r="144" spans="1:2" ht="14" x14ac:dyDescent="0.15">
      <c r="A144" s="18"/>
      <c r="B144" s="5"/>
    </row>
    <row r="145" spans="1:2" ht="14" x14ac:dyDescent="0.15">
      <c r="A145" s="18"/>
      <c r="B145" s="5"/>
    </row>
    <row r="146" spans="1:2" ht="14" x14ac:dyDescent="0.15">
      <c r="A146" s="18"/>
      <c r="B146" s="5"/>
    </row>
    <row r="147" spans="1:2" ht="14" x14ac:dyDescent="0.15">
      <c r="A147" s="18"/>
      <c r="B147" s="5"/>
    </row>
    <row r="148" spans="1:2" ht="14" x14ac:dyDescent="0.15">
      <c r="A148" s="18"/>
      <c r="B148" s="5"/>
    </row>
    <row r="149" spans="1:2" ht="14" x14ac:dyDescent="0.15">
      <c r="A149" s="18"/>
      <c r="B149" s="5"/>
    </row>
    <row r="150" spans="1:2" ht="14" x14ac:dyDescent="0.15">
      <c r="A150" s="18"/>
      <c r="B150" s="5"/>
    </row>
    <row r="151" spans="1:2" ht="14" x14ac:dyDescent="0.15">
      <c r="A151" s="18"/>
      <c r="B151" s="5"/>
    </row>
    <row r="152" spans="1:2" ht="14" x14ac:dyDescent="0.15">
      <c r="A152" s="18"/>
      <c r="B152" s="5"/>
    </row>
    <row r="153" spans="1:2" ht="14" x14ac:dyDescent="0.15">
      <c r="A153" s="18"/>
      <c r="B153" s="5"/>
    </row>
    <row r="154" spans="1:2" ht="14" x14ac:dyDescent="0.15">
      <c r="A154" s="18"/>
      <c r="B154" s="5"/>
    </row>
    <row r="155" spans="1:2" ht="14" x14ac:dyDescent="0.15">
      <c r="A155" s="18"/>
      <c r="B155" s="5"/>
    </row>
    <row r="156" spans="1:2" ht="14" x14ac:dyDescent="0.15">
      <c r="A156" s="18"/>
      <c r="B156" s="5"/>
    </row>
    <row r="157" spans="1:2" ht="14" x14ac:dyDescent="0.15">
      <c r="A157" s="18"/>
      <c r="B157" s="5"/>
    </row>
    <row r="158" spans="1:2" ht="14" x14ac:dyDescent="0.15">
      <c r="A158" s="18"/>
      <c r="B158" s="5"/>
    </row>
    <row r="159" spans="1:2" ht="14" x14ac:dyDescent="0.15">
      <c r="A159" s="18"/>
      <c r="B159" s="5"/>
    </row>
    <row r="160" spans="1:2" ht="14" x14ac:dyDescent="0.15">
      <c r="A160" s="18"/>
      <c r="B160" s="5"/>
    </row>
    <row r="161" spans="1:2" ht="14" x14ac:dyDescent="0.15">
      <c r="A161" s="18"/>
      <c r="B161" s="5"/>
    </row>
    <row r="162" spans="1:2" ht="14" x14ac:dyDescent="0.15">
      <c r="A162" s="18"/>
      <c r="B162" s="5"/>
    </row>
    <row r="163" spans="1:2" ht="14" x14ac:dyDescent="0.15">
      <c r="A163" s="18"/>
      <c r="B163" s="5"/>
    </row>
    <row r="164" spans="1:2" ht="14" x14ac:dyDescent="0.15">
      <c r="A164" s="18"/>
      <c r="B164" s="5"/>
    </row>
    <row r="165" spans="1:2" ht="14" x14ac:dyDescent="0.15">
      <c r="A165" s="18"/>
      <c r="B165" s="5"/>
    </row>
    <row r="166" spans="1:2" ht="14" x14ac:dyDescent="0.15">
      <c r="A166" s="18"/>
      <c r="B166" s="5"/>
    </row>
    <row r="167" spans="1:2" ht="14" x14ac:dyDescent="0.15">
      <c r="A167" s="18"/>
      <c r="B167" s="5"/>
    </row>
    <row r="168" spans="1:2" ht="14" x14ac:dyDescent="0.15">
      <c r="A168" s="18"/>
      <c r="B168" s="5"/>
    </row>
    <row r="169" spans="1:2" ht="14" x14ac:dyDescent="0.15">
      <c r="A169" s="18"/>
      <c r="B169" s="5"/>
    </row>
    <row r="170" spans="1:2" ht="14" x14ac:dyDescent="0.15">
      <c r="A170" s="18"/>
      <c r="B170" s="5"/>
    </row>
    <row r="171" spans="1:2" ht="14" x14ac:dyDescent="0.15">
      <c r="A171" s="18"/>
      <c r="B171" s="5"/>
    </row>
    <row r="172" spans="1:2" ht="14" x14ac:dyDescent="0.15">
      <c r="A172" s="18"/>
      <c r="B172" s="5"/>
    </row>
    <row r="173" spans="1:2" ht="14" x14ac:dyDescent="0.15">
      <c r="A173" s="18"/>
      <c r="B173" s="5"/>
    </row>
    <row r="174" spans="1:2" ht="14" x14ac:dyDescent="0.15">
      <c r="A174" s="18"/>
      <c r="B174" s="5"/>
    </row>
    <row r="175" spans="1:2" ht="14" x14ac:dyDescent="0.15">
      <c r="A175" s="18"/>
      <c r="B175" s="5"/>
    </row>
    <row r="176" spans="1:2" ht="14" x14ac:dyDescent="0.15">
      <c r="A176" s="18"/>
      <c r="B176" s="5"/>
    </row>
    <row r="177" spans="1:2" ht="14" x14ac:dyDescent="0.15">
      <c r="A177" s="18"/>
      <c r="B177" s="5"/>
    </row>
    <row r="178" spans="1:2" ht="14" x14ac:dyDescent="0.15">
      <c r="A178" s="18"/>
      <c r="B178" s="5"/>
    </row>
    <row r="179" spans="1:2" ht="14" x14ac:dyDescent="0.15">
      <c r="A179" s="18"/>
      <c r="B179" s="5"/>
    </row>
    <row r="180" spans="1:2" ht="14" x14ac:dyDescent="0.15">
      <c r="A180" s="18"/>
      <c r="B180" s="5"/>
    </row>
    <row r="181" spans="1:2" ht="14" x14ac:dyDescent="0.15">
      <c r="A181" s="18"/>
      <c r="B181" s="5"/>
    </row>
    <row r="182" spans="1:2" ht="14" x14ac:dyDescent="0.15">
      <c r="A182" s="18"/>
      <c r="B182" s="5"/>
    </row>
    <row r="183" spans="1:2" ht="14" x14ac:dyDescent="0.15">
      <c r="A183" s="18"/>
      <c r="B183" s="5"/>
    </row>
    <row r="184" spans="1:2" ht="14" x14ac:dyDescent="0.15">
      <c r="A184" s="18"/>
      <c r="B184" s="5"/>
    </row>
    <row r="185" spans="1:2" ht="14" x14ac:dyDescent="0.15">
      <c r="A185" s="18"/>
      <c r="B185" s="5"/>
    </row>
    <row r="186" spans="1:2" ht="14" x14ac:dyDescent="0.15">
      <c r="A186" s="18"/>
      <c r="B186" s="5"/>
    </row>
    <row r="187" spans="1:2" ht="14" x14ac:dyDescent="0.15">
      <c r="A187" s="18"/>
      <c r="B187" s="5"/>
    </row>
    <row r="188" spans="1:2" ht="14" x14ac:dyDescent="0.15">
      <c r="A188" s="18"/>
      <c r="B188" s="5"/>
    </row>
    <row r="189" spans="1:2" ht="14" x14ac:dyDescent="0.15">
      <c r="A189" s="18"/>
      <c r="B189" s="5"/>
    </row>
    <row r="190" spans="1:2" ht="14" x14ac:dyDescent="0.15">
      <c r="A190" s="18"/>
      <c r="B190" s="5"/>
    </row>
    <row r="191" spans="1:2" ht="14" x14ac:dyDescent="0.15">
      <c r="A191" s="18"/>
      <c r="B191" s="5"/>
    </row>
    <row r="192" spans="1:2" ht="14" x14ac:dyDescent="0.15">
      <c r="A192" s="18"/>
      <c r="B192" s="5"/>
    </row>
    <row r="193" spans="1:2" ht="14" x14ac:dyDescent="0.15">
      <c r="A193" s="18"/>
      <c r="B193" s="5"/>
    </row>
    <row r="194" spans="1:2" ht="14" x14ac:dyDescent="0.15">
      <c r="A194" s="18"/>
      <c r="B194" s="5"/>
    </row>
    <row r="195" spans="1:2" ht="14" x14ac:dyDescent="0.15">
      <c r="A195" s="18"/>
      <c r="B195" s="5"/>
    </row>
    <row r="196" spans="1:2" ht="14" x14ac:dyDescent="0.15">
      <c r="A196" s="18"/>
      <c r="B196" s="5"/>
    </row>
    <row r="197" spans="1:2" ht="14" x14ac:dyDescent="0.15">
      <c r="A197" s="18"/>
      <c r="B197" s="5"/>
    </row>
    <row r="198" spans="1:2" ht="14" x14ac:dyDescent="0.15">
      <c r="A198" s="18"/>
      <c r="B198" s="5"/>
    </row>
    <row r="199" spans="1:2" ht="14" x14ac:dyDescent="0.15">
      <c r="A199" s="18"/>
      <c r="B199" s="5"/>
    </row>
    <row r="200" spans="1:2" ht="14" x14ac:dyDescent="0.15">
      <c r="A200" s="18"/>
      <c r="B200" s="5"/>
    </row>
    <row r="201" spans="1:2" ht="14" x14ac:dyDescent="0.15">
      <c r="A201" s="18"/>
      <c r="B201" s="5"/>
    </row>
    <row r="202" spans="1:2" ht="14" x14ac:dyDescent="0.15">
      <c r="A202" s="18"/>
      <c r="B202" s="5"/>
    </row>
    <row r="203" spans="1:2" ht="14" x14ac:dyDescent="0.15">
      <c r="A203" s="18"/>
      <c r="B203" s="5"/>
    </row>
    <row r="204" spans="1:2" ht="14" x14ac:dyDescent="0.15">
      <c r="A204" s="18"/>
      <c r="B204" s="5"/>
    </row>
    <row r="205" spans="1:2" ht="14" x14ac:dyDescent="0.15">
      <c r="A205" s="18"/>
      <c r="B205" s="5"/>
    </row>
    <row r="206" spans="1:2" ht="14" x14ac:dyDescent="0.15">
      <c r="A206" s="18"/>
      <c r="B206" s="5"/>
    </row>
    <row r="207" spans="1:2" ht="14" x14ac:dyDescent="0.15">
      <c r="A207" s="18"/>
      <c r="B207" s="5"/>
    </row>
    <row r="208" spans="1:2" ht="14" x14ac:dyDescent="0.15">
      <c r="A208" s="18"/>
      <c r="B208" s="5"/>
    </row>
    <row r="209" spans="1:2" ht="14" x14ac:dyDescent="0.15">
      <c r="A209" s="18"/>
      <c r="B209" s="5"/>
    </row>
    <row r="210" spans="1:2" ht="14" x14ac:dyDescent="0.15">
      <c r="A210" s="18"/>
      <c r="B210" s="5"/>
    </row>
    <row r="211" spans="1:2" ht="14" x14ac:dyDescent="0.15">
      <c r="A211" s="18"/>
      <c r="B211" s="5"/>
    </row>
    <row r="212" spans="1:2" ht="14" x14ac:dyDescent="0.15">
      <c r="A212" s="18"/>
      <c r="B212" s="5"/>
    </row>
    <row r="213" spans="1:2" ht="14" x14ac:dyDescent="0.15">
      <c r="A213" s="18"/>
      <c r="B213" s="5"/>
    </row>
    <row r="214" spans="1:2" ht="14" x14ac:dyDescent="0.15">
      <c r="A214" s="18"/>
      <c r="B214" s="5"/>
    </row>
    <row r="215" spans="1:2" ht="14" x14ac:dyDescent="0.15">
      <c r="A215" s="18"/>
      <c r="B215" s="5"/>
    </row>
    <row r="216" spans="1:2" ht="14" x14ac:dyDescent="0.15">
      <c r="A216" s="18"/>
      <c r="B216" s="5"/>
    </row>
    <row r="217" spans="1:2" ht="14" x14ac:dyDescent="0.15">
      <c r="A217" s="18"/>
      <c r="B217" s="5"/>
    </row>
    <row r="218" spans="1:2" ht="14" x14ac:dyDescent="0.15">
      <c r="A218" s="18"/>
      <c r="B218" s="5"/>
    </row>
    <row r="219" spans="1:2" ht="14" x14ac:dyDescent="0.15">
      <c r="A219" s="18"/>
      <c r="B219" s="5"/>
    </row>
    <row r="220" spans="1:2" ht="14" x14ac:dyDescent="0.15">
      <c r="A220" s="18"/>
      <c r="B220" s="5"/>
    </row>
    <row r="221" spans="1:2" ht="14" x14ac:dyDescent="0.15">
      <c r="A221" s="18"/>
      <c r="B221" s="5"/>
    </row>
    <row r="222" spans="1:2" ht="14" x14ac:dyDescent="0.15">
      <c r="A222" s="18"/>
      <c r="B222" s="5"/>
    </row>
    <row r="223" spans="1:2" ht="14" x14ac:dyDescent="0.15">
      <c r="A223" s="18"/>
      <c r="B223" s="5"/>
    </row>
    <row r="224" spans="1:2" ht="14" x14ac:dyDescent="0.15">
      <c r="A224" s="18"/>
      <c r="B224" s="5"/>
    </row>
    <row r="225" spans="1:2" ht="14" x14ac:dyDescent="0.15">
      <c r="A225" s="18"/>
      <c r="B225" s="5"/>
    </row>
    <row r="226" spans="1:2" ht="14" x14ac:dyDescent="0.15">
      <c r="A226" s="18"/>
      <c r="B226" s="5"/>
    </row>
    <row r="227" spans="1:2" ht="14" x14ac:dyDescent="0.15">
      <c r="A227" s="18"/>
      <c r="B227" s="5"/>
    </row>
    <row r="228" spans="1:2" ht="14" x14ac:dyDescent="0.15">
      <c r="A228" s="18"/>
      <c r="B228" s="5"/>
    </row>
    <row r="229" spans="1:2" ht="14" x14ac:dyDescent="0.15">
      <c r="A229" s="18"/>
      <c r="B229" s="5"/>
    </row>
    <row r="230" spans="1:2" ht="14" x14ac:dyDescent="0.15">
      <c r="A230" s="18"/>
      <c r="B230" s="5"/>
    </row>
    <row r="231" spans="1:2" ht="14" x14ac:dyDescent="0.15">
      <c r="A231" s="18"/>
      <c r="B231" s="5"/>
    </row>
    <row r="232" spans="1:2" ht="14" x14ac:dyDescent="0.15">
      <c r="A232" s="18"/>
      <c r="B232" s="5"/>
    </row>
    <row r="233" spans="1:2" ht="14" x14ac:dyDescent="0.15">
      <c r="A233" s="18"/>
      <c r="B233" s="5"/>
    </row>
    <row r="234" spans="1:2" ht="14" x14ac:dyDescent="0.15">
      <c r="A234" s="18"/>
      <c r="B234" s="5"/>
    </row>
    <row r="235" spans="1:2" ht="14" x14ac:dyDescent="0.15">
      <c r="A235" s="18"/>
      <c r="B235" s="5"/>
    </row>
    <row r="236" spans="1:2" ht="14" x14ac:dyDescent="0.15">
      <c r="A236" s="18"/>
      <c r="B236" s="5"/>
    </row>
    <row r="237" spans="1:2" ht="14" x14ac:dyDescent="0.15">
      <c r="A237" s="18"/>
      <c r="B237" s="5"/>
    </row>
    <row r="238" spans="1:2" ht="14" x14ac:dyDescent="0.15">
      <c r="A238" s="18"/>
      <c r="B238" s="5"/>
    </row>
    <row r="239" spans="1:2" ht="14" x14ac:dyDescent="0.15">
      <c r="A239" s="18"/>
      <c r="B239" s="5"/>
    </row>
    <row r="240" spans="1:2" ht="14" x14ac:dyDescent="0.15">
      <c r="A240" s="18"/>
      <c r="B240" s="5"/>
    </row>
    <row r="241" spans="1:2" ht="14" x14ac:dyDescent="0.15">
      <c r="A241" s="18"/>
      <c r="B241" s="5"/>
    </row>
    <row r="242" spans="1:2" ht="14" x14ac:dyDescent="0.15">
      <c r="A242" s="18"/>
      <c r="B242" s="5"/>
    </row>
    <row r="243" spans="1:2" ht="14" x14ac:dyDescent="0.15">
      <c r="A243" s="18"/>
      <c r="B243" s="5"/>
    </row>
    <row r="244" spans="1:2" ht="14" x14ac:dyDescent="0.15">
      <c r="A244" s="18"/>
      <c r="B244" s="5"/>
    </row>
    <row r="245" spans="1:2" ht="14" x14ac:dyDescent="0.15">
      <c r="A245" s="18"/>
      <c r="B245" s="5"/>
    </row>
    <row r="246" spans="1:2" ht="14" x14ac:dyDescent="0.15">
      <c r="A246" s="18"/>
      <c r="B246" s="5"/>
    </row>
    <row r="247" spans="1:2" ht="14" x14ac:dyDescent="0.15">
      <c r="A247" s="18"/>
      <c r="B247" s="5"/>
    </row>
    <row r="248" spans="1:2" ht="14" x14ac:dyDescent="0.15">
      <c r="A248" s="18"/>
      <c r="B248" s="5"/>
    </row>
    <row r="249" spans="1:2" ht="14" x14ac:dyDescent="0.15">
      <c r="A249" s="18"/>
      <c r="B249" s="5"/>
    </row>
    <row r="250" spans="1:2" ht="14" x14ac:dyDescent="0.15">
      <c r="A250" s="18"/>
      <c r="B250" s="5"/>
    </row>
    <row r="251" spans="1:2" ht="14" x14ac:dyDescent="0.15">
      <c r="A251" s="18"/>
      <c r="B251" s="5"/>
    </row>
    <row r="252" spans="1:2" ht="14" x14ac:dyDescent="0.15">
      <c r="A252" s="18"/>
      <c r="B252" s="5"/>
    </row>
    <row r="253" spans="1:2" ht="14" x14ac:dyDescent="0.15">
      <c r="A253" s="18"/>
      <c r="B253" s="5"/>
    </row>
    <row r="254" spans="1:2" ht="14" x14ac:dyDescent="0.15">
      <c r="A254" s="18"/>
      <c r="B254" s="5"/>
    </row>
    <row r="255" spans="1:2" ht="14" x14ac:dyDescent="0.15">
      <c r="A255" s="18"/>
      <c r="B255" s="5"/>
    </row>
    <row r="256" spans="1:2" ht="14" x14ac:dyDescent="0.15">
      <c r="A256" s="18"/>
      <c r="B256" s="5"/>
    </row>
    <row r="257" spans="1:2" ht="14" x14ac:dyDescent="0.15">
      <c r="A257" s="18"/>
      <c r="B257" s="5"/>
    </row>
    <row r="258" spans="1:2" ht="14" x14ac:dyDescent="0.15">
      <c r="A258" s="18"/>
      <c r="B258" s="5"/>
    </row>
    <row r="259" spans="1:2" ht="14" x14ac:dyDescent="0.15">
      <c r="A259" s="18"/>
      <c r="B259" s="5"/>
    </row>
    <row r="260" spans="1:2" ht="14" x14ac:dyDescent="0.15">
      <c r="A260" s="18"/>
      <c r="B260" s="5"/>
    </row>
    <row r="261" spans="1:2" ht="14" x14ac:dyDescent="0.15">
      <c r="A261" s="18"/>
      <c r="B261" s="5"/>
    </row>
    <row r="262" spans="1:2" ht="14" x14ac:dyDescent="0.15">
      <c r="A262" s="18"/>
      <c r="B262" s="5"/>
    </row>
    <row r="263" spans="1:2" ht="14" x14ac:dyDescent="0.15">
      <c r="A263" s="18"/>
      <c r="B263" s="5"/>
    </row>
    <row r="264" spans="1:2" ht="14" x14ac:dyDescent="0.15">
      <c r="A264" s="18"/>
      <c r="B264" s="5"/>
    </row>
    <row r="265" spans="1:2" ht="14" x14ac:dyDescent="0.15">
      <c r="A265" s="18"/>
      <c r="B265" s="5"/>
    </row>
    <row r="266" spans="1:2" ht="14" x14ac:dyDescent="0.15">
      <c r="A266" s="18"/>
      <c r="B266" s="5"/>
    </row>
    <row r="267" spans="1:2" ht="14" x14ac:dyDescent="0.15">
      <c r="A267" s="18"/>
      <c r="B267" s="5"/>
    </row>
    <row r="268" spans="1:2" ht="14" x14ac:dyDescent="0.15">
      <c r="A268" s="18"/>
      <c r="B268" s="5"/>
    </row>
    <row r="269" spans="1:2" ht="14" x14ac:dyDescent="0.15">
      <c r="A269" s="18"/>
      <c r="B269" s="5"/>
    </row>
    <row r="270" spans="1:2" ht="14" x14ac:dyDescent="0.15">
      <c r="A270" s="18"/>
      <c r="B270" s="5"/>
    </row>
    <row r="271" spans="1:2" ht="14" x14ac:dyDescent="0.15">
      <c r="A271" s="18"/>
      <c r="B271" s="5"/>
    </row>
    <row r="272" spans="1:2" ht="14" x14ac:dyDescent="0.15">
      <c r="A272" s="18"/>
      <c r="B272" s="5"/>
    </row>
    <row r="273" spans="1:2" ht="14" x14ac:dyDescent="0.15">
      <c r="A273" s="18"/>
      <c r="B273" s="5"/>
    </row>
    <row r="274" spans="1:2" ht="14" x14ac:dyDescent="0.15">
      <c r="A274" s="18"/>
      <c r="B274" s="5"/>
    </row>
    <row r="275" spans="1:2" ht="14" x14ac:dyDescent="0.15">
      <c r="A275" s="18"/>
      <c r="B275" s="5"/>
    </row>
    <row r="276" spans="1:2" ht="14" x14ac:dyDescent="0.15">
      <c r="A276" s="18"/>
      <c r="B276" s="5"/>
    </row>
    <row r="277" spans="1:2" ht="14" x14ac:dyDescent="0.15">
      <c r="A277" s="18"/>
      <c r="B277" s="5"/>
    </row>
    <row r="278" spans="1:2" ht="14" x14ac:dyDescent="0.15">
      <c r="A278" s="18"/>
      <c r="B278" s="5"/>
    </row>
    <row r="279" spans="1:2" ht="14" x14ac:dyDescent="0.15">
      <c r="A279" s="18"/>
      <c r="B279" s="5"/>
    </row>
    <row r="280" spans="1:2" ht="14" x14ac:dyDescent="0.15">
      <c r="A280" s="18"/>
      <c r="B280" s="5"/>
    </row>
    <row r="281" spans="1:2" ht="14" x14ac:dyDescent="0.15">
      <c r="A281" s="18"/>
      <c r="B281" s="5"/>
    </row>
    <row r="282" spans="1:2" ht="14" x14ac:dyDescent="0.15">
      <c r="A282" s="18"/>
      <c r="B282" s="5"/>
    </row>
    <row r="283" spans="1:2" ht="14" x14ac:dyDescent="0.15">
      <c r="A283" s="18"/>
      <c r="B283" s="5"/>
    </row>
    <row r="284" spans="1:2" ht="14" x14ac:dyDescent="0.15">
      <c r="A284" s="18"/>
      <c r="B284" s="5"/>
    </row>
    <row r="285" spans="1:2" ht="14" x14ac:dyDescent="0.15">
      <c r="A285" s="18"/>
      <c r="B285" s="5"/>
    </row>
    <row r="286" spans="1:2" ht="14" x14ac:dyDescent="0.15">
      <c r="A286" s="18"/>
      <c r="B286" s="5"/>
    </row>
    <row r="287" spans="1:2" ht="14" x14ac:dyDescent="0.15">
      <c r="A287" s="18"/>
      <c r="B287" s="5"/>
    </row>
    <row r="288" spans="1:2" ht="14" x14ac:dyDescent="0.15">
      <c r="A288" s="18"/>
      <c r="B288" s="5"/>
    </row>
    <row r="289" spans="1:2" ht="14" x14ac:dyDescent="0.15">
      <c r="A289" s="18"/>
      <c r="B289" s="5"/>
    </row>
    <row r="290" spans="1:2" ht="14" x14ac:dyDescent="0.15">
      <c r="A290" s="18"/>
      <c r="B290" s="5"/>
    </row>
    <row r="291" spans="1:2" ht="14" x14ac:dyDescent="0.15">
      <c r="A291" s="18"/>
      <c r="B291" s="5"/>
    </row>
    <row r="292" spans="1:2" ht="14" x14ac:dyDescent="0.15">
      <c r="A292" s="18"/>
      <c r="B292" s="5"/>
    </row>
    <row r="293" spans="1:2" ht="14" x14ac:dyDescent="0.15">
      <c r="A293" s="18"/>
      <c r="B293" s="5"/>
    </row>
    <row r="294" spans="1:2" ht="14" x14ac:dyDescent="0.15">
      <c r="A294" s="18"/>
      <c r="B294" s="5"/>
    </row>
    <row r="295" spans="1:2" ht="14" x14ac:dyDescent="0.15">
      <c r="A295" s="18"/>
      <c r="B295" s="5"/>
    </row>
    <row r="296" spans="1:2" ht="14" x14ac:dyDescent="0.15">
      <c r="A296" s="18"/>
      <c r="B296" s="5"/>
    </row>
    <row r="297" spans="1:2" ht="14" x14ac:dyDescent="0.15">
      <c r="A297" s="18"/>
      <c r="B297" s="5"/>
    </row>
    <row r="298" spans="1:2" ht="14" x14ac:dyDescent="0.15">
      <c r="A298" s="18"/>
      <c r="B298" s="5"/>
    </row>
    <row r="299" spans="1:2" ht="14" x14ac:dyDescent="0.15">
      <c r="A299" s="18"/>
      <c r="B299" s="5"/>
    </row>
    <row r="300" spans="1:2" ht="14" x14ac:dyDescent="0.15">
      <c r="A300" s="18"/>
      <c r="B300" s="5"/>
    </row>
    <row r="301" spans="1:2" ht="14" x14ac:dyDescent="0.15">
      <c r="A301" s="18"/>
      <c r="B301" s="5"/>
    </row>
    <row r="302" spans="1:2" ht="14" x14ac:dyDescent="0.15">
      <c r="A302" s="18"/>
      <c r="B302" s="5"/>
    </row>
    <row r="303" spans="1:2" ht="14" x14ac:dyDescent="0.15">
      <c r="A303" s="18"/>
      <c r="B303" s="5"/>
    </row>
    <row r="304" spans="1:2" ht="14" x14ac:dyDescent="0.15">
      <c r="A304" s="18"/>
      <c r="B304" s="5"/>
    </row>
    <row r="305" spans="1:2" ht="14" x14ac:dyDescent="0.15">
      <c r="A305" s="18"/>
      <c r="B305" s="5"/>
    </row>
    <row r="306" spans="1:2" ht="14" x14ac:dyDescent="0.15">
      <c r="A306" s="18"/>
      <c r="B306" s="5"/>
    </row>
    <row r="307" spans="1:2" ht="14" x14ac:dyDescent="0.15">
      <c r="A307" s="18"/>
      <c r="B307" s="5"/>
    </row>
    <row r="308" spans="1:2" ht="14" x14ac:dyDescent="0.15">
      <c r="A308" s="18"/>
      <c r="B308" s="5"/>
    </row>
    <row r="309" spans="1:2" ht="14" x14ac:dyDescent="0.15">
      <c r="A309" s="18"/>
      <c r="B309" s="5"/>
    </row>
    <row r="310" spans="1:2" ht="14" x14ac:dyDescent="0.15">
      <c r="A310" s="18"/>
      <c r="B310" s="5"/>
    </row>
    <row r="311" spans="1:2" ht="14" x14ac:dyDescent="0.15">
      <c r="A311" s="18"/>
      <c r="B311" s="5"/>
    </row>
    <row r="312" spans="1:2" ht="14" x14ac:dyDescent="0.15">
      <c r="A312" s="18"/>
      <c r="B312" s="5"/>
    </row>
    <row r="313" spans="1:2" ht="14" x14ac:dyDescent="0.15">
      <c r="A313" s="18"/>
      <c r="B313" s="5"/>
    </row>
    <row r="314" spans="1:2" ht="14" x14ac:dyDescent="0.15">
      <c r="A314" s="18"/>
      <c r="B314" s="5"/>
    </row>
    <row r="315" spans="1:2" ht="14" x14ac:dyDescent="0.15">
      <c r="A315" s="18"/>
      <c r="B315" s="5"/>
    </row>
    <row r="316" spans="1:2" ht="14" x14ac:dyDescent="0.15">
      <c r="A316" s="18"/>
      <c r="B316" s="5"/>
    </row>
    <row r="317" spans="1:2" ht="14" x14ac:dyDescent="0.15">
      <c r="A317" s="18"/>
      <c r="B317" s="5"/>
    </row>
    <row r="318" spans="1:2" ht="14" x14ac:dyDescent="0.15">
      <c r="A318" s="18"/>
      <c r="B318" s="5"/>
    </row>
    <row r="319" spans="1:2" ht="14" x14ac:dyDescent="0.15">
      <c r="A319" s="18"/>
      <c r="B319" s="5"/>
    </row>
    <row r="320" spans="1:2" ht="14" x14ac:dyDescent="0.15">
      <c r="A320" s="18"/>
      <c r="B320" s="5"/>
    </row>
    <row r="321" spans="1:2" ht="14" x14ac:dyDescent="0.15">
      <c r="A321" s="18"/>
      <c r="B321" s="5"/>
    </row>
    <row r="322" spans="1:2" ht="14" x14ac:dyDescent="0.15">
      <c r="A322" s="18"/>
      <c r="B322" s="5"/>
    </row>
    <row r="323" spans="1:2" ht="14" x14ac:dyDescent="0.15">
      <c r="A323" s="18"/>
      <c r="B323" s="5"/>
    </row>
    <row r="324" spans="1:2" ht="14" x14ac:dyDescent="0.15">
      <c r="A324" s="18"/>
      <c r="B324" s="5"/>
    </row>
    <row r="325" spans="1:2" ht="14" x14ac:dyDescent="0.15">
      <c r="A325" s="18"/>
      <c r="B325" s="5"/>
    </row>
    <row r="326" spans="1:2" ht="14" x14ac:dyDescent="0.15">
      <c r="A326" s="18"/>
      <c r="B326" s="5"/>
    </row>
    <row r="327" spans="1:2" ht="14" x14ac:dyDescent="0.15">
      <c r="A327" s="18"/>
      <c r="B327" s="5"/>
    </row>
    <row r="328" spans="1:2" ht="14" x14ac:dyDescent="0.15">
      <c r="A328" s="18"/>
      <c r="B328" s="5"/>
    </row>
    <row r="329" spans="1:2" ht="14" x14ac:dyDescent="0.15">
      <c r="A329" s="18"/>
      <c r="B329" s="5"/>
    </row>
    <row r="330" spans="1:2" ht="14" x14ac:dyDescent="0.15">
      <c r="A330" s="18"/>
      <c r="B330" s="5"/>
    </row>
    <row r="331" spans="1:2" ht="14" x14ac:dyDescent="0.15">
      <c r="A331" s="18"/>
      <c r="B331" s="5"/>
    </row>
    <row r="332" spans="1:2" ht="14" x14ac:dyDescent="0.15">
      <c r="A332" s="18"/>
      <c r="B332" s="5"/>
    </row>
    <row r="333" spans="1:2" ht="14" x14ac:dyDescent="0.15">
      <c r="A333" s="18"/>
      <c r="B333" s="5"/>
    </row>
    <row r="334" spans="1:2" ht="14" x14ac:dyDescent="0.15">
      <c r="A334" s="18"/>
      <c r="B334" s="5"/>
    </row>
    <row r="335" spans="1:2" ht="14" x14ac:dyDescent="0.15">
      <c r="A335" s="18"/>
      <c r="B335" s="5"/>
    </row>
    <row r="336" spans="1:2" ht="14" x14ac:dyDescent="0.15">
      <c r="A336" s="18"/>
      <c r="B336" s="5"/>
    </row>
    <row r="337" spans="1:2" ht="14" x14ac:dyDescent="0.15">
      <c r="A337" s="18"/>
      <c r="B337" s="5"/>
    </row>
    <row r="338" spans="1:2" ht="14" x14ac:dyDescent="0.15">
      <c r="A338" s="18"/>
      <c r="B338" s="5"/>
    </row>
    <row r="339" spans="1:2" ht="14" x14ac:dyDescent="0.15">
      <c r="A339" s="18"/>
      <c r="B339" s="5"/>
    </row>
    <row r="340" spans="1:2" ht="14" x14ac:dyDescent="0.15">
      <c r="A340" s="18"/>
      <c r="B340" s="5"/>
    </row>
    <row r="341" spans="1:2" ht="14" x14ac:dyDescent="0.15">
      <c r="A341" s="18"/>
      <c r="B341" s="5"/>
    </row>
    <row r="342" spans="1:2" ht="14" x14ac:dyDescent="0.15">
      <c r="A342" s="18"/>
      <c r="B342" s="5"/>
    </row>
    <row r="343" spans="1:2" ht="14" x14ac:dyDescent="0.15">
      <c r="A343" s="18"/>
      <c r="B343" s="5"/>
    </row>
    <row r="344" spans="1:2" ht="14" x14ac:dyDescent="0.15">
      <c r="A344" s="18"/>
      <c r="B344" s="5"/>
    </row>
    <row r="345" spans="1:2" ht="14" x14ac:dyDescent="0.15">
      <c r="A345" s="18"/>
      <c r="B345" s="5"/>
    </row>
    <row r="346" spans="1:2" ht="14" x14ac:dyDescent="0.15">
      <c r="A346" s="18"/>
      <c r="B346" s="5"/>
    </row>
    <row r="347" spans="1:2" ht="14" x14ac:dyDescent="0.15">
      <c r="A347" s="18"/>
      <c r="B347" s="5"/>
    </row>
    <row r="348" spans="1:2" ht="14" x14ac:dyDescent="0.15">
      <c r="A348" s="18"/>
      <c r="B348" s="5"/>
    </row>
    <row r="349" spans="1:2" ht="14" x14ac:dyDescent="0.15">
      <c r="A349" s="18"/>
      <c r="B349" s="5"/>
    </row>
    <row r="350" spans="1:2" ht="14" x14ac:dyDescent="0.15">
      <c r="A350" s="18"/>
      <c r="B350" s="5"/>
    </row>
    <row r="351" spans="1:2" ht="14" x14ac:dyDescent="0.15">
      <c r="A351" s="18"/>
      <c r="B351" s="5"/>
    </row>
    <row r="352" spans="1:2" ht="14" x14ac:dyDescent="0.15">
      <c r="A352" s="18"/>
      <c r="B352" s="5"/>
    </row>
    <row r="353" spans="1:2" ht="14" x14ac:dyDescent="0.15">
      <c r="A353" s="18"/>
      <c r="B353" s="5"/>
    </row>
    <row r="354" spans="1:2" ht="14" x14ac:dyDescent="0.15">
      <c r="A354" s="18"/>
      <c r="B354" s="5"/>
    </row>
    <row r="355" spans="1:2" ht="14" x14ac:dyDescent="0.15">
      <c r="A355" s="18"/>
      <c r="B355" s="5"/>
    </row>
    <row r="356" spans="1:2" ht="14" x14ac:dyDescent="0.15">
      <c r="A356" s="18"/>
      <c r="B356" s="5"/>
    </row>
    <row r="357" spans="1:2" ht="14" x14ac:dyDescent="0.15">
      <c r="A357" s="18"/>
      <c r="B357" s="5"/>
    </row>
    <row r="358" spans="1:2" ht="14" x14ac:dyDescent="0.15">
      <c r="A358" s="18"/>
      <c r="B358" s="5"/>
    </row>
    <row r="359" spans="1:2" ht="14" x14ac:dyDescent="0.15">
      <c r="A359" s="18"/>
      <c r="B359" s="5"/>
    </row>
    <row r="360" spans="1:2" ht="14" x14ac:dyDescent="0.15">
      <c r="A360" s="18"/>
      <c r="B360" s="5"/>
    </row>
    <row r="361" spans="1:2" ht="14" x14ac:dyDescent="0.15">
      <c r="A361" s="18"/>
      <c r="B361" s="5"/>
    </row>
    <row r="362" spans="1:2" ht="14" x14ac:dyDescent="0.15">
      <c r="A362" s="18"/>
      <c r="B362" s="5"/>
    </row>
    <row r="363" spans="1:2" ht="14" x14ac:dyDescent="0.15">
      <c r="A363" s="18"/>
      <c r="B363" s="5"/>
    </row>
    <row r="364" spans="1:2" ht="14" x14ac:dyDescent="0.15">
      <c r="A364" s="18"/>
      <c r="B364" s="5"/>
    </row>
    <row r="365" spans="1:2" ht="14" x14ac:dyDescent="0.15">
      <c r="A365" s="18"/>
      <c r="B365" s="5"/>
    </row>
    <row r="366" spans="1:2" ht="14" x14ac:dyDescent="0.15">
      <c r="A366" s="18"/>
      <c r="B366" s="5"/>
    </row>
    <row r="367" spans="1:2" ht="14" x14ac:dyDescent="0.15">
      <c r="A367" s="18"/>
      <c r="B367" s="5"/>
    </row>
    <row r="368" spans="1:2" ht="14" x14ac:dyDescent="0.15">
      <c r="A368" s="18"/>
      <c r="B368" s="5"/>
    </row>
    <row r="369" spans="1:2" ht="14" x14ac:dyDescent="0.15">
      <c r="A369" s="18"/>
      <c r="B369" s="5"/>
    </row>
    <row r="370" spans="1:2" ht="14" x14ac:dyDescent="0.15">
      <c r="A370" s="18"/>
      <c r="B370" s="5"/>
    </row>
    <row r="371" spans="1:2" ht="14" x14ac:dyDescent="0.15">
      <c r="A371" s="18"/>
      <c r="B371" s="5"/>
    </row>
    <row r="372" spans="1:2" ht="14" x14ac:dyDescent="0.15">
      <c r="A372" s="18"/>
      <c r="B372" s="5"/>
    </row>
    <row r="373" spans="1:2" ht="14" x14ac:dyDescent="0.15">
      <c r="A373" s="18"/>
      <c r="B373" s="5"/>
    </row>
    <row r="374" spans="1:2" ht="14" x14ac:dyDescent="0.15">
      <c r="A374" s="18"/>
      <c r="B374" s="5"/>
    </row>
    <row r="375" spans="1:2" ht="14" x14ac:dyDescent="0.15">
      <c r="A375" s="18"/>
      <c r="B375" s="5"/>
    </row>
    <row r="376" spans="1:2" ht="14" x14ac:dyDescent="0.15">
      <c r="A376" s="18"/>
      <c r="B376" s="5"/>
    </row>
    <row r="377" spans="1:2" ht="14" x14ac:dyDescent="0.15">
      <c r="A377" s="18"/>
      <c r="B377" s="5"/>
    </row>
    <row r="378" spans="1:2" ht="14" x14ac:dyDescent="0.15">
      <c r="A378" s="18"/>
      <c r="B378" s="5"/>
    </row>
    <row r="379" spans="1:2" ht="14" x14ac:dyDescent="0.15">
      <c r="A379" s="18"/>
      <c r="B379" s="5"/>
    </row>
    <row r="380" spans="1:2" ht="14" x14ac:dyDescent="0.15">
      <c r="A380" s="18"/>
      <c r="B380" s="5"/>
    </row>
    <row r="381" spans="1:2" ht="14" x14ac:dyDescent="0.15">
      <c r="A381" s="18"/>
      <c r="B381" s="5"/>
    </row>
    <row r="382" spans="1:2" ht="14" x14ac:dyDescent="0.15">
      <c r="A382" s="18"/>
      <c r="B382" s="5"/>
    </row>
    <row r="383" spans="1:2" ht="14" x14ac:dyDescent="0.15">
      <c r="A383" s="18"/>
      <c r="B383" s="5"/>
    </row>
    <row r="384" spans="1:2" ht="14" x14ac:dyDescent="0.15">
      <c r="A384" s="18"/>
      <c r="B384" s="5"/>
    </row>
    <row r="385" spans="1:2" ht="14" x14ac:dyDescent="0.15">
      <c r="A385" s="18"/>
      <c r="B385" s="5"/>
    </row>
    <row r="386" spans="1:2" ht="14" x14ac:dyDescent="0.15">
      <c r="A386" s="18"/>
      <c r="B386" s="5"/>
    </row>
    <row r="387" spans="1:2" ht="14" x14ac:dyDescent="0.15">
      <c r="A387" s="18"/>
      <c r="B387" s="5"/>
    </row>
    <row r="388" spans="1:2" ht="14" x14ac:dyDescent="0.15">
      <c r="A388" s="18"/>
      <c r="B388" s="5"/>
    </row>
    <row r="389" spans="1:2" ht="14" x14ac:dyDescent="0.15">
      <c r="A389" s="18"/>
      <c r="B389" s="5"/>
    </row>
    <row r="390" spans="1:2" ht="14" x14ac:dyDescent="0.15">
      <c r="A390" s="18"/>
      <c r="B390" s="5"/>
    </row>
    <row r="391" spans="1:2" ht="14" x14ac:dyDescent="0.15">
      <c r="A391" s="18"/>
      <c r="B391" s="5"/>
    </row>
    <row r="392" spans="1:2" ht="14" x14ac:dyDescent="0.15">
      <c r="A392" s="18"/>
      <c r="B392" s="5"/>
    </row>
    <row r="393" spans="1:2" ht="14" x14ac:dyDescent="0.15">
      <c r="A393" s="18"/>
      <c r="B393" s="5"/>
    </row>
    <row r="394" spans="1:2" ht="14" x14ac:dyDescent="0.15">
      <c r="A394" s="18"/>
      <c r="B394" s="5"/>
    </row>
    <row r="395" spans="1:2" ht="14" x14ac:dyDescent="0.15">
      <c r="A395" s="18"/>
      <c r="B395" s="5"/>
    </row>
    <row r="396" spans="1:2" ht="14" x14ac:dyDescent="0.15">
      <c r="A396" s="18"/>
      <c r="B396" s="5"/>
    </row>
    <row r="397" spans="1:2" ht="14" x14ac:dyDescent="0.15">
      <c r="A397" s="18"/>
      <c r="B397" s="5"/>
    </row>
    <row r="398" spans="1:2" ht="14" x14ac:dyDescent="0.15">
      <c r="A398" s="18"/>
      <c r="B398" s="5"/>
    </row>
    <row r="399" spans="1:2" ht="14" x14ac:dyDescent="0.15">
      <c r="A399" s="18"/>
      <c r="B399" s="5"/>
    </row>
    <row r="400" spans="1:2" ht="14" x14ac:dyDescent="0.15">
      <c r="A400" s="18"/>
      <c r="B400" s="5"/>
    </row>
    <row r="401" spans="1:2" ht="14" x14ac:dyDescent="0.15">
      <c r="A401" s="18"/>
      <c r="B401" s="5"/>
    </row>
    <row r="402" spans="1:2" ht="14" x14ac:dyDescent="0.15">
      <c r="A402" s="18"/>
      <c r="B402" s="5"/>
    </row>
    <row r="403" spans="1:2" ht="14" x14ac:dyDescent="0.15">
      <c r="A403" s="18"/>
      <c r="B403" s="5"/>
    </row>
    <row r="404" spans="1:2" ht="14" x14ac:dyDescent="0.15">
      <c r="A404" s="18"/>
      <c r="B404" s="5"/>
    </row>
    <row r="405" spans="1:2" ht="14" x14ac:dyDescent="0.15">
      <c r="A405" s="18"/>
      <c r="B405" s="5"/>
    </row>
    <row r="406" spans="1:2" ht="14" x14ac:dyDescent="0.15">
      <c r="A406" s="18"/>
      <c r="B406" s="5"/>
    </row>
    <row r="407" spans="1:2" ht="14" x14ac:dyDescent="0.15">
      <c r="A407" s="18"/>
      <c r="B407" s="5"/>
    </row>
    <row r="408" spans="1:2" ht="14" x14ac:dyDescent="0.15">
      <c r="A408" s="18"/>
      <c r="B408" s="5"/>
    </row>
    <row r="409" spans="1:2" ht="14" x14ac:dyDescent="0.15">
      <c r="A409" s="18"/>
      <c r="B409" s="5"/>
    </row>
    <row r="410" spans="1:2" ht="14" x14ac:dyDescent="0.15">
      <c r="A410" s="18"/>
      <c r="B410" s="5"/>
    </row>
    <row r="411" spans="1:2" ht="14" x14ac:dyDescent="0.15">
      <c r="A411" s="18"/>
      <c r="B411" s="5"/>
    </row>
    <row r="412" spans="1:2" ht="14" x14ac:dyDescent="0.15">
      <c r="A412" s="18"/>
      <c r="B412" s="5"/>
    </row>
    <row r="413" spans="1:2" ht="14" x14ac:dyDescent="0.15">
      <c r="A413" s="18"/>
      <c r="B413" s="5"/>
    </row>
    <row r="414" spans="1:2" ht="14" x14ac:dyDescent="0.15">
      <c r="A414" s="18"/>
      <c r="B414" s="5"/>
    </row>
    <row r="415" spans="1:2" ht="14" x14ac:dyDescent="0.15">
      <c r="A415" s="18"/>
      <c r="B415" s="5"/>
    </row>
    <row r="416" spans="1:2" ht="14" x14ac:dyDescent="0.15">
      <c r="A416" s="18"/>
      <c r="B416" s="5"/>
    </row>
    <row r="417" spans="1:2" ht="14" x14ac:dyDescent="0.15">
      <c r="A417" s="18"/>
      <c r="B417" s="5"/>
    </row>
    <row r="418" spans="1:2" ht="14" x14ac:dyDescent="0.15">
      <c r="A418" s="18"/>
      <c r="B418" s="5"/>
    </row>
    <row r="419" spans="1:2" ht="14" x14ac:dyDescent="0.15">
      <c r="A419" s="18"/>
      <c r="B419" s="5"/>
    </row>
    <row r="420" spans="1:2" ht="14" x14ac:dyDescent="0.15">
      <c r="A420" s="18"/>
      <c r="B420" s="5"/>
    </row>
    <row r="421" spans="1:2" ht="14" x14ac:dyDescent="0.15">
      <c r="A421" s="18"/>
      <c r="B421" s="5"/>
    </row>
    <row r="422" spans="1:2" ht="14" x14ac:dyDescent="0.15">
      <c r="A422" s="18"/>
      <c r="B422" s="5"/>
    </row>
    <row r="423" spans="1:2" ht="14" x14ac:dyDescent="0.15">
      <c r="A423" s="18"/>
      <c r="B423" s="5"/>
    </row>
    <row r="424" spans="1:2" ht="14" x14ac:dyDescent="0.15">
      <c r="A424" s="18"/>
      <c r="B424" s="5"/>
    </row>
    <row r="425" spans="1:2" ht="14" x14ac:dyDescent="0.15">
      <c r="A425" s="18"/>
      <c r="B425" s="5"/>
    </row>
    <row r="426" spans="1:2" ht="14" x14ac:dyDescent="0.15">
      <c r="A426" s="18"/>
      <c r="B426" s="5"/>
    </row>
    <row r="427" spans="1:2" ht="14" x14ac:dyDescent="0.15">
      <c r="A427" s="18"/>
      <c r="B427" s="5"/>
    </row>
    <row r="428" spans="1:2" ht="14" x14ac:dyDescent="0.15">
      <c r="A428" s="18"/>
      <c r="B428" s="5"/>
    </row>
    <row r="429" spans="1:2" ht="14" x14ac:dyDescent="0.15">
      <c r="A429" s="18"/>
      <c r="B429" s="5"/>
    </row>
    <row r="430" spans="1:2" ht="14" x14ac:dyDescent="0.15">
      <c r="A430" s="18"/>
      <c r="B430" s="5"/>
    </row>
    <row r="431" spans="1:2" ht="14" x14ac:dyDescent="0.15">
      <c r="A431" s="18"/>
      <c r="B431" s="5"/>
    </row>
    <row r="432" spans="1:2" ht="14" x14ac:dyDescent="0.15">
      <c r="A432" s="18"/>
      <c r="B432" s="5"/>
    </row>
    <row r="433" spans="1:2" ht="14" x14ac:dyDescent="0.15">
      <c r="A433" s="18"/>
      <c r="B433" s="5"/>
    </row>
    <row r="434" spans="1:2" ht="14" x14ac:dyDescent="0.15">
      <c r="A434" s="18"/>
      <c r="B434" s="5"/>
    </row>
    <row r="435" spans="1:2" ht="14" x14ac:dyDescent="0.15">
      <c r="A435" s="18"/>
      <c r="B435" s="5"/>
    </row>
    <row r="436" spans="1:2" ht="14" x14ac:dyDescent="0.15">
      <c r="A436" s="18"/>
      <c r="B436" s="5"/>
    </row>
    <row r="437" spans="1:2" ht="14" x14ac:dyDescent="0.15">
      <c r="A437" s="18"/>
      <c r="B437" s="5"/>
    </row>
    <row r="438" spans="1:2" ht="14" x14ac:dyDescent="0.15">
      <c r="A438" s="18"/>
      <c r="B438" s="5"/>
    </row>
    <row r="439" spans="1:2" ht="14" x14ac:dyDescent="0.15">
      <c r="A439" s="18"/>
      <c r="B439" s="5"/>
    </row>
    <row r="440" spans="1:2" ht="14" x14ac:dyDescent="0.15">
      <c r="A440" s="18"/>
      <c r="B440" s="5"/>
    </row>
    <row r="441" spans="1:2" ht="14" x14ac:dyDescent="0.15">
      <c r="A441" s="18"/>
      <c r="B441" s="5"/>
    </row>
    <row r="442" spans="1:2" ht="14" x14ac:dyDescent="0.15">
      <c r="A442" s="18"/>
      <c r="B442" s="5"/>
    </row>
    <row r="443" spans="1:2" ht="14" x14ac:dyDescent="0.15">
      <c r="A443" s="18"/>
      <c r="B443" s="5"/>
    </row>
    <row r="444" spans="1:2" ht="14" x14ac:dyDescent="0.15">
      <c r="A444" s="18"/>
      <c r="B444" s="5"/>
    </row>
    <row r="445" spans="1:2" ht="14" x14ac:dyDescent="0.15">
      <c r="A445" s="18"/>
      <c r="B445" s="5"/>
    </row>
    <row r="446" spans="1:2" ht="14" x14ac:dyDescent="0.15">
      <c r="A446" s="18"/>
      <c r="B446" s="5"/>
    </row>
    <row r="447" spans="1:2" ht="14" x14ac:dyDescent="0.15">
      <c r="A447" s="18"/>
      <c r="B447" s="5"/>
    </row>
    <row r="448" spans="1:2" ht="14" x14ac:dyDescent="0.15">
      <c r="A448" s="18"/>
      <c r="B448" s="5"/>
    </row>
    <row r="449" spans="1:2" ht="14" x14ac:dyDescent="0.15">
      <c r="A449" s="18"/>
      <c r="B449" s="5"/>
    </row>
    <row r="450" spans="1:2" ht="14" x14ac:dyDescent="0.15">
      <c r="A450" s="18"/>
      <c r="B450" s="5"/>
    </row>
    <row r="451" spans="1:2" ht="14" x14ac:dyDescent="0.15">
      <c r="A451" s="18"/>
      <c r="B451" s="5"/>
    </row>
    <row r="452" spans="1:2" ht="14" x14ac:dyDescent="0.15">
      <c r="A452" s="18"/>
      <c r="B452" s="5"/>
    </row>
    <row r="453" spans="1:2" ht="14" x14ac:dyDescent="0.15">
      <c r="A453" s="18"/>
      <c r="B453" s="5"/>
    </row>
    <row r="454" spans="1:2" ht="14" x14ac:dyDescent="0.15">
      <c r="A454" s="18"/>
      <c r="B454" s="5"/>
    </row>
    <row r="455" spans="1:2" ht="14" x14ac:dyDescent="0.15">
      <c r="A455" s="18"/>
      <c r="B455" s="5"/>
    </row>
    <row r="456" spans="1:2" ht="14" x14ac:dyDescent="0.15">
      <c r="A456" s="18"/>
      <c r="B456" s="5"/>
    </row>
    <row r="457" spans="1:2" ht="14" x14ac:dyDescent="0.15">
      <c r="A457" s="18"/>
      <c r="B457" s="5"/>
    </row>
    <row r="458" spans="1:2" ht="14" x14ac:dyDescent="0.15">
      <c r="A458" s="18"/>
      <c r="B458" s="5"/>
    </row>
    <row r="459" spans="1:2" ht="14" x14ac:dyDescent="0.15">
      <c r="A459" s="18"/>
      <c r="B459" s="5"/>
    </row>
    <row r="460" spans="1:2" ht="14" x14ac:dyDescent="0.15">
      <c r="A460" s="18"/>
      <c r="B460" s="5"/>
    </row>
    <row r="461" spans="1:2" ht="14" x14ac:dyDescent="0.15">
      <c r="A461" s="18"/>
      <c r="B461" s="5"/>
    </row>
    <row r="462" spans="1:2" ht="14" x14ac:dyDescent="0.15">
      <c r="A462" s="18"/>
      <c r="B462" s="5"/>
    </row>
    <row r="463" spans="1:2" ht="14" x14ac:dyDescent="0.15">
      <c r="A463" s="18"/>
      <c r="B463" s="5"/>
    </row>
    <row r="464" spans="1:2" ht="14" x14ac:dyDescent="0.15">
      <c r="A464" s="18"/>
      <c r="B464" s="5"/>
    </row>
    <row r="465" spans="1:2" ht="14" x14ac:dyDescent="0.15">
      <c r="A465" s="18"/>
      <c r="B465" s="5"/>
    </row>
    <row r="466" spans="1:2" ht="14" x14ac:dyDescent="0.15">
      <c r="A466" s="18"/>
      <c r="B466" s="5"/>
    </row>
    <row r="467" spans="1:2" ht="14" x14ac:dyDescent="0.15">
      <c r="A467" s="18"/>
      <c r="B467" s="5"/>
    </row>
    <row r="468" spans="1:2" ht="14" x14ac:dyDescent="0.15">
      <c r="A468" s="18"/>
      <c r="B468" s="5"/>
    </row>
    <row r="469" spans="1:2" ht="14" x14ac:dyDescent="0.15">
      <c r="A469" s="18"/>
      <c r="B469" s="5"/>
    </row>
    <row r="470" spans="1:2" ht="14" x14ac:dyDescent="0.15">
      <c r="A470" s="18"/>
      <c r="B470" s="5"/>
    </row>
    <row r="471" spans="1:2" ht="14" x14ac:dyDescent="0.15">
      <c r="A471" s="18"/>
      <c r="B471" s="5"/>
    </row>
    <row r="472" spans="1:2" ht="14" x14ac:dyDescent="0.15">
      <c r="A472" s="18"/>
      <c r="B472" s="5"/>
    </row>
    <row r="473" spans="1:2" ht="14" x14ac:dyDescent="0.15">
      <c r="A473" s="18"/>
      <c r="B473" s="5"/>
    </row>
    <row r="474" spans="1:2" ht="14" x14ac:dyDescent="0.15">
      <c r="A474" s="18"/>
      <c r="B474" s="5"/>
    </row>
    <row r="475" spans="1:2" ht="14" x14ac:dyDescent="0.15">
      <c r="A475" s="18"/>
      <c r="B475" s="5"/>
    </row>
    <row r="476" spans="1:2" ht="14" x14ac:dyDescent="0.15">
      <c r="A476" s="18"/>
      <c r="B476" s="5"/>
    </row>
    <row r="477" spans="1:2" ht="14" x14ac:dyDescent="0.15">
      <c r="A477" s="18"/>
      <c r="B477" s="5"/>
    </row>
    <row r="478" spans="1:2" ht="14" x14ac:dyDescent="0.15">
      <c r="A478" s="18"/>
      <c r="B478" s="5"/>
    </row>
    <row r="479" spans="1:2" ht="14" x14ac:dyDescent="0.15">
      <c r="A479" s="18"/>
      <c r="B479" s="5"/>
    </row>
    <row r="480" spans="1:2" ht="14" x14ac:dyDescent="0.15">
      <c r="A480" s="18"/>
      <c r="B480" s="5"/>
    </row>
    <row r="481" spans="1:2" ht="14" x14ac:dyDescent="0.15">
      <c r="A481" s="18"/>
      <c r="B481" s="5"/>
    </row>
    <row r="482" spans="1:2" ht="14" x14ac:dyDescent="0.15">
      <c r="A482" s="18"/>
      <c r="B482" s="5"/>
    </row>
    <row r="483" spans="1:2" ht="14" x14ac:dyDescent="0.15">
      <c r="A483" s="18"/>
      <c r="B483" s="5"/>
    </row>
    <row r="484" spans="1:2" ht="14" x14ac:dyDescent="0.15">
      <c r="A484" s="18"/>
      <c r="B484" s="5"/>
    </row>
    <row r="485" spans="1:2" ht="14" x14ac:dyDescent="0.15">
      <c r="A485" s="18"/>
      <c r="B485" s="5"/>
    </row>
    <row r="486" spans="1:2" ht="14" x14ac:dyDescent="0.15">
      <c r="A486" s="18"/>
      <c r="B486" s="5"/>
    </row>
    <row r="487" spans="1:2" ht="14" x14ac:dyDescent="0.15">
      <c r="A487" s="18"/>
      <c r="B487" s="5"/>
    </row>
    <row r="488" spans="1:2" ht="14" x14ac:dyDescent="0.15">
      <c r="A488" s="18"/>
      <c r="B488" s="5"/>
    </row>
    <row r="489" spans="1:2" ht="14" x14ac:dyDescent="0.15">
      <c r="A489" s="18"/>
      <c r="B489" s="5"/>
    </row>
    <row r="490" spans="1:2" ht="14" x14ac:dyDescent="0.15">
      <c r="A490" s="18"/>
      <c r="B490" s="5"/>
    </row>
    <row r="491" spans="1:2" ht="14" x14ac:dyDescent="0.15">
      <c r="A491" s="18"/>
      <c r="B491" s="5"/>
    </row>
    <row r="492" spans="1:2" ht="14" x14ac:dyDescent="0.15">
      <c r="A492" s="18"/>
      <c r="B492" s="5"/>
    </row>
    <row r="493" spans="1:2" ht="14" x14ac:dyDescent="0.15">
      <c r="A493" s="18"/>
      <c r="B493" s="5"/>
    </row>
    <row r="494" spans="1:2" ht="14" x14ac:dyDescent="0.15">
      <c r="A494" s="18"/>
      <c r="B494" s="5"/>
    </row>
    <row r="495" spans="1:2" ht="14" x14ac:dyDescent="0.15">
      <c r="A495" s="18"/>
      <c r="B495" s="5"/>
    </row>
    <row r="496" spans="1:2" ht="14" x14ac:dyDescent="0.15">
      <c r="A496" s="18"/>
      <c r="B496" s="5"/>
    </row>
    <row r="497" spans="1:2" ht="14" x14ac:dyDescent="0.15">
      <c r="A497" s="18"/>
      <c r="B497" s="5"/>
    </row>
    <row r="498" spans="1:2" ht="14" x14ac:dyDescent="0.15">
      <c r="A498" s="18"/>
      <c r="B498" s="5"/>
    </row>
    <row r="499" spans="1:2" ht="14" x14ac:dyDescent="0.15">
      <c r="A499" s="18"/>
      <c r="B499" s="5"/>
    </row>
    <row r="500" spans="1:2" ht="14" x14ac:dyDescent="0.15">
      <c r="A500" s="18"/>
      <c r="B500" s="5"/>
    </row>
    <row r="501" spans="1:2" ht="14" x14ac:dyDescent="0.15">
      <c r="A501" s="18"/>
      <c r="B501" s="5"/>
    </row>
    <row r="502" spans="1:2" ht="14" x14ac:dyDescent="0.15">
      <c r="A502" s="18"/>
      <c r="B502" s="5"/>
    </row>
    <row r="503" spans="1:2" ht="14" x14ac:dyDescent="0.15">
      <c r="A503" s="18"/>
      <c r="B503" s="5"/>
    </row>
    <row r="504" spans="1:2" ht="14" x14ac:dyDescent="0.15">
      <c r="A504" s="18"/>
      <c r="B504" s="5"/>
    </row>
    <row r="505" spans="1:2" ht="14" x14ac:dyDescent="0.15">
      <c r="A505" s="18"/>
      <c r="B505" s="5"/>
    </row>
    <row r="506" spans="1:2" ht="14" x14ac:dyDescent="0.15">
      <c r="A506" s="18"/>
      <c r="B506" s="5"/>
    </row>
    <row r="507" spans="1:2" ht="14" x14ac:dyDescent="0.15">
      <c r="A507" s="18"/>
      <c r="B507" s="5"/>
    </row>
    <row r="508" spans="1:2" ht="14" x14ac:dyDescent="0.15">
      <c r="A508" s="18"/>
      <c r="B508" s="5"/>
    </row>
    <row r="509" spans="1:2" ht="14" x14ac:dyDescent="0.15">
      <c r="A509" s="18"/>
      <c r="B509" s="5"/>
    </row>
    <row r="510" spans="1:2" ht="14" x14ac:dyDescent="0.15">
      <c r="A510" s="18"/>
      <c r="B510" s="5"/>
    </row>
    <row r="511" spans="1:2" ht="14" x14ac:dyDescent="0.15">
      <c r="A511" s="18"/>
      <c r="B511" s="5"/>
    </row>
    <row r="512" spans="1:2" ht="14" x14ac:dyDescent="0.15">
      <c r="A512" s="18"/>
      <c r="B512" s="5"/>
    </row>
    <row r="513" spans="1:2" ht="14" x14ac:dyDescent="0.15">
      <c r="A513" s="18"/>
      <c r="B513" s="5"/>
    </row>
    <row r="514" spans="1:2" ht="14" x14ac:dyDescent="0.15">
      <c r="A514" s="18"/>
      <c r="B514" s="5"/>
    </row>
    <row r="515" spans="1:2" ht="14" x14ac:dyDescent="0.15">
      <c r="A515" s="18"/>
      <c r="B515" s="5"/>
    </row>
    <row r="516" spans="1:2" ht="14" x14ac:dyDescent="0.15">
      <c r="A516" s="18"/>
      <c r="B516" s="5"/>
    </row>
    <row r="517" spans="1:2" ht="14" x14ac:dyDescent="0.15">
      <c r="A517" s="18"/>
      <c r="B517" s="5"/>
    </row>
    <row r="518" spans="1:2" ht="14" x14ac:dyDescent="0.15">
      <c r="A518" s="18"/>
      <c r="B518" s="5"/>
    </row>
    <row r="519" spans="1:2" ht="14" x14ac:dyDescent="0.15">
      <c r="A519" s="18"/>
      <c r="B519" s="5"/>
    </row>
    <row r="520" spans="1:2" ht="14" x14ac:dyDescent="0.15">
      <c r="A520" s="18"/>
      <c r="B520" s="5"/>
    </row>
    <row r="521" spans="1:2" ht="14" x14ac:dyDescent="0.15">
      <c r="A521" s="18"/>
      <c r="B521" s="5"/>
    </row>
    <row r="522" spans="1:2" ht="14" x14ac:dyDescent="0.15">
      <c r="A522" s="18"/>
      <c r="B522" s="5"/>
    </row>
    <row r="523" spans="1:2" ht="14" x14ac:dyDescent="0.15">
      <c r="A523" s="18"/>
      <c r="B523" s="5"/>
    </row>
    <row r="524" spans="1:2" ht="14" x14ac:dyDescent="0.15">
      <c r="A524" s="18"/>
      <c r="B524" s="5"/>
    </row>
    <row r="525" spans="1:2" ht="14" x14ac:dyDescent="0.15">
      <c r="A525" s="18"/>
      <c r="B525" s="5"/>
    </row>
    <row r="526" spans="1:2" ht="14" x14ac:dyDescent="0.15">
      <c r="A526" s="18"/>
      <c r="B526" s="5"/>
    </row>
    <row r="527" spans="1:2" ht="14" x14ac:dyDescent="0.15">
      <c r="A527" s="18"/>
      <c r="B527" s="5"/>
    </row>
    <row r="528" spans="1:2" ht="14" x14ac:dyDescent="0.15">
      <c r="A528" s="18"/>
      <c r="B528" s="5"/>
    </row>
    <row r="529" spans="1:2" ht="14" x14ac:dyDescent="0.15">
      <c r="A529" s="18"/>
      <c r="B529" s="5"/>
    </row>
    <row r="530" spans="1:2" ht="14" x14ac:dyDescent="0.15">
      <c r="A530" s="18"/>
      <c r="B530" s="5"/>
    </row>
    <row r="531" spans="1:2" ht="14" x14ac:dyDescent="0.15">
      <c r="A531" s="18"/>
      <c r="B531" s="5"/>
    </row>
    <row r="532" spans="1:2" ht="14" x14ac:dyDescent="0.15">
      <c r="A532" s="18"/>
      <c r="B532" s="5"/>
    </row>
    <row r="533" spans="1:2" ht="14" x14ac:dyDescent="0.15">
      <c r="A533" s="18"/>
      <c r="B533" s="5"/>
    </row>
    <row r="534" spans="1:2" ht="14" x14ac:dyDescent="0.15">
      <c r="A534" s="18"/>
      <c r="B534" s="5"/>
    </row>
    <row r="535" spans="1:2" ht="14" x14ac:dyDescent="0.15">
      <c r="A535" s="18"/>
      <c r="B535" s="5"/>
    </row>
    <row r="536" spans="1:2" ht="14" x14ac:dyDescent="0.15">
      <c r="A536" s="18"/>
      <c r="B536" s="5"/>
    </row>
    <row r="537" spans="1:2" ht="14" x14ac:dyDescent="0.15">
      <c r="A537" s="18"/>
      <c r="B537" s="5"/>
    </row>
    <row r="538" spans="1:2" ht="14" x14ac:dyDescent="0.15">
      <c r="A538" s="18"/>
      <c r="B538" s="5"/>
    </row>
    <row r="539" spans="1:2" ht="14" x14ac:dyDescent="0.15">
      <c r="A539" s="18"/>
      <c r="B539" s="5"/>
    </row>
    <row r="540" spans="1:2" ht="14" x14ac:dyDescent="0.15">
      <c r="A540" s="18"/>
      <c r="B540" s="5"/>
    </row>
    <row r="541" spans="1:2" ht="14" x14ac:dyDescent="0.15">
      <c r="A541" s="18"/>
      <c r="B541" s="5"/>
    </row>
    <row r="542" spans="1:2" ht="14" x14ac:dyDescent="0.15">
      <c r="A542" s="18"/>
      <c r="B542" s="5"/>
    </row>
    <row r="543" spans="1:2" ht="14" x14ac:dyDescent="0.15">
      <c r="A543" s="18"/>
      <c r="B543" s="5"/>
    </row>
    <row r="544" spans="1:2" ht="14" x14ac:dyDescent="0.15">
      <c r="A544" s="18"/>
      <c r="B544" s="5"/>
    </row>
    <row r="545" spans="1:2" ht="14" x14ac:dyDescent="0.15">
      <c r="A545" s="18"/>
      <c r="B545" s="5"/>
    </row>
    <row r="546" spans="1:2" ht="14" x14ac:dyDescent="0.15">
      <c r="A546" s="18"/>
      <c r="B546" s="5"/>
    </row>
    <row r="547" spans="1:2" ht="14" x14ac:dyDescent="0.15">
      <c r="A547" s="18"/>
      <c r="B547" s="5"/>
    </row>
    <row r="548" spans="1:2" ht="14" x14ac:dyDescent="0.15">
      <c r="A548" s="18"/>
      <c r="B548" s="5"/>
    </row>
    <row r="549" spans="1:2" ht="14" x14ac:dyDescent="0.15">
      <c r="A549" s="18"/>
      <c r="B549" s="5"/>
    </row>
    <row r="550" spans="1:2" ht="14" x14ac:dyDescent="0.15">
      <c r="A550" s="18"/>
      <c r="B550" s="5"/>
    </row>
    <row r="551" spans="1:2" ht="14" x14ac:dyDescent="0.15">
      <c r="A551" s="18"/>
      <c r="B551" s="5"/>
    </row>
    <row r="552" spans="1:2" ht="14" x14ac:dyDescent="0.15">
      <c r="A552" s="18"/>
      <c r="B552" s="5"/>
    </row>
    <row r="553" spans="1:2" ht="14" x14ac:dyDescent="0.15">
      <c r="A553" s="18"/>
      <c r="B553" s="5"/>
    </row>
    <row r="554" spans="1:2" ht="14" x14ac:dyDescent="0.15">
      <c r="A554" s="18"/>
      <c r="B554" s="5"/>
    </row>
    <row r="555" spans="1:2" ht="14" x14ac:dyDescent="0.15">
      <c r="A555" s="18"/>
      <c r="B555" s="5"/>
    </row>
    <row r="556" spans="1:2" ht="14" x14ac:dyDescent="0.15">
      <c r="A556" s="18"/>
      <c r="B556" s="5"/>
    </row>
    <row r="557" spans="1:2" ht="14" x14ac:dyDescent="0.15">
      <c r="A557" s="18"/>
      <c r="B557" s="5"/>
    </row>
    <row r="558" spans="1:2" ht="14" x14ac:dyDescent="0.15">
      <c r="A558" s="18"/>
      <c r="B558" s="5"/>
    </row>
    <row r="559" spans="1:2" ht="14" x14ac:dyDescent="0.15">
      <c r="A559" s="18"/>
      <c r="B559" s="5"/>
    </row>
    <row r="560" spans="1:2" ht="14" x14ac:dyDescent="0.15">
      <c r="A560" s="18"/>
      <c r="B560" s="5"/>
    </row>
    <row r="561" spans="1:2" ht="14" x14ac:dyDescent="0.15">
      <c r="A561" s="18"/>
      <c r="B561" s="5"/>
    </row>
    <row r="562" spans="1:2" ht="14" x14ac:dyDescent="0.15">
      <c r="A562" s="18"/>
      <c r="B562" s="5"/>
    </row>
    <row r="563" spans="1:2" ht="14" x14ac:dyDescent="0.15">
      <c r="A563" s="18"/>
      <c r="B563" s="5"/>
    </row>
    <row r="564" spans="1:2" ht="14" x14ac:dyDescent="0.15">
      <c r="A564" s="18"/>
      <c r="B564" s="5"/>
    </row>
    <row r="565" spans="1:2" ht="14" x14ac:dyDescent="0.15">
      <c r="A565" s="18"/>
      <c r="B565" s="5"/>
    </row>
    <row r="566" spans="1:2" ht="14" x14ac:dyDescent="0.15">
      <c r="A566" s="18"/>
      <c r="B566" s="5"/>
    </row>
    <row r="567" spans="1:2" ht="14" x14ac:dyDescent="0.15">
      <c r="A567" s="18"/>
      <c r="B567" s="5"/>
    </row>
    <row r="568" spans="1:2" ht="14" x14ac:dyDescent="0.15">
      <c r="A568" s="18"/>
      <c r="B568" s="5"/>
    </row>
    <row r="569" spans="1:2" ht="14" x14ac:dyDescent="0.15">
      <c r="A569" s="18"/>
      <c r="B569" s="5"/>
    </row>
    <row r="570" spans="1:2" ht="14" x14ac:dyDescent="0.15">
      <c r="A570" s="18"/>
      <c r="B570" s="5"/>
    </row>
    <row r="571" spans="1:2" ht="14" x14ac:dyDescent="0.15">
      <c r="A571" s="18"/>
      <c r="B571" s="5"/>
    </row>
    <row r="572" spans="1:2" ht="14" x14ac:dyDescent="0.15">
      <c r="A572" s="18"/>
      <c r="B572" s="5"/>
    </row>
    <row r="573" spans="1:2" ht="14" x14ac:dyDescent="0.15">
      <c r="A573" s="18"/>
      <c r="B573" s="5"/>
    </row>
    <row r="574" spans="1:2" ht="14" x14ac:dyDescent="0.15">
      <c r="A574" s="18"/>
      <c r="B574" s="5"/>
    </row>
    <row r="575" spans="1:2" ht="14" x14ac:dyDescent="0.15">
      <c r="A575" s="18"/>
      <c r="B575" s="5"/>
    </row>
    <row r="576" spans="1:2" ht="14" x14ac:dyDescent="0.15">
      <c r="A576" s="18"/>
      <c r="B576" s="5"/>
    </row>
    <row r="577" spans="1:2" ht="14" x14ac:dyDescent="0.15">
      <c r="A577" s="18"/>
      <c r="B577" s="5"/>
    </row>
    <row r="578" spans="1:2" ht="14" x14ac:dyDescent="0.15">
      <c r="A578" s="18"/>
      <c r="B578" s="5"/>
    </row>
    <row r="579" spans="1:2" ht="14" x14ac:dyDescent="0.15">
      <c r="A579" s="18"/>
      <c r="B579" s="5"/>
    </row>
    <row r="580" spans="1:2" ht="14" x14ac:dyDescent="0.15">
      <c r="A580" s="18"/>
      <c r="B580" s="5"/>
    </row>
    <row r="581" spans="1:2" ht="14" x14ac:dyDescent="0.15">
      <c r="A581" s="18"/>
      <c r="B581" s="5"/>
    </row>
    <row r="582" spans="1:2" ht="14" x14ac:dyDescent="0.15">
      <c r="A582" s="18"/>
      <c r="B582" s="5"/>
    </row>
    <row r="583" spans="1:2" ht="14" x14ac:dyDescent="0.15">
      <c r="A583" s="18"/>
      <c r="B583" s="5"/>
    </row>
    <row r="584" spans="1:2" ht="14" x14ac:dyDescent="0.15">
      <c r="A584" s="18"/>
      <c r="B584" s="5"/>
    </row>
    <row r="585" spans="1:2" ht="14" x14ac:dyDescent="0.15">
      <c r="A585" s="18"/>
      <c r="B585" s="5"/>
    </row>
    <row r="586" spans="1:2" ht="14" x14ac:dyDescent="0.15">
      <c r="A586" s="18"/>
      <c r="B586" s="5"/>
    </row>
    <row r="587" spans="1:2" ht="14" x14ac:dyDescent="0.15">
      <c r="A587" s="18"/>
      <c r="B587" s="5"/>
    </row>
    <row r="588" spans="1:2" ht="14" x14ac:dyDescent="0.15">
      <c r="A588" s="18"/>
      <c r="B588" s="5"/>
    </row>
    <row r="589" spans="1:2" ht="14" x14ac:dyDescent="0.15">
      <c r="A589" s="18"/>
      <c r="B589" s="5"/>
    </row>
    <row r="590" spans="1:2" ht="14" x14ac:dyDescent="0.15">
      <c r="A590" s="18"/>
      <c r="B590" s="5"/>
    </row>
    <row r="591" spans="1:2" ht="14" x14ac:dyDescent="0.15">
      <c r="A591" s="18"/>
      <c r="B591" s="5"/>
    </row>
    <row r="592" spans="1:2" ht="14" x14ac:dyDescent="0.15">
      <c r="A592" s="18"/>
      <c r="B592" s="5"/>
    </row>
    <row r="593" spans="1:2" ht="14" x14ac:dyDescent="0.15">
      <c r="A593" s="18"/>
      <c r="B593" s="5"/>
    </row>
    <row r="594" spans="1:2" ht="14" x14ac:dyDescent="0.15">
      <c r="A594" s="18"/>
      <c r="B594" s="5"/>
    </row>
    <row r="595" spans="1:2" ht="14" x14ac:dyDescent="0.15">
      <c r="A595" s="18"/>
      <c r="B595" s="5"/>
    </row>
    <row r="596" spans="1:2" ht="14" x14ac:dyDescent="0.15">
      <c r="A596" s="18"/>
      <c r="B596" s="5"/>
    </row>
    <row r="597" spans="1:2" ht="14" x14ac:dyDescent="0.15">
      <c r="A597" s="18"/>
      <c r="B597" s="5"/>
    </row>
    <row r="598" spans="1:2" ht="14" x14ac:dyDescent="0.15">
      <c r="A598" s="18"/>
      <c r="B598" s="5"/>
    </row>
    <row r="599" spans="1:2" ht="14" x14ac:dyDescent="0.15">
      <c r="A599" s="18"/>
      <c r="B599" s="5"/>
    </row>
    <row r="600" spans="1:2" ht="14" x14ac:dyDescent="0.15">
      <c r="A600" s="18"/>
      <c r="B600" s="5"/>
    </row>
    <row r="601" spans="1:2" ht="14" x14ac:dyDescent="0.15">
      <c r="A601" s="18"/>
      <c r="B601" s="5"/>
    </row>
    <row r="602" spans="1:2" ht="14" x14ac:dyDescent="0.15">
      <c r="A602" s="18"/>
      <c r="B602" s="5"/>
    </row>
    <row r="603" spans="1:2" ht="14" x14ac:dyDescent="0.15">
      <c r="A603" s="18"/>
      <c r="B603" s="5"/>
    </row>
    <row r="604" spans="1:2" ht="14" x14ac:dyDescent="0.15">
      <c r="A604" s="18"/>
      <c r="B604" s="5"/>
    </row>
    <row r="605" spans="1:2" ht="14" x14ac:dyDescent="0.15">
      <c r="A605" s="18"/>
      <c r="B605" s="5"/>
    </row>
    <row r="606" spans="1:2" ht="14" x14ac:dyDescent="0.15">
      <c r="A606" s="18"/>
      <c r="B606" s="5"/>
    </row>
    <row r="607" spans="1:2" ht="14" x14ac:dyDescent="0.15">
      <c r="A607" s="18"/>
      <c r="B607" s="5"/>
    </row>
    <row r="608" spans="1:2" ht="14" x14ac:dyDescent="0.15">
      <c r="A608" s="18"/>
      <c r="B608" s="5"/>
    </row>
    <row r="609" spans="1:2" ht="14" x14ac:dyDescent="0.15">
      <c r="A609" s="18"/>
      <c r="B609" s="5"/>
    </row>
    <row r="610" spans="1:2" ht="14" x14ac:dyDescent="0.15">
      <c r="A610" s="18"/>
      <c r="B610" s="5"/>
    </row>
    <row r="611" spans="1:2" ht="14" x14ac:dyDescent="0.15">
      <c r="A611" s="18"/>
      <c r="B611" s="5"/>
    </row>
    <row r="612" spans="1:2" ht="14" x14ac:dyDescent="0.15">
      <c r="A612" s="18"/>
      <c r="B612" s="5"/>
    </row>
    <row r="613" spans="1:2" ht="14" x14ac:dyDescent="0.15">
      <c r="A613" s="18"/>
      <c r="B613" s="5"/>
    </row>
    <row r="614" spans="1:2" ht="14" x14ac:dyDescent="0.15">
      <c r="A614" s="18"/>
      <c r="B614" s="5"/>
    </row>
    <row r="615" spans="1:2" ht="14" x14ac:dyDescent="0.15">
      <c r="A615" s="18"/>
      <c r="B615" s="5"/>
    </row>
    <row r="616" spans="1:2" ht="14" x14ac:dyDescent="0.15">
      <c r="A616" s="18"/>
      <c r="B616" s="5"/>
    </row>
    <row r="617" spans="1:2" ht="14" x14ac:dyDescent="0.15">
      <c r="A617" s="18"/>
      <c r="B617" s="5"/>
    </row>
    <row r="618" spans="1:2" ht="14" x14ac:dyDescent="0.15">
      <c r="A618" s="18"/>
      <c r="B618" s="5"/>
    </row>
    <row r="619" spans="1:2" ht="14" x14ac:dyDescent="0.15">
      <c r="A619" s="18"/>
      <c r="B619" s="5"/>
    </row>
    <row r="620" spans="1:2" ht="14" x14ac:dyDescent="0.15">
      <c r="A620" s="18"/>
      <c r="B620" s="5"/>
    </row>
    <row r="621" spans="1:2" ht="14" x14ac:dyDescent="0.15">
      <c r="A621" s="18"/>
      <c r="B621" s="5"/>
    </row>
    <row r="622" spans="1:2" ht="14" x14ac:dyDescent="0.15">
      <c r="A622" s="18"/>
      <c r="B622" s="5"/>
    </row>
    <row r="623" spans="1:2" ht="14" x14ac:dyDescent="0.15">
      <c r="A623" s="18"/>
      <c r="B623" s="5"/>
    </row>
    <row r="624" spans="1:2" ht="14" x14ac:dyDescent="0.15">
      <c r="A624" s="18"/>
      <c r="B624" s="5"/>
    </row>
    <row r="625" spans="1:2" ht="14" x14ac:dyDescent="0.15">
      <c r="A625" s="18"/>
      <c r="B625" s="5"/>
    </row>
    <row r="626" spans="1:2" ht="14" x14ac:dyDescent="0.15">
      <c r="A626" s="18"/>
      <c r="B626" s="5"/>
    </row>
    <row r="627" spans="1:2" ht="14" x14ac:dyDescent="0.15">
      <c r="A627" s="18"/>
      <c r="B627" s="5"/>
    </row>
    <row r="628" spans="1:2" ht="14" x14ac:dyDescent="0.15">
      <c r="A628" s="18"/>
      <c r="B628" s="5"/>
    </row>
    <row r="629" spans="1:2" ht="14" x14ac:dyDescent="0.15">
      <c r="A629" s="18"/>
      <c r="B629" s="5"/>
    </row>
    <row r="630" spans="1:2" ht="14" x14ac:dyDescent="0.15">
      <c r="A630" s="18"/>
      <c r="B630" s="5"/>
    </row>
    <row r="631" spans="1:2" ht="14" x14ac:dyDescent="0.15">
      <c r="A631" s="18"/>
      <c r="B631" s="5"/>
    </row>
    <row r="632" spans="1:2" ht="14" x14ac:dyDescent="0.15">
      <c r="A632" s="18"/>
      <c r="B632" s="5"/>
    </row>
    <row r="633" spans="1:2" ht="14" x14ac:dyDescent="0.15">
      <c r="A633" s="18"/>
      <c r="B633" s="5"/>
    </row>
    <row r="634" spans="1:2" ht="14" x14ac:dyDescent="0.15">
      <c r="A634" s="18"/>
      <c r="B634" s="5"/>
    </row>
    <row r="635" spans="1:2" ht="14" x14ac:dyDescent="0.15">
      <c r="A635" s="18"/>
      <c r="B635" s="5"/>
    </row>
    <row r="636" spans="1:2" ht="14" x14ac:dyDescent="0.15">
      <c r="A636" s="18"/>
      <c r="B636" s="5"/>
    </row>
    <row r="637" spans="1:2" ht="14" x14ac:dyDescent="0.15">
      <c r="A637" s="18"/>
      <c r="B637" s="5"/>
    </row>
    <row r="638" spans="1:2" ht="14" x14ac:dyDescent="0.15">
      <c r="A638" s="18"/>
      <c r="B638" s="5"/>
    </row>
    <row r="639" spans="1:2" ht="14" x14ac:dyDescent="0.15">
      <c r="A639" s="18"/>
      <c r="B639" s="5"/>
    </row>
    <row r="640" spans="1:2" ht="14" x14ac:dyDescent="0.15">
      <c r="A640" s="18"/>
      <c r="B640" s="5"/>
    </row>
    <row r="641" spans="1:2" ht="14" x14ac:dyDescent="0.15">
      <c r="A641" s="18"/>
      <c r="B641" s="5"/>
    </row>
    <row r="642" spans="1:2" ht="14" x14ac:dyDescent="0.15">
      <c r="A642" s="18"/>
      <c r="B642" s="5"/>
    </row>
    <row r="643" spans="1:2" ht="14" x14ac:dyDescent="0.15">
      <c r="A643" s="18"/>
      <c r="B643" s="5"/>
    </row>
    <row r="644" spans="1:2" ht="14" x14ac:dyDescent="0.15">
      <c r="A644" s="18"/>
      <c r="B644" s="5"/>
    </row>
    <row r="645" spans="1:2" ht="14" x14ac:dyDescent="0.15">
      <c r="A645" s="18"/>
      <c r="B645" s="5"/>
    </row>
    <row r="646" spans="1:2" ht="14" x14ac:dyDescent="0.15">
      <c r="A646" s="18"/>
      <c r="B646" s="5"/>
    </row>
    <row r="647" spans="1:2" ht="14" x14ac:dyDescent="0.15">
      <c r="A647" s="18"/>
      <c r="B647" s="5"/>
    </row>
    <row r="648" spans="1:2" ht="14" x14ac:dyDescent="0.15">
      <c r="A648" s="18"/>
      <c r="B648" s="5"/>
    </row>
    <row r="649" spans="1:2" ht="14" x14ac:dyDescent="0.15">
      <c r="A649" s="18"/>
      <c r="B649" s="5"/>
    </row>
    <row r="650" spans="1:2" ht="14" x14ac:dyDescent="0.15">
      <c r="A650" s="18"/>
      <c r="B650" s="5"/>
    </row>
    <row r="651" spans="1:2" ht="14" x14ac:dyDescent="0.15">
      <c r="A651" s="18"/>
      <c r="B651" s="5"/>
    </row>
    <row r="652" spans="1:2" ht="14" x14ac:dyDescent="0.15">
      <c r="A652" s="18"/>
      <c r="B652" s="5"/>
    </row>
    <row r="653" spans="1:2" ht="14" x14ac:dyDescent="0.15">
      <c r="A653" s="18"/>
      <c r="B653" s="5"/>
    </row>
    <row r="654" spans="1:2" ht="14" x14ac:dyDescent="0.15">
      <c r="A654" s="18"/>
      <c r="B654" s="5"/>
    </row>
    <row r="655" spans="1:2" ht="14" x14ac:dyDescent="0.15">
      <c r="A655" s="18"/>
      <c r="B655" s="5"/>
    </row>
    <row r="656" spans="1:2" ht="14" x14ac:dyDescent="0.15">
      <c r="A656" s="18"/>
      <c r="B656" s="5"/>
    </row>
    <row r="657" spans="1:2" ht="14" x14ac:dyDescent="0.15">
      <c r="A657" s="18"/>
      <c r="B657" s="5"/>
    </row>
    <row r="658" spans="1:2" ht="14" x14ac:dyDescent="0.15">
      <c r="A658" s="18"/>
      <c r="B658" s="5"/>
    </row>
    <row r="659" spans="1:2" ht="14" x14ac:dyDescent="0.15">
      <c r="A659" s="18"/>
      <c r="B659" s="5"/>
    </row>
    <row r="660" spans="1:2" ht="14" x14ac:dyDescent="0.15">
      <c r="A660" s="18"/>
      <c r="B660" s="5"/>
    </row>
    <row r="661" spans="1:2" ht="14" x14ac:dyDescent="0.15">
      <c r="A661" s="18"/>
      <c r="B661" s="5"/>
    </row>
    <row r="662" spans="1:2" ht="14" x14ac:dyDescent="0.15">
      <c r="A662" s="18"/>
      <c r="B662" s="5"/>
    </row>
    <row r="663" spans="1:2" ht="14" x14ac:dyDescent="0.15">
      <c r="A663" s="18"/>
      <c r="B663" s="5"/>
    </row>
    <row r="664" spans="1:2" ht="14" x14ac:dyDescent="0.15">
      <c r="A664" s="18"/>
      <c r="B664" s="5"/>
    </row>
    <row r="665" spans="1:2" ht="14" x14ac:dyDescent="0.15">
      <c r="A665" s="18"/>
      <c r="B665" s="5"/>
    </row>
    <row r="666" spans="1:2" ht="14" x14ac:dyDescent="0.15">
      <c r="A666" s="18"/>
      <c r="B666" s="5"/>
    </row>
    <row r="667" spans="1:2" ht="14" x14ac:dyDescent="0.15">
      <c r="A667" s="18"/>
      <c r="B667" s="5"/>
    </row>
    <row r="668" spans="1:2" ht="14" x14ac:dyDescent="0.15">
      <c r="A668" s="18"/>
      <c r="B668" s="5"/>
    </row>
    <row r="669" spans="1:2" ht="14" x14ac:dyDescent="0.15">
      <c r="A669" s="18"/>
      <c r="B669" s="5"/>
    </row>
    <row r="670" spans="1:2" ht="14" x14ac:dyDescent="0.15">
      <c r="A670" s="18"/>
      <c r="B670" s="5"/>
    </row>
    <row r="671" spans="1:2" ht="14" x14ac:dyDescent="0.15">
      <c r="A671" s="18"/>
      <c r="B671" s="5"/>
    </row>
    <row r="672" spans="1:2" ht="14" x14ac:dyDescent="0.15">
      <c r="A672" s="18"/>
      <c r="B672" s="5"/>
    </row>
    <row r="673" spans="1:2" ht="14" x14ac:dyDescent="0.15">
      <c r="A673" s="18"/>
      <c r="B673" s="5"/>
    </row>
    <row r="674" spans="1:2" ht="14" x14ac:dyDescent="0.15">
      <c r="A674" s="18"/>
      <c r="B674" s="5"/>
    </row>
    <row r="675" spans="1:2" ht="14" x14ac:dyDescent="0.15">
      <c r="A675" s="18"/>
      <c r="B675" s="5"/>
    </row>
    <row r="676" spans="1:2" ht="14" x14ac:dyDescent="0.15">
      <c r="A676" s="18"/>
      <c r="B676" s="5"/>
    </row>
    <row r="677" spans="1:2" ht="14" x14ac:dyDescent="0.15">
      <c r="A677" s="18"/>
      <c r="B677" s="5"/>
    </row>
    <row r="678" spans="1:2" ht="14" x14ac:dyDescent="0.15">
      <c r="A678" s="18"/>
      <c r="B678" s="5"/>
    </row>
    <row r="679" spans="1:2" ht="14" x14ac:dyDescent="0.15">
      <c r="A679" s="18"/>
      <c r="B679" s="5"/>
    </row>
    <row r="680" spans="1:2" ht="14" x14ac:dyDescent="0.15">
      <c r="A680" s="18"/>
      <c r="B680" s="5"/>
    </row>
    <row r="681" spans="1:2" ht="14" x14ac:dyDescent="0.15">
      <c r="A681" s="18"/>
      <c r="B681" s="5"/>
    </row>
    <row r="682" spans="1:2" ht="14" x14ac:dyDescent="0.15">
      <c r="A682" s="18"/>
      <c r="B682" s="5"/>
    </row>
    <row r="683" spans="1:2" ht="14" x14ac:dyDescent="0.15">
      <c r="A683" s="18"/>
      <c r="B683" s="5"/>
    </row>
    <row r="684" spans="1:2" ht="14" x14ac:dyDescent="0.15">
      <c r="A684" s="18"/>
      <c r="B684" s="5"/>
    </row>
    <row r="685" spans="1:2" ht="14" x14ac:dyDescent="0.15">
      <c r="A685" s="18"/>
      <c r="B685" s="5"/>
    </row>
    <row r="686" spans="1:2" ht="14" x14ac:dyDescent="0.15">
      <c r="A686" s="18"/>
      <c r="B686" s="5"/>
    </row>
    <row r="687" spans="1:2" ht="14" x14ac:dyDescent="0.15">
      <c r="A687" s="18"/>
      <c r="B687" s="5"/>
    </row>
    <row r="688" spans="1:2" ht="14" x14ac:dyDescent="0.15">
      <c r="A688" s="18"/>
      <c r="B688" s="5"/>
    </row>
    <row r="689" spans="1:2" ht="14" x14ac:dyDescent="0.15">
      <c r="A689" s="18"/>
      <c r="B689" s="5"/>
    </row>
    <row r="690" spans="1:2" ht="14" x14ac:dyDescent="0.15">
      <c r="A690" s="18"/>
      <c r="B690" s="5"/>
    </row>
    <row r="691" spans="1:2" ht="14" x14ac:dyDescent="0.15">
      <c r="A691" s="18"/>
      <c r="B691" s="5"/>
    </row>
    <row r="692" spans="1:2" ht="14" x14ac:dyDescent="0.15">
      <c r="A692" s="18"/>
      <c r="B692" s="5"/>
    </row>
    <row r="693" spans="1:2" ht="14" x14ac:dyDescent="0.15">
      <c r="A693" s="18"/>
      <c r="B693" s="5"/>
    </row>
    <row r="694" spans="1:2" ht="14" x14ac:dyDescent="0.15">
      <c r="A694" s="18"/>
      <c r="B694" s="5"/>
    </row>
    <row r="695" spans="1:2" ht="14" x14ac:dyDescent="0.15">
      <c r="A695" s="18"/>
      <c r="B695" s="5"/>
    </row>
    <row r="696" spans="1:2" ht="14" x14ac:dyDescent="0.15">
      <c r="A696" s="18"/>
      <c r="B696" s="5"/>
    </row>
    <row r="697" spans="1:2" ht="14" x14ac:dyDescent="0.15">
      <c r="A697" s="18"/>
      <c r="B697" s="5"/>
    </row>
    <row r="698" spans="1:2" ht="14" x14ac:dyDescent="0.15">
      <c r="A698" s="18"/>
      <c r="B698" s="5"/>
    </row>
    <row r="699" spans="1:2" ht="14" x14ac:dyDescent="0.15">
      <c r="A699" s="18"/>
      <c r="B699" s="5"/>
    </row>
    <row r="700" spans="1:2" ht="14" x14ac:dyDescent="0.15">
      <c r="A700" s="18"/>
      <c r="B700" s="5"/>
    </row>
    <row r="701" spans="1:2" ht="14" x14ac:dyDescent="0.15">
      <c r="A701" s="18"/>
      <c r="B701" s="5"/>
    </row>
    <row r="702" spans="1:2" ht="14" x14ac:dyDescent="0.15">
      <c r="A702" s="18"/>
      <c r="B702" s="5"/>
    </row>
    <row r="703" spans="1:2" ht="14" x14ac:dyDescent="0.15">
      <c r="A703" s="18"/>
      <c r="B703" s="5"/>
    </row>
    <row r="704" spans="1:2" ht="14" x14ac:dyDescent="0.15">
      <c r="A704" s="18"/>
      <c r="B704" s="5"/>
    </row>
    <row r="705" spans="1:2" ht="14" x14ac:dyDescent="0.15">
      <c r="A705" s="18"/>
      <c r="B705" s="5"/>
    </row>
    <row r="706" spans="1:2" ht="14" x14ac:dyDescent="0.15">
      <c r="A706" s="18"/>
      <c r="B706" s="5"/>
    </row>
    <row r="707" spans="1:2" ht="14" x14ac:dyDescent="0.15">
      <c r="A707" s="18"/>
      <c r="B707" s="5"/>
    </row>
    <row r="708" spans="1:2" ht="14" x14ac:dyDescent="0.15">
      <c r="A708" s="18"/>
      <c r="B708" s="5"/>
    </row>
    <row r="709" spans="1:2" ht="14" x14ac:dyDescent="0.15">
      <c r="A709" s="18"/>
      <c r="B709" s="5"/>
    </row>
    <row r="710" spans="1:2" ht="14" x14ac:dyDescent="0.15">
      <c r="A710" s="18"/>
      <c r="B710" s="5"/>
    </row>
    <row r="711" spans="1:2" ht="14" x14ac:dyDescent="0.15">
      <c r="A711" s="18"/>
      <c r="B711" s="5"/>
    </row>
    <row r="712" spans="1:2" ht="14" x14ac:dyDescent="0.15">
      <c r="A712" s="18"/>
      <c r="B712" s="5"/>
    </row>
    <row r="713" spans="1:2" ht="14" x14ac:dyDescent="0.15">
      <c r="A713" s="18"/>
      <c r="B713" s="5"/>
    </row>
    <row r="714" spans="1:2" ht="14" x14ac:dyDescent="0.15">
      <c r="A714" s="18"/>
      <c r="B714" s="5"/>
    </row>
    <row r="715" spans="1:2" ht="14" x14ac:dyDescent="0.15">
      <c r="A715" s="18"/>
      <c r="B715" s="5"/>
    </row>
    <row r="716" spans="1:2" ht="14" x14ac:dyDescent="0.15">
      <c r="A716" s="18"/>
      <c r="B716" s="5"/>
    </row>
    <row r="717" spans="1:2" ht="14" x14ac:dyDescent="0.15">
      <c r="A717" s="18"/>
      <c r="B717" s="5"/>
    </row>
    <row r="718" spans="1:2" ht="14" x14ac:dyDescent="0.15">
      <c r="A718" s="18"/>
      <c r="B718" s="5"/>
    </row>
    <row r="719" spans="1:2" ht="14" x14ac:dyDescent="0.15">
      <c r="A719" s="18"/>
      <c r="B719" s="5"/>
    </row>
    <row r="720" spans="1:2" ht="14" x14ac:dyDescent="0.15">
      <c r="A720" s="18"/>
      <c r="B720" s="5"/>
    </row>
    <row r="721" spans="1:2" ht="14" x14ac:dyDescent="0.15">
      <c r="A721" s="18"/>
      <c r="B721" s="5"/>
    </row>
    <row r="722" spans="1:2" ht="14" x14ac:dyDescent="0.15">
      <c r="A722" s="18"/>
      <c r="B722" s="5"/>
    </row>
    <row r="723" spans="1:2" ht="14" x14ac:dyDescent="0.15">
      <c r="A723" s="18"/>
      <c r="B723" s="5"/>
    </row>
    <row r="724" spans="1:2" ht="14" x14ac:dyDescent="0.15">
      <c r="A724" s="18"/>
      <c r="B724" s="5"/>
    </row>
    <row r="725" spans="1:2" ht="14" x14ac:dyDescent="0.15">
      <c r="A725" s="18"/>
      <c r="B725" s="5"/>
    </row>
    <row r="726" spans="1:2" ht="14" x14ac:dyDescent="0.15">
      <c r="A726" s="18"/>
      <c r="B726" s="5"/>
    </row>
    <row r="727" spans="1:2" ht="14" x14ac:dyDescent="0.15">
      <c r="A727" s="18"/>
      <c r="B727" s="5"/>
    </row>
    <row r="728" spans="1:2" ht="14" x14ac:dyDescent="0.15">
      <c r="A728" s="18"/>
      <c r="B728" s="5"/>
    </row>
    <row r="729" spans="1:2" ht="14" x14ac:dyDescent="0.15">
      <c r="A729" s="18"/>
      <c r="B729" s="5"/>
    </row>
    <row r="730" spans="1:2" ht="14" x14ac:dyDescent="0.15">
      <c r="A730" s="18"/>
      <c r="B730" s="5"/>
    </row>
    <row r="731" spans="1:2" ht="14" x14ac:dyDescent="0.15">
      <c r="A731" s="18"/>
      <c r="B731" s="5"/>
    </row>
    <row r="732" spans="1:2" ht="14" x14ac:dyDescent="0.15">
      <c r="A732" s="18"/>
      <c r="B732" s="5"/>
    </row>
    <row r="733" spans="1:2" ht="14" x14ac:dyDescent="0.15">
      <c r="A733" s="18"/>
      <c r="B733" s="5"/>
    </row>
    <row r="734" spans="1:2" ht="14" x14ac:dyDescent="0.15">
      <c r="A734" s="18"/>
      <c r="B734" s="5"/>
    </row>
    <row r="735" spans="1:2" ht="14" x14ac:dyDescent="0.15">
      <c r="A735" s="18"/>
      <c r="B735" s="5"/>
    </row>
    <row r="736" spans="1:2" ht="14" x14ac:dyDescent="0.15">
      <c r="A736" s="18"/>
      <c r="B736" s="5"/>
    </row>
    <row r="737" spans="1:2" ht="14" x14ac:dyDescent="0.15">
      <c r="A737" s="18"/>
      <c r="B737" s="5"/>
    </row>
    <row r="738" spans="1:2" ht="14" x14ac:dyDescent="0.15">
      <c r="A738" s="18"/>
      <c r="B738" s="5"/>
    </row>
    <row r="739" spans="1:2" ht="14" x14ac:dyDescent="0.15">
      <c r="A739" s="18"/>
      <c r="B739" s="5"/>
    </row>
    <row r="740" spans="1:2" ht="14" x14ac:dyDescent="0.15">
      <c r="A740" s="18"/>
      <c r="B740" s="5"/>
    </row>
    <row r="741" spans="1:2" ht="14" x14ac:dyDescent="0.15">
      <c r="A741" s="18"/>
      <c r="B741" s="5"/>
    </row>
    <row r="742" spans="1:2" ht="14" x14ac:dyDescent="0.15">
      <c r="A742" s="18"/>
      <c r="B742" s="5"/>
    </row>
    <row r="743" spans="1:2" ht="14" x14ac:dyDescent="0.15">
      <c r="A743" s="18"/>
      <c r="B743" s="5"/>
    </row>
    <row r="744" spans="1:2" ht="14" x14ac:dyDescent="0.15">
      <c r="A744" s="18"/>
      <c r="B744" s="5"/>
    </row>
    <row r="745" spans="1:2" ht="14" x14ac:dyDescent="0.15">
      <c r="A745" s="18"/>
      <c r="B745" s="5"/>
    </row>
    <row r="746" spans="1:2" ht="14" x14ac:dyDescent="0.15">
      <c r="A746" s="18"/>
      <c r="B746" s="5"/>
    </row>
    <row r="747" spans="1:2" ht="14" x14ac:dyDescent="0.15">
      <c r="A747" s="18"/>
      <c r="B747" s="5"/>
    </row>
    <row r="748" spans="1:2" ht="14" x14ac:dyDescent="0.15">
      <c r="A748" s="18"/>
      <c r="B748" s="5"/>
    </row>
    <row r="749" spans="1:2" ht="14" x14ac:dyDescent="0.15">
      <c r="A749" s="18"/>
      <c r="B749" s="5"/>
    </row>
    <row r="750" spans="1:2" ht="14" x14ac:dyDescent="0.15">
      <c r="A750" s="18"/>
      <c r="B750" s="5"/>
    </row>
    <row r="751" spans="1:2" ht="14" x14ac:dyDescent="0.15">
      <c r="A751" s="18"/>
      <c r="B751" s="5"/>
    </row>
    <row r="752" spans="1:2" ht="14" x14ac:dyDescent="0.15">
      <c r="A752" s="18"/>
      <c r="B752" s="5"/>
    </row>
    <row r="753" spans="1:2" ht="14" x14ac:dyDescent="0.15">
      <c r="A753" s="18"/>
      <c r="B753" s="5"/>
    </row>
    <row r="754" spans="1:2" ht="14" x14ac:dyDescent="0.15">
      <c r="A754" s="18"/>
      <c r="B754" s="5"/>
    </row>
    <row r="755" spans="1:2" ht="14" x14ac:dyDescent="0.15">
      <c r="A755" s="18"/>
      <c r="B755" s="5"/>
    </row>
    <row r="756" spans="1:2" ht="14" x14ac:dyDescent="0.15">
      <c r="A756" s="18"/>
      <c r="B756" s="5"/>
    </row>
    <row r="757" spans="1:2" ht="14" x14ac:dyDescent="0.15">
      <c r="A757" s="18"/>
      <c r="B757" s="5"/>
    </row>
    <row r="758" spans="1:2" ht="14" x14ac:dyDescent="0.15">
      <c r="A758" s="18"/>
      <c r="B758" s="5"/>
    </row>
    <row r="759" spans="1:2" ht="14" x14ac:dyDescent="0.15">
      <c r="A759" s="18"/>
      <c r="B759" s="5"/>
    </row>
    <row r="760" spans="1:2" ht="14" x14ac:dyDescent="0.15">
      <c r="A760" s="18"/>
      <c r="B760" s="5"/>
    </row>
    <row r="761" spans="1:2" ht="14" x14ac:dyDescent="0.15">
      <c r="A761" s="18"/>
      <c r="B761" s="5"/>
    </row>
    <row r="762" spans="1:2" ht="14" x14ac:dyDescent="0.15">
      <c r="A762" s="18"/>
      <c r="B762" s="5"/>
    </row>
    <row r="763" spans="1:2" ht="14" x14ac:dyDescent="0.15">
      <c r="A763" s="18"/>
      <c r="B763" s="5"/>
    </row>
    <row r="764" spans="1:2" ht="14" x14ac:dyDescent="0.15">
      <c r="A764" s="18"/>
      <c r="B764" s="5"/>
    </row>
    <row r="765" spans="1:2" ht="14" x14ac:dyDescent="0.15">
      <c r="A765" s="18"/>
      <c r="B765" s="5"/>
    </row>
    <row r="766" spans="1:2" ht="14" x14ac:dyDescent="0.15">
      <c r="A766" s="18"/>
      <c r="B766" s="5"/>
    </row>
    <row r="767" spans="1:2" ht="14" x14ac:dyDescent="0.15">
      <c r="A767" s="18"/>
      <c r="B767" s="5"/>
    </row>
    <row r="768" spans="1:2" ht="14" x14ac:dyDescent="0.15">
      <c r="A768" s="18"/>
      <c r="B768" s="5"/>
    </row>
    <row r="769" spans="1:2" ht="14" x14ac:dyDescent="0.15">
      <c r="A769" s="18"/>
      <c r="B769" s="5"/>
    </row>
    <row r="770" spans="1:2" ht="14" x14ac:dyDescent="0.15">
      <c r="A770" s="18"/>
      <c r="B770" s="5"/>
    </row>
    <row r="771" spans="1:2" ht="14" x14ac:dyDescent="0.15">
      <c r="A771" s="18"/>
      <c r="B771" s="5"/>
    </row>
    <row r="772" spans="1:2" ht="14" x14ac:dyDescent="0.15">
      <c r="A772" s="18"/>
      <c r="B772" s="5"/>
    </row>
    <row r="773" spans="1:2" ht="14" x14ac:dyDescent="0.15">
      <c r="A773" s="18"/>
      <c r="B773" s="5"/>
    </row>
    <row r="774" spans="1:2" ht="14" x14ac:dyDescent="0.15">
      <c r="A774" s="18"/>
      <c r="B774" s="5"/>
    </row>
    <row r="775" spans="1:2" ht="14" x14ac:dyDescent="0.15">
      <c r="A775" s="18"/>
      <c r="B775" s="5"/>
    </row>
    <row r="776" spans="1:2" ht="14" x14ac:dyDescent="0.15">
      <c r="A776" s="18"/>
      <c r="B776" s="5"/>
    </row>
    <row r="777" spans="1:2" ht="14" x14ac:dyDescent="0.15">
      <c r="A777" s="18"/>
      <c r="B777" s="5"/>
    </row>
    <row r="778" spans="1:2" ht="14" x14ac:dyDescent="0.15">
      <c r="A778" s="18"/>
      <c r="B778" s="5"/>
    </row>
    <row r="779" spans="1:2" ht="14" x14ac:dyDescent="0.15">
      <c r="A779" s="18"/>
      <c r="B779" s="5"/>
    </row>
    <row r="780" spans="1:2" ht="14" x14ac:dyDescent="0.15">
      <c r="A780" s="18"/>
      <c r="B780" s="5"/>
    </row>
    <row r="781" spans="1:2" ht="14" x14ac:dyDescent="0.15">
      <c r="A781" s="18"/>
      <c r="B781" s="5"/>
    </row>
    <row r="782" spans="1:2" ht="14" x14ac:dyDescent="0.15">
      <c r="A782" s="18"/>
      <c r="B782" s="5"/>
    </row>
    <row r="783" spans="1:2" ht="14" x14ac:dyDescent="0.15">
      <c r="A783" s="18"/>
      <c r="B783" s="5"/>
    </row>
    <row r="784" spans="1:2" ht="14" x14ac:dyDescent="0.15">
      <c r="A784" s="18"/>
      <c r="B784" s="5"/>
    </row>
    <row r="785" spans="1:2" ht="14" x14ac:dyDescent="0.15">
      <c r="A785" s="18"/>
      <c r="B785" s="5"/>
    </row>
    <row r="786" spans="1:2" ht="14" x14ac:dyDescent="0.15">
      <c r="A786" s="18"/>
      <c r="B786" s="5"/>
    </row>
    <row r="787" spans="1:2" ht="14" x14ac:dyDescent="0.15">
      <c r="A787" s="18"/>
      <c r="B787" s="5"/>
    </row>
    <row r="788" spans="1:2" ht="14" x14ac:dyDescent="0.15">
      <c r="A788" s="18"/>
      <c r="B788" s="5"/>
    </row>
    <row r="789" spans="1:2" ht="14" x14ac:dyDescent="0.15">
      <c r="A789" s="18"/>
      <c r="B789" s="5"/>
    </row>
    <row r="790" spans="1:2" ht="14" x14ac:dyDescent="0.15">
      <c r="A790" s="18"/>
      <c r="B790" s="5"/>
    </row>
    <row r="791" spans="1:2" ht="14" x14ac:dyDescent="0.15">
      <c r="A791" s="18"/>
      <c r="B791" s="5"/>
    </row>
    <row r="792" spans="1:2" ht="14" x14ac:dyDescent="0.15">
      <c r="A792" s="18"/>
      <c r="B792" s="5"/>
    </row>
    <row r="793" spans="1:2" ht="14" x14ac:dyDescent="0.15">
      <c r="A793" s="18"/>
      <c r="B793" s="5"/>
    </row>
    <row r="794" spans="1:2" ht="14" x14ac:dyDescent="0.15">
      <c r="A794" s="18"/>
      <c r="B794" s="5"/>
    </row>
    <row r="795" spans="1:2" ht="14" x14ac:dyDescent="0.15">
      <c r="A795" s="18"/>
      <c r="B795" s="5"/>
    </row>
    <row r="796" spans="1:2" ht="14" x14ac:dyDescent="0.15">
      <c r="A796" s="18"/>
      <c r="B796" s="5"/>
    </row>
    <row r="797" spans="1:2" ht="14" x14ac:dyDescent="0.15">
      <c r="A797" s="18"/>
      <c r="B797" s="5"/>
    </row>
    <row r="798" spans="1:2" ht="14" x14ac:dyDescent="0.15">
      <c r="A798" s="18"/>
      <c r="B798" s="5"/>
    </row>
    <row r="799" spans="1:2" ht="14" x14ac:dyDescent="0.15">
      <c r="A799" s="18"/>
      <c r="B799" s="5"/>
    </row>
    <row r="800" spans="1:2" ht="14" x14ac:dyDescent="0.15">
      <c r="A800" s="18"/>
      <c r="B800" s="5"/>
    </row>
    <row r="801" spans="1:2" ht="14" x14ac:dyDescent="0.15">
      <c r="A801" s="18"/>
      <c r="B801" s="5"/>
    </row>
    <row r="802" spans="1:2" ht="14" x14ac:dyDescent="0.15">
      <c r="A802" s="18"/>
      <c r="B802" s="5"/>
    </row>
    <row r="803" spans="1:2" ht="14" x14ac:dyDescent="0.15">
      <c r="A803" s="18"/>
      <c r="B803" s="5"/>
    </row>
    <row r="804" spans="1:2" ht="14" x14ac:dyDescent="0.15">
      <c r="A804" s="18"/>
      <c r="B804" s="5"/>
    </row>
    <row r="805" spans="1:2" ht="14" x14ac:dyDescent="0.15">
      <c r="A805" s="18"/>
      <c r="B805" s="5"/>
    </row>
    <row r="806" spans="1:2" ht="14" x14ac:dyDescent="0.15">
      <c r="A806" s="18"/>
      <c r="B806" s="5"/>
    </row>
    <row r="807" spans="1:2" ht="14" x14ac:dyDescent="0.15">
      <c r="A807" s="18"/>
      <c r="B807" s="5"/>
    </row>
    <row r="808" spans="1:2" ht="14" x14ac:dyDescent="0.15">
      <c r="A808" s="18"/>
      <c r="B808" s="5"/>
    </row>
    <row r="809" spans="1:2" ht="14" x14ac:dyDescent="0.15">
      <c r="A809" s="18"/>
      <c r="B809" s="5"/>
    </row>
    <row r="810" spans="1:2" ht="14" x14ac:dyDescent="0.15">
      <c r="A810" s="18"/>
      <c r="B810" s="5"/>
    </row>
    <row r="811" spans="1:2" ht="14" x14ac:dyDescent="0.15">
      <c r="A811" s="18"/>
      <c r="B811" s="5"/>
    </row>
    <row r="812" spans="1:2" ht="14" x14ac:dyDescent="0.15">
      <c r="A812" s="18"/>
      <c r="B812" s="5"/>
    </row>
    <row r="813" spans="1:2" ht="14" x14ac:dyDescent="0.15">
      <c r="A813" s="18"/>
      <c r="B813" s="5"/>
    </row>
    <row r="814" spans="1:2" ht="14" x14ac:dyDescent="0.15">
      <c r="A814" s="18"/>
      <c r="B814" s="5"/>
    </row>
    <row r="815" spans="1:2" ht="14" x14ac:dyDescent="0.15">
      <c r="A815" s="18"/>
      <c r="B815" s="5"/>
    </row>
    <row r="816" spans="1:2" ht="14" x14ac:dyDescent="0.15">
      <c r="A816" s="18"/>
      <c r="B816" s="5"/>
    </row>
    <row r="817" spans="1:2" ht="14" x14ac:dyDescent="0.15">
      <c r="A817" s="18"/>
      <c r="B817" s="5"/>
    </row>
    <row r="818" spans="1:2" ht="14" x14ac:dyDescent="0.15">
      <c r="A818" s="18"/>
      <c r="B818" s="5"/>
    </row>
    <row r="819" spans="1:2" ht="14" x14ac:dyDescent="0.15">
      <c r="A819" s="18"/>
      <c r="B819" s="5"/>
    </row>
    <row r="820" spans="1:2" ht="14" x14ac:dyDescent="0.15">
      <c r="A820" s="18"/>
      <c r="B820" s="5"/>
    </row>
    <row r="821" spans="1:2" ht="14" x14ac:dyDescent="0.15">
      <c r="A821" s="18"/>
      <c r="B821" s="5"/>
    </row>
    <row r="822" spans="1:2" ht="14" x14ac:dyDescent="0.15">
      <c r="A822" s="18"/>
      <c r="B822" s="5"/>
    </row>
    <row r="823" spans="1:2" ht="14" x14ac:dyDescent="0.15">
      <c r="A823" s="18"/>
      <c r="B823" s="5"/>
    </row>
    <row r="824" spans="1:2" ht="14" x14ac:dyDescent="0.15">
      <c r="A824" s="18"/>
      <c r="B824" s="5"/>
    </row>
    <row r="825" spans="1:2" ht="14" x14ac:dyDescent="0.15">
      <c r="A825" s="18"/>
      <c r="B825" s="5"/>
    </row>
    <row r="826" spans="1:2" ht="14" x14ac:dyDescent="0.15">
      <c r="A826" s="18"/>
      <c r="B826" s="5"/>
    </row>
    <row r="827" spans="1:2" ht="14" x14ac:dyDescent="0.15">
      <c r="A827" s="18"/>
      <c r="B827" s="5"/>
    </row>
    <row r="828" spans="1:2" ht="14" x14ac:dyDescent="0.15">
      <c r="A828" s="18"/>
      <c r="B828" s="5"/>
    </row>
    <row r="829" spans="1:2" ht="14" x14ac:dyDescent="0.15">
      <c r="A829" s="18"/>
      <c r="B829" s="5"/>
    </row>
    <row r="830" spans="1:2" ht="14" x14ac:dyDescent="0.15">
      <c r="A830" s="18"/>
      <c r="B830" s="5"/>
    </row>
    <row r="831" spans="1:2" ht="14" x14ac:dyDescent="0.15">
      <c r="A831" s="18"/>
      <c r="B831" s="5"/>
    </row>
    <row r="832" spans="1:2" ht="14" x14ac:dyDescent="0.15">
      <c r="A832" s="18"/>
      <c r="B832" s="5"/>
    </row>
    <row r="833" spans="1:2" ht="14" x14ac:dyDescent="0.15">
      <c r="A833" s="18"/>
      <c r="B833" s="5"/>
    </row>
    <row r="834" spans="1:2" ht="14" x14ac:dyDescent="0.15">
      <c r="A834" s="18"/>
      <c r="B834" s="5"/>
    </row>
    <row r="835" spans="1:2" ht="14" x14ac:dyDescent="0.15">
      <c r="A835" s="18"/>
      <c r="B835" s="5"/>
    </row>
    <row r="836" spans="1:2" ht="14" x14ac:dyDescent="0.15">
      <c r="A836" s="18"/>
      <c r="B836" s="5"/>
    </row>
    <row r="837" spans="1:2" ht="14" x14ac:dyDescent="0.15">
      <c r="A837" s="18"/>
      <c r="B837" s="5"/>
    </row>
    <row r="838" spans="1:2" ht="14" x14ac:dyDescent="0.15">
      <c r="A838" s="18"/>
      <c r="B838" s="5"/>
    </row>
    <row r="839" spans="1:2" ht="14" x14ac:dyDescent="0.15">
      <c r="A839" s="18"/>
      <c r="B839" s="5"/>
    </row>
    <row r="840" spans="1:2" ht="14" x14ac:dyDescent="0.15">
      <c r="A840" s="18"/>
      <c r="B840" s="5"/>
    </row>
    <row r="841" spans="1:2" ht="14" x14ac:dyDescent="0.15">
      <c r="A841" s="18"/>
      <c r="B841" s="5"/>
    </row>
    <row r="842" spans="1:2" ht="14" x14ac:dyDescent="0.15">
      <c r="A842" s="18"/>
      <c r="B842" s="5"/>
    </row>
    <row r="843" spans="1:2" ht="14" x14ac:dyDescent="0.15">
      <c r="A843" s="18"/>
      <c r="B843" s="5"/>
    </row>
    <row r="844" spans="1:2" ht="14" x14ac:dyDescent="0.15">
      <c r="A844" s="18"/>
      <c r="B844" s="5"/>
    </row>
    <row r="845" spans="1:2" ht="14" x14ac:dyDescent="0.15">
      <c r="A845" s="18"/>
      <c r="B845" s="5"/>
    </row>
    <row r="846" spans="1:2" ht="14" x14ac:dyDescent="0.15">
      <c r="A846" s="18"/>
      <c r="B846" s="5"/>
    </row>
    <row r="847" spans="1:2" ht="14" x14ac:dyDescent="0.15">
      <c r="A847" s="18"/>
      <c r="B847" s="5"/>
    </row>
    <row r="848" spans="1:2" ht="14" x14ac:dyDescent="0.15">
      <c r="A848" s="18"/>
      <c r="B848" s="5"/>
    </row>
    <row r="849" spans="1:2" ht="14" x14ac:dyDescent="0.15">
      <c r="A849" s="18"/>
      <c r="B849" s="5"/>
    </row>
    <row r="850" spans="1:2" ht="14" x14ac:dyDescent="0.15">
      <c r="A850" s="18"/>
      <c r="B850" s="5"/>
    </row>
    <row r="851" spans="1:2" ht="14" x14ac:dyDescent="0.15">
      <c r="A851" s="18"/>
      <c r="B851" s="5"/>
    </row>
    <row r="852" spans="1:2" ht="14" x14ac:dyDescent="0.15">
      <c r="A852" s="18"/>
      <c r="B852" s="5"/>
    </row>
    <row r="853" spans="1:2" ht="14" x14ac:dyDescent="0.15">
      <c r="A853" s="18"/>
      <c r="B853" s="5"/>
    </row>
    <row r="854" spans="1:2" ht="14" x14ac:dyDescent="0.15">
      <c r="A854" s="18"/>
      <c r="B854" s="5"/>
    </row>
    <row r="855" spans="1:2" ht="14" x14ac:dyDescent="0.15">
      <c r="A855" s="18"/>
      <c r="B855" s="5"/>
    </row>
    <row r="856" spans="1:2" ht="14" x14ac:dyDescent="0.15">
      <c r="A856" s="18"/>
      <c r="B856" s="5"/>
    </row>
    <row r="857" spans="1:2" ht="14" x14ac:dyDescent="0.15">
      <c r="A857" s="18"/>
      <c r="B857" s="5"/>
    </row>
    <row r="858" spans="1:2" ht="14" x14ac:dyDescent="0.15">
      <c r="A858" s="18"/>
      <c r="B858" s="5"/>
    </row>
    <row r="859" spans="1:2" ht="14" x14ac:dyDescent="0.15">
      <c r="A859" s="18"/>
      <c r="B859" s="5"/>
    </row>
    <row r="860" spans="1:2" ht="14" x14ac:dyDescent="0.15">
      <c r="A860" s="18"/>
      <c r="B860" s="5"/>
    </row>
    <row r="861" spans="1:2" ht="14" x14ac:dyDescent="0.15">
      <c r="A861" s="18"/>
      <c r="B861" s="5"/>
    </row>
    <row r="862" spans="1:2" ht="14" x14ac:dyDescent="0.15">
      <c r="A862" s="18"/>
      <c r="B862" s="5"/>
    </row>
    <row r="863" spans="1:2" ht="14" x14ac:dyDescent="0.15">
      <c r="A863" s="18"/>
      <c r="B863" s="5"/>
    </row>
    <row r="864" spans="1:2" ht="14" x14ac:dyDescent="0.15">
      <c r="A864" s="18"/>
      <c r="B864" s="5"/>
    </row>
    <row r="865" spans="1:2" ht="14" x14ac:dyDescent="0.15">
      <c r="A865" s="18"/>
      <c r="B865" s="5"/>
    </row>
    <row r="866" spans="1:2" ht="14" x14ac:dyDescent="0.15">
      <c r="A866" s="18"/>
      <c r="B866" s="5"/>
    </row>
    <row r="867" spans="1:2" ht="14" x14ac:dyDescent="0.15">
      <c r="A867" s="18"/>
      <c r="B867" s="5"/>
    </row>
    <row r="868" spans="1:2" ht="14" x14ac:dyDescent="0.15">
      <c r="A868" s="18"/>
      <c r="B868" s="5"/>
    </row>
    <row r="869" spans="1:2" ht="14" x14ac:dyDescent="0.15">
      <c r="A869" s="18"/>
      <c r="B869" s="5"/>
    </row>
    <row r="870" spans="1:2" ht="14" x14ac:dyDescent="0.15">
      <c r="A870" s="18"/>
      <c r="B870" s="5"/>
    </row>
    <row r="871" spans="1:2" ht="14" x14ac:dyDescent="0.15">
      <c r="A871" s="18"/>
      <c r="B871" s="5"/>
    </row>
    <row r="872" spans="1:2" ht="14" x14ac:dyDescent="0.15">
      <c r="A872" s="18"/>
      <c r="B872" s="5"/>
    </row>
    <row r="873" spans="1:2" ht="14" x14ac:dyDescent="0.15">
      <c r="A873" s="18"/>
      <c r="B873" s="5"/>
    </row>
    <row r="874" spans="1:2" ht="14" x14ac:dyDescent="0.15">
      <c r="A874" s="18"/>
      <c r="B874" s="5"/>
    </row>
    <row r="875" spans="1:2" ht="14" x14ac:dyDescent="0.15">
      <c r="A875" s="18"/>
      <c r="B875" s="5"/>
    </row>
    <row r="876" spans="1:2" ht="14" x14ac:dyDescent="0.15">
      <c r="A876" s="18"/>
      <c r="B876" s="5"/>
    </row>
    <row r="877" spans="1:2" ht="14" x14ac:dyDescent="0.15">
      <c r="A877" s="18"/>
      <c r="B877" s="5"/>
    </row>
    <row r="878" spans="1:2" ht="14" x14ac:dyDescent="0.15">
      <c r="A878" s="18"/>
      <c r="B878" s="5"/>
    </row>
    <row r="879" spans="1:2" ht="14" x14ac:dyDescent="0.15">
      <c r="A879" s="18"/>
      <c r="B879" s="5"/>
    </row>
    <row r="880" spans="1:2" ht="14" x14ac:dyDescent="0.15">
      <c r="A880" s="18"/>
      <c r="B880" s="5"/>
    </row>
    <row r="881" spans="1:2" ht="14" x14ac:dyDescent="0.15">
      <c r="A881" s="18"/>
      <c r="B881" s="5"/>
    </row>
    <row r="882" spans="1:2" ht="14" x14ac:dyDescent="0.15">
      <c r="A882" s="18"/>
      <c r="B882" s="5"/>
    </row>
    <row r="883" spans="1:2" ht="14" x14ac:dyDescent="0.15">
      <c r="A883" s="18"/>
      <c r="B883" s="5"/>
    </row>
    <row r="884" spans="1:2" ht="14" x14ac:dyDescent="0.15">
      <c r="A884" s="18"/>
      <c r="B884" s="5"/>
    </row>
    <row r="885" spans="1:2" ht="14" x14ac:dyDescent="0.15">
      <c r="A885" s="18"/>
      <c r="B885" s="5"/>
    </row>
    <row r="886" spans="1:2" ht="14" x14ac:dyDescent="0.15">
      <c r="A886" s="18"/>
      <c r="B886" s="5"/>
    </row>
    <row r="887" spans="1:2" ht="14" x14ac:dyDescent="0.15">
      <c r="A887" s="18"/>
      <c r="B887" s="5"/>
    </row>
    <row r="888" spans="1:2" ht="14" x14ac:dyDescent="0.15">
      <c r="A888" s="18"/>
      <c r="B888" s="5"/>
    </row>
    <row r="889" spans="1:2" ht="14" x14ac:dyDescent="0.15">
      <c r="A889" s="18"/>
      <c r="B889" s="5"/>
    </row>
    <row r="890" spans="1:2" ht="14" x14ac:dyDescent="0.15">
      <c r="A890" s="18"/>
      <c r="B890" s="5"/>
    </row>
    <row r="891" spans="1:2" ht="14" x14ac:dyDescent="0.15">
      <c r="A891" s="18"/>
      <c r="B891" s="5"/>
    </row>
    <row r="892" spans="1:2" ht="14" x14ac:dyDescent="0.15">
      <c r="A892" s="18"/>
      <c r="B892" s="5"/>
    </row>
    <row r="893" spans="1:2" ht="14" x14ac:dyDescent="0.15">
      <c r="A893" s="18"/>
      <c r="B893" s="5"/>
    </row>
    <row r="894" spans="1:2" ht="14" x14ac:dyDescent="0.15">
      <c r="A894" s="18"/>
      <c r="B894" s="5"/>
    </row>
    <row r="895" spans="1:2" ht="14" x14ac:dyDescent="0.15">
      <c r="A895" s="18"/>
      <c r="B895" s="5"/>
    </row>
    <row r="896" spans="1:2" ht="14" x14ac:dyDescent="0.15">
      <c r="A896" s="18"/>
      <c r="B896" s="5"/>
    </row>
    <row r="897" spans="1:2" ht="14" x14ac:dyDescent="0.15">
      <c r="A897" s="18"/>
      <c r="B897" s="5"/>
    </row>
    <row r="898" spans="1:2" ht="14" x14ac:dyDescent="0.15">
      <c r="A898" s="18"/>
      <c r="B898" s="5"/>
    </row>
    <row r="899" spans="1:2" ht="14" x14ac:dyDescent="0.15">
      <c r="A899" s="18"/>
      <c r="B899" s="5"/>
    </row>
    <row r="900" spans="1:2" ht="14" x14ac:dyDescent="0.15">
      <c r="A900" s="18"/>
      <c r="B900" s="5"/>
    </row>
    <row r="901" spans="1:2" ht="14" x14ac:dyDescent="0.15">
      <c r="A901" s="18"/>
      <c r="B901" s="5"/>
    </row>
    <row r="902" spans="1:2" ht="14" x14ac:dyDescent="0.15">
      <c r="A902" s="18"/>
      <c r="B902" s="5"/>
    </row>
    <row r="903" spans="1:2" ht="14" x14ac:dyDescent="0.15">
      <c r="A903" s="18"/>
      <c r="B903" s="5"/>
    </row>
    <row r="904" spans="1:2" ht="14" x14ac:dyDescent="0.15">
      <c r="A904" s="18"/>
      <c r="B904" s="5"/>
    </row>
    <row r="905" spans="1:2" ht="14" x14ac:dyDescent="0.15">
      <c r="A905" s="18"/>
      <c r="B905" s="5"/>
    </row>
    <row r="906" spans="1:2" ht="14" x14ac:dyDescent="0.15">
      <c r="A906" s="18"/>
      <c r="B906" s="5"/>
    </row>
    <row r="907" spans="1:2" ht="14" x14ac:dyDescent="0.15">
      <c r="A907" s="18"/>
      <c r="B907" s="5"/>
    </row>
    <row r="908" spans="1:2" ht="14" x14ac:dyDescent="0.15">
      <c r="A908" s="18"/>
      <c r="B908" s="5"/>
    </row>
    <row r="909" spans="1:2" ht="14" x14ac:dyDescent="0.15">
      <c r="A909" s="18"/>
      <c r="B909" s="5"/>
    </row>
    <row r="910" spans="1:2" ht="14" x14ac:dyDescent="0.15">
      <c r="A910" s="18"/>
      <c r="B910" s="5"/>
    </row>
    <row r="911" spans="1:2" ht="14" x14ac:dyDescent="0.15">
      <c r="A911" s="18"/>
      <c r="B911" s="5"/>
    </row>
    <row r="912" spans="1:2" ht="14" x14ac:dyDescent="0.15">
      <c r="A912" s="18"/>
      <c r="B912" s="5"/>
    </row>
    <row r="913" spans="1:2" ht="14" x14ac:dyDescent="0.15">
      <c r="A913" s="18"/>
      <c r="B913" s="5"/>
    </row>
    <row r="914" spans="1:2" ht="14" x14ac:dyDescent="0.15">
      <c r="A914" s="18"/>
      <c r="B914" s="5"/>
    </row>
    <row r="915" spans="1:2" ht="14" x14ac:dyDescent="0.15">
      <c r="A915" s="18"/>
      <c r="B915" s="5"/>
    </row>
    <row r="916" spans="1:2" ht="14" x14ac:dyDescent="0.15">
      <c r="A916" s="18"/>
      <c r="B916" s="5"/>
    </row>
    <row r="917" spans="1:2" ht="14" x14ac:dyDescent="0.15">
      <c r="A917" s="18"/>
      <c r="B917" s="5"/>
    </row>
    <row r="918" spans="1:2" ht="14" x14ac:dyDescent="0.15">
      <c r="A918" s="18"/>
      <c r="B918" s="5"/>
    </row>
    <row r="919" spans="1:2" ht="14" x14ac:dyDescent="0.15">
      <c r="A919" s="18"/>
      <c r="B919" s="5"/>
    </row>
    <row r="920" spans="1:2" ht="14" x14ac:dyDescent="0.15">
      <c r="A920" s="18"/>
      <c r="B920" s="5"/>
    </row>
    <row r="921" spans="1:2" ht="14" x14ac:dyDescent="0.15">
      <c r="A921" s="18"/>
      <c r="B921" s="5"/>
    </row>
    <row r="922" spans="1:2" ht="14" x14ac:dyDescent="0.15">
      <c r="A922" s="18"/>
      <c r="B922" s="5"/>
    </row>
    <row r="923" spans="1:2" ht="14" x14ac:dyDescent="0.15">
      <c r="A923" s="18"/>
      <c r="B923" s="5"/>
    </row>
    <row r="924" spans="1:2" ht="14" x14ac:dyDescent="0.15">
      <c r="A924" s="18"/>
      <c r="B924" s="5"/>
    </row>
    <row r="925" spans="1:2" ht="14" x14ac:dyDescent="0.15">
      <c r="A925" s="18"/>
      <c r="B925" s="5"/>
    </row>
    <row r="926" spans="1:2" ht="14" x14ac:dyDescent="0.15">
      <c r="A926" s="18"/>
      <c r="B926" s="5"/>
    </row>
    <row r="927" spans="1:2" ht="14" x14ac:dyDescent="0.15">
      <c r="A927" s="18"/>
      <c r="B927" s="5"/>
    </row>
    <row r="928" spans="1:2" ht="14" x14ac:dyDescent="0.15">
      <c r="A928" s="18"/>
      <c r="B928" s="5"/>
    </row>
    <row r="929" spans="1:2" ht="14" x14ac:dyDescent="0.15">
      <c r="A929" s="18"/>
      <c r="B929" s="5"/>
    </row>
    <row r="930" spans="1:2" ht="14" x14ac:dyDescent="0.15">
      <c r="A930" s="18"/>
      <c r="B930" s="5"/>
    </row>
    <row r="931" spans="1:2" ht="14" x14ac:dyDescent="0.15">
      <c r="A931" s="18"/>
      <c r="B931" s="5"/>
    </row>
    <row r="932" spans="1:2" ht="14" x14ac:dyDescent="0.15">
      <c r="A932" s="18"/>
      <c r="B932" s="5"/>
    </row>
    <row r="933" spans="1:2" ht="14" x14ac:dyDescent="0.15">
      <c r="A933" s="18"/>
      <c r="B933" s="5"/>
    </row>
    <row r="934" spans="1:2" ht="14" x14ac:dyDescent="0.15">
      <c r="A934" s="18"/>
      <c r="B934" s="5"/>
    </row>
    <row r="935" spans="1:2" ht="14" x14ac:dyDescent="0.15">
      <c r="A935" s="18"/>
      <c r="B935" s="5"/>
    </row>
    <row r="936" spans="1:2" ht="14" x14ac:dyDescent="0.15">
      <c r="A936" s="18"/>
      <c r="B936" s="5"/>
    </row>
    <row r="937" spans="1:2" ht="14" x14ac:dyDescent="0.15">
      <c r="A937" s="18"/>
      <c r="B937" s="5"/>
    </row>
    <row r="938" spans="1:2" ht="14" x14ac:dyDescent="0.15">
      <c r="A938" s="18"/>
      <c r="B938" s="5"/>
    </row>
    <row r="939" spans="1:2" ht="14" x14ac:dyDescent="0.15">
      <c r="A939" s="18"/>
      <c r="B939" s="5"/>
    </row>
    <row r="940" spans="1:2" ht="14" x14ac:dyDescent="0.15">
      <c r="A940" s="18"/>
      <c r="B940" s="5"/>
    </row>
    <row r="941" spans="1:2" ht="14" x14ac:dyDescent="0.15">
      <c r="A941" s="18"/>
      <c r="B941" s="5"/>
    </row>
    <row r="942" spans="1:2" ht="14" x14ac:dyDescent="0.15">
      <c r="A942" s="18"/>
      <c r="B942" s="5"/>
    </row>
    <row r="943" spans="1:2" ht="14" x14ac:dyDescent="0.15">
      <c r="A943" s="18"/>
      <c r="B943" s="5"/>
    </row>
    <row r="944" spans="1:2" ht="14" x14ac:dyDescent="0.15">
      <c r="A944" s="18"/>
      <c r="B944" s="5"/>
    </row>
    <row r="945" spans="1:2" ht="14" x14ac:dyDescent="0.15">
      <c r="A945" s="18"/>
      <c r="B945" s="5"/>
    </row>
    <row r="946" spans="1:2" ht="14" x14ac:dyDescent="0.15">
      <c r="A946" s="18"/>
      <c r="B946" s="5"/>
    </row>
    <row r="947" spans="1:2" ht="14" x14ac:dyDescent="0.15">
      <c r="A947" s="18"/>
      <c r="B947" s="5"/>
    </row>
    <row r="948" spans="1:2" ht="14" x14ac:dyDescent="0.15">
      <c r="A948" s="18"/>
      <c r="B948" s="5"/>
    </row>
    <row r="949" spans="1:2" ht="14" x14ac:dyDescent="0.15">
      <c r="A949" s="18"/>
      <c r="B949" s="5"/>
    </row>
    <row r="950" spans="1:2" ht="14" x14ac:dyDescent="0.15">
      <c r="A950" s="18"/>
      <c r="B950" s="5"/>
    </row>
    <row r="951" spans="1:2" ht="14" x14ac:dyDescent="0.15">
      <c r="A951" s="18"/>
      <c r="B951" s="5"/>
    </row>
    <row r="952" spans="1:2" ht="14" x14ac:dyDescent="0.15">
      <c r="A952" s="18"/>
      <c r="B952" s="5"/>
    </row>
    <row r="953" spans="1:2" ht="14" x14ac:dyDescent="0.15">
      <c r="A953" s="18"/>
      <c r="B953" s="5"/>
    </row>
    <row r="954" spans="1:2" ht="14" x14ac:dyDescent="0.15">
      <c r="A954" s="18"/>
      <c r="B954" s="5"/>
    </row>
    <row r="955" spans="1:2" ht="14" x14ac:dyDescent="0.15">
      <c r="A955" s="18"/>
      <c r="B955" s="5"/>
    </row>
    <row r="956" spans="1:2" ht="14" x14ac:dyDescent="0.15">
      <c r="A956" s="18"/>
      <c r="B956" s="5"/>
    </row>
    <row r="957" spans="1:2" ht="14" x14ac:dyDescent="0.15">
      <c r="A957" s="18"/>
      <c r="B957" s="5"/>
    </row>
    <row r="958" spans="1:2" ht="14" x14ac:dyDescent="0.15">
      <c r="A958" s="18"/>
      <c r="B958" s="5"/>
    </row>
    <row r="959" spans="1:2" ht="14" x14ac:dyDescent="0.15">
      <c r="A959" s="18"/>
      <c r="B959" s="5"/>
    </row>
    <row r="960" spans="1:2" ht="14" x14ac:dyDescent="0.15">
      <c r="A960" s="18"/>
      <c r="B960" s="5"/>
    </row>
    <row r="961" spans="1:2" ht="14" x14ac:dyDescent="0.15">
      <c r="A961" s="18"/>
      <c r="B961" s="5"/>
    </row>
    <row r="962" spans="1:2" ht="14" x14ac:dyDescent="0.15">
      <c r="A962" s="18"/>
      <c r="B962" s="5"/>
    </row>
    <row r="963" spans="1:2" ht="14" x14ac:dyDescent="0.15">
      <c r="A963" s="18"/>
      <c r="B963" s="5"/>
    </row>
    <row r="964" spans="1:2" ht="14" x14ac:dyDescent="0.15">
      <c r="A964" s="18"/>
      <c r="B964" s="5"/>
    </row>
    <row r="965" spans="1:2" ht="14" x14ac:dyDescent="0.15">
      <c r="A965" s="18"/>
      <c r="B965" s="5"/>
    </row>
    <row r="966" spans="1:2" ht="14" x14ac:dyDescent="0.15">
      <c r="A966" s="18"/>
      <c r="B966" s="5"/>
    </row>
    <row r="967" spans="1:2" ht="14" x14ac:dyDescent="0.15">
      <c r="A967" s="18"/>
      <c r="B967" s="5"/>
    </row>
    <row r="968" spans="1:2" ht="14" x14ac:dyDescent="0.15">
      <c r="A968" s="18"/>
      <c r="B968" s="5"/>
    </row>
    <row r="969" spans="1:2" ht="14" x14ac:dyDescent="0.15">
      <c r="A969" s="18"/>
      <c r="B969" s="5"/>
    </row>
    <row r="970" spans="1:2" ht="14" x14ac:dyDescent="0.15">
      <c r="A970" s="18"/>
      <c r="B970" s="5"/>
    </row>
    <row r="971" spans="1:2" ht="14" x14ac:dyDescent="0.15">
      <c r="A971" s="18"/>
      <c r="B971" s="5"/>
    </row>
    <row r="972" spans="1:2" ht="14" x14ac:dyDescent="0.15">
      <c r="A972" s="18"/>
      <c r="B972" s="5"/>
    </row>
    <row r="973" spans="1:2" ht="14" x14ac:dyDescent="0.15">
      <c r="A973" s="18"/>
      <c r="B973" s="5"/>
    </row>
    <row r="974" spans="1:2" ht="14" x14ac:dyDescent="0.15">
      <c r="A974" s="18"/>
      <c r="B974" s="5"/>
    </row>
    <row r="975" spans="1:2" ht="14" x14ac:dyDescent="0.15">
      <c r="A975" s="18"/>
      <c r="B975" s="5"/>
    </row>
    <row r="976" spans="1:2" ht="14" x14ac:dyDescent="0.15">
      <c r="A976" s="18"/>
      <c r="B976" s="5"/>
    </row>
    <row r="977" spans="1:2" ht="14" x14ac:dyDescent="0.15">
      <c r="A977" s="18"/>
      <c r="B977" s="5"/>
    </row>
    <row r="978" spans="1:2" ht="14" x14ac:dyDescent="0.15">
      <c r="A978" s="18"/>
      <c r="B978" s="5"/>
    </row>
    <row r="979" spans="1:2" ht="14" x14ac:dyDescent="0.15">
      <c r="A979" s="18"/>
      <c r="B979" s="5"/>
    </row>
    <row r="980" spans="1:2" ht="14" x14ac:dyDescent="0.15">
      <c r="A980" s="18"/>
      <c r="B980" s="5"/>
    </row>
    <row r="981" spans="1:2" ht="14" x14ac:dyDescent="0.15">
      <c r="A981" s="18"/>
      <c r="B981" s="5"/>
    </row>
    <row r="982" spans="1:2" ht="14" x14ac:dyDescent="0.15">
      <c r="A982" s="18"/>
      <c r="B982" s="5"/>
    </row>
    <row r="983" spans="1:2" ht="14" x14ac:dyDescent="0.15">
      <c r="A983" s="18"/>
      <c r="B983" s="5"/>
    </row>
    <row r="984" spans="1:2" ht="14" x14ac:dyDescent="0.15">
      <c r="A984" s="18"/>
      <c r="B984" s="5"/>
    </row>
    <row r="985" spans="1:2" ht="14" x14ac:dyDescent="0.15">
      <c r="A985" s="18"/>
      <c r="B985" s="5"/>
    </row>
    <row r="986" spans="1:2" ht="14" x14ac:dyDescent="0.15">
      <c r="A986" s="18"/>
      <c r="B986" s="5"/>
    </row>
    <row r="987" spans="1:2" ht="14" x14ac:dyDescent="0.15">
      <c r="A987" s="18"/>
      <c r="B987" s="5"/>
    </row>
    <row r="988" spans="1:2" ht="14" x14ac:dyDescent="0.15">
      <c r="A988" s="18"/>
      <c r="B988" s="5"/>
    </row>
    <row r="989" spans="1:2" ht="14" x14ac:dyDescent="0.15">
      <c r="A989" s="18"/>
      <c r="B989" s="5"/>
    </row>
    <row r="990" spans="1:2" ht="14" x14ac:dyDescent="0.15">
      <c r="A990" s="18"/>
      <c r="B990" s="5"/>
    </row>
    <row r="991" spans="1:2" ht="14" x14ac:dyDescent="0.15">
      <c r="A991" s="18"/>
      <c r="B991" s="5"/>
    </row>
    <row r="992" spans="1:2" ht="14" x14ac:dyDescent="0.15">
      <c r="A992" s="18"/>
      <c r="B992" s="5"/>
    </row>
    <row r="993" spans="1:2" ht="14" x14ac:dyDescent="0.15">
      <c r="A993" s="18"/>
      <c r="B993" s="5"/>
    </row>
    <row r="994" spans="1:2" ht="14" x14ac:dyDescent="0.15">
      <c r="A994" s="18"/>
      <c r="B994" s="5"/>
    </row>
    <row r="995" spans="1:2" ht="14" x14ac:dyDescent="0.15">
      <c r="A995" s="18"/>
      <c r="B995" s="5"/>
    </row>
    <row r="996" spans="1:2" ht="14" x14ac:dyDescent="0.15">
      <c r="A996" s="18"/>
      <c r="B996" s="5"/>
    </row>
    <row r="997" spans="1:2" ht="14" x14ac:dyDescent="0.15">
      <c r="A997" s="18"/>
      <c r="B997" s="5"/>
    </row>
    <row r="998" spans="1:2" ht="14" x14ac:dyDescent="0.15">
      <c r="A998" s="18"/>
      <c r="B998" s="5"/>
    </row>
    <row r="999" spans="1:2" ht="14" x14ac:dyDescent="0.15">
      <c r="A999" s="18"/>
      <c r="B999" s="5"/>
    </row>
    <row r="1000" spans="1:2" ht="14" x14ac:dyDescent="0.15">
      <c r="A1000" s="18"/>
      <c r="B1000" s="5"/>
    </row>
    <row r="1001" spans="1:2" ht="14" x14ac:dyDescent="0.15">
      <c r="A1001" s="18"/>
      <c r="B1001" s="5"/>
    </row>
  </sheetData>
  <mergeCells count="1">
    <mergeCell ref="A1:B1"/>
  </mergeCells>
  <pageMargins left="0.7" right="0.7" top="0.75" bottom="0.75" header="0.3" footer="0.3"/>
  <ignoredErrors>
    <ignoredError sqref="A3:A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2"/>
  <sheetViews>
    <sheetView showGridLines="0" workbookViewId="0">
      <selection sqref="A1:B1"/>
    </sheetView>
  </sheetViews>
  <sheetFormatPr baseColWidth="10" defaultColWidth="14.5" defaultRowHeight="15.75" customHeight="1" x14ac:dyDescent="0.15"/>
  <cols>
    <col min="2" max="2" width="122.5" customWidth="1"/>
  </cols>
  <sheetData>
    <row r="1" spans="1:26" ht="15.75" customHeight="1" x14ac:dyDescent="0.15">
      <c r="A1" s="192" t="s">
        <v>7340</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25" t="s">
        <v>292</v>
      </c>
      <c r="B2" s="40"/>
      <c r="C2" s="5"/>
      <c r="D2" s="5"/>
      <c r="E2" s="5"/>
      <c r="F2" s="5"/>
      <c r="G2" s="5"/>
      <c r="H2" s="5"/>
      <c r="I2" s="5"/>
      <c r="J2" s="5"/>
      <c r="K2" s="5"/>
      <c r="L2" s="5"/>
      <c r="M2" s="5"/>
      <c r="N2" s="5"/>
      <c r="O2" s="5"/>
      <c r="P2" s="5"/>
      <c r="Q2" s="5"/>
      <c r="R2" s="5"/>
      <c r="S2" s="5"/>
      <c r="T2" s="5"/>
      <c r="U2" s="5"/>
      <c r="V2" s="5"/>
      <c r="W2" s="5"/>
      <c r="X2" s="5"/>
      <c r="Y2" s="5"/>
      <c r="Z2" s="5"/>
    </row>
    <row r="3" spans="1:26" ht="15.75" customHeight="1" x14ac:dyDescent="0.15">
      <c r="A3" s="42" t="s">
        <v>5227</v>
      </c>
      <c r="B3" s="5" t="s">
        <v>5228</v>
      </c>
      <c r="C3" s="5"/>
      <c r="D3" s="5"/>
      <c r="E3" s="5"/>
      <c r="F3" s="5"/>
      <c r="G3" s="5"/>
      <c r="H3" s="5"/>
      <c r="I3" s="5"/>
      <c r="J3" s="5"/>
      <c r="K3" s="5"/>
      <c r="L3" s="5"/>
      <c r="M3" s="5"/>
      <c r="N3" s="5"/>
      <c r="O3" s="5"/>
      <c r="P3" s="5"/>
      <c r="Q3" s="5"/>
      <c r="R3" s="5"/>
      <c r="S3" s="5"/>
      <c r="T3" s="5"/>
      <c r="U3" s="5"/>
      <c r="V3" s="5"/>
      <c r="W3" s="5"/>
      <c r="X3" s="5"/>
      <c r="Y3" s="5"/>
      <c r="Z3" s="5"/>
    </row>
    <row r="4" spans="1:26" ht="15.75" customHeight="1" x14ac:dyDescent="0.15">
      <c r="A4" s="42" t="s">
        <v>5229</v>
      </c>
      <c r="B4" s="5" t="s">
        <v>5230</v>
      </c>
      <c r="C4" s="5"/>
      <c r="D4" s="5"/>
      <c r="E4" s="5"/>
      <c r="F4" s="5"/>
      <c r="G4" s="5"/>
      <c r="H4" s="5"/>
      <c r="I4" s="5"/>
      <c r="J4" s="5"/>
      <c r="K4" s="5"/>
      <c r="L4" s="5"/>
      <c r="M4" s="5"/>
      <c r="N4" s="5"/>
      <c r="O4" s="5"/>
      <c r="P4" s="5"/>
      <c r="Q4" s="5"/>
      <c r="R4" s="5"/>
      <c r="S4" s="5"/>
      <c r="T4" s="5"/>
      <c r="U4" s="5"/>
      <c r="V4" s="5"/>
      <c r="W4" s="5"/>
      <c r="X4" s="5"/>
      <c r="Y4" s="5"/>
      <c r="Z4" s="5"/>
    </row>
    <row r="5" spans="1:26" ht="15.75" customHeight="1" x14ac:dyDescent="0.15">
      <c r="A5" s="42" t="s">
        <v>5231</v>
      </c>
      <c r="B5" s="5" t="s">
        <v>5232</v>
      </c>
      <c r="C5" s="5"/>
      <c r="D5" s="5"/>
      <c r="E5" s="5"/>
      <c r="F5" s="5"/>
      <c r="G5" s="5"/>
      <c r="H5" s="5"/>
      <c r="I5" s="5"/>
      <c r="J5" s="5"/>
      <c r="K5" s="5"/>
      <c r="L5" s="5"/>
      <c r="M5" s="5"/>
      <c r="N5" s="5"/>
      <c r="O5" s="5"/>
      <c r="P5" s="5"/>
      <c r="Q5" s="5"/>
      <c r="R5" s="5"/>
      <c r="S5" s="5"/>
      <c r="T5" s="5"/>
      <c r="U5" s="5"/>
      <c r="V5" s="5"/>
      <c r="W5" s="5"/>
      <c r="X5" s="5"/>
      <c r="Y5" s="5"/>
      <c r="Z5" s="5"/>
    </row>
    <row r="6" spans="1:26" ht="15.75" customHeight="1" x14ac:dyDescent="0.15">
      <c r="A6" s="42" t="s">
        <v>5233</v>
      </c>
      <c r="B6" s="5" t="s">
        <v>5234</v>
      </c>
      <c r="C6" s="5"/>
      <c r="D6" s="5"/>
      <c r="E6" s="5"/>
      <c r="F6" s="5"/>
      <c r="G6" s="5"/>
      <c r="H6" s="5"/>
      <c r="I6" s="5"/>
      <c r="J6" s="5"/>
      <c r="K6" s="5"/>
      <c r="L6" s="5"/>
      <c r="M6" s="5"/>
      <c r="N6" s="5"/>
      <c r="O6" s="5"/>
      <c r="P6" s="5"/>
      <c r="Q6" s="5"/>
      <c r="R6" s="5"/>
      <c r="S6" s="5"/>
      <c r="T6" s="5"/>
      <c r="U6" s="5"/>
      <c r="V6" s="5"/>
      <c r="W6" s="5"/>
      <c r="X6" s="5"/>
      <c r="Y6" s="5"/>
      <c r="Z6" s="5"/>
    </row>
    <row r="7" spans="1:26" ht="15.75" customHeight="1" x14ac:dyDescent="0.15">
      <c r="A7" s="42" t="s">
        <v>5235</v>
      </c>
      <c r="B7" s="5" t="s">
        <v>5162</v>
      </c>
      <c r="C7" s="5"/>
      <c r="D7" s="5"/>
      <c r="E7" s="5"/>
      <c r="F7" s="5"/>
      <c r="G7" s="5"/>
      <c r="H7" s="5"/>
      <c r="I7" s="5"/>
      <c r="J7" s="5"/>
      <c r="K7" s="5"/>
      <c r="L7" s="5"/>
      <c r="M7" s="5"/>
      <c r="N7" s="5"/>
      <c r="O7" s="5"/>
      <c r="P7" s="5"/>
      <c r="Q7" s="5"/>
      <c r="R7" s="5"/>
      <c r="S7" s="5"/>
      <c r="T7" s="5"/>
      <c r="U7" s="5"/>
      <c r="V7" s="5"/>
      <c r="W7" s="5"/>
      <c r="X7" s="5"/>
      <c r="Y7" s="5"/>
      <c r="Z7" s="5"/>
    </row>
    <row r="8" spans="1:26" ht="15.75" customHeight="1" x14ac:dyDescent="0.15">
      <c r="A8" s="42" t="s">
        <v>5236</v>
      </c>
      <c r="B8" s="5" t="s">
        <v>5237</v>
      </c>
      <c r="C8" s="5"/>
      <c r="D8" s="5"/>
      <c r="E8" s="5"/>
      <c r="F8" s="5"/>
      <c r="G8" s="5"/>
      <c r="H8" s="5"/>
      <c r="I8" s="5"/>
      <c r="J8" s="5"/>
      <c r="K8" s="5"/>
      <c r="L8" s="5"/>
      <c r="M8" s="5"/>
      <c r="N8" s="5"/>
      <c r="O8" s="5"/>
      <c r="P8" s="5"/>
      <c r="Q8" s="5"/>
      <c r="R8" s="5"/>
      <c r="S8" s="5"/>
      <c r="T8" s="5"/>
      <c r="U8" s="5"/>
      <c r="V8" s="5"/>
      <c r="W8" s="5"/>
      <c r="X8" s="5"/>
      <c r="Y8" s="5"/>
      <c r="Z8" s="5"/>
    </row>
    <row r="9" spans="1:26" ht="15.75" customHeight="1" x14ac:dyDescent="0.15">
      <c r="A9" s="42" t="s">
        <v>5238</v>
      </c>
      <c r="B9" s="5" t="s">
        <v>5239</v>
      </c>
      <c r="C9" s="5"/>
      <c r="D9" s="5"/>
      <c r="E9" s="5"/>
      <c r="F9" s="5"/>
      <c r="G9" s="5"/>
      <c r="H9" s="5"/>
      <c r="I9" s="5"/>
      <c r="J9" s="5"/>
      <c r="K9" s="5"/>
      <c r="L9" s="5"/>
      <c r="M9" s="5"/>
      <c r="N9" s="5"/>
      <c r="O9" s="5"/>
      <c r="P9" s="5"/>
      <c r="Q9" s="5"/>
      <c r="R9" s="5"/>
      <c r="S9" s="5"/>
      <c r="T9" s="5"/>
      <c r="U9" s="5"/>
      <c r="V9" s="5"/>
      <c r="W9" s="5"/>
      <c r="X9" s="5"/>
      <c r="Y9" s="5"/>
      <c r="Z9" s="5"/>
    </row>
    <row r="10" spans="1:26" ht="15.75" customHeight="1" x14ac:dyDescent="0.15">
      <c r="A10" s="42" t="s">
        <v>5064</v>
      </c>
      <c r="B10" s="5" t="s">
        <v>5240</v>
      </c>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15">
      <c r="A11" s="42" t="s">
        <v>5066</v>
      </c>
      <c r="B11" s="5" t="s">
        <v>5180</v>
      </c>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15">
      <c r="A12" s="42" t="s">
        <v>5241</v>
      </c>
      <c r="B12" s="5" t="s">
        <v>5242</v>
      </c>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15">
      <c r="A13" s="42" t="s">
        <v>5243</v>
      </c>
      <c r="B13" s="5" t="s">
        <v>5244</v>
      </c>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15">
      <c r="A14" s="42" t="s">
        <v>5245</v>
      </c>
      <c r="B14" s="5" t="s">
        <v>5246</v>
      </c>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15">
      <c r="A15" s="42" t="s">
        <v>5247</v>
      </c>
      <c r="B15" s="5" t="s">
        <v>5248</v>
      </c>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15">
      <c r="A16" s="42" t="s">
        <v>5249</v>
      </c>
      <c r="B16" s="5" t="s">
        <v>5250</v>
      </c>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15">
      <c r="A17" s="42" t="s">
        <v>5135</v>
      </c>
      <c r="B17" s="5" t="s">
        <v>5136</v>
      </c>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15">
      <c r="A18" s="42" t="s">
        <v>5139</v>
      </c>
      <c r="B18" s="5" t="s">
        <v>5140</v>
      </c>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15">
      <c r="A19" s="42" t="s">
        <v>5141</v>
      </c>
      <c r="B19" s="5" t="s">
        <v>5142</v>
      </c>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15">
      <c r="A20" s="42" t="s">
        <v>5143</v>
      </c>
      <c r="B20" s="5" t="s">
        <v>5144</v>
      </c>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15">
      <c r="A21" s="42" t="s">
        <v>5251</v>
      </c>
      <c r="B21" s="5" t="s">
        <v>5252</v>
      </c>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15">
      <c r="A22" s="42" t="s">
        <v>5253</v>
      </c>
      <c r="B22" s="5" t="s">
        <v>5252</v>
      </c>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15">
      <c r="A23" s="42" t="s">
        <v>5254</v>
      </c>
      <c r="B23" s="5" t="s">
        <v>5255</v>
      </c>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15">
      <c r="A24" s="42" t="s">
        <v>5256</v>
      </c>
      <c r="B24" s="5" t="s">
        <v>5257</v>
      </c>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15">
      <c r="A25" s="42" t="s">
        <v>5258</v>
      </c>
      <c r="B25" s="5" t="s">
        <v>5259</v>
      </c>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15">
      <c r="A26" s="42" t="s">
        <v>5260</v>
      </c>
      <c r="B26" s="5" t="s">
        <v>5261</v>
      </c>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15">
      <c r="A27" s="42" t="s">
        <v>5262</v>
      </c>
      <c r="B27" s="5" t="s">
        <v>5263</v>
      </c>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15">
      <c r="A28" s="42" t="s">
        <v>5264</v>
      </c>
      <c r="B28" s="5" t="s">
        <v>5265</v>
      </c>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15">
      <c r="A29" s="42" t="s">
        <v>5266</v>
      </c>
      <c r="B29" s="5" t="s">
        <v>5267</v>
      </c>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15">
      <c r="A30" s="42" t="s">
        <v>4669</v>
      </c>
      <c r="B30" s="5" t="s">
        <v>5268</v>
      </c>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15">
      <c r="A31" s="42" t="s">
        <v>5269</v>
      </c>
      <c r="B31" s="5" t="s">
        <v>5270</v>
      </c>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15">
      <c r="A32" s="42" t="s">
        <v>5271</v>
      </c>
      <c r="B32" s="5" t="s">
        <v>5272</v>
      </c>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15">
      <c r="A33" s="42" t="s">
        <v>5273</v>
      </c>
      <c r="B33" s="5" t="s">
        <v>5274</v>
      </c>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15">
      <c r="A34" s="42" t="s">
        <v>5275</v>
      </c>
      <c r="B34" s="5" t="s">
        <v>5276</v>
      </c>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15">
      <c r="A35" s="42" t="s">
        <v>5277</v>
      </c>
      <c r="B35" s="5" t="s">
        <v>5278</v>
      </c>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15">
      <c r="A36" s="42" t="s">
        <v>5145</v>
      </c>
      <c r="B36" s="5" t="s">
        <v>5148</v>
      </c>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15">
      <c r="A37" s="42" t="s">
        <v>5149</v>
      </c>
      <c r="B37" s="5" t="s">
        <v>5150</v>
      </c>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15">
      <c r="A38" s="42" t="s">
        <v>5151</v>
      </c>
      <c r="B38" s="5" t="s">
        <v>5152</v>
      </c>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15">
      <c r="A39" s="42" t="s">
        <v>5153</v>
      </c>
      <c r="B39" s="5" t="s">
        <v>5154</v>
      </c>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15">
      <c r="A40" s="42" t="s">
        <v>5279</v>
      </c>
      <c r="B40" s="5" t="s">
        <v>5280</v>
      </c>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15">
      <c r="A41" s="42" t="s">
        <v>5281</v>
      </c>
      <c r="B41" s="5" t="s">
        <v>5282</v>
      </c>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15">
      <c r="A42" s="42" t="s">
        <v>5283</v>
      </c>
      <c r="B42" s="5" t="s">
        <v>5284</v>
      </c>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15">
      <c r="A43" s="42" t="s">
        <v>5285</v>
      </c>
      <c r="B43" s="5" t="s">
        <v>5286</v>
      </c>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15">
      <c r="A44" s="42" t="s">
        <v>4681</v>
      </c>
      <c r="B44" s="5" t="s">
        <v>5287</v>
      </c>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15">
      <c r="A45" s="42" t="s">
        <v>5288</v>
      </c>
      <c r="B45" s="5" t="s">
        <v>5289</v>
      </c>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15">
      <c r="A46" s="42" t="s">
        <v>5290</v>
      </c>
      <c r="B46" s="5" t="s">
        <v>5291</v>
      </c>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15">
      <c r="A47" s="42" t="s">
        <v>5292</v>
      </c>
      <c r="B47" s="5" t="s">
        <v>5287</v>
      </c>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15">
      <c r="A48" s="42" t="s">
        <v>5293</v>
      </c>
      <c r="B48" s="5" t="s">
        <v>5294</v>
      </c>
      <c r="C48" s="5"/>
      <c r="D48" s="5"/>
      <c r="E48" s="5"/>
      <c r="F48" s="5"/>
      <c r="G48" s="5"/>
      <c r="H48" s="5"/>
      <c r="I48" s="5"/>
      <c r="J48" s="5"/>
      <c r="K48" s="5"/>
      <c r="L48" s="5"/>
      <c r="M48" s="5"/>
      <c r="N48" s="5"/>
      <c r="O48" s="5"/>
      <c r="P48" s="5"/>
      <c r="Q48" s="5"/>
      <c r="R48" s="5"/>
      <c r="S48" s="5"/>
      <c r="T48" s="5"/>
      <c r="U48" s="5"/>
      <c r="V48" s="5"/>
      <c r="W48" s="5"/>
      <c r="X48" s="5"/>
      <c r="Y48" s="5"/>
      <c r="Z48" s="5"/>
    </row>
    <row r="49" spans="1:26" ht="14" x14ac:dyDescent="0.15">
      <c r="A49" s="42" t="s">
        <v>5295</v>
      </c>
      <c r="B49" s="5" t="s">
        <v>5296</v>
      </c>
      <c r="C49" s="5"/>
      <c r="D49" s="5"/>
      <c r="E49" s="5"/>
      <c r="F49" s="5"/>
      <c r="G49" s="5"/>
      <c r="H49" s="5"/>
      <c r="I49" s="5"/>
      <c r="J49" s="5"/>
      <c r="K49" s="5"/>
      <c r="L49" s="5"/>
      <c r="M49" s="5"/>
      <c r="N49" s="5"/>
      <c r="O49" s="5"/>
      <c r="P49" s="5"/>
      <c r="Q49" s="5"/>
      <c r="R49" s="5"/>
      <c r="S49" s="5"/>
      <c r="T49" s="5"/>
      <c r="U49" s="5"/>
      <c r="V49" s="5"/>
      <c r="W49" s="5"/>
      <c r="X49" s="5"/>
      <c r="Y49" s="5"/>
      <c r="Z49" s="5"/>
    </row>
    <row r="50" spans="1:26" ht="14" x14ac:dyDescent="0.15">
      <c r="A50" s="42" t="s">
        <v>5297</v>
      </c>
      <c r="B50" s="5" t="s">
        <v>5298</v>
      </c>
      <c r="C50" s="5"/>
      <c r="D50" s="5"/>
      <c r="E50" s="5"/>
      <c r="F50" s="5"/>
      <c r="G50" s="5"/>
      <c r="H50" s="5"/>
      <c r="I50" s="5"/>
      <c r="J50" s="5"/>
      <c r="K50" s="5"/>
      <c r="L50" s="5"/>
      <c r="M50" s="5"/>
      <c r="N50" s="5"/>
      <c r="O50" s="5"/>
      <c r="P50" s="5"/>
      <c r="Q50" s="5"/>
      <c r="R50" s="5"/>
      <c r="S50" s="5"/>
      <c r="T50" s="5"/>
      <c r="U50" s="5"/>
      <c r="V50" s="5"/>
      <c r="W50" s="5"/>
      <c r="X50" s="5"/>
      <c r="Y50" s="5"/>
      <c r="Z50" s="5"/>
    </row>
    <row r="51" spans="1:26" ht="14" x14ac:dyDescent="0.15">
      <c r="A51" s="42" t="s">
        <v>5299</v>
      </c>
      <c r="B51" s="5" t="s">
        <v>5300</v>
      </c>
      <c r="C51" s="5"/>
      <c r="D51" s="5"/>
      <c r="E51" s="5"/>
      <c r="F51" s="5"/>
      <c r="G51" s="5"/>
      <c r="H51" s="5"/>
      <c r="I51" s="5"/>
      <c r="J51" s="5"/>
      <c r="K51" s="5"/>
      <c r="L51" s="5"/>
      <c r="M51" s="5"/>
      <c r="N51" s="5"/>
      <c r="O51" s="5"/>
      <c r="P51" s="5"/>
      <c r="Q51" s="5"/>
      <c r="R51" s="5"/>
      <c r="S51" s="5"/>
      <c r="T51" s="5"/>
      <c r="U51" s="5"/>
      <c r="V51" s="5"/>
      <c r="W51" s="5"/>
      <c r="X51" s="5"/>
      <c r="Y51" s="5"/>
      <c r="Z51" s="5"/>
    </row>
    <row r="52" spans="1:26" ht="14" x14ac:dyDescent="0.15">
      <c r="A52" s="42" t="s">
        <v>5301</v>
      </c>
      <c r="B52" s="5" t="s">
        <v>5302</v>
      </c>
      <c r="C52" s="5"/>
      <c r="D52" s="5"/>
      <c r="E52" s="5"/>
      <c r="F52" s="5"/>
      <c r="G52" s="5"/>
      <c r="H52" s="5"/>
      <c r="I52" s="5"/>
      <c r="J52" s="5"/>
      <c r="K52" s="5"/>
      <c r="L52" s="5"/>
      <c r="M52" s="5"/>
      <c r="N52" s="5"/>
      <c r="O52" s="5"/>
      <c r="P52" s="5"/>
      <c r="Q52" s="5"/>
      <c r="R52" s="5"/>
      <c r="S52" s="5"/>
      <c r="T52" s="5"/>
      <c r="U52" s="5"/>
      <c r="V52" s="5"/>
      <c r="W52" s="5"/>
      <c r="X52" s="5"/>
      <c r="Y52" s="5"/>
      <c r="Z52" s="5"/>
    </row>
    <row r="53" spans="1:26" ht="14" x14ac:dyDescent="0.15">
      <c r="A53" s="42" t="s">
        <v>5303</v>
      </c>
      <c r="B53" s="5" t="s">
        <v>5304</v>
      </c>
      <c r="C53" s="5"/>
      <c r="D53" s="5"/>
      <c r="E53" s="5"/>
      <c r="F53" s="5"/>
      <c r="G53" s="5"/>
      <c r="H53" s="5"/>
      <c r="I53" s="5"/>
      <c r="J53" s="5"/>
      <c r="K53" s="5"/>
      <c r="L53" s="5"/>
      <c r="M53" s="5"/>
      <c r="N53" s="5"/>
      <c r="O53" s="5"/>
      <c r="P53" s="5"/>
      <c r="Q53" s="5"/>
      <c r="R53" s="5"/>
      <c r="S53" s="5"/>
      <c r="T53" s="5"/>
      <c r="U53" s="5"/>
      <c r="V53" s="5"/>
      <c r="W53" s="5"/>
      <c r="X53" s="5"/>
      <c r="Y53" s="5"/>
      <c r="Z53" s="5"/>
    </row>
    <row r="54" spans="1:26" ht="14" x14ac:dyDescent="0.15">
      <c r="A54" s="42" t="s">
        <v>5305</v>
      </c>
      <c r="B54" s="5" t="s">
        <v>5306</v>
      </c>
      <c r="C54" s="5"/>
      <c r="D54" s="5"/>
      <c r="E54" s="5"/>
      <c r="F54" s="5"/>
      <c r="G54" s="5"/>
      <c r="H54" s="5"/>
      <c r="I54" s="5"/>
      <c r="J54" s="5"/>
      <c r="K54" s="5"/>
      <c r="L54" s="5"/>
      <c r="M54" s="5"/>
      <c r="N54" s="5"/>
      <c r="O54" s="5"/>
      <c r="P54" s="5"/>
      <c r="Q54" s="5"/>
      <c r="R54" s="5"/>
      <c r="S54" s="5"/>
      <c r="T54" s="5"/>
      <c r="U54" s="5"/>
      <c r="V54" s="5"/>
      <c r="W54" s="5"/>
      <c r="X54" s="5"/>
      <c r="Y54" s="5"/>
      <c r="Z54" s="5"/>
    </row>
    <row r="55" spans="1:26" ht="14" x14ac:dyDescent="0.15">
      <c r="A55" s="42" t="s">
        <v>5307</v>
      </c>
      <c r="B55" s="5" t="s">
        <v>5308</v>
      </c>
      <c r="C55" s="5"/>
      <c r="D55" s="5"/>
      <c r="E55" s="5"/>
      <c r="F55" s="5"/>
      <c r="G55" s="5"/>
      <c r="H55" s="5"/>
      <c r="I55" s="5"/>
      <c r="J55" s="5"/>
      <c r="K55" s="5"/>
      <c r="L55" s="5"/>
      <c r="M55" s="5"/>
      <c r="N55" s="5"/>
      <c r="O55" s="5"/>
      <c r="P55" s="5"/>
      <c r="Q55" s="5"/>
      <c r="R55" s="5"/>
      <c r="S55" s="5"/>
      <c r="T55" s="5"/>
      <c r="U55" s="5"/>
      <c r="V55" s="5"/>
      <c r="W55" s="5"/>
      <c r="X55" s="5"/>
      <c r="Y55" s="5"/>
      <c r="Z55" s="5"/>
    </row>
    <row r="56" spans="1:26" ht="14" x14ac:dyDescent="0.15">
      <c r="A56" s="42" t="s">
        <v>5309</v>
      </c>
      <c r="B56" s="5" t="s">
        <v>5310</v>
      </c>
      <c r="C56" s="5"/>
      <c r="D56" s="5"/>
      <c r="E56" s="5"/>
      <c r="F56" s="5"/>
      <c r="G56" s="5"/>
      <c r="H56" s="5"/>
      <c r="I56" s="5"/>
      <c r="J56" s="5"/>
      <c r="K56" s="5"/>
      <c r="L56" s="5"/>
      <c r="M56" s="5"/>
      <c r="N56" s="5"/>
      <c r="O56" s="5"/>
      <c r="P56" s="5"/>
      <c r="Q56" s="5"/>
      <c r="R56" s="5"/>
      <c r="S56" s="5"/>
      <c r="T56" s="5"/>
      <c r="U56" s="5"/>
      <c r="V56" s="5"/>
      <c r="W56" s="5"/>
      <c r="X56" s="5"/>
      <c r="Y56" s="5"/>
      <c r="Z56" s="5"/>
    </row>
    <row r="57" spans="1:26" ht="14" x14ac:dyDescent="0.15">
      <c r="A57" s="42" t="s">
        <v>5311</v>
      </c>
      <c r="B57" s="5" t="s">
        <v>5312</v>
      </c>
      <c r="C57" s="5"/>
      <c r="D57" s="5"/>
      <c r="E57" s="5"/>
      <c r="F57" s="5"/>
      <c r="G57" s="5"/>
      <c r="H57" s="5"/>
      <c r="I57" s="5"/>
      <c r="J57" s="5"/>
      <c r="K57" s="5"/>
      <c r="L57" s="5"/>
      <c r="M57" s="5"/>
      <c r="N57" s="5"/>
      <c r="O57" s="5"/>
      <c r="P57" s="5"/>
      <c r="Q57" s="5"/>
      <c r="R57" s="5"/>
      <c r="S57" s="5"/>
      <c r="T57" s="5"/>
      <c r="U57" s="5"/>
      <c r="V57" s="5"/>
      <c r="W57" s="5"/>
      <c r="X57" s="5"/>
      <c r="Y57" s="5"/>
      <c r="Z57" s="5"/>
    </row>
    <row r="58" spans="1:26" ht="14" x14ac:dyDescent="0.15">
      <c r="A58" s="42" t="s">
        <v>5313</v>
      </c>
      <c r="B58" s="5" t="s">
        <v>5314</v>
      </c>
      <c r="C58" s="5"/>
      <c r="D58" s="5"/>
      <c r="E58" s="5"/>
      <c r="F58" s="5"/>
      <c r="G58" s="5"/>
      <c r="H58" s="5"/>
      <c r="I58" s="5"/>
      <c r="J58" s="5"/>
      <c r="K58" s="5"/>
      <c r="L58" s="5"/>
      <c r="M58" s="5"/>
      <c r="N58" s="5"/>
      <c r="O58" s="5"/>
      <c r="P58" s="5"/>
      <c r="Q58" s="5"/>
      <c r="R58" s="5"/>
      <c r="S58" s="5"/>
      <c r="T58" s="5"/>
      <c r="U58" s="5"/>
      <c r="V58" s="5"/>
      <c r="W58" s="5"/>
      <c r="X58" s="5"/>
      <c r="Y58" s="5"/>
      <c r="Z58" s="5"/>
    </row>
    <row r="59" spans="1:26" ht="14" x14ac:dyDescent="0.15">
      <c r="A59" s="42" t="s">
        <v>5313</v>
      </c>
      <c r="B59" s="5" t="s">
        <v>5315</v>
      </c>
      <c r="C59" s="5"/>
      <c r="D59" s="5"/>
      <c r="E59" s="5"/>
      <c r="F59" s="5"/>
      <c r="G59" s="5"/>
      <c r="H59" s="5"/>
      <c r="I59" s="5"/>
      <c r="J59" s="5"/>
      <c r="K59" s="5"/>
      <c r="L59" s="5"/>
      <c r="M59" s="5"/>
      <c r="N59" s="5"/>
      <c r="O59" s="5"/>
      <c r="P59" s="5"/>
      <c r="Q59" s="5"/>
      <c r="R59" s="5"/>
      <c r="S59" s="5"/>
      <c r="T59" s="5"/>
      <c r="U59" s="5"/>
      <c r="V59" s="5"/>
      <c r="W59" s="5"/>
      <c r="X59" s="5"/>
      <c r="Y59" s="5"/>
      <c r="Z59" s="5"/>
    </row>
    <row r="60" spans="1:26" ht="14" x14ac:dyDescent="0.15">
      <c r="A60" s="42" t="s">
        <v>5313</v>
      </c>
      <c r="B60" s="5" t="s">
        <v>5316</v>
      </c>
      <c r="C60" s="5"/>
      <c r="D60" s="5"/>
      <c r="E60" s="5"/>
      <c r="F60" s="5"/>
      <c r="G60" s="5"/>
      <c r="H60" s="5"/>
      <c r="I60" s="5"/>
      <c r="J60" s="5"/>
      <c r="K60" s="5"/>
      <c r="L60" s="5"/>
      <c r="M60" s="5"/>
      <c r="N60" s="5"/>
      <c r="O60" s="5"/>
      <c r="P60" s="5"/>
      <c r="Q60" s="5"/>
      <c r="R60" s="5"/>
      <c r="S60" s="5"/>
      <c r="T60" s="5"/>
      <c r="U60" s="5"/>
      <c r="V60" s="5"/>
      <c r="W60" s="5"/>
      <c r="X60" s="5"/>
      <c r="Y60" s="5"/>
      <c r="Z60" s="5"/>
    </row>
    <row r="61" spans="1:26" ht="14" x14ac:dyDescent="0.15">
      <c r="A61" s="42" t="s">
        <v>5317</v>
      </c>
      <c r="B61" s="5" t="s">
        <v>5318</v>
      </c>
      <c r="C61" s="5"/>
      <c r="D61" s="5"/>
      <c r="E61" s="5"/>
      <c r="F61" s="5"/>
      <c r="G61" s="5"/>
      <c r="H61" s="5"/>
      <c r="I61" s="5"/>
      <c r="J61" s="5"/>
      <c r="K61" s="5"/>
      <c r="L61" s="5"/>
      <c r="M61" s="5"/>
      <c r="N61" s="5"/>
      <c r="O61" s="5"/>
      <c r="P61" s="5"/>
      <c r="Q61" s="5"/>
      <c r="R61" s="5"/>
      <c r="S61" s="5"/>
      <c r="T61" s="5"/>
      <c r="U61" s="5"/>
      <c r="V61" s="5"/>
      <c r="W61" s="5"/>
      <c r="X61" s="5"/>
      <c r="Y61" s="5"/>
      <c r="Z61" s="5"/>
    </row>
    <row r="62" spans="1:26" ht="14" x14ac:dyDescent="0.15">
      <c r="A62" s="42" t="s">
        <v>5262</v>
      </c>
      <c r="B62" s="5" t="s">
        <v>5263</v>
      </c>
      <c r="C62" s="5"/>
      <c r="D62" s="5"/>
      <c r="E62" s="5"/>
      <c r="F62" s="5"/>
      <c r="G62" s="5"/>
      <c r="H62" s="5"/>
      <c r="I62" s="5"/>
      <c r="J62" s="5"/>
      <c r="K62" s="5"/>
      <c r="L62" s="5"/>
      <c r="M62" s="5"/>
      <c r="N62" s="5"/>
      <c r="O62" s="5"/>
      <c r="P62" s="5"/>
      <c r="Q62" s="5"/>
      <c r="R62" s="5"/>
      <c r="S62" s="5"/>
      <c r="T62" s="5"/>
      <c r="U62" s="5"/>
      <c r="V62" s="5"/>
      <c r="W62" s="5"/>
      <c r="X62" s="5"/>
      <c r="Y62" s="5"/>
      <c r="Z62" s="5"/>
    </row>
    <row r="63" spans="1:26" ht="14" x14ac:dyDescent="0.15">
      <c r="A63" s="42" t="s">
        <v>5319</v>
      </c>
      <c r="B63" s="5" t="s">
        <v>5320</v>
      </c>
      <c r="C63" s="5"/>
      <c r="D63" s="5"/>
      <c r="E63" s="5"/>
      <c r="F63" s="5"/>
      <c r="G63" s="5"/>
      <c r="H63" s="5"/>
      <c r="I63" s="5"/>
      <c r="J63" s="5"/>
      <c r="K63" s="5"/>
      <c r="L63" s="5"/>
      <c r="M63" s="5"/>
      <c r="N63" s="5"/>
      <c r="O63" s="5"/>
      <c r="P63" s="5"/>
      <c r="Q63" s="5"/>
      <c r="R63" s="5"/>
      <c r="S63" s="5"/>
      <c r="T63" s="5"/>
      <c r="U63" s="5"/>
      <c r="V63" s="5"/>
      <c r="W63" s="5"/>
      <c r="X63" s="5"/>
      <c r="Y63" s="5"/>
      <c r="Z63" s="5"/>
    </row>
    <row r="64" spans="1:26" ht="14" x14ac:dyDescent="0.15">
      <c r="A64" s="42" t="s">
        <v>4671</v>
      </c>
      <c r="B64" s="5" t="s">
        <v>4672</v>
      </c>
      <c r="C64" s="5"/>
      <c r="D64" s="5"/>
      <c r="E64" s="5"/>
      <c r="F64" s="5"/>
      <c r="G64" s="5"/>
      <c r="H64" s="5"/>
      <c r="I64" s="5"/>
      <c r="J64" s="5"/>
      <c r="K64" s="5"/>
      <c r="L64" s="5"/>
      <c r="M64" s="5"/>
      <c r="N64" s="5"/>
      <c r="O64" s="5"/>
      <c r="P64" s="5"/>
      <c r="Q64" s="5"/>
      <c r="R64" s="5"/>
      <c r="S64" s="5"/>
      <c r="T64" s="5"/>
      <c r="U64" s="5"/>
      <c r="V64" s="5"/>
      <c r="W64" s="5"/>
      <c r="X64" s="5"/>
      <c r="Y64" s="5"/>
      <c r="Z64" s="5"/>
    </row>
    <row r="65" spans="1:26" ht="14" x14ac:dyDescent="0.15">
      <c r="A65" s="42" t="s">
        <v>4673</v>
      </c>
      <c r="B65" s="5" t="s">
        <v>4674</v>
      </c>
      <c r="C65" s="5"/>
      <c r="D65" s="5"/>
      <c r="E65" s="5"/>
      <c r="F65" s="5"/>
      <c r="G65" s="5"/>
      <c r="H65" s="5"/>
      <c r="I65" s="5"/>
      <c r="J65" s="5"/>
      <c r="K65" s="5"/>
      <c r="L65" s="5"/>
      <c r="M65" s="5"/>
      <c r="N65" s="5"/>
      <c r="O65" s="5"/>
      <c r="P65" s="5"/>
      <c r="Q65" s="5"/>
      <c r="R65" s="5"/>
      <c r="S65" s="5"/>
      <c r="T65" s="5"/>
      <c r="U65" s="5"/>
      <c r="V65" s="5"/>
      <c r="W65" s="5"/>
      <c r="X65" s="5"/>
      <c r="Y65" s="5"/>
      <c r="Z65" s="5"/>
    </row>
    <row r="66" spans="1:26" ht="14" x14ac:dyDescent="0.15">
      <c r="A66" s="42" t="s">
        <v>4675</v>
      </c>
      <c r="B66" s="5" t="s">
        <v>4676</v>
      </c>
      <c r="C66" s="5"/>
      <c r="D66" s="5"/>
      <c r="E66" s="5"/>
      <c r="F66" s="5"/>
      <c r="G66" s="5"/>
      <c r="H66" s="5"/>
      <c r="I66" s="5"/>
      <c r="J66" s="5"/>
      <c r="K66" s="5"/>
      <c r="L66" s="5"/>
      <c r="M66" s="5"/>
      <c r="N66" s="5"/>
      <c r="O66" s="5"/>
      <c r="P66" s="5"/>
      <c r="Q66" s="5"/>
      <c r="R66" s="5"/>
      <c r="S66" s="5"/>
      <c r="T66" s="5"/>
      <c r="U66" s="5"/>
      <c r="V66" s="5"/>
      <c r="W66" s="5"/>
      <c r="X66" s="5"/>
      <c r="Y66" s="5"/>
      <c r="Z66" s="5"/>
    </row>
    <row r="67" spans="1:26" ht="14" x14ac:dyDescent="0.15">
      <c r="A67" s="42" t="s">
        <v>5321</v>
      </c>
      <c r="B67" s="5" t="s">
        <v>5322</v>
      </c>
      <c r="C67" s="5"/>
      <c r="D67" s="5"/>
      <c r="E67" s="5"/>
      <c r="F67" s="5"/>
      <c r="G67" s="5"/>
      <c r="H67" s="5"/>
      <c r="I67" s="5"/>
      <c r="J67" s="5"/>
      <c r="K67" s="5"/>
      <c r="L67" s="5"/>
      <c r="M67" s="5"/>
      <c r="N67" s="5"/>
      <c r="O67" s="5"/>
      <c r="P67" s="5"/>
      <c r="Q67" s="5"/>
      <c r="R67" s="5"/>
      <c r="S67" s="5"/>
      <c r="T67" s="5"/>
      <c r="U67" s="5"/>
      <c r="V67" s="5"/>
      <c r="W67" s="5"/>
      <c r="X67" s="5"/>
      <c r="Y67" s="5"/>
      <c r="Z67" s="5"/>
    </row>
    <row r="68" spans="1:26" ht="14" x14ac:dyDescent="0.15">
      <c r="A68" s="42" t="s">
        <v>5323</v>
      </c>
      <c r="B68" s="5" t="s">
        <v>5324</v>
      </c>
      <c r="C68" s="5"/>
      <c r="D68" s="5"/>
      <c r="E68" s="5"/>
      <c r="F68" s="5"/>
      <c r="G68" s="5"/>
      <c r="H68" s="5"/>
      <c r="I68" s="5"/>
      <c r="J68" s="5"/>
      <c r="K68" s="5"/>
      <c r="L68" s="5"/>
      <c r="M68" s="5"/>
      <c r="N68" s="5"/>
      <c r="O68" s="5"/>
      <c r="P68" s="5"/>
      <c r="Q68" s="5"/>
      <c r="R68" s="5"/>
      <c r="S68" s="5"/>
      <c r="T68" s="5"/>
      <c r="U68" s="5"/>
      <c r="V68" s="5"/>
      <c r="W68" s="5"/>
      <c r="X68" s="5"/>
      <c r="Y68" s="5"/>
      <c r="Z68" s="5"/>
    </row>
    <row r="69" spans="1:26" ht="14" x14ac:dyDescent="0.15">
      <c r="A69" s="42" t="s">
        <v>5325</v>
      </c>
      <c r="B69" s="5" t="s">
        <v>5326</v>
      </c>
      <c r="C69" s="5"/>
      <c r="D69" s="5"/>
      <c r="E69" s="5"/>
      <c r="F69" s="5"/>
      <c r="G69" s="5"/>
      <c r="H69" s="5"/>
      <c r="I69" s="5"/>
      <c r="J69" s="5"/>
      <c r="K69" s="5"/>
      <c r="L69" s="5"/>
      <c r="M69" s="5"/>
      <c r="N69" s="5"/>
      <c r="O69" s="5"/>
      <c r="P69" s="5"/>
      <c r="Q69" s="5"/>
      <c r="R69" s="5"/>
      <c r="S69" s="5"/>
      <c r="T69" s="5"/>
      <c r="U69" s="5"/>
      <c r="V69" s="5"/>
      <c r="W69" s="5"/>
      <c r="X69" s="5"/>
      <c r="Y69" s="5"/>
      <c r="Z69" s="5"/>
    </row>
    <row r="70" spans="1:26" ht="14" x14ac:dyDescent="0.15">
      <c r="A70" s="42" t="s">
        <v>5327</v>
      </c>
      <c r="B70" s="5" t="s">
        <v>5328</v>
      </c>
      <c r="C70" s="5"/>
      <c r="D70" s="5"/>
      <c r="E70" s="5"/>
      <c r="F70" s="5"/>
      <c r="G70" s="5"/>
      <c r="H70" s="5"/>
      <c r="I70" s="5"/>
      <c r="J70" s="5"/>
      <c r="K70" s="5"/>
      <c r="L70" s="5"/>
      <c r="M70" s="5"/>
      <c r="N70" s="5"/>
      <c r="O70" s="5"/>
      <c r="P70" s="5"/>
      <c r="Q70" s="5"/>
      <c r="R70" s="5"/>
      <c r="S70" s="5"/>
      <c r="T70" s="5"/>
      <c r="U70" s="5"/>
      <c r="V70" s="5"/>
      <c r="W70" s="5"/>
      <c r="X70" s="5"/>
      <c r="Y70" s="5"/>
      <c r="Z70" s="5"/>
    </row>
    <row r="71" spans="1:26" ht="14" x14ac:dyDescent="0.15">
      <c r="A71" s="42" t="s">
        <v>5329</v>
      </c>
      <c r="B71" s="5" t="s">
        <v>5330</v>
      </c>
      <c r="C71" s="5"/>
      <c r="D71" s="5"/>
      <c r="E71" s="5"/>
      <c r="F71" s="5"/>
      <c r="G71" s="5"/>
      <c r="H71" s="5"/>
      <c r="I71" s="5"/>
      <c r="J71" s="5"/>
      <c r="K71" s="5"/>
      <c r="L71" s="5"/>
      <c r="M71" s="5"/>
      <c r="N71" s="5"/>
      <c r="O71" s="5"/>
      <c r="P71" s="5"/>
      <c r="Q71" s="5"/>
      <c r="R71" s="5"/>
      <c r="S71" s="5"/>
      <c r="T71" s="5"/>
      <c r="U71" s="5"/>
      <c r="V71" s="5"/>
      <c r="W71" s="5"/>
      <c r="X71" s="5"/>
      <c r="Y71" s="5"/>
      <c r="Z71" s="5"/>
    </row>
    <row r="72" spans="1:26" ht="14" x14ac:dyDescent="0.15">
      <c r="A72" s="42" t="s">
        <v>5331</v>
      </c>
      <c r="B72" s="5" t="s">
        <v>5272</v>
      </c>
      <c r="C72" s="5"/>
      <c r="D72" s="5"/>
      <c r="E72" s="5"/>
      <c r="F72" s="5"/>
      <c r="G72" s="5"/>
      <c r="H72" s="5"/>
      <c r="I72" s="5"/>
      <c r="J72" s="5"/>
      <c r="K72" s="5"/>
      <c r="L72" s="5"/>
      <c r="M72" s="5"/>
      <c r="N72" s="5"/>
      <c r="O72" s="5"/>
      <c r="P72" s="5"/>
      <c r="Q72" s="5"/>
      <c r="R72" s="5"/>
      <c r="S72" s="5"/>
      <c r="T72" s="5"/>
      <c r="U72" s="5"/>
      <c r="V72" s="5"/>
      <c r="W72" s="5"/>
      <c r="X72" s="5"/>
      <c r="Y72" s="5"/>
      <c r="Z72" s="5"/>
    </row>
    <row r="73" spans="1:26" ht="14" x14ac:dyDescent="0.15">
      <c r="A73" s="42" t="s">
        <v>5273</v>
      </c>
      <c r="B73" s="5" t="s">
        <v>5274</v>
      </c>
      <c r="C73" s="5"/>
      <c r="D73" s="5"/>
      <c r="E73" s="5"/>
      <c r="F73" s="5"/>
      <c r="G73" s="5"/>
      <c r="H73" s="5"/>
      <c r="I73" s="5"/>
      <c r="J73" s="5"/>
      <c r="K73" s="5"/>
      <c r="L73" s="5"/>
      <c r="M73" s="5"/>
      <c r="N73" s="5"/>
      <c r="O73" s="5"/>
      <c r="P73" s="5"/>
      <c r="Q73" s="5"/>
      <c r="R73" s="5"/>
      <c r="S73" s="5"/>
      <c r="T73" s="5"/>
      <c r="U73" s="5"/>
      <c r="V73" s="5"/>
      <c r="W73" s="5"/>
      <c r="X73" s="5"/>
      <c r="Y73" s="5"/>
      <c r="Z73" s="5"/>
    </row>
    <row r="74" spans="1:26" ht="14" x14ac:dyDescent="0.15">
      <c r="A74" s="42" t="s">
        <v>5275</v>
      </c>
      <c r="B74" s="5" t="s">
        <v>5276</v>
      </c>
      <c r="C74" s="5"/>
      <c r="D74" s="5"/>
      <c r="E74" s="5"/>
      <c r="F74" s="5"/>
      <c r="G74" s="5"/>
      <c r="H74" s="5"/>
      <c r="I74" s="5"/>
      <c r="J74" s="5"/>
      <c r="K74" s="5"/>
      <c r="L74" s="5"/>
      <c r="M74" s="5"/>
      <c r="N74" s="5"/>
      <c r="O74" s="5"/>
      <c r="P74" s="5"/>
      <c r="Q74" s="5"/>
      <c r="R74" s="5"/>
      <c r="S74" s="5"/>
      <c r="T74" s="5"/>
      <c r="U74" s="5"/>
      <c r="V74" s="5"/>
      <c r="W74" s="5"/>
      <c r="X74" s="5"/>
      <c r="Y74" s="5"/>
      <c r="Z74" s="5"/>
    </row>
    <row r="75" spans="1:26" ht="14" x14ac:dyDescent="0.15">
      <c r="A75" s="42" t="s">
        <v>5277</v>
      </c>
      <c r="B75" s="5" t="s">
        <v>5278</v>
      </c>
      <c r="C75" s="5"/>
      <c r="D75" s="5"/>
      <c r="E75" s="5"/>
      <c r="F75" s="5"/>
      <c r="G75" s="5"/>
      <c r="H75" s="5"/>
      <c r="I75" s="5"/>
      <c r="J75" s="5"/>
      <c r="K75" s="5"/>
      <c r="L75" s="5"/>
      <c r="M75" s="5"/>
      <c r="N75" s="5"/>
      <c r="O75" s="5"/>
      <c r="P75" s="5"/>
      <c r="Q75" s="5"/>
      <c r="R75" s="5"/>
      <c r="S75" s="5"/>
      <c r="T75" s="5"/>
      <c r="U75" s="5"/>
      <c r="V75" s="5"/>
      <c r="W75" s="5"/>
      <c r="X75" s="5"/>
      <c r="Y75" s="5"/>
      <c r="Z75" s="5"/>
    </row>
    <row r="76" spans="1:26" ht="14" x14ac:dyDescent="0.15">
      <c r="A76" s="42" t="s">
        <v>5332</v>
      </c>
      <c r="B76" s="5" t="s">
        <v>5333</v>
      </c>
      <c r="C76" s="5"/>
      <c r="D76" s="5"/>
      <c r="E76" s="5"/>
      <c r="F76" s="5"/>
      <c r="G76" s="5"/>
      <c r="H76" s="5"/>
      <c r="I76" s="5"/>
      <c r="J76" s="5"/>
      <c r="K76" s="5"/>
      <c r="L76" s="5"/>
      <c r="M76" s="5"/>
      <c r="N76" s="5"/>
      <c r="O76" s="5"/>
      <c r="P76" s="5"/>
      <c r="Q76" s="5"/>
      <c r="R76" s="5"/>
      <c r="S76" s="5"/>
      <c r="T76" s="5"/>
      <c r="U76" s="5"/>
      <c r="V76" s="5"/>
      <c r="W76" s="5"/>
      <c r="X76" s="5"/>
      <c r="Y76" s="5"/>
      <c r="Z76" s="5"/>
    </row>
    <row r="77" spans="1:26" ht="14" x14ac:dyDescent="0.15">
      <c r="A77" s="42" t="s">
        <v>5334</v>
      </c>
      <c r="B77" s="5" t="s">
        <v>5335</v>
      </c>
      <c r="C77" s="5"/>
      <c r="D77" s="5"/>
      <c r="E77" s="5"/>
      <c r="F77" s="5"/>
      <c r="G77" s="5"/>
      <c r="H77" s="5"/>
      <c r="I77" s="5"/>
      <c r="J77" s="5"/>
      <c r="K77" s="5"/>
      <c r="L77" s="5"/>
      <c r="M77" s="5"/>
      <c r="N77" s="5"/>
      <c r="O77" s="5"/>
      <c r="P77" s="5"/>
      <c r="Q77" s="5"/>
      <c r="R77" s="5"/>
      <c r="S77" s="5"/>
      <c r="T77" s="5"/>
      <c r="U77" s="5"/>
      <c r="V77" s="5"/>
      <c r="W77" s="5"/>
      <c r="X77" s="5"/>
      <c r="Y77" s="5"/>
      <c r="Z77" s="5"/>
    </row>
    <row r="78" spans="1:26" ht="14" x14ac:dyDescent="0.15">
      <c r="A78" s="42" t="s">
        <v>5336</v>
      </c>
      <c r="B78" s="5" t="s">
        <v>5337</v>
      </c>
      <c r="C78" s="5"/>
      <c r="D78" s="5"/>
      <c r="E78" s="5"/>
      <c r="F78" s="5"/>
      <c r="G78" s="5"/>
      <c r="H78" s="5"/>
      <c r="I78" s="5"/>
      <c r="J78" s="5"/>
      <c r="K78" s="5"/>
      <c r="L78" s="5"/>
      <c r="M78" s="5"/>
      <c r="N78" s="5"/>
      <c r="O78" s="5"/>
      <c r="P78" s="5"/>
      <c r="Q78" s="5"/>
      <c r="R78" s="5"/>
      <c r="S78" s="5"/>
      <c r="T78" s="5"/>
      <c r="U78" s="5"/>
      <c r="V78" s="5"/>
      <c r="W78" s="5"/>
      <c r="X78" s="5"/>
      <c r="Y78" s="5"/>
      <c r="Z78" s="5"/>
    </row>
    <row r="79" spans="1:26" ht="14" x14ac:dyDescent="0.15">
      <c r="A79" s="42" t="s">
        <v>5338</v>
      </c>
      <c r="B79" s="5" t="s">
        <v>5339</v>
      </c>
      <c r="C79" s="5"/>
      <c r="D79" s="5"/>
      <c r="E79" s="5"/>
      <c r="F79" s="5"/>
      <c r="G79" s="5"/>
      <c r="H79" s="5"/>
      <c r="I79" s="5"/>
      <c r="J79" s="5"/>
      <c r="K79" s="5"/>
      <c r="L79" s="5"/>
      <c r="M79" s="5"/>
      <c r="N79" s="5"/>
      <c r="O79" s="5"/>
      <c r="P79" s="5"/>
      <c r="Q79" s="5"/>
      <c r="R79" s="5"/>
      <c r="S79" s="5"/>
      <c r="T79" s="5"/>
      <c r="U79" s="5"/>
      <c r="V79" s="5"/>
      <c r="W79" s="5"/>
      <c r="X79" s="5"/>
      <c r="Y79" s="5"/>
      <c r="Z79" s="5"/>
    </row>
    <row r="80" spans="1:26" ht="14" x14ac:dyDescent="0.15">
      <c r="A80" s="42" t="s">
        <v>5340</v>
      </c>
      <c r="B80" s="5" t="s">
        <v>5341</v>
      </c>
      <c r="C80" s="5"/>
      <c r="D80" s="5"/>
      <c r="E80" s="5"/>
      <c r="F80" s="5"/>
      <c r="G80" s="5"/>
      <c r="H80" s="5"/>
      <c r="I80" s="5"/>
      <c r="J80" s="5"/>
      <c r="K80" s="5"/>
      <c r="L80" s="5"/>
      <c r="M80" s="5"/>
      <c r="N80" s="5"/>
      <c r="O80" s="5"/>
      <c r="P80" s="5"/>
      <c r="Q80" s="5"/>
      <c r="R80" s="5"/>
      <c r="S80" s="5"/>
      <c r="T80" s="5"/>
      <c r="U80" s="5"/>
      <c r="V80" s="5"/>
      <c r="W80" s="5"/>
      <c r="X80" s="5"/>
      <c r="Y80" s="5"/>
      <c r="Z80" s="5"/>
    </row>
    <row r="81" spans="1:26" ht="14" x14ac:dyDescent="0.15">
      <c r="A81" s="42" t="s">
        <v>5342</v>
      </c>
      <c r="B81" s="5" t="s">
        <v>5343</v>
      </c>
      <c r="C81" s="5"/>
      <c r="D81" s="5"/>
      <c r="E81" s="5"/>
      <c r="F81" s="5"/>
      <c r="G81" s="5"/>
      <c r="H81" s="5"/>
      <c r="I81" s="5"/>
      <c r="J81" s="5"/>
      <c r="K81" s="5"/>
      <c r="L81" s="5"/>
      <c r="M81" s="5"/>
      <c r="N81" s="5"/>
      <c r="O81" s="5"/>
      <c r="P81" s="5"/>
      <c r="Q81" s="5"/>
      <c r="R81" s="5"/>
      <c r="S81" s="5"/>
      <c r="T81" s="5"/>
      <c r="U81" s="5"/>
      <c r="V81" s="5"/>
      <c r="W81" s="5"/>
      <c r="X81" s="5"/>
      <c r="Y81" s="5"/>
      <c r="Z81" s="5"/>
    </row>
    <row r="82" spans="1:26" ht="14" x14ac:dyDescent="0.15">
      <c r="A82" s="42" t="s">
        <v>5344</v>
      </c>
      <c r="B82" s="5" t="s">
        <v>5345</v>
      </c>
      <c r="C82" s="5"/>
      <c r="D82" s="5"/>
      <c r="E82" s="5"/>
      <c r="F82" s="5"/>
      <c r="G82" s="5"/>
      <c r="H82" s="5"/>
      <c r="I82" s="5"/>
      <c r="J82" s="5"/>
      <c r="K82" s="5"/>
      <c r="L82" s="5"/>
      <c r="M82" s="5"/>
      <c r="N82" s="5"/>
      <c r="O82" s="5"/>
      <c r="P82" s="5"/>
      <c r="Q82" s="5"/>
      <c r="R82" s="5"/>
      <c r="S82" s="5"/>
      <c r="T82" s="5"/>
      <c r="U82" s="5"/>
      <c r="V82" s="5"/>
      <c r="W82" s="5"/>
      <c r="X82" s="5"/>
      <c r="Y82" s="5"/>
      <c r="Z82" s="5"/>
    </row>
    <row r="83" spans="1:26" ht="14" x14ac:dyDescent="0.15">
      <c r="A83" s="42" t="s">
        <v>5346</v>
      </c>
      <c r="B83" s="5" t="s">
        <v>5347</v>
      </c>
      <c r="C83" s="5"/>
      <c r="D83" s="5"/>
      <c r="E83" s="5"/>
      <c r="F83" s="5"/>
      <c r="G83" s="5"/>
      <c r="H83" s="5"/>
      <c r="I83" s="5"/>
      <c r="J83" s="5"/>
      <c r="K83" s="5"/>
      <c r="L83" s="5"/>
      <c r="M83" s="5"/>
      <c r="N83" s="5"/>
      <c r="O83" s="5"/>
      <c r="P83" s="5"/>
      <c r="Q83" s="5"/>
      <c r="R83" s="5"/>
      <c r="S83" s="5"/>
      <c r="T83" s="5"/>
      <c r="U83" s="5"/>
      <c r="V83" s="5"/>
      <c r="W83" s="5"/>
      <c r="X83" s="5"/>
      <c r="Y83" s="5"/>
      <c r="Z83" s="5"/>
    </row>
    <row r="84" spans="1:26" ht="14" x14ac:dyDescent="0.15">
      <c r="A84" s="42" t="s">
        <v>5348</v>
      </c>
      <c r="B84" s="5" t="s">
        <v>5349</v>
      </c>
      <c r="C84" s="5"/>
      <c r="D84" s="5"/>
      <c r="E84" s="5"/>
      <c r="F84" s="5"/>
      <c r="G84" s="5"/>
      <c r="H84" s="5"/>
      <c r="I84" s="5"/>
      <c r="J84" s="5"/>
      <c r="K84" s="5"/>
      <c r="L84" s="5"/>
      <c r="M84" s="5"/>
      <c r="N84" s="5"/>
      <c r="O84" s="5"/>
      <c r="P84" s="5"/>
      <c r="Q84" s="5"/>
      <c r="R84" s="5"/>
      <c r="S84" s="5"/>
      <c r="T84" s="5"/>
      <c r="U84" s="5"/>
      <c r="V84" s="5"/>
      <c r="W84" s="5"/>
      <c r="X84" s="5"/>
      <c r="Y84" s="5"/>
      <c r="Z84" s="5"/>
    </row>
    <row r="85" spans="1:26" ht="14" x14ac:dyDescent="0.15">
      <c r="A85" s="42" t="s">
        <v>5350</v>
      </c>
      <c r="B85" s="5" t="s">
        <v>5351</v>
      </c>
      <c r="C85" s="5"/>
      <c r="D85" s="5"/>
      <c r="E85" s="5"/>
      <c r="F85" s="5"/>
      <c r="G85" s="5"/>
      <c r="H85" s="5"/>
      <c r="I85" s="5"/>
      <c r="J85" s="5"/>
      <c r="K85" s="5"/>
      <c r="L85" s="5"/>
      <c r="M85" s="5"/>
      <c r="N85" s="5"/>
      <c r="O85" s="5"/>
      <c r="P85" s="5"/>
      <c r="Q85" s="5"/>
      <c r="R85" s="5"/>
      <c r="S85" s="5"/>
      <c r="T85" s="5"/>
      <c r="U85" s="5"/>
      <c r="V85" s="5"/>
      <c r="W85" s="5"/>
      <c r="X85" s="5"/>
      <c r="Y85" s="5"/>
      <c r="Z85" s="5"/>
    </row>
    <row r="86" spans="1:26" ht="14" x14ac:dyDescent="0.15">
      <c r="A86" s="42" t="s">
        <v>4872</v>
      </c>
      <c r="B86" s="5" t="s">
        <v>4873</v>
      </c>
      <c r="C86" s="5"/>
      <c r="D86" s="5"/>
      <c r="E86" s="5"/>
      <c r="F86" s="5"/>
      <c r="G86" s="5"/>
      <c r="H86" s="5"/>
      <c r="I86" s="5"/>
      <c r="J86" s="5"/>
      <c r="K86" s="5"/>
      <c r="L86" s="5"/>
      <c r="M86" s="5"/>
      <c r="N86" s="5"/>
      <c r="O86" s="5"/>
      <c r="P86" s="5"/>
      <c r="Q86" s="5"/>
      <c r="R86" s="5"/>
      <c r="S86" s="5"/>
      <c r="T86" s="5"/>
      <c r="U86" s="5"/>
      <c r="V86" s="5"/>
      <c r="W86" s="5"/>
      <c r="X86" s="5"/>
      <c r="Y86" s="5"/>
      <c r="Z86" s="5"/>
    </row>
    <row r="87" spans="1:26" ht="14" x14ac:dyDescent="0.15">
      <c r="A87" s="42" t="s">
        <v>4874</v>
      </c>
      <c r="B87" s="5" t="s">
        <v>4875</v>
      </c>
      <c r="C87" s="5"/>
      <c r="D87" s="5"/>
      <c r="E87" s="5"/>
      <c r="F87" s="5"/>
      <c r="G87" s="5"/>
      <c r="H87" s="5"/>
      <c r="I87" s="5"/>
      <c r="J87" s="5"/>
      <c r="K87" s="5"/>
      <c r="L87" s="5"/>
      <c r="M87" s="5"/>
      <c r="N87" s="5"/>
      <c r="O87" s="5"/>
      <c r="P87" s="5"/>
      <c r="Q87" s="5"/>
      <c r="R87" s="5"/>
      <c r="S87" s="5"/>
      <c r="T87" s="5"/>
      <c r="U87" s="5"/>
      <c r="V87" s="5"/>
      <c r="W87" s="5"/>
      <c r="X87" s="5"/>
      <c r="Y87" s="5"/>
      <c r="Z87" s="5"/>
    </row>
    <row r="88" spans="1:26" ht="14" x14ac:dyDescent="0.15">
      <c r="A88" s="42" t="s">
        <v>4876</v>
      </c>
      <c r="B88" s="5" t="s">
        <v>4877</v>
      </c>
      <c r="C88" s="5"/>
      <c r="D88" s="5"/>
      <c r="E88" s="5"/>
      <c r="F88" s="5"/>
      <c r="G88" s="5"/>
      <c r="H88" s="5"/>
      <c r="I88" s="5"/>
      <c r="J88" s="5"/>
      <c r="K88" s="5"/>
      <c r="L88" s="5"/>
      <c r="M88" s="5"/>
      <c r="N88" s="5"/>
      <c r="O88" s="5"/>
      <c r="P88" s="5"/>
      <c r="Q88" s="5"/>
      <c r="R88" s="5"/>
      <c r="S88" s="5"/>
      <c r="T88" s="5"/>
      <c r="U88" s="5"/>
      <c r="V88" s="5"/>
      <c r="W88" s="5"/>
      <c r="X88" s="5"/>
      <c r="Y88" s="5"/>
      <c r="Z88" s="5"/>
    </row>
    <row r="89" spans="1:26" ht="14" x14ac:dyDescent="0.15">
      <c r="A89" s="42" t="s">
        <v>5352</v>
      </c>
      <c r="B89" s="5" t="s">
        <v>5353</v>
      </c>
      <c r="C89" s="5"/>
      <c r="D89" s="5"/>
      <c r="E89" s="5"/>
      <c r="F89" s="5"/>
      <c r="G89" s="5"/>
      <c r="H89" s="5"/>
      <c r="I89" s="5"/>
      <c r="J89" s="5"/>
      <c r="K89" s="5"/>
      <c r="L89" s="5"/>
      <c r="M89" s="5"/>
      <c r="N89" s="5"/>
      <c r="O89" s="5"/>
      <c r="P89" s="5"/>
      <c r="Q89" s="5"/>
      <c r="R89" s="5"/>
      <c r="S89" s="5"/>
      <c r="T89" s="5"/>
      <c r="U89" s="5"/>
      <c r="V89" s="5"/>
      <c r="W89" s="5"/>
      <c r="X89" s="5"/>
      <c r="Y89" s="5"/>
      <c r="Z89" s="5"/>
    </row>
    <row r="90" spans="1:26" ht="14" x14ac:dyDescent="0.15">
      <c r="A90" s="42" t="s">
        <v>5354</v>
      </c>
      <c r="B90" s="5" t="s">
        <v>5248</v>
      </c>
      <c r="C90" s="5"/>
      <c r="D90" s="5"/>
      <c r="E90" s="5"/>
      <c r="F90" s="5"/>
      <c r="G90" s="5"/>
      <c r="H90" s="5"/>
      <c r="I90" s="5"/>
      <c r="J90" s="5"/>
      <c r="K90" s="5"/>
      <c r="L90" s="5"/>
      <c r="M90" s="5"/>
      <c r="N90" s="5"/>
      <c r="O90" s="5"/>
      <c r="P90" s="5"/>
      <c r="Q90" s="5"/>
      <c r="R90" s="5"/>
      <c r="S90" s="5"/>
      <c r="T90" s="5"/>
      <c r="U90" s="5"/>
      <c r="V90" s="5"/>
      <c r="W90" s="5"/>
      <c r="X90" s="5"/>
      <c r="Y90" s="5"/>
      <c r="Z90" s="5"/>
    </row>
    <row r="91" spans="1:26" ht="14" x14ac:dyDescent="0.15">
      <c r="A91" s="42" t="s">
        <v>5355</v>
      </c>
      <c r="B91" s="5" t="s">
        <v>5356</v>
      </c>
      <c r="C91" s="5"/>
      <c r="D91" s="5"/>
      <c r="E91" s="5"/>
      <c r="F91" s="5"/>
      <c r="G91" s="5"/>
      <c r="H91" s="5"/>
      <c r="I91" s="5"/>
      <c r="J91" s="5"/>
      <c r="K91" s="5"/>
      <c r="L91" s="5"/>
      <c r="M91" s="5"/>
      <c r="N91" s="5"/>
      <c r="O91" s="5"/>
      <c r="P91" s="5"/>
      <c r="Q91" s="5"/>
      <c r="R91" s="5"/>
      <c r="S91" s="5"/>
      <c r="T91" s="5"/>
      <c r="U91" s="5"/>
      <c r="V91" s="5"/>
      <c r="W91" s="5"/>
      <c r="X91" s="5"/>
      <c r="Y91" s="5"/>
      <c r="Z91" s="5"/>
    </row>
    <row r="92" spans="1:26" ht="14" x14ac:dyDescent="0.15">
      <c r="A92" s="42" t="s">
        <v>5357</v>
      </c>
      <c r="B92" s="5" t="s">
        <v>5358</v>
      </c>
      <c r="C92" s="5"/>
      <c r="D92" s="5"/>
      <c r="E92" s="5"/>
      <c r="F92" s="5"/>
      <c r="G92" s="5"/>
      <c r="H92" s="5"/>
      <c r="I92" s="5"/>
      <c r="J92" s="5"/>
      <c r="K92" s="5"/>
      <c r="L92" s="5"/>
      <c r="M92" s="5"/>
      <c r="N92" s="5"/>
      <c r="O92" s="5"/>
      <c r="P92" s="5"/>
      <c r="Q92" s="5"/>
      <c r="R92" s="5"/>
      <c r="S92" s="5"/>
      <c r="T92" s="5"/>
      <c r="U92" s="5"/>
      <c r="V92" s="5"/>
      <c r="W92" s="5"/>
      <c r="X92" s="5"/>
      <c r="Y92" s="5"/>
      <c r="Z92" s="5"/>
    </row>
    <row r="93" spans="1:26" ht="14" x14ac:dyDescent="0.15">
      <c r="A93" s="42" t="s">
        <v>5249</v>
      </c>
      <c r="B93" s="5" t="s">
        <v>5250</v>
      </c>
      <c r="C93" s="5"/>
      <c r="D93" s="5"/>
      <c r="E93" s="5"/>
      <c r="F93" s="5"/>
      <c r="G93" s="5"/>
      <c r="H93" s="5"/>
      <c r="I93" s="5"/>
      <c r="J93" s="5"/>
      <c r="K93" s="5"/>
      <c r="L93" s="5"/>
      <c r="M93" s="5"/>
      <c r="N93" s="5"/>
      <c r="O93" s="5"/>
      <c r="P93" s="5"/>
      <c r="Q93" s="5"/>
      <c r="R93" s="5"/>
      <c r="S93" s="5"/>
      <c r="T93" s="5"/>
      <c r="U93" s="5"/>
      <c r="V93" s="5"/>
      <c r="W93" s="5"/>
      <c r="X93" s="5"/>
      <c r="Y93" s="5"/>
      <c r="Z93" s="5"/>
    </row>
    <row r="94" spans="1:26" ht="14" x14ac:dyDescent="0.15">
      <c r="A94" s="42" t="s">
        <v>5359</v>
      </c>
      <c r="B94" s="5" t="s">
        <v>5289</v>
      </c>
      <c r="C94" s="5"/>
      <c r="D94" s="5"/>
      <c r="E94" s="5"/>
      <c r="F94" s="5"/>
      <c r="G94" s="5"/>
      <c r="H94" s="5"/>
      <c r="I94" s="5"/>
      <c r="J94" s="5"/>
      <c r="K94" s="5"/>
      <c r="L94" s="5"/>
      <c r="M94" s="5"/>
      <c r="N94" s="5"/>
      <c r="O94" s="5"/>
      <c r="P94" s="5"/>
      <c r="Q94" s="5"/>
      <c r="R94" s="5"/>
      <c r="S94" s="5"/>
      <c r="T94" s="5"/>
      <c r="U94" s="5"/>
      <c r="V94" s="5"/>
      <c r="W94" s="5"/>
      <c r="X94" s="5"/>
      <c r="Y94" s="5"/>
      <c r="Z94" s="5"/>
    </row>
    <row r="95" spans="1:26" ht="14" x14ac:dyDescent="0.15">
      <c r="A95" s="42" t="s">
        <v>5360</v>
      </c>
      <c r="B95" s="5" t="s">
        <v>5361</v>
      </c>
      <c r="C95" s="5"/>
      <c r="D95" s="5"/>
      <c r="E95" s="5"/>
      <c r="F95" s="5"/>
      <c r="G95" s="5"/>
      <c r="H95" s="5"/>
      <c r="I95" s="5"/>
      <c r="J95" s="5"/>
      <c r="K95" s="5"/>
      <c r="L95" s="5"/>
      <c r="M95" s="5"/>
      <c r="N95" s="5"/>
      <c r="O95" s="5"/>
      <c r="P95" s="5"/>
      <c r="Q95" s="5"/>
      <c r="R95" s="5"/>
      <c r="S95" s="5"/>
      <c r="T95" s="5"/>
      <c r="U95" s="5"/>
      <c r="V95" s="5"/>
      <c r="W95" s="5"/>
      <c r="X95" s="5"/>
      <c r="Y95" s="5"/>
      <c r="Z95" s="5"/>
    </row>
    <row r="96" spans="1:26" ht="14" x14ac:dyDescent="0.15">
      <c r="A96" s="25" t="s">
        <v>2001</v>
      </c>
      <c r="B96" s="5"/>
      <c r="C96" s="5"/>
      <c r="D96" s="5"/>
      <c r="E96" s="5"/>
      <c r="F96" s="5"/>
      <c r="G96" s="5"/>
      <c r="H96" s="5"/>
      <c r="I96" s="5"/>
      <c r="J96" s="5"/>
      <c r="K96" s="5"/>
      <c r="L96" s="5"/>
      <c r="M96" s="5"/>
      <c r="N96" s="5"/>
      <c r="O96" s="5"/>
      <c r="P96" s="5"/>
      <c r="Q96" s="5"/>
      <c r="R96" s="5"/>
      <c r="S96" s="5"/>
      <c r="T96" s="5"/>
      <c r="U96" s="5"/>
      <c r="V96" s="5"/>
      <c r="W96" s="5"/>
      <c r="X96" s="5"/>
      <c r="Y96" s="5"/>
      <c r="Z96" s="5"/>
    </row>
    <row r="97" spans="1:26" ht="14" x14ac:dyDescent="0.15">
      <c r="A97" s="42" t="s">
        <v>5159</v>
      </c>
      <c r="B97" s="5" t="s">
        <v>5148</v>
      </c>
      <c r="C97" s="5"/>
      <c r="D97" s="5"/>
      <c r="E97" s="5"/>
      <c r="F97" s="5"/>
      <c r="G97" s="5"/>
      <c r="H97" s="5"/>
      <c r="I97" s="5"/>
      <c r="J97" s="5"/>
      <c r="K97" s="5"/>
      <c r="L97" s="5"/>
      <c r="M97" s="5"/>
      <c r="N97" s="5"/>
      <c r="O97" s="5"/>
      <c r="P97" s="5"/>
      <c r="Q97" s="5"/>
      <c r="R97" s="5"/>
      <c r="S97" s="5"/>
      <c r="T97" s="5"/>
      <c r="U97" s="5"/>
      <c r="V97" s="5"/>
      <c r="W97" s="5"/>
      <c r="X97" s="5"/>
      <c r="Y97" s="5"/>
      <c r="Z97" s="5"/>
    </row>
    <row r="98" spans="1:26" ht="14" x14ac:dyDescent="0.15">
      <c r="A98" s="42" t="s">
        <v>5362</v>
      </c>
      <c r="B98" s="5" t="s">
        <v>5154</v>
      </c>
      <c r="C98" s="5"/>
      <c r="D98" s="5"/>
      <c r="E98" s="5"/>
      <c r="F98" s="5"/>
      <c r="G98" s="5"/>
      <c r="H98" s="5"/>
      <c r="I98" s="5"/>
      <c r="J98" s="5"/>
      <c r="K98" s="5"/>
      <c r="L98" s="5"/>
      <c r="M98" s="5"/>
      <c r="N98" s="5"/>
      <c r="O98" s="5"/>
      <c r="P98" s="5"/>
      <c r="Q98" s="5"/>
      <c r="R98" s="5"/>
      <c r="S98" s="5"/>
      <c r="T98" s="5"/>
      <c r="U98" s="5"/>
      <c r="V98" s="5"/>
      <c r="W98" s="5"/>
      <c r="X98" s="5"/>
      <c r="Y98" s="5"/>
      <c r="Z98" s="5"/>
    </row>
    <row r="99" spans="1:26" ht="14" x14ac:dyDescent="0.15">
      <c r="A99" s="42" t="s">
        <v>5161</v>
      </c>
      <c r="B99" s="5" t="s">
        <v>5162</v>
      </c>
      <c r="C99" s="5"/>
      <c r="D99" s="5"/>
      <c r="E99" s="5"/>
      <c r="F99" s="5"/>
      <c r="G99" s="5"/>
      <c r="H99" s="5"/>
      <c r="I99" s="5"/>
      <c r="J99" s="5"/>
      <c r="K99" s="5"/>
      <c r="L99" s="5"/>
      <c r="M99" s="5"/>
      <c r="N99" s="5"/>
      <c r="O99" s="5"/>
      <c r="P99" s="5"/>
      <c r="Q99" s="5"/>
      <c r="R99" s="5"/>
      <c r="S99" s="5"/>
      <c r="T99" s="5"/>
      <c r="U99" s="5"/>
      <c r="V99" s="5"/>
      <c r="W99" s="5"/>
      <c r="X99" s="5"/>
      <c r="Y99" s="5"/>
      <c r="Z99" s="5"/>
    </row>
    <row r="100" spans="1:26" ht="14" x14ac:dyDescent="0.15">
      <c r="A100" s="42" t="s">
        <v>5179</v>
      </c>
      <c r="B100" s="5" t="s">
        <v>5180</v>
      </c>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 x14ac:dyDescent="0.15">
      <c r="A101" s="42" t="s">
        <v>5182</v>
      </c>
      <c r="B101" s="5" t="s">
        <v>5140</v>
      </c>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 x14ac:dyDescent="0.15">
      <c r="A102" s="42" t="s">
        <v>5184</v>
      </c>
      <c r="B102" s="5" t="s">
        <v>5144</v>
      </c>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 x14ac:dyDescent="0.15">
      <c r="A103" s="42" t="s">
        <v>5205</v>
      </c>
      <c r="B103" s="5" t="s">
        <v>5150</v>
      </c>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 x14ac:dyDescent="0.15">
      <c r="A104" s="42" t="s">
        <v>5363</v>
      </c>
      <c r="B104" s="5" t="s">
        <v>5286</v>
      </c>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 x14ac:dyDescent="0.15">
      <c r="A105" s="42" t="s">
        <v>5364</v>
      </c>
      <c r="B105" s="5" t="s">
        <v>5244</v>
      </c>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 x14ac:dyDescent="0.15">
      <c r="A106" s="42" t="s">
        <v>5365</v>
      </c>
      <c r="B106" s="5" t="s">
        <v>5246</v>
      </c>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 x14ac:dyDescent="0.15">
      <c r="A107" s="42" t="s">
        <v>5366</v>
      </c>
      <c r="B107" s="5" t="s">
        <v>5230</v>
      </c>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 x14ac:dyDescent="0.15">
      <c r="A108" s="50" t="s">
        <v>5367</v>
      </c>
      <c r="B108" s="5" t="s">
        <v>5291</v>
      </c>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 x14ac:dyDescent="0.15">
      <c r="A109" s="42" t="s">
        <v>5368</v>
      </c>
      <c r="B109" s="5" t="s">
        <v>5369</v>
      </c>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 x14ac:dyDescent="0.15">
      <c r="A110" s="42" t="s">
        <v>5370</v>
      </c>
      <c r="B110" s="5" t="s">
        <v>5250</v>
      </c>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 x14ac:dyDescent="0.15">
      <c r="A111" s="42" t="s">
        <v>5371</v>
      </c>
      <c r="B111" s="5" t="s">
        <v>5372</v>
      </c>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 x14ac:dyDescent="0.15">
      <c r="A112" s="42" t="s">
        <v>5373</v>
      </c>
      <c r="B112" s="5" t="s">
        <v>5298</v>
      </c>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 x14ac:dyDescent="0.15">
      <c r="A113" s="42" t="s">
        <v>5374</v>
      </c>
      <c r="B113" s="5" t="s">
        <v>5255</v>
      </c>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 x14ac:dyDescent="0.15">
      <c r="A114" s="42" t="s">
        <v>5375</v>
      </c>
      <c r="B114" s="5" t="s">
        <v>5259</v>
      </c>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 x14ac:dyDescent="0.15">
      <c r="A115" s="42" t="s">
        <v>5376</v>
      </c>
      <c r="B115" s="5" t="s">
        <v>5377</v>
      </c>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 x14ac:dyDescent="0.15">
      <c r="A116" s="42" t="s">
        <v>5378</v>
      </c>
      <c r="B116" s="5" t="s">
        <v>5228</v>
      </c>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 x14ac:dyDescent="0.15">
      <c r="A117" s="42" t="s">
        <v>5379</v>
      </c>
      <c r="B117" s="5" t="s">
        <v>5240</v>
      </c>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 x14ac:dyDescent="0.15">
      <c r="A118" s="42" t="s">
        <v>5380</v>
      </c>
      <c r="B118" s="5" t="s">
        <v>5280</v>
      </c>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 x14ac:dyDescent="0.15">
      <c r="A119" s="42" t="s">
        <v>5381</v>
      </c>
      <c r="B119" s="5" t="s">
        <v>5306</v>
      </c>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 x14ac:dyDescent="0.15">
      <c r="A120" s="42" t="s">
        <v>5382</v>
      </c>
      <c r="B120" s="5" t="s">
        <v>5383</v>
      </c>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 x14ac:dyDescent="0.15">
      <c r="A121" s="42" t="s">
        <v>5384</v>
      </c>
      <c r="B121" s="5" t="s">
        <v>5385</v>
      </c>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 x14ac:dyDescent="0.15">
      <c r="A122" s="42" t="s">
        <v>5386</v>
      </c>
      <c r="B122" s="5" t="s">
        <v>5387</v>
      </c>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 x14ac:dyDescent="0.15">
      <c r="A123" s="42" t="s">
        <v>5388</v>
      </c>
      <c r="B123" s="5" t="s">
        <v>5389</v>
      </c>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 x14ac:dyDescent="0.15">
      <c r="A124" s="42" t="s">
        <v>5390</v>
      </c>
      <c r="B124" s="5" t="s">
        <v>5300</v>
      </c>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 x14ac:dyDescent="0.15">
      <c r="A125" s="42" t="s">
        <v>5391</v>
      </c>
      <c r="B125" s="5" t="s">
        <v>5392</v>
      </c>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 x14ac:dyDescent="0.15">
      <c r="A126" s="42" t="s">
        <v>5393</v>
      </c>
      <c r="B126" s="5" t="s">
        <v>5394</v>
      </c>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 x14ac:dyDescent="0.15">
      <c r="A127" s="42" t="s">
        <v>5395</v>
      </c>
      <c r="B127" s="5" t="s">
        <v>5237</v>
      </c>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 x14ac:dyDescent="0.15">
      <c r="A128" s="42" t="s">
        <v>5396</v>
      </c>
      <c r="B128" s="5" t="s">
        <v>5232</v>
      </c>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 x14ac:dyDescent="0.15">
      <c r="A129" s="42" t="s">
        <v>5397</v>
      </c>
      <c r="B129" s="5" t="s">
        <v>5234</v>
      </c>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 x14ac:dyDescent="0.15">
      <c r="A130" s="42" t="s">
        <v>5398</v>
      </c>
      <c r="B130" s="5" t="s">
        <v>5239</v>
      </c>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 x14ac:dyDescent="0.15">
      <c r="A131" s="42" t="s">
        <v>5399</v>
      </c>
      <c r="B131" s="5" t="s">
        <v>5400</v>
      </c>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 x14ac:dyDescent="0.15">
      <c r="A132" s="42" t="s">
        <v>5163</v>
      </c>
      <c r="B132" s="5" t="s">
        <v>5164</v>
      </c>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 x14ac:dyDescent="0.15">
      <c r="A133" s="42" t="s">
        <v>5165</v>
      </c>
      <c r="B133" s="5" t="s">
        <v>5166</v>
      </c>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 x14ac:dyDescent="0.15">
      <c r="A134" s="42" t="s">
        <v>5167</v>
      </c>
      <c r="B134" s="5" t="s">
        <v>5168</v>
      </c>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 x14ac:dyDescent="0.15">
      <c r="A135" s="42" t="s">
        <v>5169</v>
      </c>
      <c r="B135" s="5" t="s">
        <v>5170</v>
      </c>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 x14ac:dyDescent="0.15">
      <c r="A136" s="42" t="s">
        <v>5171</v>
      </c>
      <c r="B136" s="5" t="s">
        <v>5172</v>
      </c>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 x14ac:dyDescent="0.15">
      <c r="A137" s="42" t="s">
        <v>5173</v>
      </c>
      <c r="B137" s="5" t="s">
        <v>5174</v>
      </c>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 x14ac:dyDescent="0.15">
      <c r="A138" s="42" t="s">
        <v>5175</v>
      </c>
      <c r="B138" s="5" t="s">
        <v>5176</v>
      </c>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 x14ac:dyDescent="0.15">
      <c r="A139" s="42" t="s">
        <v>5177</v>
      </c>
      <c r="B139" s="5" t="s">
        <v>5178</v>
      </c>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 x14ac:dyDescent="0.15">
      <c r="A140" s="42" t="s">
        <v>5185</v>
      </c>
      <c r="B140" s="5" t="s">
        <v>5186</v>
      </c>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 x14ac:dyDescent="0.15">
      <c r="A141" s="42" t="s">
        <v>5187</v>
      </c>
      <c r="B141" s="5" t="s">
        <v>5188</v>
      </c>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 x14ac:dyDescent="0.15">
      <c r="A142" s="42" t="s">
        <v>5189</v>
      </c>
      <c r="B142" s="5" t="s">
        <v>5190</v>
      </c>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 x14ac:dyDescent="0.15">
      <c r="A143" s="42" t="s">
        <v>5191</v>
      </c>
      <c r="B143" s="5" t="s">
        <v>5192</v>
      </c>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 x14ac:dyDescent="0.15">
      <c r="A144" s="42" t="s">
        <v>5193</v>
      </c>
      <c r="B144" s="5" t="s">
        <v>5194</v>
      </c>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 x14ac:dyDescent="0.15">
      <c r="A145" s="42" t="s">
        <v>5195</v>
      </c>
      <c r="B145" s="5" t="s">
        <v>5196</v>
      </c>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 x14ac:dyDescent="0.15">
      <c r="A146" s="42" t="s">
        <v>5197</v>
      </c>
      <c r="B146" s="5" t="s">
        <v>5198</v>
      </c>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 x14ac:dyDescent="0.15">
      <c r="A147" s="42" t="s">
        <v>5199</v>
      </c>
      <c r="B147" s="5" t="s">
        <v>5200</v>
      </c>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 x14ac:dyDescent="0.15">
      <c r="A148" s="42" t="s">
        <v>5201</v>
      </c>
      <c r="B148" s="5" t="s">
        <v>5202</v>
      </c>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 x14ac:dyDescent="0.15">
      <c r="A149" s="42" t="s">
        <v>5203</v>
      </c>
      <c r="B149" s="5" t="s">
        <v>5204</v>
      </c>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 x14ac:dyDescent="0.15">
      <c r="A150" s="42" t="s">
        <v>5207</v>
      </c>
      <c r="B150" s="5" t="s">
        <v>5208</v>
      </c>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 x14ac:dyDescent="0.15">
      <c r="A151" s="42" t="s">
        <v>5209</v>
      </c>
      <c r="B151" s="5" t="s">
        <v>5210</v>
      </c>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 x14ac:dyDescent="0.15">
      <c r="A152" s="42" t="s">
        <v>5211</v>
      </c>
      <c r="B152" s="5" t="s">
        <v>5212</v>
      </c>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 x14ac:dyDescent="0.15">
      <c r="A153" s="42" t="s">
        <v>5213</v>
      </c>
      <c r="B153" s="5" t="s">
        <v>5214</v>
      </c>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 x14ac:dyDescent="0.15">
      <c r="A154" s="42" t="s">
        <v>5215</v>
      </c>
      <c r="B154" s="5" t="s">
        <v>5216</v>
      </c>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 x14ac:dyDescent="0.15">
      <c r="A155" s="42" t="s">
        <v>5217</v>
      </c>
      <c r="B155" s="5" t="s">
        <v>5218</v>
      </c>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 x14ac:dyDescent="0.15">
      <c r="A156" s="42" t="s">
        <v>5401</v>
      </c>
      <c r="B156" s="5" t="s">
        <v>5220</v>
      </c>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 x14ac:dyDescent="0.15">
      <c r="A157" s="42" t="s">
        <v>5221</v>
      </c>
      <c r="B157" s="5" t="s">
        <v>5222</v>
      </c>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 x14ac:dyDescent="0.15">
      <c r="A158" s="42" t="s">
        <v>5223</v>
      </c>
      <c r="B158" s="5" t="s">
        <v>5224</v>
      </c>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 x14ac:dyDescent="0.15">
      <c r="A159" s="42" t="s">
        <v>5223</v>
      </c>
      <c r="B159" s="5" t="s">
        <v>5224</v>
      </c>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 x14ac:dyDescent="0.15">
      <c r="A160" s="42" t="s">
        <v>5225</v>
      </c>
      <c r="B160" s="5" t="s">
        <v>5226</v>
      </c>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 x14ac:dyDescent="0.15">
      <c r="A161" s="42" t="s">
        <v>5402</v>
      </c>
      <c r="B161" s="5" t="s">
        <v>5403</v>
      </c>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 x14ac:dyDescent="0.15">
      <c r="A162" s="42" t="s">
        <v>5404</v>
      </c>
      <c r="B162" s="5" t="s">
        <v>5405</v>
      </c>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 x14ac:dyDescent="0.15">
      <c r="A163" s="42" t="s">
        <v>5406</v>
      </c>
      <c r="B163" s="5" t="s">
        <v>5407</v>
      </c>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 x14ac:dyDescent="0.15">
      <c r="A164" s="42" t="s">
        <v>5408</v>
      </c>
      <c r="B164" s="5" t="s">
        <v>5409</v>
      </c>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 x14ac:dyDescent="0.15">
      <c r="A165" s="42" t="s">
        <v>5410</v>
      </c>
      <c r="B165" s="5" t="s">
        <v>5411</v>
      </c>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 x14ac:dyDescent="0.15">
      <c r="A166" s="42" t="s">
        <v>5412</v>
      </c>
      <c r="B166" s="5" t="s">
        <v>5413</v>
      </c>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 x14ac:dyDescent="0.15">
      <c r="A167" s="42" t="s">
        <v>5414</v>
      </c>
      <c r="B167" s="5" t="s">
        <v>5415</v>
      </c>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 x14ac:dyDescent="0.15">
      <c r="A168" s="42" t="s">
        <v>5416</v>
      </c>
      <c r="B168" s="5" t="s">
        <v>5417</v>
      </c>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 x14ac:dyDescent="0.15">
      <c r="A169" s="42" t="s">
        <v>5418</v>
      </c>
      <c r="B169" s="5" t="s">
        <v>5419</v>
      </c>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 x14ac:dyDescent="0.15">
      <c r="A170" s="42" t="s">
        <v>5420</v>
      </c>
      <c r="B170" s="5" t="s">
        <v>5421</v>
      </c>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 x14ac:dyDescent="0.15">
      <c r="A171" s="42" t="s">
        <v>5422</v>
      </c>
      <c r="B171" s="5" t="s">
        <v>5423</v>
      </c>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 x14ac:dyDescent="0.15">
      <c r="A172" s="42" t="s">
        <v>5424</v>
      </c>
      <c r="B172" s="5" t="s">
        <v>5425</v>
      </c>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 x14ac:dyDescent="0.15">
      <c r="A173" s="42" t="s">
        <v>5426</v>
      </c>
      <c r="B173" s="5" t="s">
        <v>5427</v>
      </c>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 x14ac:dyDescent="0.15">
      <c r="A174" s="42" t="s">
        <v>5428</v>
      </c>
      <c r="B174" s="5" t="s">
        <v>5429</v>
      </c>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 x14ac:dyDescent="0.15">
      <c r="A175" s="42" t="s">
        <v>5430</v>
      </c>
      <c r="B175" s="5" t="s">
        <v>5431</v>
      </c>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 x14ac:dyDescent="0.15">
      <c r="A176" s="42" t="s">
        <v>5432</v>
      </c>
      <c r="B176" s="5" t="s">
        <v>5433</v>
      </c>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 x14ac:dyDescent="0.15">
      <c r="A177" s="42" t="s">
        <v>5434</v>
      </c>
      <c r="B177" s="5" t="s">
        <v>5435</v>
      </c>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 x14ac:dyDescent="0.15">
      <c r="A178" s="42" t="s">
        <v>5436</v>
      </c>
      <c r="B178" s="5" t="s">
        <v>5437</v>
      </c>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 x14ac:dyDescent="0.15">
      <c r="A179" s="42" t="s">
        <v>5438</v>
      </c>
      <c r="B179" s="5" t="s">
        <v>5439</v>
      </c>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 x14ac:dyDescent="0.15">
      <c r="A180" s="42" t="s">
        <v>5440</v>
      </c>
      <c r="B180" s="5" t="s">
        <v>5441</v>
      </c>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 x14ac:dyDescent="0.15">
      <c r="A181" s="42" t="s">
        <v>5442</v>
      </c>
      <c r="B181" s="5" t="s">
        <v>5443</v>
      </c>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 x14ac:dyDescent="0.15">
      <c r="A182" s="42" t="s">
        <v>5444</v>
      </c>
      <c r="B182" s="5" t="s">
        <v>5445</v>
      </c>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 x14ac:dyDescent="0.15">
      <c r="A183" s="42" t="s">
        <v>5446</v>
      </c>
      <c r="B183" s="5" t="s">
        <v>5447</v>
      </c>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 x14ac:dyDescent="0.15">
      <c r="A184" s="42" t="s">
        <v>5448</v>
      </c>
      <c r="B184" s="5" t="s">
        <v>5449</v>
      </c>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 x14ac:dyDescent="0.15">
      <c r="A185" s="42" t="s">
        <v>5450</v>
      </c>
      <c r="B185" s="5" t="s">
        <v>5451</v>
      </c>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 x14ac:dyDescent="0.15">
      <c r="A186" s="42" t="s">
        <v>5452</v>
      </c>
      <c r="B186" s="5" t="s">
        <v>5453</v>
      </c>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 x14ac:dyDescent="0.15">
      <c r="A187" s="42" t="s">
        <v>5454</v>
      </c>
      <c r="B187" s="5" t="s">
        <v>5455</v>
      </c>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 x14ac:dyDescent="0.15">
      <c r="A188" s="42" t="s">
        <v>5456</v>
      </c>
      <c r="B188" s="5" t="s">
        <v>5457</v>
      </c>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 x14ac:dyDescent="0.15">
      <c r="A189" s="42" t="s">
        <v>5458</v>
      </c>
      <c r="B189" s="5" t="s">
        <v>5459</v>
      </c>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 x14ac:dyDescent="0.15">
      <c r="A190" s="42" t="s">
        <v>5460</v>
      </c>
      <c r="B190" s="5" t="s">
        <v>5461</v>
      </c>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 x14ac:dyDescent="0.15">
      <c r="A191" s="42" t="s">
        <v>5462</v>
      </c>
      <c r="B191" s="5" t="s">
        <v>5463</v>
      </c>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 x14ac:dyDescent="0.15">
      <c r="A192" s="42" t="s">
        <v>5464</v>
      </c>
      <c r="B192" s="5" t="s">
        <v>5465</v>
      </c>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 x14ac:dyDescent="0.15">
      <c r="A193" s="42" t="s">
        <v>5466</v>
      </c>
      <c r="B193" s="5" t="s">
        <v>5467</v>
      </c>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 x14ac:dyDescent="0.15">
      <c r="A194" s="42" t="s">
        <v>5468</v>
      </c>
      <c r="B194" s="5" t="s">
        <v>5469</v>
      </c>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 x14ac:dyDescent="0.15">
      <c r="A195" s="42" t="s">
        <v>5470</v>
      </c>
      <c r="B195" s="5" t="s">
        <v>5471</v>
      </c>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 x14ac:dyDescent="0.15">
      <c r="A196" s="42" t="s">
        <v>5472</v>
      </c>
      <c r="B196" s="5" t="s">
        <v>5473</v>
      </c>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 x14ac:dyDescent="0.15">
      <c r="A197" s="42" t="s">
        <v>5474</v>
      </c>
      <c r="B197" s="5" t="s">
        <v>5475</v>
      </c>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 x14ac:dyDescent="0.15">
      <c r="A198" s="42" t="s">
        <v>5476</v>
      </c>
      <c r="B198" s="5" t="s">
        <v>5477</v>
      </c>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 x14ac:dyDescent="0.15">
      <c r="A199" s="42" t="s">
        <v>5478</v>
      </c>
      <c r="B199" s="5" t="s">
        <v>5479</v>
      </c>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 x14ac:dyDescent="0.15">
      <c r="A200" s="42" t="s">
        <v>5480</v>
      </c>
      <c r="B200" s="51" t="s">
        <v>5481</v>
      </c>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 x14ac:dyDescent="0.15">
      <c r="A201" s="42" t="s">
        <v>5482</v>
      </c>
      <c r="B201" s="51" t="s">
        <v>5483</v>
      </c>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 x14ac:dyDescent="0.15">
      <c r="A202" s="42" t="s">
        <v>5484</v>
      </c>
      <c r="B202" s="51" t="s">
        <v>5485</v>
      </c>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 x14ac:dyDescent="0.15">
      <c r="A203" s="42" t="s">
        <v>5486</v>
      </c>
      <c r="B203" s="51" t="s">
        <v>5487</v>
      </c>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 x14ac:dyDescent="0.15">
      <c r="A204" s="42" t="s">
        <v>5488</v>
      </c>
      <c r="B204" s="5" t="s">
        <v>5489</v>
      </c>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 x14ac:dyDescent="0.15">
      <c r="A205" s="42" t="s">
        <v>5490</v>
      </c>
      <c r="B205" s="5" t="s">
        <v>5491</v>
      </c>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 x14ac:dyDescent="0.15">
      <c r="A206" s="42" t="s">
        <v>5492</v>
      </c>
      <c r="B206" s="5" t="s">
        <v>5493</v>
      </c>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 x14ac:dyDescent="0.15">
      <c r="A207" s="42" t="s">
        <v>5494</v>
      </c>
      <c r="B207" s="5" t="s">
        <v>5495</v>
      </c>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 x14ac:dyDescent="0.15">
      <c r="A208" s="42" t="s">
        <v>5496</v>
      </c>
      <c r="B208" s="5" t="s">
        <v>5497</v>
      </c>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 x14ac:dyDescent="0.15">
      <c r="A209" s="42" t="s">
        <v>5498</v>
      </c>
      <c r="B209" s="5" t="s">
        <v>5499</v>
      </c>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 x14ac:dyDescent="0.15">
      <c r="A210" s="42" t="s">
        <v>5500</v>
      </c>
      <c r="B210" s="5" t="s">
        <v>5501</v>
      </c>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 x14ac:dyDescent="0.15">
      <c r="A211" s="42" t="s">
        <v>5502</v>
      </c>
      <c r="B211" s="5" t="s">
        <v>5503</v>
      </c>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 x14ac:dyDescent="0.15">
      <c r="A212" s="42" t="s">
        <v>5504</v>
      </c>
      <c r="B212" s="5" t="s">
        <v>5505</v>
      </c>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 x14ac:dyDescent="0.15">
      <c r="A213" s="42" t="s">
        <v>5506</v>
      </c>
      <c r="B213" s="5" t="s">
        <v>5507</v>
      </c>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 x14ac:dyDescent="0.15">
      <c r="A214" s="42" t="s">
        <v>5508</v>
      </c>
      <c r="B214" s="5" t="s">
        <v>5509</v>
      </c>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 x14ac:dyDescent="0.15">
      <c r="A215" s="42" t="s">
        <v>5510</v>
      </c>
      <c r="B215" s="5" t="s">
        <v>5511</v>
      </c>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 x14ac:dyDescent="0.15">
      <c r="A216" s="42" t="s">
        <v>5512</v>
      </c>
      <c r="B216" s="5" t="s">
        <v>5513</v>
      </c>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 x14ac:dyDescent="0.15">
      <c r="A217" s="42" t="s">
        <v>5514</v>
      </c>
      <c r="B217" s="5" t="s">
        <v>5515</v>
      </c>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 x14ac:dyDescent="0.15">
      <c r="A218" s="42" t="s">
        <v>5516</v>
      </c>
      <c r="B218" s="5" t="s">
        <v>5517</v>
      </c>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 x14ac:dyDescent="0.15">
      <c r="A219" s="42" t="s">
        <v>5518</v>
      </c>
      <c r="B219" s="5" t="s">
        <v>5519</v>
      </c>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 x14ac:dyDescent="0.15">
      <c r="A220" s="42" t="s">
        <v>5520</v>
      </c>
      <c r="B220" s="5" t="s">
        <v>5521</v>
      </c>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 x14ac:dyDescent="0.15">
      <c r="A221" s="42" t="s">
        <v>5522</v>
      </c>
      <c r="B221" s="5" t="s">
        <v>5523</v>
      </c>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 x14ac:dyDescent="0.15">
      <c r="A222" s="42" t="s">
        <v>5524</v>
      </c>
      <c r="B222" s="5" t="s">
        <v>5525</v>
      </c>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 x14ac:dyDescent="0.15">
      <c r="A223" s="42" t="s">
        <v>5526</v>
      </c>
      <c r="B223" s="5" t="s">
        <v>5527</v>
      </c>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 x14ac:dyDescent="0.15">
      <c r="A224" s="42" t="s">
        <v>5528</v>
      </c>
      <c r="B224" s="5" t="s">
        <v>5529</v>
      </c>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 x14ac:dyDescent="0.15">
      <c r="A225" s="42" t="s">
        <v>5530</v>
      </c>
      <c r="B225" s="5" t="s">
        <v>5531</v>
      </c>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 x14ac:dyDescent="0.15">
      <c r="A226" s="42" t="s">
        <v>5532</v>
      </c>
      <c r="B226" s="5" t="s">
        <v>5533</v>
      </c>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 x14ac:dyDescent="0.15">
      <c r="A227" s="42" t="s">
        <v>5534</v>
      </c>
      <c r="B227" s="5" t="s">
        <v>5535</v>
      </c>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 x14ac:dyDescent="0.15">
      <c r="A228" s="42" t="s">
        <v>5536</v>
      </c>
      <c r="B228" s="5" t="s">
        <v>5537</v>
      </c>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 x14ac:dyDescent="0.15">
      <c r="A229" s="42" t="s">
        <v>5538</v>
      </c>
      <c r="B229" s="5" t="s">
        <v>5539</v>
      </c>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 x14ac:dyDescent="0.15">
      <c r="A230" s="42" t="s">
        <v>5540</v>
      </c>
      <c r="B230" s="5" t="s">
        <v>5541</v>
      </c>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 x14ac:dyDescent="0.15">
      <c r="A231" s="42" t="s">
        <v>5542</v>
      </c>
      <c r="B231" s="5" t="s">
        <v>5543</v>
      </c>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 x14ac:dyDescent="0.15">
      <c r="A232" s="42" t="s">
        <v>5544</v>
      </c>
      <c r="B232" s="5" t="s">
        <v>5545</v>
      </c>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 x14ac:dyDescent="0.15">
      <c r="A233" s="42" t="s">
        <v>5546</v>
      </c>
      <c r="B233" s="5" t="s">
        <v>5547</v>
      </c>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 x14ac:dyDescent="0.15">
      <c r="A234" s="42" t="s">
        <v>5548</v>
      </c>
      <c r="B234" s="5" t="s">
        <v>5549</v>
      </c>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 x14ac:dyDescent="0.15">
      <c r="A235" s="42" t="s">
        <v>5550</v>
      </c>
      <c r="B235" s="5" t="s">
        <v>5551</v>
      </c>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 x14ac:dyDescent="0.15">
      <c r="A236" s="42" t="s">
        <v>5552</v>
      </c>
      <c r="B236" s="5" t="s">
        <v>5553</v>
      </c>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 x14ac:dyDescent="0.15">
      <c r="A237" s="42" t="s">
        <v>5554</v>
      </c>
      <c r="B237" s="5" t="s">
        <v>5555</v>
      </c>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 x14ac:dyDescent="0.15">
      <c r="A238" s="124" t="s">
        <v>5556</v>
      </c>
      <c r="B238" s="122" t="s">
        <v>5557</v>
      </c>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 x14ac:dyDescent="0.15">
      <c r="A239" s="76" t="s">
        <v>7337</v>
      </c>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 x14ac:dyDescent="0.15">
      <c r="A241" s="52"/>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 x14ac:dyDescent="0.15">
      <c r="A242" s="53"/>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 x14ac:dyDescent="0.15">
      <c r="A243" s="38"/>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4" x14ac:dyDescent="0.1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1">
    <mergeCell ref="A1:B1"/>
  </mergeCells>
  <pageMargins left="0.7" right="0.7" top="0.75" bottom="0.75" header="0.3" footer="0.3"/>
  <ignoredErrors>
    <ignoredError sqref="A3:A218 A220:A2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1"/>
  <sheetViews>
    <sheetView showGridLines="0" workbookViewId="0">
      <selection sqref="A1:B1"/>
    </sheetView>
  </sheetViews>
  <sheetFormatPr baseColWidth="10" defaultColWidth="14.5" defaultRowHeight="15.75" customHeight="1" x14ac:dyDescent="0.15"/>
  <cols>
    <col min="2" max="2" width="71.83203125" customWidth="1"/>
  </cols>
  <sheetData>
    <row r="1" spans="1:26" ht="15.75" customHeight="1" x14ac:dyDescent="0.15">
      <c r="A1" s="192" t="s">
        <v>7367</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39" t="s">
        <v>292</v>
      </c>
      <c r="B2" s="40"/>
      <c r="C2" s="5"/>
      <c r="D2" s="5"/>
      <c r="E2" s="5"/>
      <c r="F2" s="5"/>
      <c r="G2" s="5"/>
      <c r="H2" s="5"/>
      <c r="I2" s="5"/>
      <c r="J2" s="5"/>
      <c r="K2" s="5"/>
      <c r="L2" s="5"/>
      <c r="M2" s="5"/>
      <c r="N2" s="5"/>
      <c r="O2" s="5"/>
      <c r="P2" s="5"/>
      <c r="Q2" s="5"/>
      <c r="R2" s="5"/>
      <c r="S2" s="5"/>
      <c r="T2" s="5"/>
      <c r="U2" s="5"/>
      <c r="V2" s="5"/>
      <c r="W2" s="5"/>
      <c r="X2" s="5"/>
      <c r="Y2" s="5"/>
      <c r="Z2" s="5"/>
    </row>
    <row r="3" spans="1:26" ht="15.75" customHeight="1" x14ac:dyDescent="0.15">
      <c r="A3" s="41">
        <v>300</v>
      </c>
      <c r="B3" s="5" t="s">
        <v>5558</v>
      </c>
      <c r="C3" s="5"/>
      <c r="D3" s="5"/>
      <c r="E3" s="5"/>
      <c r="F3" s="5"/>
      <c r="G3" s="5"/>
      <c r="H3" s="5"/>
      <c r="I3" s="5"/>
      <c r="J3" s="5"/>
      <c r="K3" s="5"/>
      <c r="L3" s="5"/>
      <c r="M3" s="5"/>
      <c r="N3" s="5"/>
      <c r="O3" s="5"/>
      <c r="P3" s="5"/>
      <c r="Q3" s="5"/>
      <c r="R3" s="5"/>
      <c r="S3" s="5"/>
      <c r="T3" s="5"/>
      <c r="U3" s="5"/>
      <c r="V3" s="5"/>
      <c r="W3" s="5"/>
      <c r="X3" s="5"/>
      <c r="Y3" s="5"/>
      <c r="Z3" s="5"/>
    </row>
    <row r="4" spans="1:26" ht="15.75" customHeight="1" x14ac:dyDescent="0.15">
      <c r="A4" s="41">
        <v>300.01</v>
      </c>
      <c r="B4" s="5" t="s">
        <v>5559</v>
      </c>
      <c r="C4" s="5"/>
      <c r="D4" s="5"/>
      <c r="E4" s="5"/>
      <c r="F4" s="5"/>
      <c r="G4" s="5"/>
      <c r="H4" s="5"/>
      <c r="I4" s="5"/>
      <c r="J4" s="5"/>
      <c r="K4" s="5"/>
      <c r="L4" s="5"/>
      <c r="M4" s="5"/>
      <c r="N4" s="5"/>
      <c r="O4" s="5"/>
      <c r="P4" s="5"/>
      <c r="Q4" s="5"/>
      <c r="R4" s="5"/>
      <c r="S4" s="5"/>
      <c r="T4" s="5"/>
      <c r="U4" s="5"/>
      <c r="V4" s="5"/>
      <c r="W4" s="5"/>
      <c r="X4" s="5"/>
      <c r="Y4" s="5"/>
      <c r="Z4" s="5"/>
    </row>
    <row r="5" spans="1:26" ht="15.75" customHeight="1" x14ac:dyDescent="0.15">
      <c r="A5" s="41">
        <v>300.02</v>
      </c>
      <c r="B5" s="5" t="s">
        <v>5560</v>
      </c>
      <c r="C5" s="5"/>
      <c r="D5" s="5"/>
      <c r="E5" s="5"/>
      <c r="F5" s="5"/>
      <c r="G5" s="5"/>
      <c r="H5" s="5"/>
      <c r="I5" s="5"/>
      <c r="J5" s="5"/>
      <c r="K5" s="5"/>
      <c r="L5" s="5"/>
      <c r="M5" s="5"/>
      <c r="N5" s="5"/>
      <c r="O5" s="5"/>
      <c r="P5" s="5"/>
      <c r="Q5" s="5"/>
      <c r="R5" s="5"/>
      <c r="S5" s="5"/>
      <c r="T5" s="5"/>
      <c r="U5" s="5"/>
      <c r="V5" s="5"/>
      <c r="W5" s="5"/>
      <c r="X5" s="5"/>
      <c r="Y5" s="5"/>
      <c r="Z5" s="5"/>
    </row>
    <row r="6" spans="1:26" ht="15.75" customHeight="1" x14ac:dyDescent="0.15">
      <c r="A6" s="41">
        <v>300.08999999999997</v>
      </c>
      <c r="B6" s="5" t="s">
        <v>5561</v>
      </c>
      <c r="C6" s="5"/>
      <c r="D6" s="5"/>
      <c r="E6" s="5"/>
      <c r="F6" s="5"/>
      <c r="G6" s="5"/>
      <c r="H6" s="5"/>
      <c r="I6" s="5"/>
      <c r="J6" s="5"/>
      <c r="K6" s="5"/>
      <c r="L6" s="5"/>
      <c r="M6" s="5"/>
      <c r="N6" s="5"/>
      <c r="O6" s="5"/>
      <c r="P6" s="5"/>
      <c r="Q6" s="5"/>
      <c r="R6" s="5"/>
      <c r="S6" s="5"/>
      <c r="T6" s="5"/>
      <c r="U6" s="5"/>
      <c r="V6" s="5"/>
      <c r="W6" s="5"/>
      <c r="X6" s="5"/>
      <c r="Y6" s="5"/>
      <c r="Z6" s="5"/>
    </row>
    <row r="7" spans="1:26" ht="15.75" customHeight="1" x14ac:dyDescent="0.15">
      <c r="A7" s="41">
        <v>293.83999999999997</v>
      </c>
      <c r="B7" s="5" t="s">
        <v>5562</v>
      </c>
      <c r="C7" s="5"/>
      <c r="D7" s="5"/>
      <c r="E7" s="5"/>
      <c r="F7" s="5"/>
      <c r="G7" s="5"/>
      <c r="H7" s="5"/>
      <c r="I7" s="5"/>
      <c r="J7" s="5"/>
      <c r="K7" s="5"/>
      <c r="L7" s="5"/>
      <c r="M7" s="5"/>
      <c r="N7" s="5"/>
      <c r="O7" s="5"/>
      <c r="P7" s="5"/>
      <c r="Q7" s="5"/>
      <c r="R7" s="5"/>
      <c r="S7" s="5"/>
      <c r="T7" s="5"/>
      <c r="U7" s="5"/>
      <c r="V7" s="5"/>
      <c r="W7" s="5"/>
      <c r="X7" s="5"/>
      <c r="Y7" s="5"/>
      <c r="Z7" s="5"/>
    </row>
    <row r="8" spans="1:26" ht="15.75" customHeight="1" x14ac:dyDescent="0.15">
      <c r="A8" s="41">
        <v>300.2</v>
      </c>
      <c r="B8" s="5" t="s">
        <v>5563</v>
      </c>
      <c r="C8" s="5"/>
      <c r="D8" s="5"/>
      <c r="E8" s="5"/>
      <c r="F8" s="5"/>
      <c r="G8" s="5"/>
      <c r="H8" s="5"/>
      <c r="I8" s="5"/>
      <c r="J8" s="5"/>
      <c r="K8" s="5"/>
      <c r="L8" s="5"/>
      <c r="M8" s="5"/>
      <c r="N8" s="5"/>
      <c r="O8" s="5"/>
      <c r="P8" s="5"/>
      <c r="Q8" s="5"/>
      <c r="R8" s="5"/>
      <c r="S8" s="5"/>
      <c r="T8" s="5"/>
      <c r="U8" s="5"/>
      <c r="V8" s="5"/>
      <c r="W8" s="5"/>
      <c r="X8" s="5"/>
      <c r="Y8" s="5"/>
      <c r="Z8" s="5"/>
    </row>
    <row r="9" spans="1:26" ht="15.75" customHeight="1" x14ac:dyDescent="0.15">
      <c r="A9" s="41">
        <v>300.20999999999998</v>
      </c>
      <c r="B9" s="5" t="s">
        <v>5564</v>
      </c>
      <c r="C9" s="5"/>
      <c r="D9" s="5"/>
      <c r="E9" s="5"/>
      <c r="F9" s="5"/>
      <c r="G9" s="5"/>
      <c r="H9" s="5"/>
      <c r="I9" s="5"/>
      <c r="J9" s="5"/>
      <c r="K9" s="5"/>
      <c r="L9" s="5"/>
      <c r="M9" s="5"/>
      <c r="N9" s="5"/>
      <c r="O9" s="5"/>
      <c r="P9" s="5"/>
      <c r="Q9" s="5"/>
      <c r="R9" s="5"/>
      <c r="S9" s="5"/>
      <c r="T9" s="5"/>
      <c r="U9" s="5"/>
      <c r="V9" s="5"/>
      <c r="W9" s="5"/>
      <c r="X9" s="5"/>
      <c r="Y9" s="5"/>
      <c r="Z9" s="5"/>
    </row>
    <row r="10" spans="1:26" ht="15.75" customHeight="1" x14ac:dyDescent="0.15">
      <c r="A10" s="41">
        <v>300.22000000000003</v>
      </c>
      <c r="B10" s="5" t="s">
        <v>5565</v>
      </c>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15">
      <c r="A11" s="41">
        <v>300.23</v>
      </c>
      <c r="B11" s="5" t="s">
        <v>5566</v>
      </c>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15">
      <c r="A12" s="41">
        <v>300.29000000000002</v>
      </c>
      <c r="B12" s="5" t="s">
        <v>5567</v>
      </c>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15">
      <c r="A13" s="41">
        <v>300.5</v>
      </c>
      <c r="B13" s="5" t="s">
        <v>5568</v>
      </c>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15">
      <c r="A14" s="41">
        <v>308</v>
      </c>
      <c r="B14" s="5" t="s">
        <v>5569</v>
      </c>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15">
      <c r="A15" s="41">
        <v>308.3</v>
      </c>
      <c r="B15" s="5" t="s">
        <v>5570</v>
      </c>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15">
      <c r="A16" s="41">
        <v>308.39999999999998</v>
      </c>
      <c r="B16" s="5" t="s">
        <v>5571</v>
      </c>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15">
      <c r="A17" s="41">
        <v>308.89999999999998</v>
      </c>
      <c r="B17" s="5" t="s">
        <v>5572</v>
      </c>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15">
      <c r="A18" s="39" t="s">
        <v>2001</v>
      </c>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15">
      <c r="A19" s="41" t="s">
        <v>5573</v>
      </c>
      <c r="B19" s="5" t="s">
        <v>5558</v>
      </c>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15">
      <c r="A20" s="41" t="s">
        <v>5574</v>
      </c>
      <c r="B20" s="5" t="s">
        <v>5559</v>
      </c>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15">
      <c r="A21" s="41" t="s">
        <v>5575</v>
      </c>
      <c r="B21" s="5" t="s">
        <v>5560</v>
      </c>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15">
      <c r="A22" s="41" t="s">
        <v>5576</v>
      </c>
      <c r="B22" s="5" t="s">
        <v>5561</v>
      </c>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15">
      <c r="A23" s="121" t="s">
        <v>5577</v>
      </c>
      <c r="B23" s="122" t="s">
        <v>5578</v>
      </c>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15">
      <c r="A24" s="76" t="s">
        <v>7338</v>
      </c>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15">
      <c r="A25" s="3"/>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15">
      <c r="A26" s="38"/>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15">
      <c r="A28" s="3"/>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15">
      <c r="A29" s="3"/>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15">
      <c r="A30" s="3"/>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15">
      <c r="A31" s="3"/>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15">
      <c r="A32" s="3"/>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15">
      <c r="A33" s="3"/>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15">
      <c r="A34" s="54"/>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15">
      <c r="A35" s="37"/>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15">
      <c r="A36" s="37"/>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15">
      <c r="A37" s="37"/>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15">
      <c r="A38" s="37"/>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15">
      <c r="A39" s="37"/>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 x14ac:dyDescent="0.1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 x14ac:dyDescent="0.1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 x14ac:dyDescent="0.1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 x14ac:dyDescent="0.1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 x14ac:dyDescent="0.1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 x14ac:dyDescent="0.1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 x14ac:dyDescent="0.1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 x14ac:dyDescent="0.1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 x14ac:dyDescent="0.1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 x14ac:dyDescent="0.1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 x14ac:dyDescent="0.1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 x14ac:dyDescent="0.1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 x14ac:dyDescent="0.1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 x14ac:dyDescent="0.1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 x14ac:dyDescent="0.1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 x14ac:dyDescent="0.1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 x14ac:dyDescent="0.1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 x14ac:dyDescent="0.1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 x14ac:dyDescent="0.1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 x14ac:dyDescent="0.1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 x14ac:dyDescent="0.1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 x14ac:dyDescent="0.1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 x14ac:dyDescent="0.1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 x14ac:dyDescent="0.1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 x14ac:dyDescent="0.1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 x14ac:dyDescent="0.1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 x14ac:dyDescent="0.1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 x14ac:dyDescent="0.1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 x14ac:dyDescent="0.1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 x14ac:dyDescent="0.1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 x14ac:dyDescent="0.1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 x14ac:dyDescent="0.1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 x14ac:dyDescent="0.1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 x14ac:dyDescent="0.1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 x14ac:dyDescent="0.1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 x14ac:dyDescent="0.1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 x14ac:dyDescent="0.1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 x14ac:dyDescent="0.1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 x14ac:dyDescent="0.1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 x14ac:dyDescent="0.1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 x14ac:dyDescent="0.1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 x14ac:dyDescent="0.1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 x14ac:dyDescent="0.1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 x14ac:dyDescent="0.1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 x14ac:dyDescent="0.1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 x14ac:dyDescent="0.1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 x14ac:dyDescent="0.1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 x14ac:dyDescent="0.1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 x14ac:dyDescent="0.1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1"/>
  <sheetViews>
    <sheetView showGridLines="0" workbookViewId="0">
      <selection sqref="A1:B1"/>
    </sheetView>
  </sheetViews>
  <sheetFormatPr baseColWidth="10" defaultColWidth="14.5" defaultRowHeight="15.75" customHeight="1" x14ac:dyDescent="0.15"/>
  <cols>
    <col min="2" max="2" width="97.83203125" customWidth="1"/>
  </cols>
  <sheetData>
    <row r="1" spans="1:26" ht="15.75" customHeight="1" x14ac:dyDescent="0.15">
      <c r="A1" s="192" t="s">
        <v>7368</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39" t="s">
        <v>292</v>
      </c>
      <c r="B2" s="40"/>
      <c r="C2" s="5"/>
      <c r="D2" s="5"/>
      <c r="E2" s="5"/>
      <c r="F2" s="5"/>
      <c r="G2" s="5"/>
      <c r="H2" s="5"/>
      <c r="I2" s="5"/>
      <c r="J2" s="5"/>
      <c r="K2" s="5"/>
      <c r="L2" s="5"/>
      <c r="M2" s="5"/>
      <c r="N2" s="5"/>
      <c r="O2" s="5"/>
      <c r="P2" s="5"/>
      <c r="Q2" s="5"/>
      <c r="R2" s="5"/>
      <c r="S2" s="5"/>
      <c r="T2" s="5"/>
      <c r="U2" s="5"/>
      <c r="V2" s="5"/>
      <c r="W2" s="5"/>
      <c r="X2" s="5"/>
      <c r="Y2" s="5"/>
      <c r="Z2" s="5"/>
    </row>
    <row r="3" spans="1:26" ht="15.75" customHeight="1" x14ac:dyDescent="0.15">
      <c r="A3" s="41">
        <v>296.3</v>
      </c>
      <c r="B3" s="5" t="s">
        <v>5579</v>
      </c>
      <c r="C3" s="5"/>
      <c r="D3" s="5"/>
      <c r="E3" s="5"/>
      <c r="F3" s="5"/>
      <c r="G3" s="5"/>
      <c r="H3" s="5"/>
      <c r="I3" s="5"/>
      <c r="J3" s="5"/>
      <c r="K3" s="5"/>
      <c r="L3" s="5"/>
      <c r="M3" s="5"/>
      <c r="N3" s="5"/>
      <c r="O3" s="5"/>
      <c r="P3" s="5"/>
      <c r="Q3" s="5"/>
      <c r="R3" s="5"/>
      <c r="S3" s="5"/>
      <c r="T3" s="5"/>
      <c r="U3" s="5"/>
      <c r="V3" s="5"/>
      <c r="W3" s="5"/>
      <c r="X3" s="5"/>
      <c r="Y3" s="5"/>
      <c r="Z3" s="5"/>
    </row>
    <row r="4" spans="1:26" ht="15.75" customHeight="1" x14ac:dyDescent="0.15">
      <c r="A4" s="41">
        <v>296.31</v>
      </c>
      <c r="B4" s="5" t="s">
        <v>5580</v>
      </c>
      <c r="C4" s="5"/>
      <c r="D4" s="5"/>
      <c r="E4" s="5"/>
      <c r="F4" s="5"/>
      <c r="G4" s="5"/>
      <c r="H4" s="5"/>
      <c r="I4" s="5"/>
      <c r="J4" s="5"/>
      <c r="K4" s="5"/>
      <c r="L4" s="5"/>
      <c r="M4" s="5"/>
      <c r="N4" s="5"/>
      <c r="O4" s="5"/>
      <c r="P4" s="5"/>
      <c r="Q4" s="5"/>
      <c r="R4" s="5"/>
      <c r="S4" s="5"/>
      <c r="T4" s="5"/>
      <c r="U4" s="5"/>
      <c r="V4" s="5"/>
      <c r="W4" s="5"/>
      <c r="X4" s="5"/>
      <c r="Y4" s="5"/>
      <c r="Z4" s="5"/>
    </row>
    <row r="5" spans="1:26" ht="15.75" customHeight="1" x14ac:dyDescent="0.15">
      <c r="A5" s="41">
        <v>296.32</v>
      </c>
      <c r="B5" s="5" t="s">
        <v>5581</v>
      </c>
      <c r="C5" s="5"/>
      <c r="D5" s="5"/>
      <c r="E5" s="5"/>
      <c r="F5" s="5"/>
      <c r="G5" s="5"/>
      <c r="H5" s="5"/>
      <c r="I5" s="5"/>
      <c r="J5" s="5"/>
      <c r="K5" s="5"/>
      <c r="L5" s="5"/>
      <c r="M5" s="5"/>
      <c r="N5" s="5"/>
      <c r="O5" s="5"/>
      <c r="P5" s="5"/>
      <c r="Q5" s="5"/>
      <c r="R5" s="5"/>
      <c r="S5" s="5"/>
      <c r="T5" s="5"/>
      <c r="U5" s="5"/>
      <c r="V5" s="5"/>
      <c r="W5" s="5"/>
      <c r="X5" s="5"/>
      <c r="Y5" s="5"/>
      <c r="Z5" s="5"/>
    </row>
    <row r="6" spans="1:26" ht="15.75" customHeight="1" x14ac:dyDescent="0.15">
      <c r="A6" s="41">
        <v>296.33</v>
      </c>
      <c r="B6" s="5" t="s">
        <v>5582</v>
      </c>
      <c r="C6" s="5"/>
      <c r="D6" s="5"/>
      <c r="E6" s="5"/>
      <c r="F6" s="5"/>
      <c r="G6" s="5"/>
      <c r="H6" s="5"/>
      <c r="I6" s="5"/>
      <c r="J6" s="5"/>
      <c r="K6" s="5"/>
      <c r="L6" s="5"/>
      <c r="M6" s="5"/>
      <c r="N6" s="5"/>
      <c r="O6" s="5"/>
      <c r="P6" s="5"/>
      <c r="Q6" s="5"/>
      <c r="R6" s="5"/>
      <c r="S6" s="5"/>
      <c r="T6" s="5"/>
      <c r="U6" s="5"/>
      <c r="V6" s="5"/>
      <c r="W6" s="5"/>
      <c r="X6" s="5"/>
      <c r="Y6" s="5"/>
      <c r="Z6" s="5"/>
    </row>
    <row r="7" spans="1:26" ht="15.75" customHeight="1" x14ac:dyDescent="0.15">
      <c r="A7" s="41">
        <v>296.33999999999997</v>
      </c>
      <c r="B7" s="5" t="s">
        <v>5583</v>
      </c>
      <c r="C7" s="5"/>
      <c r="D7" s="5"/>
      <c r="E7" s="5"/>
      <c r="F7" s="5"/>
      <c r="G7" s="5"/>
      <c r="H7" s="5"/>
      <c r="I7" s="5"/>
      <c r="J7" s="5"/>
      <c r="K7" s="5"/>
      <c r="L7" s="5"/>
      <c r="M7" s="5"/>
      <c r="N7" s="5"/>
      <c r="O7" s="5"/>
      <c r="P7" s="5"/>
      <c r="Q7" s="5"/>
      <c r="R7" s="5"/>
      <c r="S7" s="5"/>
      <c r="T7" s="5"/>
      <c r="U7" s="5"/>
      <c r="V7" s="5"/>
      <c r="W7" s="5"/>
      <c r="X7" s="5"/>
      <c r="Y7" s="5"/>
      <c r="Z7" s="5"/>
    </row>
    <row r="8" spans="1:26" ht="15.75" customHeight="1" x14ac:dyDescent="0.15">
      <c r="A8" s="41">
        <v>298</v>
      </c>
      <c r="B8" s="5" t="s">
        <v>5584</v>
      </c>
      <c r="C8" s="5"/>
      <c r="D8" s="5"/>
      <c r="E8" s="5"/>
      <c r="F8" s="5"/>
      <c r="G8" s="5"/>
      <c r="H8" s="5"/>
      <c r="I8" s="5"/>
      <c r="J8" s="5"/>
      <c r="K8" s="5"/>
      <c r="L8" s="5"/>
      <c r="M8" s="5"/>
      <c r="N8" s="5"/>
      <c r="O8" s="5"/>
      <c r="P8" s="5"/>
      <c r="Q8" s="5"/>
      <c r="R8" s="5"/>
      <c r="S8" s="5"/>
      <c r="T8" s="5"/>
      <c r="U8" s="5"/>
      <c r="V8" s="5"/>
      <c r="W8" s="5"/>
      <c r="X8" s="5"/>
      <c r="Y8" s="5"/>
      <c r="Z8" s="5"/>
    </row>
    <row r="9" spans="1:26" ht="15.75" customHeight="1" x14ac:dyDescent="0.15">
      <c r="A9" s="41">
        <v>296.35000000000002</v>
      </c>
      <c r="B9" s="5" t="s">
        <v>5585</v>
      </c>
      <c r="C9" s="5"/>
      <c r="D9" s="5"/>
      <c r="E9" s="5"/>
      <c r="F9" s="5"/>
      <c r="G9" s="5"/>
      <c r="H9" s="5"/>
      <c r="I9" s="5"/>
      <c r="J9" s="5"/>
      <c r="K9" s="5"/>
      <c r="L9" s="5"/>
      <c r="M9" s="5"/>
      <c r="N9" s="5"/>
      <c r="O9" s="5"/>
      <c r="P9" s="5"/>
      <c r="Q9" s="5"/>
      <c r="R9" s="5"/>
      <c r="S9" s="5"/>
      <c r="T9" s="5"/>
      <c r="U9" s="5"/>
      <c r="V9" s="5"/>
      <c r="W9" s="5"/>
      <c r="X9" s="5"/>
      <c r="Y9" s="5"/>
      <c r="Z9" s="5"/>
    </row>
    <row r="10" spans="1:26" ht="15.75" customHeight="1" x14ac:dyDescent="0.15">
      <c r="A10" s="41">
        <v>296.36</v>
      </c>
      <c r="B10" s="5" t="s">
        <v>5586</v>
      </c>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15">
      <c r="A11" s="41">
        <v>296.99</v>
      </c>
      <c r="B11" s="5" t="s">
        <v>5587</v>
      </c>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15">
      <c r="A12" s="41">
        <v>311</v>
      </c>
      <c r="B12" s="5" t="s">
        <v>5588</v>
      </c>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15">
      <c r="A13" s="41">
        <v>293.83</v>
      </c>
      <c r="B13" s="5" t="s">
        <v>5589</v>
      </c>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15">
      <c r="A14" s="41">
        <v>296.2</v>
      </c>
      <c r="B14" s="5" t="s">
        <v>5590</v>
      </c>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15">
      <c r="A15" s="41">
        <v>296.20999999999998</v>
      </c>
      <c r="B15" s="5" t="s">
        <v>5591</v>
      </c>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15">
      <c r="A16" s="41">
        <v>296.22000000000003</v>
      </c>
      <c r="B16" s="5" t="s">
        <v>5592</v>
      </c>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15">
      <c r="A17" s="41">
        <v>296.23</v>
      </c>
      <c r="B17" s="5" t="s">
        <v>5593</v>
      </c>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15">
      <c r="A18" s="41">
        <v>296.24</v>
      </c>
      <c r="B18" s="5" t="s">
        <v>5594</v>
      </c>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15">
      <c r="A19" s="41">
        <v>296.25</v>
      </c>
      <c r="B19" s="5" t="s">
        <v>5595</v>
      </c>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15">
      <c r="A20" s="41">
        <v>296.26</v>
      </c>
      <c r="B20" s="5" t="s">
        <v>5596</v>
      </c>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15">
      <c r="A21" s="41">
        <v>296.3</v>
      </c>
      <c r="B21" s="5" t="s">
        <v>5597</v>
      </c>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15">
      <c r="A22" s="41">
        <v>296.31</v>
      </c>
      <c r="B22" s="5" t="s">
        <v>5598</v>
      </c>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15">
      <c r="A23" s="41">
        <v>296.32</v>
      </c>
      <c r="B23" s="5" t="s">
        <v>5599</v>
      </c>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15">
      <c r="A24" s="41">
        <v>296.33</v>
      </c>
      <c r="B24" s="5" t="s">
        <v>5600</v>
      </c>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15">
      <c r="A25" s="41">
        <v>296.33999999999997</v>
      </c>
      <c r="B25" s="5" t="s">
        <v>5601</v>
      </c>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15">
      <c r="A26" s="41">
        <v>296.35000000000002</v>
      </c>
      <c r="B26" s="5" t="s">
        <v>5602</v>
      </c>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15">
      <c r="A27" s="41">
        <v>296.36</v>
      </c>
      <c r="B27" s="5" t="s">
        <v>5586</v>
      </c>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15">
      <c r="A28" s="41">
        <v>300.39999999999998</v>
      </c>
      <c r="B28" s="5" t="s">
        <v>5603</v>
      </c>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15">
      <c r="A29" s="39" t="s">
        <v>2001</v>
      </c>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15">
      <c r="A30" s="41" t="s">
        <v>5604</v>
      </c>
      <c r="B30" s="5" t="s">
        <v>5579</v>
      </c>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15">
      <c r="A31" s="41" t="s">
        <v>5605</v>
      </c>
      <c r="B31" s="5" t="s">
        <v>5606</v>
      </c>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15">
      <c r="A32" s="41" t="s">
        <v>5607</v>
      </c>
      <c r="B32" s="5" t="s">
        <v>5580</v>
      </c>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15">
      <c r="A33" s="41" t="s">
        <v>5608</v>
      </c>
      <c r="B33" s="5" t="s">
        <v>5581</v>
      </c>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15">
      <c r="A34" s="41" t="s">
        <v>5609</v>
      </c>
      <c r="B34" s="5" t="s">
        <v>5582</v>
      </c>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15">
      <c r="A35" s="41" t="s">
        <v>5610</v>
      </c>
      <c r="B35" s="5" t="s">
        <v>5583</v>
      </c>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15">
      <c r="A36" s="41" t="s">
        <v>5611</v>
      </c>
      <c r="B36" s="5" t="s">
        <v>5585</v>
      </c>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15">
      <c r="A37" s="41" t="s">
        <v>5612</v>
      </c>
      <c r="B37" s="5" t="s">
        <v>5613</v>
      </c>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15">
      <c r="A38" s="41" t="s">
        <v>5614</v>
      </c>
      <c r="B38" s="5" t="s">
        <v>5615</v>
      </c>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15">
      <c r="A39" s="41" t="s">
        <v>5616</v>
      </c>
      <c r="B39" s="5" t="s">
        <v>5617</v>
      </c>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15">
      <c r="A40" s="41" t="s">
        <v>5618</v>
      </c>
      <c r="B40" s="5" t="s">
        <v>5619</v>
      </c>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15">
      <c r="A41" s="41" t="s">
        <v>5620</v>
      </c>
      <c r="B41" s="5" t="s">
        <v>5621</v>
      </c>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15">
      <c r="A42" s="41" t="s">
        <v>5622</v>
      </c>
      <c r="B42" s="5" t="s">
        <v>5623</v>
      </c>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15">
      <c r="A43" s="41" t="s">
        <v>5624</v>
      </c>
      <c r="B43" s="5" t="s">
        <v>5625</v>
      </c>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15">
      <c r="A44" s="41" t="s">
        <v>5626</v>
      </c>
      <c r="B44" s="5" t="s">
        <v>5627</v>
      </c>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15">
      <c r="A45" s="41" t="s">
        <v>5628</v>
      </c>
      <c r="B45" s="5" t="s">
        <v>5629</v>
      </c>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15">
      <c r="A46" s="41" t="s">
        <v>5630</v>
      </c>
      <c r="B46" s="5" t="s">
        <v>5631</v>
      </c>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15">
      <c r="A47" s="41" t="s">
        <v>5632</v>
      </c>
      <c r="B47" s="5" t="s">
        <v>5633</v>
      </c>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15">
      <c r="A48" s="41" t="s">
        <v>5634</v>
      </c>
      <c r="B48" s="5" t="s">
        <v>5635</v>
      </c>
      <c r="C48" s="5"/>
      <c r="D48" s="5"/>
      <c r="E48" s="5"/>
      <c r="F48" s="5"/>
      <c r="G48" s="5"/>
      <c r="H48" s="5"/>
      <c r="I48" s="5"/>
      <c r="J48" s="5"/>
      <c r="K48" s="5"/>
      <c r="L48" s="5"/>
      <c r="M48" s="5"/>
      <c r="N48" s="5"/>
      <c r="O48" s="5"/>
      <c r="P48" s="5"/>
      <c r="Q48" s="5"/>
      <c r="R48" s="5"/>
      <c r="S48" s="5"/>
      <c r="T48" s="5"/>
      <c r="U48" s="5"/>
      <c r="V48" s="5"/>
      <c r="W48" s="5"/>
      <c r="X48" s="5"/>
      <c r="Y48" s="5"/>
      <c r="Z48" s="5"/>
    </row>
    <row r="49" spans="1:26" ht="14" x14ac:dyDescent="0.15">
      <c r="A49" s="121" t="s">
        <v>5605</v>
      </c>
      <c r="B49" s="122" t="s">
        <v>5606</v>
      </c>
      <c r="C49" s="5"/>
      <c r="D49" s="5"/>
      <c r="E49" s="5"/>
      <c r="F49" s="5"/>
      <c r="G49" s="5"/>
      <c r="H49" s="5"/>
      <c r="I49" s="5"/>
      <c r="J49" s="5"/>
      <c r="K49" s="5"/>
      <c r="L49" s="5"/>
      <c r="M49" s="5"/>
      <c r="N49" s="5"/>
      <c r="O49" s="5"/>
      <c r="P49" s="5"/>
      <c r="Q49" s="5"/>
      <c r="R49" s="5"/>
      <c r="S49" s="5"/>
      <c r="T49" s="5"/>
      <c r="U49" s="5"/>
      <c r="V49" s="5"/>
      <c r="W49" s="5"/>
      <c r="X49" s="5"/>
      <c r="Y49" s="5"/>
      <c r="Z49" s="5"/>
    </row>
    <row r="50" spans="1:26" ht="14" x14ac:dyDescent="0.15">
      <c r="A50" s="76" t="s">
        <v>7338</v>
      </c>
      <c r="B50" s="5"/>
      <c r="C50" s="5"/>
      <c r="D50" s="5"/>
      <c r="E50" s="5"/>
      <c r="F50" s="5"/>
      <c r="G50" s="5"/>
      <c r="H50" s="5"/>
      <c r="I50" s="5"/>
      <c r="J50" s="5"/>
      <c r="K50" s="5"/>
      <c r="L50" s="5"/>
      <c r="M50" s="5"/>
      <c r="N50" s="5"/>
      <c r="O50" s="5"/>
      <c r="P50" s="5"/>
      <c r="Q50" s="5"/>
      <c r="R50" s="5"/>
      <c r="S50" s="5"/>
      <c r="T50" s="5"/>
      <c r="U50" s="5"/>
      <c r="V50" s="5"/>
      <c r="W50" s="5"/>
      <c r="X50" s="5"/>
      <c r="Y50" s="5"/>
      <c r="Z50" s="5"/>
    </row>
    <row r="51" spans="1:26" ht="14"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 x14ac:dyDescent="0.1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 x14ac:dyDescent="0.15">
      <c r="A53" s="55"/>
      <c r="B53" s="5"/>
      <c r="C53" s="5"/>
      <c r="D53" s="5"/>
      <c r="E53" s="5"/>
      <c r="F53" s="5"/>
      <c r="G53" s="5"/>
      <c r="H53" s="5"/>
      <c r="I53" s="5"/>
      <c r="J53" s="5"/>
      <c r="K53" s="5"/>
      <c r="L53" s="5"/>
      <c r="M53" s="5"/>
      <c r="N53" s="5"/>
      <c r="O53" s="5"/>
      <c r="P53" s="5"/>
      <c r="Q53" s="5"/>
      <c r="R53" s="5"/>
      <c r="S53" s="5"/>
      <c r="T53" s="5"/>
      <c r="U53" s="5"/>
      <c r="V53" s="5"/>
      <c r="W53" s="5"/>
      <c r="X53" s="5"/>
      <c r="Y53" s="5"/>
      <c r="Z53" s="5"/>
    </row>
    <row r="54" spans="1:26" ht="14" x14ac:dyDescent="0.15">
      <c r="A54" s="40"/>
      <c r="B54" s="5"/>
      <c r="C54" s="5"/>
      <c r="D54" s="5"/>
      <c r="E54" s="5"/>
      <c r="F54" s="5"/>
      <c r="G54" s="5"/>
      <c r="H54" s="5"/>
      <c r="I54" s="5"/>
      <c r="J54" s="5"/>
      <c r="K54" s="5"/>
      <c r="L54" s="5"/>
      <c r="M54" s="5"/>
      <c r="N54" s="5"/>
      <c r="O54" s="5"/>
      <c r="P54" s="5"/>
      <c r="Q54" s="5"/>
      <c r="R54" s="5"/>
      <c r="S54" s="5"/>
      <c r="T54" s="5"/>
      <c r="U54" s="5"/>
      <c r="V54" s="5"/>
      <c r="W54" s="5"/>
      <c r="X54" s="5"/>
      <c r="Y54" s="5"/>
      <c r="Z54" s="5"/>
    </row>
    <row r="55" spans="1:26" ht="14" x14ac:dyDescent="0.15">
      <c r="A55" s="40"/>
      <c r="B55" s="5"/>
      <c r="C55" s="5"/>
      <c r="D55" s="5"/>
      <c r="E55" s="5"/>
      <c r="F55" s="5"/>
      <c r="G55" s="5"/>
      <c r="H55" s="5"/>
      <c r="I55" s="5"/>
      <c r="J55" s="5"/>
      <c r="K55" s="5"/>
      <c r="L55" s="5"/>
      <c r="M55" s="5"/>
      <c r="N55" s="5"/>
      <c r="O55" s="5"/>
      <c r="P55" s="5"/>
      <c r="Q55" s="5"/>
      <c r="R55" s="5"/>
      <c r="S55" s="5"/>
      <c r="T55" s="5"/>
      <c r="U55" s="5"/>
      <c r="V55" s="5"/>
      <c r="W55" s="5"/>
      <c r="X55" s="5"/>
      <c r="Y55" s="5"/>
      <c r="Z55" s="5"/>
    </row>
    <row r="56" spans="1:26" ht="14" x14ac:dyDescent="0.15">
      <c r="A56" s="40"/>
      <c r="B56" s="5"/>
      <c r="C56" s="5"/>
      <c r="D56" s="5"/>
      <c r="E56" s="5"/>
      <c r="F56" s="5"/>
      <c r="G56" s="5"/>
      <c r="H56" s="5"/>
      <c r="I56" s="5"/>
      <c r="J56" s="5"/>
      <c r="K56" s="5"/>
      <c r="L56" s="5"/>
      <c r="M56" s="5"/>
      <c r="N56" s="5"/>
      <c r="O56" s="5"/>
      <c r="P56" s="5"/>
      <c r="Q56" s="5"/>
      <c r="R56" s="5"/>
      <c r="S56" s="5"/>
      <c r="T56" s="5"/>
      <c r="U56" s="5"/>
      <c r="V56" s="5"/>
      <c r="W56" s="5"/>
      <c r="X56" s="5"/>
      <c r="Y56" s="5"/>
      <c r="Z56" s="5"/>
    </row>
    <row r="57" spans="1:26" ht="14" x14ac:dyDescent="0.15">
      <c r="A57" s="40"/>
      <c r="B57" s="5"/>
      <c r="C57" s="5"/>
      <c r="D57" s="5"/>
      <c r="E57" s="5"/>
      <c r="F57" s="5"/>
      <c r="G57" s="5"/>
      <c r="H57" s="5"/>
      <c r="I57" s="5"/>
      <c r="J57" s="5"/>
      <c r="K57" s="5"/>
      <c r="L57" s="5"/>
      <c r="M57" s="5"/>
      <c r="N57" s="5"/>
      <c r="O57" s="5"/>
      <c r="P57" s="5"/>
      <c r="Q57" s="5"/>
      <c r="R57" s="5"/>
      <c r="S57" s="5"/>
      <c r="T57" s="5"/>
      <c r="U57" s="5"/>
      <c r="V57" s="5"/>
      <c r="W57" s="5"/>
      <c r="X57" s="5"/>
      <c r="Y57" s="5"/>
      <c r="Z57" s="5"/>
    </row>
    <row r="58" spans="1:26" ht="14" x14ac:dyDescent="0.15">
      <c r="A58" s="40"/>
      <c r="B58" s="5"/>
      <c r="C58" s="5"/>
      <c r="D58" s="5"/>
      <c r="E58" s="5"/>
      <c r="F58" s="5"/>
      <c r="G58" s="5"/>
      <c r="H58" s="5"/>
      <c r="I58" s="5"/>
      <c r="J58" s="5"/>
      <c r="K58" s="5"/>
      <c r="L58" s="5"/>
      <c r="M58" s="5"/>
      <c r="N58" s="5"/>
      <c r="O58" s="5"/>
      <c r="P58" s="5"/>
      <c r="Q58" s="5"/>
      <c r="R58" s="5"/>
      <c r="S58" s="5"/>
      <c r="T58" s="5"/>
      <c r="U58" s="5"/>
      <c r="V58" s="5"/>
      <c r="W58" s="5"/>
      <c r="X58" s="5"/>
      <c r="Y58" s="5"/>
      <c r="Z58" s="5"/>
    </row>
    <row r="59" spans="1:26" ht="14" x14ac:dyDescent="0.15">
      <c r="A59" s="40"/>
      <c r="B59" s="5"/>
      <c r="C59" s="5"/>
      <c r="D59" s="5"/>
      <c r="E59" s="5"/>
      <c r="F59" s="5"/>
      <c r="G59" s="5"/>
      <c r="H59" s="5"/>
      <c r="I59" s="5"/>
      <c r="J59" s="5"/>
      <c r="K59" s="5"/>
      <c r="L59" s="5"/>
      <c r="M59" s="5"/>
      <c r="N59" s="5"/>
      <c r="O59" s="5"/>
      <c r="P59" s="5"/>
      <c r="Q59" s="5"/>
      <c r="R59" s="5"/>
      <c r="S59" s="5"/>
      <c r="T59" s="5"/>
      <c r="U59" s="5"/>
      <c r="V59" s="5"/>
      <c r="W59" s="5"/>
      <c r="X59" s="5"/>
      <c r="Y59" s="5"/>
      <c r="Z59" s="5"/>
    </row>
    <row r="60" spans="1:26" ht="14" x14ac:dyDescent="0.15">
      <c r="A60" s="40"/>
      <c r="B60" s="5"/>
      <c r="C60" s="5"/>
      <c r="D60" s="5"/>
      <c r="E60" s="5"/>
      <c r="F60" s="5"/>
      <c r="G60" s="5"/>
      <c r="H60" s="5"/>
      <c r="I60" s="5"/>
      <c r="J60" s="5"/>
      <c r="K60" s="5"/>
      <c r="L60" s="5"/>
      <c r="M60" s="5"/>
      <c r="N60" s="5"/>
      <c r="O60" s="5"/>
      <c r="P60" s="5"/>
      <c r="Q60" s="5"/>
      <c r="R60" s="5"/>
      <c r="S60" s="5"/>
      <c r="T60" s="5"/>
      <c r="U60" s="5"/>
      <c r="V60" s="5"/>
      <c r="W60" s="5"/>
      <c r="X60" s="5"/>
      <c r="Y60" s="5"/>
      <c r="Z60" s="5"/>
    </row>
    <row r="61" spans="1:26" ht="14" x14ac:dyDescent="0.15">
      <c r="A61" s="40"/>
      <c r="B61" s="5"/>
      <c r="C61" s="5"/>
      <c r="D61" s="5"/>
      <c r="E61" s="5"/>
      <c r="F61" s="5"/>
      <c r="G61" s="5"/>
      <c r="H61" s="5"/>
      <c r="I61" s="5"/>
      <c r="J61" s="5"/>
      <c r="K61" s="5"/>
      <c r="L61" s="5"/>
      <c r="M61" s="5"/>
      <c r="N61" s="5"/>
      <c r="O61" s="5"/>
      <c r="P61" s="5"/>
      <c r="Q61" s="5"/>
      <c r="R61" s="5"/>
      <c r="S61" s="5"/>
      <c r="T61" s="5"/>
      <c r="U61" s="5"/>
      <c r="V61" s="5"/>
      <c r="W61" s="5"/>
      <c r="X61" s="5"/>
      <c r="Y61" s="5"/>
      <c r="Z61" s="5"/>
    </row>
    <row r="62" spans="1:26" ht="14" x14ac:dyDescent="0.15">
      <c r="A62" s="40"/>
      <c r="B62" s="5"/>
      <c r="C62" s="5"/>
      <c r="D62" s="5"/>
      <c r="E62" s="5"/>
      <c r="F62" s="5"/>
      <c r="G62" s="5"/>
      <c r="H62" s="5"/>
      <c r="I62" s="5"/>
      <c r="J62" s="5"/>
      <c r="K62" s="5"/>
      <c r="L62" s="5"/>
      <c r="M62" s="5"/>
      <c r="N62" s="5"/>
      <c r="O62" s="5"/>
      <c r="P62" s="5"/>
      <c r="Q62" s="5"/>
      <c r="R62" s="5"/>
      <c r="S62" s="5"/>
      <c r="T62" s="5"/>
      <c r="U62" s="5"/>
      <c r="V62" s="5"/>
      <c r="W62" s="5"/>
      <c r="X62" s="5"/>
      <c r="Y62" s="5"/>
      <c r="Z62" s="5"/>
    </row>
    <row r="63" spans="1:26" ht="14" x14ac:dyDescent="0.15">
      <c r="A63" s="40"/>
      <c r="B63" s="5"/>
      <c r="C63" s="5"/>
      <c r="D63" s="5"/>
      <c r="E63" s="5"/>
      <c r="F63" s="5"/>
      <c r="G63" s="5"/>
      <c r="H63" s="5"/>
      <c r="I63" s="5"/>
      <c r="J63" s="5"/>
      <c r="K63" s="5"/>
      <c r="L63" s="5"/>
      <c r="M63" s="5"/>
      <c r="N63" s="5"/>
      <c r="O63" s="5"/>
      <c r="P63" s="5"/>
      <c r="Q63" s="5"/>
      <c r="R63" s="5"/>
      <c r="S63" s="5"/>
      <c r="T63" s="5"/>
      <c r="U63" s="5"/>
      <c r="V63" s="5"/>
      <c r="W63" s="5"/>
      <c r="X63" s="5"/>
      <c r="Y63" s="5"/>
      <c r="Z63" s="5"/>
    </row>
    <row r="64" spans="1:26" ht="14" x14ac:dyDescent="0.15">
      <c r="A64" s="40"/>
      <c r="B64" s="5"/>
      <c r="C64" s="5"/>
      <c r="D64" s="5"/>
      <c r="E64" s="5"/>
      <c r="F64" s="5"/>
      <c r="G64" s="5"/>
      <c r="H64" s="5"/>
      <c r="I64" s="5"/>
      <c r="J64" s="5"/>
      <c r="K64" s="5"/>
      <c r="L64" s="5"/>
      <c r="M64" s="5"/>
      <c r="N64" s="5"/>
      <c r="O64" s="5"/>
      <c r="P64" s="5"/>
      <c r="Q64" s="5"/>
      <c r="R64" s="5"/>
      <c r="S64" s="5"/>
      <c r="T64" s="5"/>
      <c r="U64" s="5"/>
      <c r="V64" s="5"/>
      <c r="W64" s="5"/>
      <c r="X64" s="5"/>
      <c r="Y64" s="5"/>
      <c r="Z64" s="5"/>
    </row>
    <row r="65" spans="1:26" ht="14" x14ac:dyDescent="0.15">
      <c r="A65" s="40"/>
      <c r="B65" s="5"/>
      <c r="C65" s="5"/>
      <c r="D65" s="5"/>
      <c r="E65" s="5"/>
      <c r="F65" s="5"/>
      <c r="G65" s="5"/>
      <c r="H65" s="5"/>
      <c r="I65" s="5"/>
      <c r="J65" s="5"/>
      <c r="K65" s="5"/>
      <c r="L65" s="5"/>
      <c r="M65" s="5"/>
      <c r="N65" s="5"/>
      <c r="O65" s="5"/>
      <c r="P65" s="5"/>
      <c r="Q65" s="5"/>
      <c r="R65" s="5"/>
      <c r="S65" s="5"/>
      <c r="T65" s="5"/>
      <c r="U65" s="5"/>
      <c r="V65" s="5"/>
      <c r="W65" s="5"/>
      <c r="X65" s="5"/>
      <c r="Y65" s="5"/>
      <c r="Z65" s="5"/>
    </row>
    <row r="66" spans="1:26" ht="14" x14ac:dyDescent="0.15">
      <c r="A66" s="40"/>
      <c r="B66" s="5"/>
      <c r="C66" s="5"/>
      <c r="D66" s="5"/>
      <c r="E66" s="5"/>
      <c r="F66" s="5"/>
      <c r="G66" s="5"/>
      <c r="H66" s="5"/>
      <c r="I66" s="5"/>
      <c r="J66" s="5"/>
      <c r="K66" s="5"/>
      <c r="L66" s="5"/>
      <c r="M66" s="5"/>
      <c r="N66" s="5"/>
      <c r="O66" s="5"/>
      <c r="P66" s="5"/>
      <c r="Q66" s="5"/>
      <c r="R66" s="5"/>
      <c r="S66" s="5"/>
      <c r="T66" s="5"/>
      <c r="U66" s="5"/>
      <c r="V66" s="5"/>
      <c r="W66" s="5"/>
      <c r="X66" s="5"/>
      <c r="Y66" s="5"/>
      <c r="Z66" s="5"/>
    </row>
    <row r="67" spans="1:26" ht="14" x14ac:dyDescent="0.15">
      <c r="A67" s="40"/>
      <c r="B67" s="5"/>
      <c r="C67" s="5"/>
      <c r="D67" s="5"/>
      <c r="E67" s="5"/>
      <c r="F67" s="5"/>
      <c r="G67" s="5"/>
      <c r="H67" s="5"/>
      <c r="I67" s="5"/>
      <c r="J67" s="5"/>
      <c r="K67" s="5"/>
      <c r="L67" s="5"/>
      <c r="M67" s="5"/>
      <c r="N67" s="5"/>
      <c r="O67" s="5"/>
      <c r="P67" s="5"/>
      <c r="Q67" s="5"/>
      <c r="R67" s="5"/>
      <c r="S67" s="5"/>
      <c r="T67" s="5"/>
      <c r="U67" s="5"/>
      <c r="V67" s="5"/>
      <c r="W67" s="5"/>
      <c r="X67" s="5"/>
      <c r="Y67" s="5"/>
      <c r="Z67" s="5"/>
    </row>
    <row r="68" spans="1:26" ht="14" x14ac:dyDescent="0.15">
      <c r="A68" s="40"/>
      <c r="B68" s="5"/>
      <c r="C68" s="5"/>
      <c r="D68" s="5"/>
      <c r="E68" s="5"/>
      <c r="F68" s="5"/>
      <c r="G68" s="5"/>
      <c r="H68" s="5"/>
      <c r="I68" s="5"/>
      <c r="J68" s="5"/>
      <c r="K68" s="5"/>
      <c r="L68" s="5"/>
      <c r="M68" s="5"/>
      <c r="N68" s="5"/>
      <c r="O68" s="5"/>
      <c r="P68" s="5"/>
      <c r="Q68" s="5"/>
      <c r="R68" s="5"/>
      <c r="S68" s="5"/>
      <c r="T68" s="5"/>
      <c r="U68" s="5"/>
      <c r="V68" s="5"/>
      <c r="W68" s="5"/>
      <c r="X68" s="5"/>
      <c r="Y68" s="5"/>
      <c r="Z68" s="5"/>
    </row>
    <row r="69" spans="1:26" ht="14" x14ac:dyDescent="0.15">
      <c r="A69" s="40"/>
      <c r="B69" s="5"/>
      <c r="C69" s="5"/>
      <c r="D69" s="5"/>
      <c r="E69" s="5"/>
      <c r="F69" s="5"/>
      <c r="G69" s="5"/>
      <c r="H69" s="5"/>
      <c r="I69" s="5"/>
      <c r="J69" s="5"/>
      <c r="K69" s="5"/>
      <c r="L69" s="5"/>
      <c r="M69" s="5"/>
      <c r="N69" s="5"/>
      <c r="O69" s="5"/>
      <c r="P69" s="5"/>
      <c r="Q69" s="5"/>
      <c r="R69" s="5"/>
      <c r="S69" s="5"/>
      <c r="T69" s="5"/>
      <c r="U69" s="5"/>
      <c r="V69" s="5"/>
      <c r="W69" s="5"/>
      <c r="X69" s="5"/>
      <c r="Y69" s="5"/>
      <c r="Z69" s="5"/>
    </row>
    <row r="70" spans="1:26" ht="14" x14ac:dyDescent="0.15">
      <c r="A70" s="40"/>
      <c r="B70" s="5"/>
      <c r="C70" s="5"/>
      <c r="D70" s="5"/>
      <c r="E70" s="5"/>
      <c r="F70" s="5"/>
      <c r="G70" s="5"/>
      <c r="H70" s="5"/>
      <c r="I70" s="5"/>
      <c r="J70" s="5"/>
      <c r="K70" s="5"/>
      <c r="L70" s="5"/>
      <c r="M70" s="5"/>
      <c r="N70" s="5"/>
      <c r="O70" s="5"/>
      <c r="P70" s="5"/>
      <c r="Q70" s="5"/>
      <c r="R70" s="5"/>
      <c r="S70" s="5"/>
      <c r="T70" s="5"/>
      <c r="U70" s="5"/>
      <c r="V70" s="5"/>
      <c r="W70" s="5"/>
      <c r="X70" s="5"/>
      <c r="Y70" s="5"/>
      <c r="Z70" s="5"/>
    </row>
    <row r="71" spans="1:26" ht="14" x14ac:dyDescent="0.15">
      <c r="A71" s="40"/>
      <c r="B71" s="5"/>
      <c r="C71" s="5"/>
      <c r="D71" s="5"/>
      <c r="E71" s="5"/>
      <c r="F71" s="5"/>
      <c r="G71" s="5"/>
      <c r="H71" s="5"/>
      <c r="I71" s="5"/>
      <c r="J71" s="5"/>
      <c r="K71" s="5"/>
      <c r="L71" s="5"/>
      <c r="M71" s="5"/>
      <c r="N71" s="5"/>
      <c r="O71" s="5"/>
      <c r="P71" s="5"/>
      <c r="Q71" s="5"/>
      <c r="R71" s="5"/>
      <c r="S71" s="5"/>
      <c r="T71" s="5"/>
      <c r="U71" s="5"/>
      <c r="V71" s="5"/>
      <c r="W71" s="5"/>
      <c r="X71" s="5"/>
      <c r="Y71" s="5"/>
      <c r="Z71" s="5"/>
    </row>
    <row r="72" spans="1:26" ht="14" x14ac:dyDescent="0.15">
      <c r="A72" s="40"/>
      <c r="B72" s="5"/>
      <c r="C72" s="5"/>
      <c r="D72" s="5"/>
      <c r="E72" s="5"/>
      <c r="F72" s="5"/>
      <c r="G72" s="5"/>
      <c r="H72" s="5"/>
      <c r="I72" s="5"/>
      <c r="J72" s="5"/>
      <c r="K72" s="5"/>
      <c r="L72" s="5"/>
      <c r="M72" s="5"/>
      <c r="N72" s="5"/>
      <c r="O72" s="5"/>
      <c r="P72" s="5"/>
      <c r="Q72" s="5"/>
      <c r="R72" s="5"/>
      <c r="S72" s="5"/>
      <c r="T72" s="5"/>
      <c r="U72" s="5"/>
      <c r="V72" s="5"/>
      <c r="W72" s="5"/>
      <c r="X72" s="5"/>
      <c r="Y72" s="5"/>
      <c r="Z72" s="5"/>
    </row>
    <row r="73" spans="1:26" ht="14" x14ac:dyDescent="0.15">
      <c r="A73" s="40"/>
      <c r="B73" s="5"/>
      <c r="C73" s="5"/>
      <c r="D73" s="5"/>
      <c r="E73" s="5"/>
      <c r="F73" s="5"/>
      <c r="G73" s="5"/>
      <c r="H73" s="5"/>
      <c r="I73" s="5"/>
      <c r="J73" s="5"/>
      <c r="K73" s="5"/>
      <c r="L73" s="5"/>
      <c r="M73" s="5"/>
      <c r="N73" s="5"/>
      <c r="O73" s="5"/>
      <c r="P73" s="5"/>
      <c r="Q73" s="5"/>
      <c r="R73" s="5"/>
      <c r="S73" s="5"/>
      <c r="T73" s="5"/>
      <c r="U73" s="5"/>
      <c r="V73" s="5"/>
      <c r="W73" s="5"/>
      <c r="X73" s="5"/>
      <c r="Y73" s="5"/>
      <c r="Z73" s="5"/>
    </row>
    <row r="74" spans="1:26" ht="14" x14ac:dyDescent="0.15">
      <c r="A74" s="40"/>
      <c r="B74" s="5"/>
      <c r="C74" s="5"/>
      <c r="D74" s="5"/>
      <c r="E74" s="5"/>
      <c r="F74" s="5"/>
      <c r="G74" s="5"/>
      <c r="H74" s="5"/>
      <c r="I74" s="5"/>
      <c r="J74" s="5"/>
      <c r="K74" s="5"/>
      <c r="L74" s="5"/>
      <c r="M74" s="5"/>
      <c r="N74" s="5"/>
      <c r="O74" s="5"/>
      <c r="P74" s="5"/>
      <c r="Q74" s="5"/>
      <c r="R74" s="5"/>
      <c r="S74" s="5"/>
      <c r="T74" s="5"/>
      <c r="U74" s="5"/>
      <c r="V74" s="5"/>
      <c r="W74" s="5"/>
      <c r="X74" s="5"/>
      <c r="Y74" s="5"/>
      <c r="Z74" s="5"/>
    </row>
    <row r="75" spans="1:26" ht="14" x14ac:dyDescent="0.15">
      <c r="A75" s="40"/>
      <c r="B75" s="5"/>
      <c r="C75" s="5"/>
      <c r="D75" s="5"/>
      <c r="E75" s="5"/>
      <c r="F75" s="5"/>
      <c r="G75" s="5"/>
      <c r="H75" s="5"/>
      <c r="I75" s="5"/>
      <c r="J75" s="5"/>
      <c r="K75" s="5"/>
      <c r="L75" s="5"/>
      <c r="M75" s="5"/>
      <c r="N75" s="5"/>
      <c r="O75" s="5"/>
      <c r="P75" s="5"/>
      <c r="Q75" s="5"/>
      <c r="R75" s="5"/>
      <c r="S75" s="5"/>
      <c r="T75" s="5"/>
      <c r="U75" s="5"/>
      <c r="V75" s="5"/>
      <c r="W75" s="5"/>
      <c r="X75" s="5"/>
      <c r="Y75" s="5"/>
      <c r="Z75" s="5"/>
    </row>
    <row r="76" spans="1:26" ht="14" x14ac:dyDescent="0.15">
      <c r="A76" s="40"/>
      <c r="B76" s="5"/>
      <c r="C76" s="5"/>
      <c r="D76" s="5"/>
      <c r="E76" s="5"/>
      <c r="F76" s="5"/>
      <c r="G76" s="5"/>
      <c r="H76" s="5"/>
      <c r="I76" s="5"/>
      <c r="J76" s="5"/>
      <c r="K76" s="5"/>
      <c r="L76" s="5"/>
      <c r="M76" s="5"/>
      <c r="N76" s="5"/>
      <c r="O76" s="5"/>
      <c r="P76" s="5"/>
      <c r="Q76" s="5"/>
      <c r="R76" s="5"/>
      <c r="S76" s="5"/>
      <c r="T76" s="5"/>
      <c r="U76" s="5"/>
      <c r="V76" s="5"/>
      <c r="W76" s="5"/>
      <c r="X76" s="5"/>
      <c r="Y76" s="5"/>
      <c r="Z76" s="5"/>
    </row>
    <row r="77" spans="1:26" ht="14" x14ac:dyDescent="0.15">
      <c r="A77" s="40"/>
      <c r="B77" s="5"/>
      <c r="C77" s="5"/>
      <c r="D77" s="5"/>
      <c r="E77" s="5"/>
      <c r="F77" s="5"/>
      <c r="G77" s="5"/>
      <c r="H77" s="5"/>
      <c r="I77" s="5"/>
      <c r="J77" s="5"/>
      <c r="K77" s="5"/>
      <c r="L77" s="5"/>
      <c r="M77" s="5"/>
      <c r="N77" s="5"/>
      <c r="O77" s="5"/>
      <c r="P77" s="5"/>
      <c r="Q77" s="5"/>
      <c r="R77" s="5"/>
      <c r="S77" s="5"/>
      <c r="T77" s="5"/>
      <c r="U77" s="5"/>
      <c r="V77" s="5"/>
      <c r="W77" s="5"/>
      <c r="X77" s="5"/>
      <c r="Y77" s="5"/>
      <c r="Z77" s="5"/>
    </row>
    <row r="78" spans="1:26" ht="14" x14ac:dyDescent="0.15">
      <c r="A78" s="40"/>
      <c r="B78" s="5"/>
      <c r="C78" s="5"/>
      <c r="D78" s="5"/>
      <c r="E78" s="5"/>
      <c r="F78" s="5"/>
      <c r="G78" s="5"/>
      <c r="H78" s="5"/>
      <c r="I78" s="5"/>
      <c r="J78" s="5"/>
      <c r="K78" s="5"/>
      <c r="L78" s="5"/>
      <c r="M78" s="5"/>
      <c r="N78" s="5"/>
      <c r="O78" s="5"/>
      <c r="P78" s="5"/>
      <c r="Q78" s="5"/>
      <c r="R78" s="5"/>
      <c r="S78" s="5"/>
      <c r="T78" s="5"/>
      <c r="U78" s="5"/>
      <c r="V78" s="5"/>
      <c r="W78" s="5"/>
      <c r="X78" s="5"/>
      <c r="Y78" s="5"/>
      <c r="Z78" s="5"/>
    </row>
    <row r="79" spans="1:26" ht="14" x14ac:dyDescent="0.15">
      <c r="A79" s="40"/>
      <c r="B79" s="5"/>
      <c r="C79" s="5"/>
      <c r="D79" s="5"/>
      <c r="E79" s="5"/>
      <c r="F79" s="5"/>
      <c r="G79" s="5"/>
      <c r="H79" s="5"/>
      <c r="I79" s="5"/>
      <c r="J79" s="5"/>
      <c r="K79" s="5"/>
      <c r="L79" s="5"/>
      <c r="M79" s="5"/>
      <c r="N79" s="5"/>
      <c r="O79" s="5"/>
      <c r="P79" s="5"/>
      <c r="Q79" s="5"/>
      <c r="R79" s="5"/>
      <c r="S79" s="5"/>
      <c r="T79" s="5"/>
      <c r="U79" s="5"/>
      <c r="V79" s="5"/>
      <c r="W79" s="5"/>
      <c r="X79" s="5"/>
      <c r="Y79" s="5"/>
      <c r="Z79" s="5"/>
    </row>
    <row r="80" spans="1:26" ht="14" x14ac:dyDescent="0.15">
      <c r="A80" s="40"/>
      <c r="B80" s="5"/>
      <c r="C80" s="5"/>
      <c r="D80" s="5"/>
      <c r="E80" s="5"/>
      <c r="F80" s="5"/>
      <c r="G80" s="5"/>
      <c r="H80" s="5"/>
      <c r="I80" s="5"/>
      <c r="J80" s="5"/>
      <c r="K80" s="5"/>
      <c r="L80" s="5"/>
      <c r="M80" s="5"/>
      <c r="N80" s="5"/>
      <c r="O80" s="5"/>
      <c r="P80" s="5"/>
      <c r="Q80" s="5"/>
      <c r="R80" s="5"/>
      <c r="S80" s="5"/>
      <c r="T80" s="5"/>
      <c r="U80" s="5"/>
      <c r="V80" s="5"/>
      <c r="W80" s="5"/>
      <c r="X80" s="5"/>
      <c r="Y80" s="5"/>
      <c r="Z80" s="5"/>
    </row>
    <row r="81" spans="1:26" ht="14" x14ac:dyDescent="0.15">
      <c r="A81" s="40"/>
      <c r="B81" s="5"/>
      <c r="C81" s="5"/>
      <c r="D81" s="5"/>
      <c r="E81" s="5"/>
      <c r="F81" s="5"/>
      <c r="G81" s="5"/>
      <c r="H81" s="5"/>
      <c r="I81" s="5"/>
      <c r="J81" s="5"/>
      <c r="K81" s="5"/>
      <c r="L81" s="5"/>
      <c r="M81" s="5"/>
      <c r="N81" s="5"/>
      <c r="O81" s="5"/>
      <c r="P81" s="5"/>
      <c r="Q81" s="5"/>
      <c r="R81" s="5"/>
      <c r="S81" s="5"/>
      <c r="T81" s="5"/>
      <c r="U81" s="5"/>
      <c r="V81" s="5"/>
      <c r="W81" s="5"/>
      <c r="X81" s="5"/>
      <c r="Y81" s="5"/>
      <c r="Z81" s="5"/>
    </row>
    <row r="82" spans="1:26" ht="14" x14ac:dyDescent="0.15">
      <c r="A82" s="40"/>
      <c r="B82" s="5"/>
      <c r="C82" s="5"/>
      <c r="D82" s="5"/>
      <c r="E82" s="5"/>
      <c r="F82" s="5"/>
      <c r="G82" s="5"/>
      <c r="H82" s="5"/>
      <c r="I82" s="5"/>
      <c r="J82" s="5"/>
      <c r="K82" s="5"/>
      <c r="L82" s="5"/>
      <c r="M82" s="5"/>
      <c r="N82" s="5"/>
      <c r="O82" s="5"/>
      <c r="P82" s="5"/>
      <c r="Q82" s="5"/>
      <c r="R82" s="5"/>
      <c r="S82" s="5"/>
      <c r="T82" s="5"/>
      <c r="U82" s="5"/>
      <c r="V82" s="5"/>
      <c r="W82" s="5"/>
      <c r="X82" s="5"/>
      <c r="Y82" s="5"/>
      <c r="Z82" s="5"/>
    </row>
    <row r="83" spans="1:26" ht="14" x14ac:dyDescent="0.15">
      <c r="A83" s="40"/>
      <c r="B83" s="5"/>
      <c r="C83" s="5"/>
      <c r="D83" s="5"/>
      <c r="E83" s="5"/>
      <c r="F83" s="5"/>
      <c r="G83" s="5"/>
      <c r="H83" s="5"/>
      <c r="I83" s="5"/>
      <c r="J83" s="5"/>
      <c r="K83" s="5"/>
      <c r="L83" s="5"/>
      <c r="M83" s="5"/>
      <c r="N83" s="5"/>
      <c r="O83" s="5"/>
      <c r="P83" s="5"/>
      <c r="Q83" s="5"/>
      <c r="R83" s="5"/>
      <c r="S83" s="5"/>
      <c r="T83" s="5"/>
      <c r="U83" s="5"/>
      <c r="V83" s="5"/>
      <c r="W83" s="5"/>
      <c r="X83" s="5"/>
      <c r="Y83" s="5"/>
      <c r="Z83" s="5"/>
    </row>
    <row r="84" spans="1:26" ht="14" x14ac:dyDescent="0.15">
      <c r="A84" s="40"/>
      <c r="B84" s="5"/>
      <c r="C84" s="5"/>
      <c r="D84" s="5"/>
      <c r="E84" s="5"/>
      <c r="F84" s="5"/>
      <c r="G84" s="5"/>
      <c r="H84" s="5"/>
      <c r="I84" s="5"/>
      <c r="J84" s="5"/>
      <c r="K84" s="5"/>
      <c r="L84" s="5"/>
      <c r="M84" s="5"/>
      <c r="N84" s="5"/>
      <c r="O84" s="5"/>
      <c r="P84" s="5"/>
      <c r="Q84" s="5"/>
      <c r="R84" s="5"/>
      <c r="S84" s="5"/>
      <c r="T84" s="5"/>
      <c r="U84" s="5"/>
      <c r="V84" s="5"/>
      <c r="W84" s="5"/>
      <c r="X84" s="5"/>
      <c r="Y84" s="5"/>
      <c r="Z84" s="5"/>
    </row>
    <row r="85" spans="1:26" ht="14" x14ac:dyDescent="0.15">
      <c r="A85" s="40"/>
      <c r="B85" s="5"/>
      <c r="C85" s="5"/>
      <c r="D85" s="5"/>
      <c r="E85" s="5"/>
      <c r="F85" s="5"/>
      <c r="G85" s="5"/>
      <c r="H85" s="5"/>
      <c r="I85" s="5"/>
      <c r="J85" s="5"/>
      <c r="K85" s="5"/>
      <c r="L85" s="5"/>
      <c r="M85" s="5"/>
      <c r="N85" s="5"/>
      <c r="O85" s="5"/>
      <c r="P85" s="5"/>
      <c r="Q85" s="5"/>
      <c r="R85" s="5"/>
      <c r="S85" s="5"/>
      <c r="T85" s="5"/>
      <c r="U85" s="5"/>
      <c r="V85" s="5"/>
      <c r="W85" s="5"/>
      <c r="X85" s="5"/>
      <c r="Y85" s="5"/>
      <c r="Z85" s="5"/>
    </row>
    <row r="86" spans="1:26" ht="14" x14ac:dyDescent="0.15">
      <c r="A86" s="40"/>
      <c r="B86" s="5"/>
      <c r="C86" s="5"/>
      <c r="D86" s="5"/>
      <c r="E86" s="5"/>
      <c r="F86" s="5"/>
      <c r="G86" s="5"/>
      <c r="H86" s="5"/>
      <c r="I86" s="5"/>
      <c r="J86" s="5"/>
      <c r="K86" s="5"/>
      <c r="L86" s="5"/>
      <c r="M86" s="5"/>
      <c r="N86" s="5"/>
      <c r="O86" s="5"/>
      <c r="P86" s="5"/>
      <c r="Q86" s="5"/>
      <c r="R86" s="5"/>
      <c r="S86" s="5"/>
      <c r="T86" s="5"/>
      <c r="U86" s="5"/>
      <c r="V86" s="5"/>
      <c r="W86" s="5"/>
      <c r="X86" s="5"/>
      <c r="Y86" s="5"/>
      <c r="Z86" s="5"/>
    </row>
    <row r="87" spans="1:26" ht="14" x14ac:dyDescent="0.15">
      <c r="A87" s="40"/>
      <c r="B87" s="5"/>
      <c r="C87" s="5"/>
      <c r="D87" s="5"/>
      <c r="E87" s="5"/>
      <c r="F87" s="5"/>
      <c r="G87" s="5"/>
      <c r="H87" s="5"/>
      <c r="I87" s="5"/>
      <c r="J87" s="5"/>
      <c r="K87" s="5"/>
      <c r="L87" s="5"/>
      <c r="M87" s="5"/>
      <c r="N87" s="5"/>
      <c r="O87" s="5"/>
      <c r="P87" s="5"/>
      <c r="Q87" s="5"/>
      <c r="R87" s="5"/>
      <c r="S87" s="5"/>
      <c r="T87" s="5"/>
      <c r="U87" s="5"/>
      <c r="V87" s="5"/>
      <c r="W87" s="5"/>
      <c r="X87" s="5"/>
      <c r="Y87" s="5"/>
      <c r="Z87" s="5"/>
    </row>
    <row r="88" spans="1:26" ht="14" x14ac:dyDescent="0.15">
      <c r="A88" s="40"/>
      <c r="B88" s="5"/>
      <c r="C88" s="5"/>
      <c r="D88" s="5"/>
      <c r="E88" s="5"/>
      <c r="F88" s="5"/>
      <c r="G88" s="5"/>
      <c r="H88" s="5"/>
      <c r="I88" s="5"/>
      <c r="J88" s="5"/>
      <c r="K88" s="5"/>
      <c r="L88" s="5"/>
      <c r="M88" s="5"/>
      <c r="N88" s="5"/>
      <c r="O88" s="5"/>
      <c r="P88" s="5"/>
      <c r="Q88" s="5"/>
      <c r="R88" s="5"/>
      <c r="S88" s="5"/>
      <c r="T88" s="5"/>
      <c r="U88" s="5"/>
      <c r="V88" s="5"/>
      <c r="W88" s="5"/>
      <c r="X88" s="5"/>
      <c r="Y88" s="5"/>
      <c r="Z88" s="5"/>
    </row>
    <row r="89" spans="1:26" ht="14" x14ac:dyDescent="0.15">
      <c r="A89" s="40"/>
      <c r="B89" s="5"/>
      <c r="C89" s="5"/>
      <c r="D89" s="5"/>
      <c r="E89" s="5"/>
      <c r="F89" s="5"/>
      <c r="G89" s="5"/>
      <c r="H89" s="5"/>
      <c r="I89" s="5"/>
      <c r="J89" s="5"/>
      <c r="K89" s="5"/>
      <c r="L89" s="5"/>
      <c r="M89" s="5"/>
      <c r="N89" s="5"/>
      <c r="O89" s="5"/>
      <c r="P89" s="5"/>
      <c r="Q89" s="5"/>
      <c r="R89" s="5"/>
      <c r="S89" s="5"/>
      <c r="T89" s="5"/>
      <c r="U89" s="5"/>
      <c r="V89" s="5"/>
      <c r="W89" s="5"/>
      <c r="X89" s="5"/>
      <c r="Y89" s="5"/>
      <c r="Z89" s="5"/>
    </row>
    <row r="90" spans="1:26" ht="14" x14ac:dyDescent="0.15">
      <c r="A90" s="40"/>
      <c r="B90" s="5"/>
      <c r="C90" s="5"/>
      <c r="D90" s="5"/>
      <c r="E90" s="5"/>
      <c r="F90" s="5"/>
      <c r="G90" s="5"/>
      <c r="H90" s="5"/>
      <c r="I90" s="5"/>
      <c r="J90" s="5"/>
      <c r="K90" s="5"/>
      <c r="L90" s="5"/>
      <c r="M90" s="5"/>
      <c r="N90" s="5"/>
      <c r="O90" s="5"/>
      <c r="P90" s="5"/>
      <c r="Q90" s="5"/>
      <c r="R90" s="5"/>
      <c r="S90" s="5"/>
      <c r="T90" s="5"/>
      <c r="U90" s="5"/>
      <c r="V90" s="5"/>
      <c r="W90" s="5"/>
      <c r="X90" s="5"/>
      <c r="Y90" s="5"/>
      <c r="Z90" s="5"/>
    </row>
    <row r="91" spans="1:26" ht="14" x14ac:dyDescent="0.15">
      <c r="A91" s="40"/>
      <c r="B91" s="5"/>
      <c r="C91" s="5"/>
      <c r="D91" s="5"/>
      <c r="E91" s="5"/>
      <c r="F91" s="5"/>
      <c r="G91" s="5"/>
      <c r="H91" s="5"/>
      <c r="I91" s="5"/>
      <c r="J91" s="5"/>
      <c r="K91" s="5"/>
      <c r="L91" s="5"/>
      <c r="M91" s="5"/>
      <c r="N91" s="5"/>
      <c r="O91" s="5"/>
      <c r="P91" s="5"/>
      <c r="Q91" s="5"/>
      <c r="R91" s="5"/>
      <c r="S91" s="5"/>
      <c r="T91" s="5"/>
      <c r="U91" s="5"/>
      <c r="V91" s="5"/>
      <c r="W91" s="5"/>
      <c r="X91" s="5"/>
      <c r="Y91" s="5"/>
      <c r="Z91" s="5"/>
    </row>
    <row r="92" spans="1:26" ht="14" x14ac:dyDescent="0.15">
      <c r="A92" s="40"/>
      <c r="B92" s="5"/>
      <c r="C92" s="5"/>
      <c r="D92" s="5"/>
      <c r="E92" s="5"/>
      <c r="F92" s="5"/>
      <c r="G92" s="5"/>
      <c r="H92" s="5"/>
      <c r="I92" s="5"/>
      <c r="J92" s="5"/>
      <c r="K92" s="5"/>
      <c r="L92" s="5"/>
      <c r="M92" s="5"/>
      <c r="N92" s="5"/>
      <c r="O92" s="5"/>
      <c r="P92" s="5"/>
      <c r="Q92" s="5"/>
      <c r="R92" s="5"/>
      <c r="S92" s="5"/>
      <c r="T92" s="5"/>
      <c r="U92" s="5"/>
      <c r="V92" s="5"/>
      <c r="W92" s="5"/>
      <c r="X92" s="5"/>
      <c r="Y92" s="5"/>
      <c r="Z92" s="5"/>
    </row>
    <row r="93" spans="1:26" ht="14" x14ac:dyDescent="0.15">
      <c r="A93" s="40"/>
      <c r="B93" s="5"/>
      <c r="C93" s="5"/>
      <c r="D93" s="5"/>
      <c r="E93" s="5"/>
      <c r="F93" s="5"/>
      <c r="G93" s="5"/>
      <c r="H93" s="5"/>
      <c r="I93" s="5"/>
      <c r="J93" s="5"/>
      <c r="K93" s="5"/>
      <c r="L93" s="5"/>
      <c r="M93" s="5"/>
      <c r="N93" s="5"/>
      <c r="O93" s="5"/>
      <c r="P93" s="5"/>
      <c r="Q93" s="5"/>
      <c r="R93" s="5"/>
      <c r="S93" s="5"/>
      <c r="T93" s="5"/>
      <c r="U93" s="5"/>
      <c r="V93" s="5"/>
      <c r="W93" s="5"/>
      <c r="X93" s="5"/>
      <c r="Y93" s="5"/>
      <c r="Z93" s="5"/>
    </row>
    <row r="94" spans="1:26" ht="14" x14ac:dyDescent="0.15">
      <c r="A94" s="40"/>
      <c r="B94" s="5"/>
      <c r="C94" s="5"/>
      <c r="D94" s="5"/>
      <c r="E94" s="5"/>
      <c r="F94" s="5"/>
      <c r="G94" s="5"/>
      <c r="H94" s="5"/>
      <c r="I94" s="5"/>
      <c r="J94" s="5"/>
      <c r="K94" s="5"/>
      <c r="L94" s="5"/>
      <c r="M94" s="5"/>
      <c r="N94" s="5"/>
      <c r="O94" s="5"/>
      <c r="P94" s="5"/>
      <c r="Q94" s="5"/>
      <c r="R94" s="5"/>
      <c r="S94" s="5"/>
      <c r="T94" s="5"/>
      <c r="U94" s="5"/>
      <c r="V94" s="5"/>
      <c r="W94" s="5"/>
      <c r="X94" s="5"/>
      <c r="Y94" s="5"/>
      <c r="Z94" s="5"/>
    </row>
    <row r="95" spans="1:26" ht="14" x14ac:dyDescent="0.15">
      <c r="A95" s="40"/>
      <c r="B95" s="5"/>
      <c r="C95" s="5"/>
      <c r="D95" s="5"/>
      <c r="E95" s="5"/>
      <c r="F95" s="5"/>
      <c r="G95" s="5"/>
      <c r="H95" s="5"/>
      <c r="I95" s="5"/>
      <c r="J95" s="5"/>
      <c r="K95" s="5"/>
      <c r="L95" s="5"/>
      <c r="M95" s="5"/>
      <c r="N95" s="5"/>
      <c r="O95" s="5"/>
      <c r="P95" s="5"/>
      <c r="Q95" s="5"/>
      <c r="R95" s="5"/>
      <c r="S95" s="5"/>
      <c r="T95" s="5"/>
      <c r="U95" s="5"/>
      <c r="V95" s="5"/>
      <c r="W95" s="5"/>
      <c r="X95" s="5"/>
      <c r="Y95" s="5"/>
      <c r="Z95" s="5"/>
    </row>
    <row r="96" spans="1:26" ht="14" x14ac:dyDescent="0.15">
      <c r="A96" s="40"/>
      <c r="B96" s="5"/>
      <c r="C96" s="5"/>
      <c r="D96" s="5"/>
      <c r="E96" s="5"/>
      <c r="F96" s="5"/>
      <c r="G96" s="5"/>
      <c r="H96" s="5"/>
      <c r="I96" s="5"/>
      <c r="J96" s="5"/>
      <c r="K96" s="5"/>
      <c r="L96" s="5"/>
      <c r="M96" s="5"/>
      <c r="N96" s="5"/>
      <c r="O96" s="5"/>
      <c r="P96" s="5"/>
      <c r="Q96" s="5"/>
      <c r="R96" s="5"/>
      <c r="S96" s="5"/>
      <c r="T96" s="5"/>
      <c r="U96" s="5"/>
      <c r="V96" s="5"/>
      <c r="W96" s="5"/>
      <c r="X96" s="5"/>
      <c r="Y96" s="5"/>
      <c r="Z96" s="5"/>
    </row>
    <row r="97" spans="1:26" ht="14" x14ac:dyDescent="0.15">
      <c r="A97" s="40"/>
      <c r="B97" s="5"/>
      <c r="C97" s="5"/>
      <c r="D97" s="5"/>
      <c r="E97" s="5"/>
      <c r="F97" s="5"/>
      <c r="G97" s="5"/>
      <c r="H97" s="5"/>
      <c r="I97" s="5"/>
      <c r="J97" s="5"/>
      <c r="K97" s="5"/>
      <c r="L97" s="5"/>
      <c r="M97" s="5"/>
      <c r="N97" s="5"/>
      <c r="O97" s="5"/>
      <c r="P97" s="5"/>
      <c r="Q97" s="5"/>
      <c r="R97" s="5"/>
      <c r="S97" s="5"/>
      <c r="T97" s="5"/>
      <c r="U97" s="5"/>
      <c r="V97" s="5"/>
      <c r="W97" s="5"/>
      <c r="X97" s="5"/>
      <c r="Y97" s="5"/>
      <c r="Z97" s="5"/>
    </row>
    <row r="98" spans="1:26" ht="14" x14ac:dyDescent="0.15">
      <c r="A98" s="40"/>
      <c r="B98" s="5"/>
      <c r="C98" s="5"/>
      <c r="D98" s="5"/>
      <c r="E98" s="5"/>
      <c r="F98" s="5"/>
      <c r="G98" s="5"/>
      <c r="H98" s="5"/>
      <c r="I98" s="5"/>
      <c r="J98" s="5"/>
      <c r="K98" s="5"/>
      <c r="L98" s="5"/>
      <c r="M98" s="5"/>
      <c r="N98" s="5"/>
      <c r="O98" s="5"/>
      <c r="P98" s="5"/>
      <c r="Q98" s="5"/>
      <c r="R98" s="5"/>
      <c r="S98" s="5"/>
      <c r="T98" s="5"/>
      <c r="U98" s="5"/>
      <c r="V98" s="5"/>
      <c r="W98" s="5"/>
      <c r="X98" s="5"/>
      <c r="Y98" s="5"/>
      <c r="Z98" s="5"/>
    </row>
    <row r="99" spans="1:26" ht="14" x14ac:dyDescent="0.15">
      <c r="A99" s="40"/>
      <c r="B99" s="5"/>
      <c r="C99" s="5"/>
      <c r="D99" s="5"/>
      <c r="E99" s="5"/>
      <c r="F99" s="5"/>
      <c r="G99" s="5"/>
      <c r="H99" s="5"/>
      <c r="I99" s="5"/>
      <c r="J99" s="5"/>
      <c r="K99" s="5"/>
      <c r="L99" s="5"/>
      <c r="M99" s="5"/>
      <c r="N99" s="5"/>
      <c r="O99" s="5"/>
      <c r="P99" s="5"/>
      <c r="Q99" s="5"/>
      <c r="R99" s="5"/>
      <c r="S99" s="5"/>
      <c r="T99" s="5"/>
      <c r="U99" s="5"/>
      <c r="V99" s="5"/>
      <c r="W99" s="5"/>
      <c r="X99" s="5"/>
      <c r="Y99" s="5"/>
      <c r="Z99" s="5"/>
    </row>
    <row r="100" spans="1:26" ht="14" x14ac:dyDescent="0.15">
      <c r="A100" s="40"/>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 x14ac:dyDescent="0.15">
      <c r="A101" s="40"/>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 x14ac:dyDescent="0.15">
      <c r="A102" s="40"/>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 x14ac:dyDescent="0.15">
      <c r="A103" s="40"/>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 x14ac:dyDescent="0.15">
      <c r="A104" s="40"/>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 x14ac:dyDescent="0.15">
      <c r="A105" s="40"/>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 x14ac:dyDescent="0.15">
      <c r="A106" s="40"/>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 x14ac:dyDescent="0.15">
      <c r="A107" s="40"/>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 x14ac:dyDescent="0.15">
      <c r="A108" s="40"/>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 x14ac:dyDescent="0.15">
      <c r="A109" s="40"/>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 x14ac:dyDescent="0.15">
      <c r="A110" s="40"/>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 x14ac:dyDescent="0.15">
      <c r="A111" s="40"/>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 x14ac:dyDescent="0.15">
      <c r="A112" s="40"/>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 x14ac:dyDescent="0.15">
      <c r="A113" s="40"/>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 x14ac:dyDescent="0.15">
      <c r="A114" s="40"/>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 x14ac:dyDescent="0.15">
      <c r="A115" s="40"/>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 x14ac:dyDescent="0.15">
      <c r="A116" s="40"/>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 x14ac:dyDescent="0.15">
      <c r="A117" s="40"/>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 x14ac:dyDescent="0.15">
      <c r="A118" s="40"/>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 x14ac:dyDescent="0.15">
      <c r="A119" s="40"/>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 x14ac:dyDescent="0.15">
      <c r="A120" s="40"/>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 x14ac:dyDescent="0.15">
      <c r="A121" s="40"/>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 x14ac:dyDescent="0.15">
      <c r="A122" s="40"/>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 x14ac:dyDescent="0.15">
      <c r="A123" s="40"/>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 x14ac:dyDescent="0.15">
      <c r="A124" s="40"/>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 x14ac:dyDescent="0.15">
      <c r="A125" s="40"/>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 x14ac:dyDescent="0.15">
      <c r="A126" s="40"/>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 x14ac:dyDescent="0.15">
      <c r="A127" s="40"/>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 x14ac:dyDescent="0.15">
      <c r="A128" s="40"/>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 x14ac:dyDescent="0.15">
      <c r="A129" s="40"/>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 x14ac:dyDescent="0.15">
      <c r="A130" s="40"/>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 x14ac:dyDescent="0.15">
      <c r="A131" s="40"/>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 x14ac:dyDescent="0.15">
      <c r="A132" s="40"/>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 x14ac:dyDescent="0.15">
      <c r="A133" s="40"/>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 x14ac:dyDescent="0.15">
      <c r="A134" s="40"/>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 x14ac:dyDescent="0.15">
      <c r="A135" s="40"/>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 x14ac:dyDescent="0.15">
      <c r="A136" s="40"/>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 x14ac:dyDescent="0.15">
      <c r="A137" s="40"/>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 x14ac:dyDescent="0.15">
      <c r="A138" s="40"/>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 x14ac:dyDescent="0.15">
      <c r="A139" s="40"/>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 x14ac:dyDescent="0.15">
      <c r="A140" s="40"/>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 x14ac:dyDescent="0.15">
      <c r="A141" s="40"/>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 x14ac:dyDescent="0.15">
      <c r="A142" s="40"/>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 x14ac:dyDescent="0.15">
      <c r="A143" s="40"/>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 x14ac:dyDescent="0.15">
      <c r="A144" s="40"/>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 x14ac:dyDescent="0.15">
      <c r="A145" s="40"/>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 x14ac:dyDescent="0.15">
      <c r="A146" s="40"/>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 x14ac:dyDescent="0.15">
      <c r="A147" s="40"/>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 x14ac:dyDescent="0.15">
      <c r="A148" s="40"/>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 x14ac:dyDescent="0.15">
      <c r="A149" s="40"/>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 x14ac:dyDescent="0.15">
      <c r="A150" s="40"/>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 x14ac:dyDescent="0.15">
      <c r="A151" s="40"/>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 x14ac:dyDescent="0.15">
      <c r="A152" s="40"/>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 x14ac:dyDescent="0.15">
      <c r="A153" s="40"/>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 x14ac:dyDescent="0.15">
      <c r="A154" s="40"/>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 x14ac:dyDescent="0.15">
      <c r="A155" s="40"/>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 x14ac:dyDescent="0.15">
      <c r="A156" s="40"/>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 x14ac:dyDescent="0.15">
      <c r="A157" s="40"/>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 x14ac:dyDescent="0.15">
      <c r="A158" s="40"/>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 x14ac:dyDescent="0.15">
      <c r="A159" s="40"/>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 x14ac:dyDescent="0.15">
      <c r="A160" s="40"/>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 x14ac:dyDescent="0.15">
      <c r="A161" s="40"/>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 x14ac:dyDescent="0.15">
      <c r="A162" s="40"/>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 x14ac:dyDescent="0.15">
      <c r="A163" s="40"/>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 x14ac:dyDescent="0.15">
      <c r="A164" s="40"/>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 x14ac:dyDescent="0.15">
      <c r="A165" s="40"/>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 x14ac:dyDescent="0.15">
      <c r="A166" s="40"/>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 x14ac:dyDescent="0.15">
      <c r="A167" s="40"/>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 x14ac:dyDescent="0.15">
      <c r="A168" s="40"/>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 x14ac:dyDescent="0.15">
      <c r="A169" s="40"/>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 x14ac:dyDescent="0.15">
      <c r="A170" s="40"/>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 x14ac:dyDescent="0.15">
      <c r="A171" s="40"/>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 x14ac:dyDescent="0.15">
      <c r="A172" s="40"/>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 x14ac:dyDescent="0.15">
      <c r="A173" s="40"/>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 x14ac:dyDescent="0.15">
      <c r="A174" s="40"/>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 x14ac:dyDescent="0.15">
      <c r="A175" s="40"/>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 x14ac:dyDescent="0.15">
      <c r="A176" s="40"/>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 x14ac:dyDescent="0.15">
      <c r="A177" s="40"/>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 x14ac:dyDescent="0.15">
      <c r="A178" s="40"/>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 x14ac:dyDescent="0.15">
      <c r="A179" s="40"/>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 x14ac:dyDescent="0.15">
      <c r="A180" s="40"/>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 x14ac:dyDescent="0.15">
      <c r="A181" s="40"/>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 x14ac:dyDescent="0.15">
      <c r="A182" s="40"/>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 x14ac:dyDescent="0.15">
      <c r="A183" s="40"/>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 x14ac:dyDescent="0.15">
      <c r="A184" s="40"/>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 x14ac:dyDescent="0.15">
      <c r="A185" s="40"/>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 x14ac:dyDescent="0.15">
      <c r="A186" s="40"/>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 x14ac:dyDescent="0.15">
      <c r="A187" s="40"/>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 x14ac:dyDescent="0.15">
      <c r="A188" s="40"/>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 x14ac:dyDescent="0.15">
      <c r="A189" s="40"/>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 x14ac:dyDescent="0.15">
      <c r="A190" s="40"/>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 x14ac:dyDescent="0.15">
      <c r="A191" s="40"/>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 x14ac:dyDescent="0.15">
      <c r="A192" s="40"/>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 x14ac:dyDescent="0.15">
      <c r="A193" s="40"/>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 x14ac:dyDescent="0.15">
      <c r="A194" s="40"/>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 x14ac:dyDescent="0.15">
      <c r="A195" s="40"/>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 x14ac:dyDescent="0.15">
      <c r="A196" s="40"/>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 x14ac:dyDescent="0.15">
      <c r="A197" s="40"/>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 x14ac:dyDescent="0.15">
      <c r="A198" s="40"/>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 x14ac:dyDescent="0.15">
      <c r="A199" s="40"/>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 x14ac:dyDescent="0.15">
      <c r="A200" s="40"/>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 x14ac:dyDescent="0.15">
      <c r="A201" s="40"/>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 x14ac:dyDescent="0.15">
      <c r="A202" s="40"/>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 x14ac:dyDescent="0.15">
      <c r="A203" s="40"/>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 x14ac:dyDescent="0.15">
      <c r="A204" s="40"/>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 x14ac:dyDescent="0.15">
      <c r="A205" s="40"/>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 x14ac:dyDescent="0.15">
      <c r="A206" s="40"/>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 x14ac:dyDescent="0.15">
      <c r="A207" s="40"/>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 x14ac:dyDescent="0.15">
      <c r="A208" s="40"/>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 x14ac:dyDescent="0.15">
      <c r="A209" s="40"/>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 x14ac:dyDescent="0.15">
      <c r="A210" s="40"/>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 x14ac:dyDescent="0.15">
      <c r="A211" s="40"/>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 x14ac:dyDescent="0.15">
      <c r="A212" s="40"/>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 x14ac:dyDescent="0.15">
      <c r="A213" s="40"/>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 x14ac:dyDescent="0.15">
      <c r="A214" s="40"/>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 x14ac:dyDescent="0.15">
      <c r="A215" s="40"/>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 x14ac:dyDescent="0.15">
      <c r="A216" s="40"/>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 x14ac:dyDescent="0.15">
      <c r="A217" s="40"/>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 x14ac:dyDescent="0.15">
      <c r="A218" s="40"/>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 x14ac:dyDescent="0.15">
      <c r="A219" s="40"/>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 x14ac:dyDescent="0.15">
      <c r="A220" s="40"/>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 x14ac:dyDescent="0.15">
      <c r="A221" s="40"/>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 x14ac:dyDescent="0.15">
      <c r="A222" s="40"/>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 x14ac:dyDescent="0.15">
      <c r="A223" s="40"/>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 x14ac:dyDescent="0.15">
      <c r="A224" s="40"/>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 x14ac:dyDescent="0.15">
      <c r="A225" s="40"/>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 x14ac:dyDescent="0.15">
      <c r="A226" s="40"/>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 x14ac:dyDescent="0.15">
      <c r="A227" s="40"/>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 x14ac:dyDescent="0.15">
      <c r="A228" s="40"/>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 x14ac:dyDescent="0.15">
      <c r="A229" s="40"/>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 x14ac:dyDescent="0.15">
      <c r="A230" s="40"/>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 x14ac:dyDescent="0.15">
      <c r="A231" s="40"/>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 x14ac:dyDescent="0.15">
      <c r="A232" s="40"/>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 x14ac:dyDescent="0.15">
      <c r="A233" s="40"/>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 x14ac:dyDescent="0.15">
      <c r="A234" s="40"/>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 x14ac:dyDescent="0.15">
      <c r="A235" s="40"/>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 x14ac:dyDescent="0.15">
      <c r="A236" s="40"/>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 x14ac:dyDescent="0.15">
      <c r="A237" s="40"/>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 x14ac:dyDescent="0.15">
      <c r="A238" s="40"/>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 x14ac:dyDescent="0.15">
      <c r="A239" s="40"/>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 x14ac:dyDescent="0.15">
      <c r="A240" s="40"/>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 x14ac:dyDescent="0.15">
      <c r="A241" s="40"/>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 x14ac:dyDescent="0.15">
      <c r="A242" s="40"/>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 x14ac:dyDescent="0.15">
      <c r="A243" s="40"/>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 x14ac:dyDescent="0.15">
      <c r="A244" s="40"/>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 x14ac:dyDescent="0.15">
      <c r="A245" s="40"/>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 x14ac:dyDescent="0.15">
      <c r="A246" s="40"/>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 x14ac:dyDescent="0.15">
      <c r="A247" s="40"/>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 x14ac:dyDescent="0.15">
      <c r="A248" s="40"/>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 x14ac:dyDescent="0.15">
      <c r="A249" s="40"/>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 x14ac:dyDescent="0.15">
      <c r="A250" s="40"/>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 x14ac:dyDescent="0.15">
      <c r="A251" s="40"/>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 x14ac:dyDescent="0.15">
      <c r="A252" s="40"/>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 x14ac:dyDescent="0.15">
      <c r="A253" s="40"/>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 x14ac:dyDescent="0.15">
      <c r="A254" s="40"/>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 x14ac:dyDescent="0.15">
      <c r="A255" s="40"/>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 x14ac:dyDescent="0.15">
      <c r="A256" s="40"/>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 x14ac:dyDescent="0.15">
      <c r="A257" s="40"/>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 x14ac:dyDescent="0.15">
      <c r="A258" s="40"/>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 x14ac:dyDescent="0.15">
      <c r="A259" s="40"/>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 x14ac:dyDescent="0.15">
      <c r="A260" s="40"/>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 x14ac:dyDescent="0.15">
      <c r="A261" s="40"/>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 x14ac:dyDescent="0.15">
      <c r="A262" s="40"/>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 x14ac:dyDescent="0.15">
      <c r="A263" s="40"/>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 x14ac:dyDescent="0.15">
      <c r="A264" s="40"/>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 x14ac:dyDescent="0.15">
      <c r="A265" s="40"/>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 x14ac:dyDescent="0.15">
      <c r="A266" s="40"/>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 x14ac:dyDescent="0.15">
      <c r="A267" s="40"/>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 x14ac:dyDescent="0.15">
      <c r="A268" s="40"/>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 x14ac:dyDescent="0.15">
      <c r="A269" s="40"/>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 x14ac:dyDescent="0.15">
      <c r="A270" s="40"/>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 x14ac:dyDescent="0.15">
      <c r="A271" s="40"/>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 x14ac:dyDescent="0.15">
      <c r="A272" s="40"/>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 x14ac:dyDescent="0.15">
      <c r="A273" s="40"/>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 x14ac:dyDescent="0.15">
      <c r="A274" s="40"/>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 x14ac:dyDescent="0.15">
      <c r="A275" s="40"/>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 x14ac:dyDescent="0.15">
      <c r="A276" s="40"/>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 x14ac:dyDescent="0.15">
      <c r="A277" s="40"/>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 x14ac:dyDescent="0.15">
      <c r="A278" s="40"/>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 x14ac:dyDescent="0.15">
      <c r="A279" s="40"/>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 x14ac:dyDescent="0.15">
      <c r="A280" s="40"/>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 x14ac:dyDescent="0.15">
      <c r="A281" s="40"/>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 x14ac:dyDescent="0.15">
      <c r="A282" s="40"/>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 x14ac:dyDescent="0.15">
      <c r="A283" s="40"/>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 x14ac:dyDescent="0.15">
      <c r="A284" s="40"/>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 x14ac:dyDescent="0.15">
      <c r="A285" s="40"/>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 x14ac:dyDescent="0.15">
      <c r="A286" s="40"/>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 x14ac:dyDescent="0.15">
      <c r="A287" s="40"/>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 x14ac:dyDescent="0.15">
      <c r="A288" s="40"/>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 x14ac:dyDescent="0.15">
      <c r="A289" s="40"/>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 x14ac:dyDescent="0.15">
      <c r="A290" s="40"/>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 x14ac:dyDescent="0.15">
      <c r="A291" s="40"/>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 x14ac:dyDescent="0.15">
      <c r="A292" s="40"/>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 x14ac:dyDescent="0.15">
      <c r="A293" s="40"/>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 x14ac:dyDescent="0.15">
      <c r="A294" s="40"/>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 x14ac:dyDescent="0.15">
      <c r="A295" s="40"/>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 x14ac:dyDescent="0.15">
      <c r="A296" s="40"/>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 x14ac:dyDescent="0.15">
      <c r="A297" s="40"/>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 x14ac:dyDescent="0.15">
      <c r="A298" s="40"/>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 x14ac:dyDescent="0.15">
      <c r="A299" s="40"/>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 x14ac:dyDescent="0.15">
      <c r="A300" s="40"/>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 x14ac:dyDescent="0.15">
      <c r="A301" s="40"/>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 x14ac:dyDescent="0.15">
      <c r="A302" s="40"/>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 x14ac:dyDescent="0.15">
      <c r="A303" s="40"/>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 x14ac:dyDescent="0.15">
      <c r="A304" s="40"/>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 x14ac:dyDescent="0.15">
      <c r="A305" s="40"/>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 x14ac:dyDescent="0.15">
      <c r="A306" s="40"/>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 x14ac:dyDescent="0.15">
      <c r="A307" s="40"/>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 x14ac:dyDescent="0.15">
      <c r="A308" s="40"/>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 x14ac:dyDescent="0.15">
      <c r="A309" s="40"/>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 x14ac:dyDescent="0.15">
      <c r="A310" s="40"/>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 x14ac:dyDescent="0.15">
      <c r="A311" s="40"/>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 x14ac:dyDescent="0.15">
      <c r="A312" s="40"/>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 x14ac:dyDescent="0.15">
      <c r="A313" s="40"/>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 x14ac:dyDescent="0.15">
      <c r="A314" s="40"/>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 x14ac:dyDescent="0.15">
      <c r="A315" s="40"/>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 x14ac:dyDescent="0.15">
      <c r="A316" s="40"/>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 x14ac:dyDescent="0.15">
      <c r="A317" s="40"/>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 x14ac:dyDescent="0.15">
      <c r="A318" s="40"/>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 x14ac:dyDescent="0.15">
      <c r="A319" s="40"/>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 x14ac:dyDescent="0.15">
      <c r="A320" s="40"/>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 x14ac:dyDescent="0.15">
      <c r="A321" s="40"/>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 x14ac:dyDescent="0.15">
      <c r="A322" s="40"/>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 x14ac:dyDescent="0.15">
      <c r="A323" s="40"/>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 x14ac:dyDescent="0.15">
      <c r="A324" s="40"/>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 x14ac:dyDescent="0.15">
      <c r="A325" s="40"/>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 x14ac:dyDescent="0.15">
      <c r="A326" s="40"/>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 x14ac:dyDescent="0.15">
      <c r="A327" s="40"/>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 x14ac:dyDescent="0.15">
      <c r="A328" s="40"/>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 x14ac:dyDescent="0.15">
      <c r="A329" s="40"/>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 x14ac:dyDescent="0.15">
      <c r="A330" s="40"/>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 x14ac:dyDescent="0.15">
      <c r="A331" s="40"/>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 x14ac:dyDescent="0.15">
      <c r="A332" s="40"/>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 x14ac:dyDescent="0.15">
      <c r="A333" s="40"/>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 x14ac:dyDescent="0.15">
      <c r="A334" s="40"/>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 x14ac:dyDescent="0.15">
      <c r="A335" s="40"/>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 x14ac:dyDescent="0.15">
      <c r="A336" s="40"/>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 x14ac:dyDescent="0.15">
      <c r="A337" s="40"/>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 x14ac:dyDescent="0.15">
      <c r="A338" s="40"/>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 x14ac:dyDescent="0.15">
      <c r="A339" s="40"/>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 x14ac:dyDescent="0.15">
      <c r="A340" s="40"/>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 x14ac:dyDescent="0.15">
      <c r="A341" s="40"/>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 x14ac:dyDescent="0.15">
      <c r="A342" s="40"/>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 x14ac:dyDescent="0.15">
      <c r="A343" s="40"/>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 x14ac:dyDescent="0.15">
      <c r="A344" s="40"/>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 x14ac:dyDescent="0.15">
      <c r="A345" s="40"/>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 x14ac:dyDescent="0.15">
      <c r="A346" s="40"/>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 x14ac:dyDescent="0.15">
      <c r="A347" s="40"/>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 x14ac:dyDescent="0.15">
      <c r="A348" s="40"/>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 x14ac:dyDescent="0.15">
      <c r="A349" s="40"/>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 x14ac:dyDescent="0.15">
      <c r="A350" s="40"/>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 x14ac:dyDescent="0.15">
      <c r="A351" s="40"/>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 x14ac:dyDescent="0.15">
      <c r="A352" s="40"/>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 x14ac:dyDescent="0.15">
      <c r="A353" s="40"/>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 x14ac:dyDescent="0.15">
      <c r="A354" s="40"/>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 x14ac:dyDescent="0.15">
      <c r="A355" s="40"/>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 x14ac:dyDescent="0.15">
      <c r="A356" s="40"/>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 x14ac:dyDescent="0.15">
      <c r="A357" s="40"/>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 x14ac:dyDescent="0.15">
      <c r="A358" s="40"/>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 x14ac:dyDescent="0.15">
      <c r="A359" s="40"/>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 x14ac:dyDescent="0.15">
      <c r="A360" s="40"/>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 x14ac:dyDescent="0.15">
      <c r="A361" s="40"/>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 x14ac:dyDescent="0.15">
      <c r="A362" s="40"/>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 x14ac:dyDescent="0.15">
      <c r="A363" s="40"/>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 x14ac:dyDescent="0.15">
      <c r="A364" s="40"/>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 x14ac:dyDescent="0.15">
      <c r="A365" s="40"/>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 x14ac:dyDescent="0.15">
      <c r="A366" s="40"/>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 x14ac:dyDescent="0.15">
      <c r="A367" s="40"/>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 x14ac:dyDescent="0.15">
      <c r="A368" s="40"/>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 x14ac:dyDescent="0.15">
      <c r="A369" s="40"/>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 x14ac:dyDescent="0.15">
      <c r="A370" s="40"/>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 x14ac:dyDescent="0.15">
      <c r="A371" s="40"/>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 x14ac:dyDescent="0.15">
      <c r="A372" s="40"/>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 x14ac:dyDescent="0.15">
      <c r="A373" s="40"/>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 x14ac:dyDescent="0.15">
      <c r="A374" s="40"/>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 x14ac:dyDescent="0.15">
      <c r="A375" s="40"/>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 x14ac:dyDescent="0.15">
      <c r="A376" s="40"/>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 x14ac:dyDescent="0.15">
      <c r="A377" s="40"/>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 x14ac:dyDescent="0.15">
      <c r="A378" s="40"/>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 x14ac:dyDescent="0.15">
      <c r="A379" s="40"/>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 x14ac:dyDescent="0.15">
      <c r="A380" s="40"/>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 x14ac:dyDescent="0.15">
      <c r="A381" s="40"/>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 x14ac:dyDescent="0.15">
      <c r="A382" s="40"/>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 x14ac:dyDescent="0.15">
      <c r="A383" s="40"/>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 x14ac:dyDescent="0.15">
      <c r="A384" s="40"/>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 x14ac:dyDescent="0.15">
      <c r="A385" s="40"/>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 x14ac:dyDescent="0.15">
      <c r="A386" s="40"/>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 x14ac:dyDescent="0.15">
      <c r="A387" s="40"/>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 x14ac:dyDescent="0.15">
      <c r="A388" s="40"/>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 x14ac:dyDescent="0.15">
      <c r="A389" s="40"/>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 x14ac:dyDescent="0.15">
      <c r="A390" s="40"/>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 x14ac:dyDescent="0.15">
      <c r="A391" s="40"/>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 x14ac:dyDescent="0.15">
      <c r="A392" s="40"/>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 x14ac:dyDescent="0.15">
      <c r="A393" s="40"/>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 x14ac:dyDescent="0.15">
      <c r="A394" s="40"/>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 x14ac:dyDescent="0.15">
      <c r="A395" s="40"/>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 x14ac:dyDescent="0.15">
      <c r="A396" s="40"/>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 x14ac:dyDescent="0.15">
      <c r="A397" s="40"/>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 x14ac:dyDescent="0.15">
      <c r="A398" s="40"/>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 x14ac:dyDescent="0.15">
      <c r="A399" s="40"/>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 x14ac:dyDescent="0.15">
      <c r="A400" s="40"/>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 x14ac:dyDescent="0.15">
      <c r="A401" s="40"/>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 x14ac:dyDescent="0.15">
      <c r="A402" s="40"/>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 x14ac:dyDescent="0.15">
      <c r="A403" s="40"/>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 x14ac:dyDescent="0.15">
      <c r="A404" s="40"/>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 x14ac:dyDescent="0.15">
      <c r="A405" s="40"/>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 x14ac:dyDescent="0.15">
      <c r="A406" s="40"/>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 x14ac:dyDescent="0.15">
      <c r="A407" s="40"/>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 x14ac:dyDescent="0.15">
      <c r="A408" s="40"/>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 x14ac:dyDescent="0.15">
      <c r="A409" s="40"/>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 x14ac:dyDescent="0.15">
      <c r="A410" s="40"/>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 x14ac:dyDescent="0.15">
      <c r="A411" s="40"/>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 x14ac:dyDescent="0.15">
      <c r="A412" s="40"/>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 x14ac:dyDescent="0.15">
      <c r="A413" s="40"/>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 x14ac:dyDescent="0.15">
      <c r="A414" s="40"/>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 x14ac:dyDescent="0.15">
      <c r="A415" s="40"/>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 x14ac:dyDescent="0.15">
      <c r="A416" s="40"/>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 x14ac:dyDescent="0.15">
      <c r="A417" s="40"/>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 x14ac:dyDescent="0.15">
      <c r="A418" s="40"/>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 x14ac:dyDescent="0.15">
      <c r="A419" s="40"/>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 x14ac:dyDescent="0.15">
      <c r="A420" s="40"/>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 x14ac:dyDescent="0.15">
      <c r="A421" s="40"/>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 x14ac:dyDescent="0.15">
      <c r="A422" s="40"/>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 x14ac:dyDescent="0.15">
      <c r="A423" s="40"/>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 x14ac:dyDescent="0.15">
      <c r="A424" s="40"/>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 x14ac:dyDescent="0.15">
      <c r="A425" s="40"/>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 x14ac:dyDescent="0.15">
      <c r="A426" s="40"/>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 x14ac:dyDescent="0.15">
      <c r="A427" s="40"/>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 x14ac:dyDescent="0.15">
      <c r="A428" s="40"/>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 x14ac:dyDescent="0.15">
      <c r="A429" s="40"/>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 x14ac:dyDescent="0.15">
      <c r="A430" s="40"/>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 x14ac:dyDescent="0.15">
      <c r="A431" s="40"/>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 x14ac:dyDescent="0.15">
      <c r="A432" s="40"/>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 x14ac:dyDescent="0.15">
      <c r="A433" s="40"/>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 x14ac:dyDescent="0.15">
      <c r="A434" s="40"/>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 x14ac:dyDescent="0.15">
      <c r="A435" s="40"/>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 x14ac:dyDescent="0.15">
      <c r="A436" s="40"/>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 x14ac:dyDescent="0.15">
      <c r="A437" s="40"/>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 x14ac:dyDescent="0.15">
      <c r="A438" s="40"/>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 x14ac:dyDescent="0.15">
      <c r="A439" s="40"/>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 x14ac:dyDescent="0.15">
      <c r="A440" s="40"/>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 x14ac:dyDescent="0.15">
      <c r="A441" s="40"/>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 x14ac:dyDescent="0.15">
      <c r="A442" s="40"/>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 x14ac:dyDescent="0.15">
      <c r="A443" s="40"/>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 x14ac:dyDescent="0.15">
      <c r="A444" s="40"/>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 x14ac:dyDescent="0.15">
      <c r="A445" s="40"/>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 x14ac:dyDescent="0.15">
      <c r="A446" s="40"/>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 x14ac:dyDescent="0.15">
      <c r="A447" s="40"/>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 x14ac:dyDescent="0.15">
      <c r="A448" s="40"/>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 x14ac:dyDescent="0.15">
      <c r="A449" s="40"/>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 x14ac:dyDescent="0.15">
      <c r="A450" s="40"/>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 x14ac:dyDescent="0.15">
      <c r="A451" s="40"/>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 x14ac:dyDescent="0.15">
      <c r="A452" s="40"/>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 x14ac:dyDescent="0.15">
      <c r="A453" s="40"/>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 x14ac:dyDescent="0.15">
      <c r="A454" s="40"/>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 x14ac:dyDescent="0.15">
      <c r="A455" s="40"/>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 x14ac:dyDescent="0.15">
      <c r="A456" s="40"/>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 x14ac:dyDescent="0.15">
      <c r="A457" s="40"/>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 x14ac:dyDescent="0.15">
      <c r="A458" s="40"/>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 x14ac:dyDescent="0.15">
      <c r="A459" s="40"/>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 x14ac:dyDescent="0.15">
      <c r="A460" s="40"/>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 x14ac:dyDescent="0.15">
      <c r="A461" s="40"/>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 x14ac:dyDescent="0.15">
      <c r="A462" s="40"/>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 x14ac:dyDescent="0.15">
      <c r="A463" s="40"/>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 x14ac:dyDescent="0.15">
      <c r="A464" s="40"/>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 x14ac:dyDescent="0.15">
      <c r="A465" s="40"/>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 x14ac:dyDescent="0.15">
      <c r="A466" s="40"/>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 x14ac:dyDescent="0.15">
      <c r="A467" s="40"/>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 x14ac:dyDescent="0.15">
      <c r="A468" s="40"/>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 x14ac:dyDescent="0.15">
      <c r="A469" s="40"/>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 x14ac:dyDescent="0.15">
      <c r="A470" s="40"/>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 x14ac:dyDescent="0.15">
      <c r="A471" s="40"/>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 x14ac:dyDescent="0.15">
      <c r="A472" s="40"/>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 x14ac:dyDescent="0.15">
      <c r="A473" s="40"/>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 x14ac:dyDescent="0.15">
      <c r="A474" s="40"/>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 x14ac:dyDescent="0.15">
      <c r="A475" s="40"/>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 x14ac:dyDescent="0.15">
      <c r="A476" s="40"/>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 x14ac:dyDescent="0.15">
      <c r="A477" s="40"/>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 x14ac:dyDescent="0.15">
      <c r="A478" s="40"/>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 x14ac:dyDescent="0.15">
      <c r="A479" s="40"/>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 x14ac:dyDescent="0.15">
      <c r="A480" s="40"/>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 x14ac:dyDescent="0.15">
      <c r="A481" s="40"/>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 x14ac:dyDescent="0.15">
      <c r="A482" s="40"/>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 x14ac:dyDescent="0.15">
      <c r="A483" s="40"/>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 x14ac:dyDescent="0.15">
      <c r="A484" s="40"/>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 x14ac:dyDescent="0.15">
      <c r="A485" s="40"/>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 x14ac:dyDescent="0.15">
      <c r="A486" s="40"/>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 x14ac:dyDescent="0.15">
      <c r="A487" s="40"/>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 x14ac:dyDescent="0.15">
      <c r="A488" s="40"/>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 x14ac:dyDescent="0.15">
      <c r="A489" s="40"/>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 x14ac:dyDescent="0.15">
      <c r="A490" s="40"/>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 x14ac:dyDescent="0.15">
      <c r="A491" s="40"/>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 x14ac:dyDescent="0.15">
      <c r="A492" s="40"/>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 x14ac:dyDescent="0.15">
      <c r="A493" s="40"/>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 x14ac:dyDescent="0.15">
      <c r="A494" s="40"/>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 x14ac:dyDescent="0.15">
      <c r="A495" s="40"/>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 x14ac:dyDescent="0.15">
      <c r="A496" s="40"/>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 x14ac:dyDescent="0.15">
      <c r="A497" s="40"/>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 x14ac:dyDescent="0.15">
      <c r="A498" s="40"/>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 x14ac:dyDescent="0.15">
      <c r="A499" s="40"/>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 x14ac:dyDescent="0.15">
      <c r="A500" s="40"/>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 x14ac:dyDescent="0.15">
      <c r="A501" s="40"/>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 x14ac:dyDescent="0.15">
      <c r="A502" s="40"/>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 x14ac:dyDescent="0.15">
      <c r="A503" s="40"/>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 x14ac:dyDescent="0.15">
      <c r="A504" s="40"/>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 x14ac:dyDescent="0.15">
      <c r="A505" s="40"/>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 x14ac:dyDescent="0.15">
      <c r="A506" s="40"/>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 x14ac:dyDescent="0.15">
      <c r="A507" s="40"/>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 x14ac:dyDescent="0.15">
      <c r="A508" s="40"/>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 x14ac:dyDescent="0.15">
      <c r="A509" s="40"/>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 x14ac:dyDescent="0.15">
      <c r="A510" s="40"/>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 x14ac:dyDescent="0.15">
      <c r="A511" s="40"/>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 x14ac:dyDescent="0.15">
      <c r="A512" s="40"/>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 x14ac:dyDescent="0.15">
      <c r="A513" s="40"/>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 x14ac:dyDescent="0.15">
      <c r="A514" s="40"/>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 x14ac:dyDescent="0.15">
      <c r="A515" s="40"/>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 x14ac:dyDescent="0.15">
      <c r="A516" s="40"/>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 x14ac:dyDescent="0.15">
      <c r="A517" s="40"/>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 x14ac:dyDescent="0.15">
      <c r="A518" s="40"/>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 x14ac:dyDescent="0.15">
      <c r="A519" s="40"/>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 x14ac:dyDescent="0.15">
      <c r="A520" s="40"/>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 x14ac:dyDescent="0.15">
      <c r="A521" s="40"/>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 x14ac:dyDescent="0.15">
      <c r="A522" s="40"/>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 x14ac:dyDescent="0.15">
      <c r="A523" s="40"/>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 x14ac:dyDescent="0.15">
      <c r="A524" s="40"/>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 x14ac:dyDescent="0.15">
      <c r="A525" s="40"/>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 x14ac:dyDescent="0.15">
      <c r="A526" s="40"/>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 x14ac:dyDescent="0.15">
      <c r="A527" s="40"/>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 x14ac:dyDescent="0.15">
      <c r="A528" s="40"/>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 x14ac:dyDescent="0.15">
      <c r="A529" s="40"/>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 x14ac:dyDescent="0.15">
      <c r="A530" s="40"/>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 x14ac:dyDescent="0.15">
      <c r="A531" s="40"/>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 x14ac:dyDescent="0.15">
      <c r="A532" s="40"/>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 x14ac:dyDescent="0.15">
      <c r="A533" s="40"/>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 x14ac:dyDescent="0.15">
      <c r="A534" s="40"/>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 x14ac:dyDescent="0.15">
      <c r="A535" s="40"/>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 x14ac:dyDescent="0.15">
      <c r="A536" s="40"/>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 x14ac:dyDescent="0.15">
      <c r="A537" s="40"/>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 x14ac:dyDescent="0.15">
      <c r="A538" s="40"/>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 x14ac:dyDescent="0.15">
      <c r="A539" s="40"/>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 x14ac:dyDescent="0.15">
      <c r="A540" s="40"/>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 x14ac:dyDescent="0.15">
      <c r="A541" s="40"/>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 x14ac:dyDescent="0.15">
      <c r="A542" s="40"/>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 x14ac:dyDescent="0.15">
      <c r="A543" s="40"/>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 x14ac:dyDescent="0.15">
      <c r="A544" s="40"/>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 x14ac:dyDescent="0.15">
      <c r="A545" s="40"/>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 x14ac:dyDescent="0.15">
      <c r="A546" s="40"/>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 x14ac:dyDescent="0.15">
      <c r="A547" s="40"/>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 x14ac:dyDescent="0.15">
      <c r="A548" s="40"/>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 x14ac:dyDescent="0.15">
      <c r="A549" s="40"/>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 x14ac:dyDescent="0.15">
      <c r="A550" s="40"/>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 x14ac:dyDescent="0.15">
      <c r="A551" s="40"/>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 x14ac:dyDescent="0.15">
      <c r="A552" s="40"/>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 x14ac:dyDescent="0.15">
      <c r="A553" s="40"/>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 x14ac:dyDescent="0.15">
      <c r="A554" s="40"/>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 x14ac:dyDescent="0.15">
      <c r="A555" s="40"/>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 x14ac:dyDescent="0.15">
      <c r="A556" s="40"/>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 x14ac:dyDescent="0.15">
      <c r="A557" s="40"/>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 x14ac:dyDescent="0.15">
      <c r="A558" s="40"/>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 x14ac:dyDescent="0.15">
      <c r="A559" s="40"/>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 x14ac:dyDescent="0.15">
      <c r="A560" s="40"/>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 x14ac:dyDescent="0.15">
      <c r="A561" s="40"/>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 x14ac:dyDescent="0.15">
      <c r="A562" s="40"/>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 x14ac:dyDescent="0.15">
      <c r="A563" s="40"/>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 x14ac:dyDescent="0.15">
      <c r="A564" s="40"/>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 x14ac:dyDescent="0.15">
      <c r="A565" s="40"/>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 x14ac:dyDescent="0.15">
      <c r="A566" s="40"/>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 x14ac:dyDescent="0.15">
      <c r="A567" s="40"/>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 x14ac:dyDescent="0.15">
      <c r="A568" s="40"/>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 x14ac:dyDescent="0.15">
      <c r="A569" s="40"/>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 x14ac:dyDescent="0.15">
      <c r="A570" s="40"/>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 x14ac:dyDescent="0.15">
      <c r="A571" s="40"/>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 x14ac:dyDescent="0.15">
      <c r="A572" s="40"/>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 x14ac:dyDescent="0.15">
      <c r="A573" s="40"/>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 x14ac:dyDescent="0.15">
      <c r="A574" s="40"/>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 x14ac:dyDescent="0.15">
      <c r="A575" s="40"/>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 x14ac:dyDescent="0.15">
      <c r="A576" s="40"/>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 x14ac:dyDescent="0.15">
      <c r="A577" s="40"/>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 x14ac:dyDescent="0.15">
      <c r="A578" s="40"/>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 x14ac:dyDescent="0.15">
      <c r="A579" s="40"/>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 x14ac:dyDescent="0.15">
      <c r="A580" s="40"/>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 x14ac:dyDescent="0.15">
      <c r="A581" s="40"/>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 x14ac:dyDescent="0.15">
      <c r="A582" s="40"/>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 x14ac:dyDescent="0.15">
      <c r="A583" s="40"/>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 x14ac:dyDescent="0.15">
      <c r="A584" s="40"/>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 x14ac:dyDescent="0.15">
      <c r="A585" s="40"/>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 x14ac:dyDescent="0.15">
      <c r="A586" s="40"/>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 x14ac:dyDescent="0.15">
      <c r="A587" s="40"/>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 x14ac:dyDescent="0.15">
      <c r="A588" s="40"/>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 x14ac:dyDescent="0.15">
      <c r="A589" s="40"/>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 x14ac:dyDescent="0.15">
      <c r="A590" s="40"/>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 x14ac:dyDescent="0.15">
      <c r="A591" s="40"/>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 x14ac:dyDescent="0.15">
      <c r="A592" s="40"/>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 x14ac:dyDescent="0.15">
      <c r="A593" s="40"/>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 x14ac:dyDescent="0.15">
      <c r="A594" s="40"/>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 x14ac:dyDescent="0.15">
      <c r="A595" s="40"/>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 x14ac:dyDescent="0.15">
      <c r="A596" s="40"/>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 x14ac:dyDescent="0.15">
      <c r="A597" s="40"/>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 x14ac:dyDescent="0.15">
      <c r="A598" s="40"/>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 x14ac:dyDescent="0.15">
      <c r="A599" s="40"/>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 x14ac:dyDescent="0.15">
      <c r="A600" s="40"/>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 x14ac:dyDescent="0.15">
      <c r="A601" s="40"/>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 x14ac:dyDescent="0.15">
      <c r="A602" s="40"/>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 x14ac:dyDescent="0.15">
      <c r="A603" s="40"/>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 x14ac:dyDescent="0.15">
      <c r="A604" s="40"/>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 x14ac:dyDescent="0.15">
      <c r="A605" s="40"/>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 x14ac:dyDescent="0.15">
      <c r="A606" s="40"/>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 x14ac:dyDescent="0.15">
      <c r="A607" s="40"/>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 x14ac:dyDescent="0.15">
      <c r="A608" s="40"/>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 x14ac:dyDescent="0.15">
      <c r="A609" s="40"/>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 x14ac:dyDescent="0.15">
      <c r="A610" s="40"/>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 x14ac:dyDescent="0.15">
      <c r="A611" s="40"/>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 x14ac:dyDescent="0.15">
      <c r="A612" s="40"/>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 x14ac:dyDescent="0.15">
      <c r="A613" s="40"/>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 x14ac:dyDescent="0.15">
      <c r="A614" s="40"/>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 x14ac:dyDescent="0.15">
      <c r="A615" s="40"/>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 x14ac:dyDescent="0.15">
      <c r="A616" s="40"/>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 x14ac:dyDescent="0.15">
      <c r="A617" s="40"/>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 x14ac:dyDescent="0.15">
      <c r="A618" s="40"/>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 x14ac:dyDescent="0.15">
      <c r="A619" s="40"/>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 x14ac:dyDescent="0.15">
      <c r="A620" s="40"/>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 x14ac:dyDescent="0.15">
      <c r="A621" s="40"/>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 x14ac:dyDescent="0.15">
      <c r="A622" s="40"/>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 x14ac:dyDescent="0.15">
      <c r="A623" s="40"/>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 x14ac:dyDescent="0.15">
      <c r="A624" s="40"/>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 x14ac:dyDescent="0.15">
      <c r="A625" s="40"/>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 x14ac:dyDescent="0.15">
      <c r="A626" s="40"/>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 x14ac:dyDescent="0.15">
      <c r="A627" s="40"/>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 x14ac:dyDescent="0.15">
      <c r="A628" s="40"/>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 x14ac:dyDescent="0.15">
      <c r="A629" s="40"/>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 x14ac:dyDescent="0.15">
      <c r="A630" s="40"/>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 x14ac:dyDescent="0.15">
      <c r="A631" s="40"/>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 x14ac:dyDescent="0.15">
      <c r="A632" s="40"/>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 x14ac:dyDescent="0.15">
      <c r="A633" s="40"/>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 x14ac:dyDescent="0.15">
      <c r="A634" s="40"/>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 x14ac:dyDescent="0.15">
      <c r="A635" s="40"/>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 x14ac:dyDescent="0.15">
      <c r="A636" s="40"/>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 x14ac:dyDescent="0.15">
      <c r="A637" s="40"/>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 x14ac:dyDescent="0.15">
      <c r="A638" s="40"/>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 x14ac:dyDescent="0.15">
      <c r="A639" s="40"/>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 x14ac:dyDescent="0.15">
      <c r="A640" s="40"/>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 x14ac:dyDescent="0.15">
      <c r="A641" s="40"/>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 x14ac:dyDescent="0.15">
      <c r="A642" s="40"/>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 x14ac:dyDescent="0.15">
      <c r="A643" s="40"/>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 x14ac:dyDescent="0.15">
      <c r="A644" s="40"/>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 x14ac:dyDescent="0.15">
      <c r="A645" s="40"/>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 x14ac:dyDescent="0.15">
      <c r="A646" s="40"/>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 x14ac:dyDescent="0.15">
      <c r="A647" s="40"/>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 x14ac:dyDescent="0.15">
      <c r="A648" s="40"/>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 x14ac:dyDescent="0.15">
      <c r="A649" s="40"/>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 x14ac:dyDescent="0.15">
      <c r="A650" s="40"/>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 x14ac:dyDescent="0.15">
      <c r="A651" s="40"/>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 x14ac:dyDescent="0.15">
      <c r="A652" s="40"/>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 x14ac:dyDescent="0.15">
      <c r="A653" s="40"/>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 x14ac:dyDescent="0.15">
      <c r="A654" s="40"/>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 x14ac:dyDescent="0.15">
      <c r="A655" s="40"/>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 x14ac:dyDescent="0.15">
      <c r="A656" s="40"/>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 x14ac:dyDescent="0.15">
      <c r="A657" s="40"/>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 x14ac:dyDescent="0.15">
      <c r="A658" s="40"/>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 x14ac:dyDescent="0.15">
      <c r="A659" s="40"/>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 x14ac:dyDescent="0.15">
      <c r="A660" s="40"/>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 x14ac:dyDescent="0.15">
      <c r="A661" s="40"/>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 x14ac:dyDescent="0.15">
      <c r="A662" s="40"/>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 x14ac:dyDescent="0.15">
      <c r="A663" s="40"/>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 x14ac:dyDescent="0.15">
      <c r="A664" s="40"/>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 x14ac:dyDescent="0.15">
      <c r="A665" s="40"/>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 x14ac:dyDescent="0.15">
      <c r="A666" s="40"/>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 x14ac:dyDescent="0.15">
      <c r="A667" s="40"/>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 x14ac:dyDescent="0.15">
      <c r="A668" s="40"/>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 x14ac:dyDescent="0.15">
      <c r="A669" s="40"/>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 x14ac:dyDescent="0.15">
      <c r="A670" s="40"/>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 x14ac:dyDescent="0.15">
      <c r="A671" s="40"/>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 x14ac:dyDescent="0.15">
      <c r="A672" s="40"/>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 x14ac:dyDescent="0.15">
      <c r="A673" s="40"/>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 x14ac:dyDescent="0.15">
      <c r="A674" s="40"/>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 x14ac:dyDescent="0.15">
      <c r="A675" s="40"/>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 x14ac:dyDescent="0.15">
      <c r="A676" s="40"/>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 x14ac:dyDescent="0.15">
      <c r="A677" s="40"/>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 x14ac:dyDescent="0.15">
      <c r="A678" s="40"/>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 x14ac:dyDescent="0.15">
      <c r="A679" s="40"/>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 x14ac:dyDescent="0.15">
      <c r="A680" s="40"/>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 x14ac:dyDescent="0.15">
      <c r="A681" s="40"/>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 x14ac:dyDescent="0.15">
      <c r="A682" s="40"/>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 x14ac:dyDescent="0.15">
      <c r="A683" s="40"/>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 x14ac:dyDescent="0.15">
      <c r="A684" s="40"/>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 x14ac:dyDescent="0.15">
      <c r="A685" s="40"/>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 x14ac:dyDescent="0.15">
      <c r="A686" s="40"/>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 x14ac:dyDescent="0.15">
      <c r="A687" s="40"/>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 x14ac:dyDescent="0.15">
      <c r="A688" s="40"/>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 x14ac:dyDescent="0.15">
      <c r="A689" s="40"/>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 x14ac:dyDescent="0.15">
      <c r="A690" s="40"/>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 x14ac:dyDescent="0.15">
      <c r="A691" s="40"/>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 x14ac:dyDescent="0.15">
      <c r="A692" s="40"/>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 x14ac:dyDescent="0.15">
      <c r="A693" s="40"/>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 x14ac:dyDescent="0.15">
      <c r="A694" s="40"/>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 x14ac:dyDescent="0.15">
      <c r="A695" s="40"/>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 x14ac:dyDescent="0.15">
      <c r="A696" s="40"/>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 x14ac:dyDescent="0.15">
      <c r="A697" s="40"/>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 x14ac:dyDescent="0.15">
      <c r="A698" s="40"/>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 x14ac:dyDescent="0.15">
      <c r="A699" s="40"/>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 x14ac:dyDescent="0.15">
      <c r="A700" s="40"/>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 x14ac:dyDescent="0.15">
      <c r="A701" s="40"/>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 x14ac:dyDescent="0.15">
      <c r="A702" s="40"/>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 x14ac:dyDescent="0.15">
      <c r="A703" s="40"/>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 x14ac:dyDescent="0.15">
      <c r="A704" s="40"/>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 x14ac:dyDescent="0.15">
      <c r="A705" s="40"/>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 x14ac:dyDescent="0.15">
      <c r="A706" s="40"/>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 x14ac:dyDescent="0.15">
      <c r="A707" s="40"/>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 x14ac:dyDescent="0.15">
      <c r="A708" s="40"/>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 x14ac:dyDescent="0.15">
      <c r="A709" s="40"/>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 x14ac:dyDescent="0.15">
      <c r="A710" s="40"/>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 x14ac:dyDescent="0.15">
      <c r="A711" s="40"/>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 x14ac:dyDescent="0.15">
      <c r="A712" s="40"/>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 x14ac:dyDescent="0.15">
      <c r="A713" s="40"/>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 x14ac:dyDescent="0.15">
      <c r="A714" s="40"/>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 x14ac:dyDescent="0.15">
      <c r="A715" s="40"/>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 x14ac:dyDescent="0.15">
      <c r="A716" s="40"/>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 x14ac:dyDescent="0.15">
      <c r="A717" s="40"/>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 x14ac:dyDescent="0.15">
      <c r="A718" s="40"/>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 x14ac:dyDescent="0.15">
      <c r="A719" s="40"/>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 x14ac:dyDescent="0.15">
      <c r="A720" s="40"/>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 x14ac:dyDescent="0.15">
      <c r="A721" s="40"/>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 x14ac:dyDescent="0.15">
      <c r="A722" s="40"/>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 x14ac:dyDescent="0.15">
      <c r="A723" s="40"/>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 x14ac:dyDescent="0.15">
      <c r="A724" s="40"/>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 x14ac:dyDescent="0.15">
      <c r="A725" s="40"/>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 x14ac:dyDescent="0.15">
      <c r="A726" s="40"/>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 x14ac:dyDescent="0.15">
      <c r="A727" s="40"/>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 x14ac:dyDescent="0.15">
      <c r="A728" s="40"/>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 x14ac:dyDescent="0.15">
      <c r="A729" s="40"/>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 x14ac:dyDescent="0.15">
      <c r="A730" s="40"/>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 x14ac:dyDescent="0.15">
      <c r="A731" s="40"/>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 x14ac:dyDescent="0.15">
      <c r="A732" s="40"/>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 x14ac:dyDescent="0.15">
      <c r="A733" s="40"/>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 x14ac:dyDescent="0.15">
      <c r="A734" s="40"/>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 x14ac:dyDescent="0.15">
      <c r="A735" s="40"/>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 x14ac:dyDescent="0.15">
      <c r="A736" s="40"/>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 x14ac:dyDescent="0.15">
      <c r="A737" s="40"/>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 x14ac:dyDescent="0.15">
      <c r="A738" s="40"/>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 x14ac:dyDescent="0.15">
      <c r="A739" s="40"/>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 x14ac:dyDescent="0.15">
      <c r="A740" s="40"/>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 x14ac:dyDescent="0.15">
      <c r="A741" s="40"/>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 x14ac:dyDescent="0.15">
      <c r="A742" s="40"/>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 x14ac:dyDescent="0.15">
      <c r="A743" s="40"/>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 x14ac:dyDescent="0.15">
      <c r="A744" s="40"/>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 x14ac:dyDescent="0.15">
      <c r="A745" s="40"/>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 x14ac:dyDescent="0.15">
      <c r="A746" s="40"/>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 x14ac:dyDescent="0.15">
      <c r="A747" s="40"/>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 x14ac:dyDescent="0.15">
      <c r="A748" s="40"/>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 x14ac:dyDescent="0.15">
      <c r="A749" s="40"/>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 x14ac:dyDescent="0.15">
      <c r="A750" s="40"/>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 x14ac:dyDescent="0.15">
      <c r="A751" s="40"/>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 x14ac:dyDescent="0.15">
      <c r="A752" s="40"/>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 x14ac:dyDescent="0.15">
      <c r="A753" s="40"/>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 x14ac:dyDescent="0.15">
      <c r="A754" s="40"/>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 x14ac:dyDescent="0.15">
      <c r="A755" s="40"/>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 x14ac:dyDescent="0.15">
      <c r="A756" s="40"/>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 x14ac:dyDescent="0.15">
      <c r="A757" s="40"/>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 x14ac:dyDescent="0.15">
      <c r="A758" s="40"/>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 x14ac:dyDescent="0.15">
      <c r="A759" s="40"/>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 x14ac:dyDescent="0.15">
      <c r="A760" s="40"/>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 x14ac:dyDescent="0.15">
      <c r="A761" s="40"/>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 x14ac:dyDescent="0.15">
      <c r="A762" s="40"/>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 x14ac:dyDescent="0.15">
      <c r="A763" s="40"/>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 x14ac:dyDescent="0.15">
      <c r="A764" s="40"/>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 x14ac:dyDescent="0.15">
      <c r="A765" s="40"/>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 x14ac:dyDescent="0.15">
      <c r="A766" s="40"/>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 x14ac:dyDescent="0.15">
      <c r="A767" s="40"/>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 x14ac:dyDescent="0.15">
      <c r="A768" s="40"/>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 x14ac:dyDescent="0.15">
      <c r="A769" s="40"/>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 x14ac:dyDescent="0.15">
      <c r="A770" s="40"/>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 x14ac:dyDescent="0.15">
      <c r="A771" s="40"/>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 x14ac:dyDescent="0.15">
      <c r="A772" s="40"/>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 x14ac:dyDescent="0.15">
      <c r="A773" s="40"/>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 x14ac:dyDescent="0.15">
      <c r="A774" s="40"/>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 x14ac:dyDescent="0.15">
      <c r="A775" s="40"/>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 x14ac:dyDescent="0.15">
      <c r="A776" s="40"/>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 x14ac:dyDescent="0.15">
      <c r="A777" s="40"/>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 x14ac:dyDescent="0.15">
      <c r="A778" s="40"/>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 x14ac:dyDescent="0.15">
      <c r="A779" s="40"/>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 x14ac:dyDescent="0.15">
      <c r="A780" s="40"/>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 x14ac:dyDescent="0.15">
      <c r="A781" s="40"/>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 x14ac:dyDescent="0.15">
      <c r="A782" s="40"/>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 x14ac:dyDescent="0.15">
      <c r="A783" s="40"/>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 x14ac:dyDescent="0.15">
      <c r="A784" s="40"/>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 x14ac:dyDescent="0.15">
      <c r="A785" s="40"/>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 x14ac:dyDescent="0.15">
      <c r="A786" s="40"/>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 x14ac:dyDescent="0.15">
      <c r="A787" s="40"/>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 x14ac:dyDescent="0.15">
      <c r="A788" s="40"/>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 x14ac:dyDescent="0.15">
      <c r="A789" s="40"/>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 x14ac:dyDescent="0.15">
      <c r="A790" s="40"/>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 x14ac:dyDescent="0.15">
      <c r="A791" s="40"/>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 x14ac:dyDescent="0.15">
      <c r="A792" s="40"/>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 x14ac:dyDescent="0.15">
      <c r="A793" s="40"/>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 x14ac:dyDescent="0.15">
      <c r="A794" s="40"/>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 x14ac:dyDescent="0.15">
      <c r="A795" s="40"/>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 x14ac:dyDescent="0.15">
      <c r="A796" s="40"/>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 x14ac:dyDescent="0.15">
      <c r="A797" s="40"/>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 x14ac:dyDescent="0.15">
      <c r="A798" s="40"/>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 x14ac:dyDescent="0.15">
      <c r="A799" s="40"/>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 x14ac:dyDescent="0.15">
      <c r="A800" s="40"/>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 x14ac:dyDescent="0.15">
      <c r="A801" s="40"/>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 x14ac:dyDescent="0.15">
      <c r="A802" s="40"/>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 x14ac:dyDescent="0.15">
      <c r="A803" s="40"/>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 x14ac:dyDescent="0.15">
      <c r="A804" s="40"/>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 x14ac:dyDescent="0.15">
      <c r="A805" s="40"/>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 x14ac:dyDescent="0.15">
      <c r="A806" s="40"/>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 x14ac:dyDescent="0.15">
      <c r="A807" s="40"/>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 x14ac:dyDescent="0.15">
      <c r="A808" s="40"/>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 x14ac:dyDescent="0.15">
      <c r="A809" s="40"/>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 x14ac:dyDescent="0.15">
      <c r="A810" s="40"/>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 x14ac:dyDescent="0.15">
      <c r="A811" s="40"/>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 x14ac:dyDescent="0.15">
      <c r="A812" s="40"/>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 x14ac:dyDescent="0.15">
      <c r="A813" s="40"/>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 x14ac:dyDescent="0.15">
      <c r="A814" s="40"/>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 x14ac:dyDescent="0.15">
      <c r="A815" s="40"/>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 x14ac:dyDescent="0.15">
      <c r="A816" s="40"/>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 x14ac:dyDescent="0.15">
      <c r="A817" s="40"/>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 x14ac:dyDescent="0.15">
      <c r="A818" s="40"/>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 x14ac:dyDescent="0.15">
      <c r="A819" s="40"/>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 x14ac:dyDescent="0.15">
      <c r="A820" s="40"/>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 x14ac:dyDescent="0.15">
      <c r="A821" s="40"/>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 x14ac:dyDescent="0.15">
      <c r="A822" s="40"/>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 x14ac:dyDescent="0.15">
      <c r="A823" s="40"/>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 x14ac:dyDescent="0.15">
      <c r="A824" s="40"/>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 x14ac:dyDescent="0.15">
      <c r="A825" s="40"/>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 x14ac:dyDescent="0.15">
      <c r="A826" s="40"/>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 x14ac:dyDescent="0.15">
      <c r="A827" s="40"/>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 x14ac:dyDescent="0.15">
      <c r="A828" s="40"/>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 x14ac:dyDescent="0.15">
      <c r="A829" s="40"/>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 x14ac:dyDescent="0.15">
      <c r="A830" s="40"/>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 x14ac:dyDescent="0.15">
      <c r="A831" s="40"/>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 x14ac:dyDescent="0.15">
      <c r="A832" s="40"/>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 x14ac:dyDescent="0.15">
      <c r="A833" s="40"/>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 x14ac:dyDescent="0.15">
      <c r="A834" s="40"/>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 x14ac:dyDescent="0.15">
      <c r="A835" s="40"/>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 x14ac:dyDescent="0.15">
      <c r="A836" s="40"/>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 x14ac:dyDescent="0.15">
      <c r="A837" s="40"/>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 x14ac:dyDescent="0.15">
      <c r="A838" s="40"/>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 x14ac:dyDescent="0.15">
      <c r="A839" s="40"/>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 x14ac:dyDescent="0.15">
      <c r="A840" s="40"/>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 x14ac:dyDescent="0.15">
      <c r="A841" s="40"/>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 x14ac:dyDescent="0.15">
      <c r="A842" s="40"/>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 x14ac:dyDescent="0.15">
      <c r="A843" s="40"/>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 x14ac:dyDescent="0.15">
      <c r="A844" s="40"/>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 x14ac:dyDescent="0.15">
      <c r="A845" s="40"/>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 x14ac:dyDescent="0.15">
      <c r="A846" s="40"/>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 x14ac:dyDescent="0.15">
      <c r="A847" s="40"/>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 x14ac:dyDescent="0.15">
      <c r="A848" s="40"/>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 x14ac:dyDescent="0.15">
      <c r="A849" s="40"/>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 x14ac:dyDescent="0.15">
      <c r="A850" s="40"/>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 x14ac:dyDescent="0.15">
      <c r="A851" s="40"/>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 x14ac:dyDescent="0.15">
      <c r="A852" s="40"/>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 x14ac:dyDescent="0.15">
      <c r="A853" s="40"/>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 x14ac:dyDescent="0.15">
      <c r="A854" s="40"/>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 x14ac:dyDescent="0.15">
      <c r="A855" s="40"/>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 x14ac:dyDescent="0.15">
      <c r="A856" s="40"/>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 x14ac:dyDescent="0.15">
      <c r="A857" s="40"/>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 x14ac:dyDescent="0.15">
      <c r="A858" s="40"/>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 x14ac:dyDescent="0.15">
      <c r="A859" s="40"/>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 x14ac:dyDescent="0.15">
      <c r="A860" s="40"/>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 x14ac:dyDescent="0.15">
      <c r="A861" s="40"/>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 x14ac:dyDescent="0.15">
      <c r="A862" s="40"/>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 x14ac:dyDescent="0.15">
      <c r="A863" s="40"/>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 x14ac:dyDescent="0.15">
      <c r="A864" s="40"/>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 x14ac:dyDescent="0.15">
      <c r="A865" s="40"/>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 x14ac:dyDescent="0.15">
      <c r="A866" s="40"/>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 x14ac:dyDescent="0.15">
      <c r="A867" s="40"/>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 x14ac:dyDescent="0.15">
      <c r="A868" s="40"/>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 x14ac:dyDescent="0.15">
      <c r="A869" s="40"/>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 x14ac:dyDescent="0.15">
      <c r="A870" s="40"/>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 x14ac:dyDescent="0.15">
      <c r="A871" s="40"/>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 x14ac:dyDescent="0.15">
      <c r="A872" s="40"/>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 x14ac:dyDescent="0.15">
      <c r="A873" s="40"/>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 x14ac:dyDescent="0.15">
      <c r="A874" s="40"/>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 x14ac:dyDescent="0.15">
      <c r="A875" s="40"/>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 x14ac:dyDescent="0.15">
      <c r="A876" s="40"/>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 x14ac:dyDescent="0.15">
      <c r="A877" s="40"/>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 x14ac:dyDescent="0.15">
      <c r="A878" s="40"/>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 x14ac:dyDescent="0.15">
      <c r="A879" s="40"/>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 x14ac:dyDescent="0.15">
      <c r="A880" s="40"/>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 x14ac:dyDescent="0.15">
      <c r="A881" s="40"/>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 x14ac:dyDescent="0.15">
      <c r="A882" s="40"/>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 x14ac:dyDescent="0.15">
      <c r="A883" s="40"/>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 x14ac:dyDescent="0.15">
      <c r="A884" s="40"/>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 x14ac:dyDescent="0.15">
      <c r="A885" s="40"/>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 x14ac:dyDescent="0.15">
      <c r="A886" s="40"/>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 x14ac:dyDescent="0.15">
      <c r="A887" s="40"/>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 x14ac:dyDescent="0.15">
      <c r="A888" s="40"/>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 x14ac:dyDescent="0.15">
      <c r="A889" s="40"/>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 x14ac:dyDescent="0.15">
      <c r="A890" s="40"/>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 x14ac:dyDescent="0.15">
      <c r="A891" s="40"/>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 x14ac:dyDescent="0.15">
      <c r="A892" s="40"/>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 x14ac:dyDescent="0.15">
      <c r="A893" s="40"/>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 x14ac:dyDescent="0.15">
      <c r="A894" s="40"/>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 x14ac:dyDescent="0.15">
      <c r="A895" s="40"/>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 x14ac:dyDescent="0.15">
      <c r="A896" s="40"/>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 x14ac:dyDescent="0.15">
      <c r="A897" s="40"/>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 x14ac:dyDescent="0.15">
      <c r="A898" s="40"/>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 x14ac:dyDescent="0.15">
      <c r="A899" s="40"/>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 x14ac:dyDescent="0.15">
      <c r="A900" s="40"/>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 x14ac:dyDescent="0.15">
      <c r="A901" s="40"/>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 x14ac:dyDescent="0.15">
      <c r="A902" s="40"/>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 x14ac:dyDescent="0.15">
      <c r="A903" s="40"/>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 x14ac:dyDescent="0.15">
      <c r="A904" s="40"/>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 x14ac:dyDescent="0.15">
      <c r="A905" s="40"/>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 x14ac:dyDescent="0.15">
      <c r="A906" s="40"/>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 x14ac:dyDescent="0.15">
      <c r="A907" s="40"/>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 x14ac:dyDescent="0.15">
      <c r="A908" s="40"/>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 x14ac:dyDescent="0.15">
      <c r="A909" s="40"/>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 x14ac:dyDescent="0.15">
      <c r="A910" s="40"/>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 x14ac:dyDescent="0.15">
      <c r="A911" s="40"/>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 x14ac:dyDescent="0.15">
      <c r="A912" s="40"/>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 x14ac:dyDescent="0.15">
      <c r="A913" s="40"/>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 x14ac:dyDescent="0.15">
      <c r="A914" s="40"/>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 x14ac:dyDescent="0.15">
      <c r="A915" s="40"/>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 x14ac:dyDescent="0.15">
      <c r="A916" s="40"/>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 x14ac:dyDescent="0.15">
      <c r="A917" s="40"/>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 x14ac:dyDescent="0.15">
      <c r="A918" s="40"/>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 x14ac:dyDescent="0.15">
      <c r="A919" s="40"/>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 x14ac:dyDescent="0.15">
      <c r="A920" s="40"/>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 x14ac:dyDescent="0.15">
      <c r="A921" s="40"/>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 x14ac:dyDescent="0.15">
      <c r="A922" s="40"/>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 x14ac:dyDescent="0.15">
      <c r="A923" s="40"/>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 x14ac:dyDescent="0.15">
      <c r="A924" s="40"/>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 x14ac:dyDescent="0.15">
      <c r="A925" s="40"/>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 x14ac:dyDescent="0.15">
      <c r="A926" s="40"/>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 x14ac:dyDescent="0.15">
      <c r="A927" s="40"/>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 x14ac:dyDescent="0.15">
      <c r="A928" s="40"/>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 x14ac:dyDescent="0.15">
      <c r="A929" s="40"/>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 x14ac:dyDescent="0.15">
      <c r="A930" s="40"/>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 x14ac:dyDescent="0.15">
      <c r="A931" s="40"/>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 x14ac:dyDescent="0.15">
      <c r="A932" s="40"/>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 x14ac:dyDescent="0.15">
      <c r="A933" s="40"/>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 x14ac:dyDescent="0.15">
      <c r="A934" s="40"/>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 x14ac:dyDescent="0.15">
      <c r="A935" s="40"/>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 x14ac:dyDescent="0.15">
      <c r="A936" s="40"/>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 x14ac:dyDescent="0.15">
      <c r="A937" s="40"/>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 x14ac:dyDescent="0.15">
      <c r="A938" s="40"/>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 x14ac:dyDescent="0.15">
      <c r="A939" s="40"/>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 x14ac:dyDescent="0.15">
      <c r="A940" s="40"/>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 x14ac:dyDescent="0.15">
      <c r="A941" s="40"/>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 x14ac:dyDescent="0.15">
      <c r="A942" s="40"/>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 x14ac:dyDescent="0.15">
      <c r="A943" s="40"/>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 x14ac:dyDescent="0.15">
      <c r="A944" s="40"/>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 x14ac:dyDescent="0.15">
      <c r="A945" s="40"/>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 x14ac:dyDescent="0.15">
      <c r="A946" s="40"/>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 x14ac:dyDescent="0.15">
      <c r="A947" s="40"/>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 x14ac:dyDescent="0.15">
      <c r="A948" s="40"/>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 x14ac:dyDescent="0.15">
      <c r="A949" s="40"/>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 x14ac:dyDescent="0.15">
      <c r="A950" s="40"/>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 x14ac:dyDescent="0.15">
      <c r="A951" s="40"/>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 x14ac:dyDescent="0.15">
      <c r="A952" s="40"/>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 x14ac:dyDescent="0.15">
      <c r="A953" s="40"/>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 x14ac:dyDescent="0.15">
      <c r="A954" s="40"/>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 x14ac:dyDescent="0.15">
      <c r="A955" s="40"/>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 x14ac:dyDescent="0.15">
      <c r="A956" s="40"/>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 x14ac:dyDescent="0.15">
      <c r="A957" s="40"/>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 x14ac:dyDescent="0.15">
      <c r="A958" s="40"/>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 x14ac:dyDescent="0.15">
      <c r="A959" s="40"/>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 x14ac:dyDescent="0.15">
      <c r="A960" s="40"/>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 x14ac:dyDescent="0.15">
      <c r="A961" s="40"/>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 x14ac:dyDescent="0.15">
      <c r="A962" s="40"/>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 x14ac:dyDescent="0.15">
      <c r="A963" s="40"/>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 x14ac:dyDescent="0.15">
      <c r="A964" s="40"/>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 x14ac:dyDescent="0.15">
      <c r="A965" s="40"/>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 x14ac:dyDescent="0.15">
      <c r="A966" s="40"/>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 x14ac:dyDescent="0.15">
      <c r="A967" s="40"/>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 x14ac:dyDescent="0.15">
      <c r="A968" s="40"/>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 x14ac:dyDescent="0.15">
      <c r="A969" s="40"/>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 x14ac:dyDescent="0.15">
      <c r="A970" s="40"/>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 x14ac:dyDescent="0.15">
      <c r="A971" s="40"/>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 x14ac:dyDescent="0.15">
      <c r="A972" s="40"/>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 x14ac:dyDescent="0.15">
      <c r="A973" s="40"/>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 x14ac:dyDescent="0.15">
      <c r="A974" s="40"/>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 x14ac:dyDescent="0.15">
      <c r="A975" s="40"/>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 x14ac:dyDescent="0.15">
      <c r="A976" s="40"/>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 x14ac:dyDescent="0.15">
      <c r="A977" s="40"/>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 x14ac:dyDescent="0.15">
      <c r="A978" s="40"/>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 x14ac:dyDescent="0.15">
      <c r="A979" s="40"/>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 x14ac:dyDescent="0.15">
      <c r="A980" s="40"/>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 x14ac:dyDescent="0.15">
      <c r="A981" s="40"/>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 x14ac:dyDescent="0.15">
      <c r="A982" s="40"/>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 x14ac:dyDescent="0.15">
      <c r="A983" s="40"/>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 x14ac:dyDescent="0.15">
      <c r="A984" s="40"/>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 x14ac:dyDescent="0.15">
      <c r="A985" s="40"/>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 x14ac:dyDescent="0.15">
      <c r="A986" s="40"/>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 x14ac:dyDescent="0.15">
      <c r="A987" s="40"/>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 x14ac:dyDescent="0.15">
      <c r="A988" s="40"/>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 x14ac:dyDescent="0.15">
      <c r="A989" s="40"/>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 x14ac:dyDescent="0.15">
      <c r="A990" s="40"/>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 x14ac:dyDescent="0.15">
      <c r="A991" s="40"/>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 x14ac:dyDescent="0.15">
      <c r="A992" s="40"/>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 x14ac:dyDescent="0.15">
      <c r="A993" s="40"/>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 x14ac:dyDescent="0.15">
      <c r="A994" s="40"/>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 x14ac:dyDescent="0.15">
      <c r="A995" s="40"/>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 x14ac:dyDescent="0.15">
      <c r="A996" s="40"/>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 x14ac:dyDescent="0.15">
      <c r="A997" s="40"/>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 x14ac:dyDescent="0.15">
      <c r="A998" s="40"/>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 x14ac:dyDescent="0.15">
      <c r="A999" s="40"/>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 x14ac:dyDescent="0.15">
      <c r="A1000" s="40"/>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4" x14ac:dyDescent="0.15">
      <c r="A1001" s="40"/>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1"/>
  <sheetViews>
    <sheetView showGridLines="0" workbookViewId="0">
      <selection sqref="A1:B1"/>
    </sheetView>
  </sheetViews>
  <sheetFormatPr baseColWidth="10" defaultColWidth="14.5" defaultRowHeight="15.75" customHeight="1" x14ac:dyDescent="0.15"/>
  <cols>
    <col min="1" max="1" width="16" customWidth="1"/>
    <col min="2" max="2" width="137.1640625" customWidth="1"/>
  </cols>
  <sheetData>
    <row r="1" spans="1:26" ht="15.75" customHeight="1" x14ac:dyDescent="0.15">
      <c r="A1" s="192" t="s">
        <v>7369</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56" t="s">
        <v>292</v>
      </c>
      <c r="B2" s="19"/>
    </row>
    <row r="3" spans="1:26" ht="15.75" customHeight="1" x14ac:dyDescent="0.15">
      <c r="A3" s="28" t="s">
        <v>5636</v>
      </c>
      <c r="B3" s="19" t="s">
        <v>5637</v>
      </c>
    </row>
    <row r="4" spans="1:26" ht="15.75" customHeight="1" x14ac:dyDescent="0.15">
      <c r="A4" s="28" t="s">
        <v>5638</v>
      </c>
      <c r="B4" s="19" t="s">
        <v>5639</v>
      </c>
    </row>
    <row r="5" spans="1:26" ht="15.75" customHeight="1" x14ac:dyDescent="0.15">
      <c r="A5" s="28" t="s">
        <v>5640</v>
      </c>
      <c r="B5" s="19" t="s">
        <v>5641</v>
      </c>
    </row>
    <row r="6" spans="1:26" ht="15.75" customHeight="1" x14ac:dyDescent="0.15">
      <c r="A6" s="28" t="s">
        <v>5642</v>
      </c>
      <c r="B6" s="19" t="s">
        <v>5643</v>
      </c>
    </row>
    <row r="7" spans="1:26" ht="15.75" customHeight="1" x14ac:dyDescent="0.15">
      <c r="A7" s="28" t="s">
        <v>5644</v>
      </c>
      <c r="B7" s="19" t="s">
        <v>5645</v>
      </c>
    </row>
    <row r="8" spans="1:26" ht="15.75" customHeight="1" x14ac:dyDescent="0.15">
      <c r="A8" s="28" t="s">
        <v>5646</v>
      </c>
      <c r="B8" s="19" t="s">
        <v>5647</v>
      </c>
    </row>
    <row r="9" spans="1:26" ht="15.75" customHeight="1" x14ac:dyDescent="0.15">
      <c r="A9" s="28" t="s">
        <v>5648</v>
      </c>
      <c r="B9" s="19" t="s">
        <v>5649</v>
      </c>
    </row>
    <row r="10" spans="1:26" ht="15.75" customHeight="1" x14ac:dyDescent="0.15">
      <c r="A10" s="28" t="s">
        <v>5650</v>
      </c>
      <c r="B10" s="19" t="s">
        <v>5651</v>
      </c>
    </row>
    <row r="11" spans="1:26" ht="15.75" customHeight="1" x14ac:dyDescent="0.15">
      <c r="A11" s="28" t="s">
        <v>5652</v>
      </c>
      <c r="B11" s="19" t="s">
        <v>5653</v>
      </c>
    </row>
    <row r="12" spans="1:26" ht="15.75" customHeight="1" x14ac:dyDescent="0.15">
      <c r="A12" s="28" t="s">
        <v>5654</v>
      </c>
      <c r="B12" s="19" t="s">
        <v>5655</v>
      </c>
    </row>
    <row r="13" spans="1:26" ht="15.75" customHeight="1" x14ac:dyDescent="0.15">
      <c r="A13" s="28" t="s">
        <v>5656</v>
      </c>
      <c r="B13" s="19" t="s">
        <v>5657</v>
      </c>
    </row>
    <row r="14" spans="1:26" ht="15.75" customHeight="1" x14ac:dyDescent="0.15">
      <c r="A14" s="28" t="s">
        <v>5658</v>
      </c>
      <c r="B14" s="19" t="s">
        <v>5659</v>
      </c>
    </row>
    <row r="15" spans="1:26" ht="15.75" customHeight="1" x14ac:dyDescent="0.15">
      <c r="A15" s="28" t="s">
        <v>5660</v>
      </c>
      <c r="B15" s="19" t="s">
        <v>5661</v>
      </c>
    </row>
    <row r="16" spans="1:26" ht="15.75" customHeight="1" x14ac:dyDescent="0.15">
      <c r="A16" s="28" t="s">
        <v>5662</v>
      </c>
      <c r="B16" s="19" t="s">
        <v>5663</v>
      </c>
    </row>
    <row r="17" spans="1:2" ht="15.75" customHeight="1" x14ac:dyDescent="0.15">
      <c r="A17" s="28" t="s">
        <v>5664</v>
      </c>
      <c r="B17" s="19" t="s">
        <v>5665</v>
      </c>
    </row>
    <row r="18" spans="1:2" ht="15.75" customHeight="1" x14ac:dyDescent="0.15">
      <c r="A18" s="28" t="s">
        <v>5666</v>
      </c>
      <c r="B18" s="19" t="s">
        <v>5667</v>
      </c>
    </row>
    <row r="19" spans="1:2" ht="15.75" customHeight="1" x14ac:dyDescent="0.15">
      <c r="A19" s="28" t="s">
        <v>5668</v>
      </c>
      <c r="B19" s="19" t="s">
        <v>5669</v>
      </c>
    </row>
    <row r="20" spans="1:2" ht="15.75" customHeight="1" x14ac:dyDescent="0.15">
      <c r="A20" s="28" t="s">
        <v>5670</v>
      </c>
      <c r="B20" s="19" t="s">
        <v>5671</v>
      </c>
    </row>
    <row r="21" spans="1:2" ht="15.75" customHeight="1" x14ac:dyDescent="0.15">
      <c r="A21" s="28" t="s">
        <v>5672</v>
      </c>
      <c r="B21" s="19" t="s">
        <v>5673</v>
      </c>
    </row>
    <row r="22" spans="1:2" ht="15.75" customHeight="1" x14ac:dyDescent="0.15">
      <c r="A22" s="28" t="s">
        <v>5674</v>
      </c>
      <c r="B22" s="19" t="s">
        <v>5675</v>
      </c>
    </row>
    <row r="23" spans="1:2" ht="15.75" customHeight="1" x14ac:dyDescent="0.15">
      <c r="A23" s="28" t="s">
        <v>5676</v>
      </c>
      <c r="B23" s="19" t="s">
        <v>5677</v>
      </c>
    </row>
    <row r="24" spans="1:2" ht="15.75" customHeight="1" x14ac:dyDescent="0.15">
      <c r="A24" s="28" t="s">
        <v>5678</v>
      </c>
      <c r="B24" s="19" t="s">
        <v>5679</v>
      </c>
    </row>
    <row r="25" spans="1:2" ht="15.75" customHeight="1" x14ac:dyDescent="0.15">
      <c r="A25" s="28" t="s">
        <v>5680</v>
      </c>
      <c r="B25" s="19" t="s">
        <v>5681</v>
      </c>
    </row>
    <row r="26" spans="1:2" ht="15.75" customHeight="1" x14ac:dyDescent="0.15">
      <c r="A26" s="28" t="s">
        <v>5682</v>
      </c>
      <c r="B26" s="19" t="s">
        <v>5683</v>
      </c>
    </row>
    <row r="27" spans="1:2" ht="15.75" customHeight="1" x14ac:dyDescent="0.15">
      <c r="A27" s="28" t="s">
        <v>5684</v>
      </c>
      <c r="B27" s="19" t="s">
        <v>5685</v>
      </c>
    </row>
    <row r="28" spans="1:2" ht="15.75" customHeight="1" x14ac:dyDescent="0.15">
      <c r="A28" s="28" t="s">
        <v>5686</v>
      </c>
      <c r="B28" s="19" t="s">
        <v>5687</v>
      </c>
    </row>
    <row r="29" spans="1:2" ht="15.75" customHeight="1" x14ac:dyDescent="0.15">
      <c r="A29" s="28" t="s">
        <v>5688</v>
      </c>
      <c r="B29" s="19" t="s">
        <v>5689</v>
      </c>
    </row>
    <row r="30" spans="1:2" ht="15.75" customHeight="1" x14ac:dyDescent="0.15">
      <c r="A30" s="28" t="s">
        <v>5690</v>
      </c>
      <c r="B30" s="19" t="s">
        <v>5691</v>
      </c>
    </row>
    <row r="31" spans="1:2" ht="15.75" customHeight="1" x14ac:dyDescent="0.15">
      <c r="A31" s="28" t="s">
        <v>5692</v>
      </c>
      <c r="B31" s="19" t="s">
        <v>5693</v>
      </c>
    </row>
    <row r="32" spans="1:2" ht="15.75" customHeight="1" x14ac:dyDescent="0.15">
      <c r="A32" s="28" t="s">
        <v>5694</v>
      </c>
      <c r="B32" s="19" t="s">
        <v>5695</v>
      </c>
    </row>
    <row r="33" spans="1:2" ht="15.75" customHeight="1" x14ac:dyDescent="0.15">
      <c r="A33" s="28" t="s">
        <v>5696</v>
      </c>
      <c r="B33" s="19" t="s">
        <v>5697</v>
      </c>
    </row>
    <row r="34" spans="1:2" ht="15.75" customHeight="1" x14ac:dyDescent="0.15">
      <c r="A34" s="28" t="s">
        <v>5698</v>
      </c>
      <c r="B34" s="19" t="s">
        <v>5699</v>
      </c>
    </row>
    <row r="35" spans="1:2" ht="15.75" customHeight="1" x14ac:dyDescent="0.15">
      <c r="A35" s="28" t="s">
        <v>5700</v>
      </c>
      <c r="B35" s="19" t="s">
        <v>5701</v>
      </c>
    </row>
    <row r="36" spans="1:2" ht="15.75" customHeight="1" x14ac:dyDescent="0.15">
      <c r="A36" s="28" t="s">
        <v>5702</v>
      </c>
      <c r="B36" s="19" t="s">
        <v>5703</v>
      </c>
    </row>
    <row r="37" spans="1:2" ht="15.75" customHeight="1" x14ac:dyDescent="0.15">
      <c r="A37" s="28" t="s">
        <v>5704</v>
      </c>
      <c r="B37" s="19" t="s">
        <v>5705</v>
      </c>
    </row>
    <row r="38" spans="1:2" ht="15.75" customHeight="1" x14ac:dyDescent="0.15">
      <c r="A38" s="28" t="s">
        <v>5706</v>
      </c>
      <c r="B38" s="19" t="s">
        <v>5707</v>
      </c>
    </row>
    <row r="39" spans="1:2" ht="15.75" customHeight="1" x14ac:dyDescent="0.15">
      <c r="A39" s="28" t="s">
        <v>5708</v>
      </c>
      <c r="B39" s="19" t="s">
        <v>5709</v>
      </c>
    </row>
    <row r="40" spans="1:2" ht="15.75" customHeight="1" x14ac:dyDescent="0.15">
      <c r="A40" s="28" t="s">
        <v>5710</v>
      </c>
      <c r="B40" s="19" t="s">
        <v>5711</v>
      </c>
    </row>
    <row r="41" spans="1:2" ht="15.75" customHeight="1" x14ac:dyDescent="0.15">
      <c r="A41" s="28" t="s">
        <v>5712</v>
      </c>
      <c r="B41" s="19" t="s">
        <v>5713</v>
      </c>
    </row>
    <row r="42" spans="1:2" ht="15.75" customHeight="1" x14ac:dyDescent="0.15">
      <c r="A42" s="28" t="s">
        <v>5714</v>
      </c>
      <c r="B42" s="19" t="s">
        <v>5715</v>
      </c>
    </row>
    <row r="43" spans="1:2" ht="15.75" customHeight="1" x14ac:dyDescent="0.15">
      <c r="A43" s="28" t="s">
        <v>5716</v>
      </c>
      <c r="B43" s="19" t="s">
        <v>5717</v>
      </c>
    </row>
    <row r="44" spans="1:2" ht="15.75" customHeight="1" x14ac:dyDescent="0.15">
      <c r="A44" s="28" t="s">
        <v>5718</v>
      </c>
      <c r="B44" s="19" t="s">
        <v>5719</v>
      </c>
    </row>
    <row r="45" spans="1:2" ht="15.75" customHeight="1" x14ac:dyDescent="0.15">
      <c r="A45" s="28" t="s">
        <v>5720</v>
      </c>
      <c r="B45" s="57" t="s">
        <v>5721</v>
      </c>
    </row>
    <row r="46" spans="1:2" ht="15.75" customHeight="1" x14ac:dyDescent="0.15">
      <c r="A46" s="28" t="s">
        <v>5722</v>
      </c>
      <c r="B46" s="19" t="s">
        <v>5723</v>
      </c>
    </row>
    <row r="47" spans="1:2" ht="15.75" customHeight="1" x14ac:dyDescent="0.15">
      <c r="A47" s="28" t="s">
        <v>5724</v>
      </c>
      <c r="B47" s="19" t="s">
        <v>5725</v>
      </c>
    </row>
    <row r="48" spans="1:2" ht="15.75" customHeight="1" x14ac:dyDescent="0.15">
      <c r="A48" s="28" t="s">
        <v>5726</v>
      </c>
      <c r="B48" s="19" t="s">
        <v>5727</v>
      </c>
    </row>
    <row r="49" spans="1:2" ht="14" x14ac:dyDescent="0.15">
      <c r="A49" s="28" t="s">
        <v>5728</v>
      </c>
      <c r="B49" s="19" t="s">
        <v>5729</v>
      </c>
    </row>
    <row r="50" spans="1:2" ht="14" x14ac:dyDescent="0.15">
      <c r="A50" s="28" t="s">
        <v>5730</v>
      </c>
      <c r="B50" s="19" t="s">
        <v>5731</v>
      </c>
    </row>
    <row r="51" spans="1:2" ht="14" x14ac:dyDescent="0.15">
      <c r="A51" s="28" t="s">
        <v>5732</v>
      </c>
      <c r="B51" s="19" t="s">
        <v>5733</v>
      </c>
    </row>
    <row r="52" spans="1:2" ht="14" x14ac:dyDescent="0.15">
      <c r="A52" s="28" t="s">
        <v>5734</v>
      </c>
      <c r="B52" s="19" t="s">
        <v>5735</v>
      </c>
    </row>
    <row r="53" spans="1:2" ht="14" x14ac:dyDescent="0.15">
      <c r="A53" s="28" t="s">
        <v>5736</v>
      </c>
      <c r="B53" s="19" t="s">
        <v>5737</v>
      </c>
    </row>
    <row r="54" spans="1:2" ht="14" x14ac:dyDescent="0.15">
      <c r="A54" s="28" t="s">
        <v>5738</v>
      </c>
      <c r="B54" s="19" t="s">
        <v>5739</v>
      </c>
    </row>
    <row r="55" spans="1:2" ht="14" x14ac:dyDescent="0.15">
      <c r="A55" s="28" t="s">
        <v>5740</v>
      </c>
      <c r="B55" s="19" t="s">
        <v>5741</v>
      </c>
    </row>
    <row r="56" spans="1:2" ht="14" x14ac:dyDescent="0.15">
      <c r="A56" s="28" t="s">
        <v>5742</v>
      </c>
      <c r="B56" s="19" t="s">
        <v>5743</v>
      </c>
    </row>
    <row r="57" spans="1:2" ht="14" x14ac:dyDescent="0.15">
      <c r="A57" s="36" t="s">
        <v>5744</v>
      </c>
      <c r="B57" s="58" t="s">
        <v>5745</v>
      </c>
    </row>
    <row r="58" spans="1:2" ht="14" x14ac:dyDescent="0.15">
      <c r="A58" s="32" t="s">
        <v>5746</v>
      </c>
      <c r="B58" s="58" t="s">
        <v>5747</v>
      </c>
    </row>
    <row r="59" spans="1:2" ht="14" x14ac:dyDescent="0.15">
      <c r="A59" s="32" t="s">
        <v>4743</v>
      </c>
      <c r="B59" s="58" t="s">
        <v>4744</v>
      </c>
    </row>
    <row r="60" spans="1:2" ht="14" x14ac:dyDescent="0.15">
      <c r="A60" s="36" t="s">
        <v>5748</v>
      </c>
      <c r="B60" s="58" t="s">
        <v>5749</v>
      </c>
    </row>
    <row r="61" spans="1:2" ht="14" x14ac:dyDescent="0.15">
      <c r="A61" s="36" t="s">
        <v>5750</v>
      </c>
      <c r="B61" s="58" t="s">
        <v>4745</v>
      </c>
    </row>
    <row r="62" spans="1:2" ht="14" x14ac:dyDescent="0.15">
      <c r="A62" s="36" t="s">
        <v>5751</v>
      </c>
      <c r="B62" s="58" t="s">
        <v>4746</v>
      </c>
    </row>
    <row r="63" spans="1:2" ht="14" x14ac:dyDescent="0.15">
      <c r="A63" s="36" t="s">
        <v>5752</v>
      </c>
      <c r="B63" s="58" t="s">
        <v>5753</v>
      </c>
    </row>
    <row r="64" spans="1:2" ht="14" x14ac:dyDescent="0.15">
      <c r="A64" s="36" t="s">
        <v>5754</v>
      </c>
      <c r="B64" s="58" t="s">
        <v>5755</v>
      </c>
    </row>
    <row r="65" spans="1:2" ht="14" x14ac:dyDescent="0.15">
      <c r="A65" s="36" t="s">
        <v>5756</v>
      </c>
      <c r="B65" s="58" t="s">
        <v>5757</v>
      </c>
    </row>
    <row r="66" spans="1:2" ht="14" x14ac:dyDescent="0.15">
      <c r="A66" s="36" t="s">
        <v>5758</v>
      </c>
      <c r="B66" s="58" t="s">
        <v>5759</v>
      </c>
    </row>
    <row r="67" spans="1:2" ht="14" x14ac:dyDescent="0.15">
      <c r="A67" s="36" t="s">
        <v>5760</v>
      </c>
      <c r="B67" s="58" t="s">
        <v>5761</v>
      </c>
    </row>
    <row r="68" spans="1:2" ht="14" x14ac:dyDescent="0.15">
      <c r="A68" s="36" t="s">
        <v>5762</v>
      </c>
      <c r="B68" s="58" t="s">
        <v>5763</v>
      </c>
    </row>
    <row r="69" spans="1:2" ht="14" x14ac:dyDescent="0.15">
      <c r="A69" s="36" t="s">
        <v>5764</v>
      </c>
      <c r="B69" s="58" t="s">
        <v>5765</v>
      </c>
    </row>
    <row r="70" spans="1:2" ht="14" x14ac:dyDescent="0.15">
      <c r="A70" s="36" t="s">
        <v>5766</v>
      </c>
      <c r="B70" s="58" t="s">
        <v>5767</v>
      </c>
    </row>
    <row r="71" spans="1:2" ht="14" x14ac:dyDescent="0.15">
      <c r="A71" s="36" t="s">
        <v>5768</v>
      </c>
      <c r="B71" s="58" t="s">
        <v>5769</v>
      </c>
    </row>
    <row r="72" spans="1:2" ht="14" x14ac:dyDescent="0.15">
      <c r="A72" s="36" t="s">
        <v>5770</v>
      </c>
      <c r="B72" s="58" t="s">
        <v>5771</v>
      </c>
    </row>
    <row r="73" spans="1:2" ht="14" x14ac:dyDescent="0.15">
      <c r="A73" s="32" t="s">
        <v>5772</v>
      </c>
      <c r="B73" s="58" t="s">
        <v>5773</v>
      </c>
    </row>
    <row r="74" spans="1:2" ht="14" x14ac:dyDescent="0.15">
      <c r="A74" s="36" t="s">
        <v>5774</v>
      </c>
      <c r="B74" s="58" t="s">
        <v>5775</v>
      </c>
    </row>
    <row r="75" spans="1:2" ht="14" x14ac:dyDescent="0.15">
      <c r="A75" s="36" t="s">
        <v>5776</v>
      </c>
      <c r="B75" s="58" t="s">
        <v>5777</v>
      </c>
    </row>
    <row r="76" spans="1:2" ht="14" x14ac:dyDescent="0.15">
      <c r="A76" s="36" t="s">
        <v>5778</v>
      </c>
      <c r="B76" s="58" t="s">
        <v>5779</v>
      </c>
    </row>
    <row r="77" spans="1:2" ht="14" x14ac:dyDescent="0.15">
      <c r="A77" s="36" t="s">
        <v>5780</v>
      </c>
      <c r="B77" s="58" t="s">
        <v>5781</v>
      </c>
    </row>
    <row r="78" spans="1:2" ht="14" x14ac:dyDescent="0.15">
      <c r="A78" s="36" t="s">
        <v>5782</v>
      </c>
      <c r="B78" s="58" t="s">
        <v>5783</v>
      </c>
    </row>
    <row r="79" spans="1:2" ht="14" x14ac:dyDescent="0.15">
      <c r="A79" s="36" t="s">
        <v>5784</v>
      </c>
      <c r="B79" s="58" t="s">
        <v>5785</v>
      </c>
    </row>
    <row r="80" spans="1:2" ht="14" x14ac:dyDescent="0.15">
      <c r="A80" s="36" t="s">
        <v>5786</v>
      </c>
      <c r="B80" s="58" t="s">
        <v>5787</v>
      </c>
    </row>
    <row r="81" spans="1:2" ht="14" x14ac:dyDescent="0.15">
      <c r="A81" s="36" t="s">
        <v>5788</v>
      </c>
      <c r="B81" s="58" t="s">
        <v>5789</v>
      </c>
    </row>
    <row r="82" spans="1:2" ht="14" x14ac:dyDescent="0.15">
      <c r="A82" s="36" t="s">
        <v>5790</v>
      </c>
      <c r="B82" s="58" t="s">
        <v>5791</v>
      </c>
    </row>
    <row r="83" spans="1:2" ht="14" x14ac:dyDescent="0.15">
      <c r="A83" s="32" t="s">
        <v>5792</v>
      </c>
      <c r="B83" s="58" t="s">
        <v>5793</v>
      </c>
    </row>
    <row r="84" spans="1:2" ht="14" x14ac:dyDescent="0.15">
      <c r="A84" s="32" t="s">
        <v>5794</v>
      </c>
      <c r="B84" s="58" t="s">
        <v>5795</v>
      </c>
    </row>
    <row r="85" spans="1:2" ht="14" x14ac:dyDescent="0.15">
      <c r="A85" s="36" t="s">
        <v>5796</v>
      </c>
      <c r="B85" s="58" t="s">
        <v>5797</v>
      </c>
    </row>
    <row r="86" spans="1:2" ht="14" x14ac:dyDescent="0.15">
      <c r="A86" s="36" t="s">
        <v>5798</v>
      </c>
      <c r="B86" s="58" t="s">
        <v>5799</v>
      </c>
    </row>
    <row r="87" spans="1:2" ht="14" x14ac:dyDescent="0.15">
      <c r="A87" s="36" t="s">
        <v>5800</v>
      </c>
      <c r="B87" s="58" t="s">
        <v>5801</v>
      </c>
    </row>
    <row r="88" spans="1:2" ht="14" x14ac:dyDescent="0.15">
      <c r="A88" s="36" t="s">
        <v>5802</v>
      </c>
      <c r="B88" s="58" t="s">
        <v>5803</v>
      </c>
    </row>
    <row r="89" spans="1:2" ht="14" x14ac:dyDescent="0.15">
      <c r="A89" s="36" t="s">
        <v>5804</v>
      </c>
      <c r="B89" s="58" t="s">
        <v>5805</v>
      </c>
    </row>
    <row r="90" spans="1:2" ht="14" x14ac:dyDescent="0.15">
      <c r="A90" s="36" t="s">
        <v>5806</v>
      </c>
      <c r="B90" s="58" t="s">
        <v>5807</v>
      </c>
    </row>
    <row r="91" spans="1:2" ht="14" x14ac:dyDescent="0.15">
      <c r="A91" s="36" t="s">
        <v>5808</v>
      </c>
      <c r="B91" s="58" t="s">
        <v>5809</v>
      </c>
    </row>
    <row r="92" spans="1:2" ht="14" x14ac:dyDescent="0.15">
      <c r="A92" s="36" t="s">
        <v>5810</v>
      </c>
      <c r="B92" s="58" t="s">
        <v>5811</v>
      </c>
    </row>
    <row r="93" spans="1:2" ht="14" x14ac:dyDescent="0.15">
      <c r="A93" s="36" t="s">
        <v>5812</v>
      </c>
      <c r="B93" s="58" t="s">
        <v>5813</v>
      </c>
    </row>
    <row r="94" spans="1:2" ht="14" x14ac:dyDescent="0.15">
      <c r="A94" s="36" t="s">
        <v>5814</v>
      </c>
      <c r="B94" s="58" t="s">
        <v>5815</v>
      </c>
    </row>
    <row r="95" spans="1:2" ht="14" x14ac:dyDescent="0.15">
      <c r="A95" s="36" t="s">
        <v>5816</v>
      </c>
      <c r="B95" s="58" t="s">
        <v>5817</v>
      </c>
    </row>
    <row r="96" spans="1:2" ht="14" x14ac:dyDescent="0.15">
      <c r="A96" s="36" t="s">
        <v>5818</v>
      </c>
      <c r="B96" s="58" t="s">
        <v>5819</v>
      </c>
    </row>
    <row r="97" spans="1:2" ht="14" x14ac:dyDescent="0.15">
      <c r="A97" s="36" t="s">
        <v>5820</v>
      </c>
      <c r="B97" s="58" t="s">
        <v>5821</v>
      </c>
    </row>
    <row r="98" spans="1:2" ht="14" x14ac:dyDescent="0.15">
      <c r="A98" s="36" t="s">
        <v>5820</v>
      </c>
      <c r="B98" s="58" t="s">
        <v>5822</v>
      </c>
    </row>
    <row r="99" spans="1:2" ht="14" x14ac:dyDescent="0.15">
      <c r="A99" s="36" t="s">
        <v>5823</v>
      </c>
      <c r="B99" s="58" t="s">
        <v>5824</v>
      </c>
    </row>
    <row r="100" spans="1:2" ht="14" x14ac:dyDescent="0.15">
      <c r="A100" s="36" t="s">
        <v>5825</v>
      </c>
      <c r="B100" s="58" t="s">
        <v>5826</v>
      </c>
    </row>
    <row r="101" spans="1:2" ht="14" x14ac:dyDescent="0.15">
      <c r="A101" s="36" t="s">
        <v>5827</v>
      </c>
      <c r="B101" s="58" t="s">
        <v>5828</v>
      </c>
    </row>
    <row r="102" spans="1:2" ht="14" x14ac:dyDescent="0.15">
      <c r="A102" s="36" t="s">
        <v>5829</v>
      </c>
      <c r="B102" s="58" t="s">
        <v>5830</v>
      </c>
    </row>
    <row r="103" spans="1:2" ht="14" x14ac:dyDescent="0.15">
      <c r="A103" s="36" t="s">
        <v>5831</v>
      </c>
      <c r="B103" s="58" t="s">
        <v>5832</v>
      </c>
    </row>
    <row r="104" spans="1:2" ht="14" x14ac:dyDescent="0.15">
      <c r="A104" s="36" t="s">
        <v>5833</v>
      </c>
      <c r="B104" s="58" t="s">
        <v>5834</v>
      </c>
    </row>
    <row r="105" spans="1:2" ht="14" x14ac:dyDescent="0.15">
      <c r="A105" s="36" t="s">
        <v>5835</v>
      </c>
      <c r="B105" s="58" t="s">
        <v>5836</v>
      </c>
    </row>
    <row r="106" spans="1:2" ht="14" x14ac:dyDescent="0.15">
      <c r="A106" s="32" t="s">
        <v>5837</v>
      </c>
      <c r="B106" s="58" t="s">
        <v>5838</v>
      </c>
    </row>
    <row r="107" spans="1:2" ht="14" x14ac:dyDescent="0.15">
      <c r="A107" s="32" t="s">
        <v>5839</v>
      </c>
      <c r="B107" s="58" t="s">
        <v>5840</v>
      </c>
    </row>
    <row r="108" spans="1:2" ht="14" x14ac:dyDescent="0.15">
      <c r="A108" s="36" t="s">
        <v>5841</v>
      </c>
      <c r="B108" s="58" t="s">
        <v>5842</v>
      </c>
    </row>
    <row r="109" spans="1:2" ht="14" x14ac:dyDescent="0.15">
      <c r="A109" s="36" t="s">
        <v>5843</v>
      </c>
      <c r="B109" s="58" t="s">
        <v>5844</v>
      </c>
    </row>
    <row r="110" spans="1:2" ht="14" x14ac:dyDescent="0.15">
      <c r="A110" s="36" t="s">
        <v>5845</v>
      </c>
      <c r="B110" s="58" t="s">
        <v>5846</v>
      </c>
    </row>
    <row r="111" spans="1:2" ht="14" x14ac:dyDescent="0.15">
      <c r="A111" s="36" t="s">
        <v>5845</v>
      </c>
      <c r="B111" s="58" t="s">
        <v>5847</v>
      </c>
    </row>
    <row r="112" spans="1:2" ht="14" x14ac:dyDescent="0.15">
      <c r="A112" s="36" t="s">
        <v>5848</v>
      </c>
      <c r="B112" s="58" t="s">
        <v>5849</v>
      </c>
    </row>
    <row r="113" spans="1:2" ht="14" x14ac:dyDescent="0.15">
      <c r="A113" s="36" t="s">
        <v>5850</v>
      </c>
      <c r="B113" s="58" t="s">
        <v>5851</v>
      </c>
    </row>
    <row r="114" spans="1:2" ht="14" x14ac:dyDescent="0.15">
      <c r="A114" s="36" t="s">
        <v>5852</v>
      </c>
      <c r="B114" s="58" t="s">
        <v>5853</v>
      </c>
    </row>
    <row r="115" spans="1:2" ht="14" x14ac:dyDescent="0.15">
      <c r="A115" s="36" t="s">
        <v>5852</v>
      </c>
      <c r="B115" s="58" t="s">
        <v>5854</v>
      </c>
    </row>
    <row r="116" spans="1:2" ht="14" x14ac:dyDescent="0.15">
      <c r="A116" s="36" t="s">
        <v>5855</v>
      </c>
      <c r="B116" s="58" t="s">
        <v>5856</v>
      </c>
    </row>
    <row r="117" spans="1:2" ht="14" x14ac:dyDescent="0.15">
      <c r="A117" s="36" t="s">
        <v>5857</v>
      </c>
      <c r="B117" s="58" t="s">
        <v>5858</v>
      </c>
    </row>
    <row r="118" spans="1:2" ht="14" x14ac:dyDescent="0.15">
      <c r="A118" s="59" t="s">
        <v>5859</v>
      </c>
      <c r="B118" s="5"/>
    </row>
    <row r="119" spans="1:2" ht="14" x14ac:dyDescent="0.15">
      <c r="A119" s="60" t="s">
        <v>5860</v>
      </c>
      <c r="B119" s="58" t="s">
        <v>5861</v>
      </c>
    </row>
    <row r="120" spans="1:2" ht="14" x14ac:dyDescent="0.15">
      <c r="A120" s="60" t="s">
        <v>5862</v>
      </c>
      <c r="B120" s="58" t="s">
        <v>5863</v>
      </c>
    </row>
    <row r="121" spans="1:2" ht="14" x14ac:dyDescent="0.15">
      <c r="A121" s="60" t="s">
        <v>5864</v>
      </c>
      <c r="B121" s="58" t="s">
        <v>5865</v>
      </c>
    </row>
    <row r="122" spans="1:2" ht="14" x14ac:dyDescent="0.15">
      <c r="A122" s="60" t="s">
        <v>5866</v>
      </c>
      <c r="B122" s="58" t="s">
        <v>5867</v>
      </c>
    </row>
    <row r="123" spans="1:2" ht="14" x14ac:dyDescent="0.15">
      <c r="A123" s="60" t="s">
        <v>5868</v>
      </c>
      <c r="B123" s="58" t="s">
        <v>5869</v>
      </c>
    </row>
    <row r="124" spans="1:2" ht="14" x14ac:dyDescent="0.15">
      <c r="A124" s="60" t="s">
        <v>5870</v>
      </c>
      <c r="B124" s="58" t="s">
        <v>5871</v>
      </c>
    </row>
    <row r="125" spans="1:2" ht="14" x14ac:dyDescent="0.15">
      <c r="A125" s="60" t="s">
        <v>5872</v>
      </c>
      <c r="B125" s="58" t="s">
        <v>5873</v>
      </c>
    </row>
    <row r="126" spans="1:2" ht="14" x14ac:dyDescent="0.15">
      <c r="A126" s="60" t="s">
        <v>5874</v>
      </c>
      <c r="B126" s="58" t="s">
        <v>5875</v>
      </c>
    </row>
    <row r="127" spans="1:2" ht="14" x14ac:dyDescent="0.15">
      <c r="A127" s="60" t="s">
        <v>5876</v>
      </c>
      <c r="B127" s="58" t="s">
        <v>5877</v>
      </c>
    </row>
    <row r="128" spans="1:2" ht="14" x14ac:dyDescent="0.15">
      <c r="A128" s="60" t="s">
        <v>5878</v>
      </c>
      <c r="B128" s="58" t="s">
        <v>5879</v>
      </c>
    </row>
    <row r="129" spans="1:2" ht="14" x14ac:dyDescent="0.15">
      <c r="A129" s="60" t="s">
        <v>5880</v>
      </c>
      <c r="B129" s="58" t="s">
        <v>5881</v>
      </c>
    </row>
    <row r="130" spans="1:2" ht="14" x14ac:dyDescent="0.15">
      <c r="A130" s="60" t="s">
        <v>5882</v>
      </c>
      <c r="B130" s="58" t="s">
        <v>5883</v>
      </c>
    </row>
    <row r="131" spans="1:2" ht="14" x14ac:dyDescent="0.15">
      <c r="A131" s="60" t="s">
        <v>5884</v>
      </c>
      <c r="B131" s="58" t="s">
        <v>5885</v>
      </c>
    </row>
    <row r="132" spans="1:2" ht="14" x14ac:dyDescent="0.15">
      <c r="A132" s="60" t="s">
        <v>5886</v>
      </c>
      <c r="B132" s="58" t="s">
        <v>5887</v>
      </c>
    </row>
    <row r="133" spans="1:2" ht="14" x14ac:dyDescent="0.15">
      <c r="A133" s="60" t="s">
        <v>5888</v>
      </c>
      <c r="B133" s="58" t="s">
        <v>5889</v>
      </c>
    </row>
    <row r="134" spans="1:2" ht="14" x14ac:dyDescent="0.15">
      <c r="A134" s="60" t="s">
        <v>5890</v>
      </c>
      <c r="B134" s="58" t="s">
        <v>5891</v>
      </c>
    </row>
    <row r="135" spans="1:2" ht="14" x14ac:dyDescent="0.15">
      <c r="A135" s="60" t="s">
        <v>5892</v>
      </c>
      <c r="B135" s="58" t="s">
        <v>5893</v>
      </c>
    </row>
    <row r="136" spans="1:2" ht="14" x14ac:dyDescent="0.15">
      <c r="A136" s="60" t="s">
        <v>5894</v>
      </c>
      <c r="B136" s="58" t="s">
        <v>5895</v>
      </c>
    </row>
    <row r="137" spans="1:2" ht="14" x14ac:dyDescent="0.15">
      <c r="A137" s="60" t="s">
        <v>5896</v>
      </c>
      <c r="B137" s="58" t="s">
        <v>5897</v>
      </c>
    </row>
    <row r="138" spans="1:2" ht="14" x14ac:dyDescent="0.15">
      <c r="A138" s="60" t="s">
        <v>5898</v>
      </c>
      <c r="B138" s="58" t="s">
        <v>5899</v>
      </c>
    </row>
    <row r="139" spans="1:2" ht="14" x14ac:dyDescent="0.15">
      <c r="A139" s="60" t="s">
        <v>5900</v>
      </c>
      <c r="B139" s="58" t="s">
        <v>5901</v>
      </c>
    </row>
    <row r="140" spans="1:2" ht="14" x14ac:dyDescent="0.15">
      <c r="A140" s="60" t="s">
        <v>5902</v>
      </c>
      <c r="B140" s="58" t="s">
        <v>5903</v>
      </c>
    </row>
    <row r="141" spans="1:2" ht="14" x14ac:dyDescent="0.15">
      <c r="A141" s="60" t="s">
        <v>5904</v>
      </c>
      <c r="B141" s="58" t="s">
        <v>5905</v>
      </c>
    </row>
    <row r="142" spans="1:2" ht="14" x14ac:dyDescent="0.15">
      <c r="A142" s="60" t="s">
        <v>5906</v>
      </c>
      <c r="B142" s="58" t="s">
        <v>5907</v>
      </c>
    </row>
    <row r="143" spans="1:2" ht="14" x14ac:dyDescent="0.15">
      <c r="A143" s="60" t="s">
        <v>5908</v>
      </c>
      <c r="B143" s="58" t="s">
        <v>5909</v>
      </c>
    </row>
    <row r="144" spans="1:2" ht="14" x14ac:dyDescent="0.15">
      <c r="A144" s="60" t="s">
        <v>5910</v>
      </c>
      <c r="B144" s="58" t="s">
        <v>5911</v>
      </c>
    </row>
    <row r="145" spans="1:2" ht="14" x14ac:dyDescent="0.15">
      <c r="A145" s="60" t="s">
        <v>5912</v>
      </c>
      <c r="B145" s="58" t="s">
        <v>5913</v>
      </c>
    </row>
    <row r="146" spans="1:2" ht="14" x14ac:dyDescent="0.15">
      <c r="A146" s="60" t="s">
        <v>5914</v>
      </c>
      <c r="B146" s="58" t="s">
        <v>5915</v>
      </c>
    </row>
    <row r="147" spans="1:2" ht="14" x14ac:dyDescent="0.15">
      <c r="A147" s="60" t="s">
        <v>5916</v>
      </c>
      <c r="B147" s="58" t="s">
        <v>5917</v>
      </c>
    </row>
    <row r="148" spans="1:2" ht="14" x14ac:dyDescent="0.15">
      <c r="A148" s="60" t="s">
        <v>5918</v>
      </c>
      <c r="B148" s="58" t="s">
        <v>5919</v>
      </c>
    </row>
    <row r="149" spans="1:2" ht="14" x14ac:dyDescent="0.15">
      <c r="A149" s="60" t="s">
        <v>5920</v>
      </c>
      <c r="B149" s="58" t="s">
        <v>5921</v>
      </c>
    </row>
    <row r="150" spans="1:2" ht="14" x14ac:dyDescent="0.15">
      <c r="A150" s="60" t="s">
        <v>5922</v>
      </c>
      <c r="B150" s="58" t="s">
        <v>5923</v>
      </c>
    </row>
    <row r="151" spans="1:2" ht="14" x14ac:dyDescent="0.15">
      <c r="A151" s="60" t="s">
        <v>5924</v>
      </c>
      <c r="B151" s="58" t="s">
        <v>5925</v>
      </c>
    </row>
    <row r="152" spans="1:2" ht="14" x14ac:dyDescent="0.15">
      <c r="A152" s="60" t="s">
        <v>5926</v>
      </c>
      <c r="B152" s="58" t="s">
        <v>5927</v>
      </c>
    </row>
    <row r="153" spans="1:2" ht="14" x14ac:dyDescent="0.15">
      <c r="A153" s="60" t="s">
        <v>5928</v>
      </c>
      <c r="B153" s="58" t="s">
        <v>5929</v>
      </c>
    </row>
    <row r="154" spans="1:2" ht="14" x14ac:dyDescent="0.15">
      <c r="A154" s="60" t="s">
        <v>5930</v>
      </c>
      <c r="B154" s="58" t="s">
        <v>5931</v>
      </c>
    </row>
    <row r="155" spans="1:2" ht="14" x14ac:dyDescent="0.15">
      <c r="A155" s="60" t="s">
        <v>5932</v>
      </c>
      <c r="B155" s="58" t="s">
        <v>5933</v>
      </c>
    </row>
    <row r="156" spans="1:2" ht="14" x14ac:dyDescent="0.15">
      <c r="A156" s="60" t="s">
        <v>5934</v>
      </c>
      <c r="B156" s="58" t="s">
        <v>5935</v>
      </c>
    </row>
    <row r="157" spans="1:2" ht="14" x14ac:dyDescent="0.15">
      <c r="A157" s="60" t="s">
        <v>5936</v>
      </c>
      <c r="B157" s="58" t="s">
        <v>5937</v>
      </c>
    </row>
    <row r="158" spans="1:2" ht="14" x14ac:dyDescent="0.15">
      <c r="A158" s="60" t="s">
        <v>5938</v>
      </c>
      <c r="B158" s="58" t="s">
        <v>5939</v>
      </c>
    </row>
    <row r="159" spans="1:2" ht="14" x14ac:dyDescent="0.15">
      <c r="A159" s="60" t="s">
        <v>5940</v>
      </c>
      <c r="B159" s="58" t="s">
        <v>5941</v>
      </c>
    </row>
    <row r="160" spans="1:2" ht="14" x14ac:dyDescent="0.15">
      <c r="A160" s="60" t="s">
        <v>5942</v>
      </c>
      <c r="B160" s="58" t="s">
        <v>5943</v>
      </c>
    </row>
    <row r="161" spans="1:2" ht="14" x14ac:dyDescent="0.15">
      <c r="A161" s="60" t="s">
        <v>5944</v>
      </c>
      <c r="B161" s="58" t="s">
        <v>5945</v>
      </c>
    </row>
    <row r="162" spans="1:2" ht="14" x14ac:dyDescent="0.15">
      <c r="A162" s="60" t="s">
        <v>5946</v>
      </c>
      <c r="B162" s="58" t="s">
        <v>5947</v>
      </c>
    </row>
    <row r="163" spans="1:2" ht="14" x14ac:dyDescent="0.15">
      <c r="A163" s="60" t="s">
        <v>5948</v>
      </c>
      <c r="B163" s="58" t="s">
        <v>5949</v>
      </c>
    </row>
    <row r="164" spans="1:2" ht="14" x14ac:dyDescent="0.15">
      <c r="A164" s="60" t="s">
        <v>5950</v>
      </c>
      <c r="B164" s="58" t="s">
        <v>5951</v>
      </c>
    </row>
    <row r="165" spans="1:2" ht="14" x14ac:dyDescent="0.15">
      <c r="A165" s="60" t="s">
        <v>5952</v>
      </c>
      <c r="B165" s="58" t="s">
        <v>5953</v>
      </c>
    </row>
    <row r="166" spans="1:2" ht="14" x14ac:dyDescent="0.15">
      <c r="A166" s="60" t="s">
        <v>5954</v>
      </c>
      <c r="B166" s="58" t="s">
        <v>5955</v>
      </c>
    </row>
    <row r="167" spans="1:2" ht="14" x14ac:dyDescent="0.15">
      <c r="A167" s="60" t="s">
        <v>5956</v>
      </c>
      <c r="B167" s="58" t="s">
        <v>5957</v>
      </c>
    </row>
    <row r="168" spans="1:2" ht="14" x14ac:dyDescent="0.15">
      <c r="A168" s="60" t="s">
        <v>5958</v>
      </c>
      <c r="B168" s="58" t="s">
        <v>5959</v>
      </c>
    </row>
    <row r="169" spans="1:2" ht="14" x14ac:dyDescent="0.15">
      <c r="A169" s="60" t="s">
        <v>5960</v>
      </c>
      <c r="B169" s="58" t="s">
        <v>5961</v>
      </c>
    </row>
    <row r="170" spans="1:2" ht="14" x14ac:dyDescent="0.15">
      <c r="A170" s="60" t="s">
        <v>5962</v>
      </c>
      <c r="B170" s="58" t="s">
        <v>5963</v>
      </c>
    </row>
    <row r="171" spans="1:2" ht="14" x14ac:dyDescent="0.15">
      <c r="A171" s="60" t="s">
        <v>5964</v>
      </c>
      <c r="B171" s="58" t="s">
        <v>5965</v>
      </c>
    </row>
    <row r="172" spans="1:2" ht="14" x14ac:dyDescent="0.15">
      <c r="A172" s="60" t="s">
        <v>5966</v>
      </c>
      <c r="B172" s="58" t="s">
        <v>5967</v>
      </c>
    </row>
    <row r="173" spans="1:2" ht="14" x14ac:dyDescent="0.15">
      <c r="A173" s="60" t="s">
        <v>5968</v>
      </c>
      <c r="B173" s="58" t="s">
        <v>5969</v>
      </c>
    </row>
    <row r="174" spans="1:2" ht="14" x14ac:dyDescent="0.15">
      <c r="A174" s="60" t="s">
        <v>5970</v>
      </c>
      <c r="B174" s="58" t="s">
        <v>5971</v>
      </c>
    </row>
    <row r="175" spans="1:2" ht="14" x14ac:dyDescent="0.15">
      <c r="A175" s="60" t="s">
        <v>5972</v>
      </c>
      <c r="B175" s="58" t="s">
        <v>5973</v>
      </c>
    </row>
    <row r="176" spans="1:2" ht="14" x14ac:dyDescent="0.15">
      <c r="A176" s="60" t="s">
        <v>5974</v>
      </c>
      <c r="B176" s="58" t="s">
        <v>5975</v>
      </c>
    </row>
    <row r="177" spans="1:2" ht="14" x14ac:dyDescent="0.15">
      <c r="A177" s="60" t="s">
        <v>5976</v>
      </c>
      <c r="B177" s="58" t="s">
        <v>5977</v>
      </c>
    </row>
    <row r="178" spans="1:2" ht="14" x14ac:dyDescent="0.15">
      <c r="A178" s="60" t="s">
        <v>5978</v>
      </c>
      <c r="B178" s="58" t="s">
        <v>5979</v>
      </c>
    </row>
    <row r="179" spans="1:2" ht="14" x14ac:dyDescent="0.15">
      <c r="A179" s="60" t="s">
        <v>5980</v>
      </c>
      <c r="B179" s="58" t="s">
        <v>5981</v>
      </c>
    </row>
    <row r="180" spans="1:2" ht="14" x14ac:dyDescent="0.15">
      <c r="A180" s="60" t="s">
        <v>5982</v>
      </c>
      <c r="B180" s="58" t="s">
        <v>5983</v>
      </c>
    </row>
    <row r="181" spans="1:2" ht="14" x14ac:dyDescent="0.15">
      <c r="A181" s="60" t="s">
        <v>5984</v>
      </c>
      <c r="B181" s="58" t="s">
        <v>5985</v>
      </c>
    </row>
    <row r="182" spans="1:2" ht="14" x14ac:dyDescent="0.15">
      <c r="A182" s="60" t="s">
        <v>5986</v>
      </c>
      <c r="B182" s="58" t="s">
        <v>5987</v>
      </c>
    </row>
    <row r="183" spans="1:2" ht="14" x14ac:dyDescent="0.15">
      <c r="A183" s="60" t="s">
        <v>5988</v>
      </c>
      <c r="B183" s="58" t="s">
        <v>5989</v>
      </c>
    </row>
    <row r="184" spans="1:2" ht="14" x14ac:dyDescent="0.15">
      <c r="A184" s="60" t="s">
        <v>5990</v>
      </c>
      <c r="B184" s="58" t="s">
        <v>5991</v>
      </c>
    </row>
    <row r="185" spans="1:2" ht="14" x14ac:dyDescent="0.15">
      <c r="A185" s="60" t="s">
        <v>5992</v>
      </c>
      <c r="B185" s="58" t="s">
        <v>5993</v>
      </c>
    </row>
    <row r="186" spans="1:2" ht="14" x14ac:dyDescent="0.15">
      <c r="A186" s="60" t="s">
        <v>5994</v>
      </c>
      <c r="B186" s="58" t="s">
        <v>5995</v>
      </c>
    </row>
    <row r="187" spans="1:2" ht="14" x14ac:dyDescent="0.15">
      <c r="A187" s="60" t="s">
        <v>5996</v>
      </c>
      <c r="B187" s="58" t="s">
        <v>5997</v>
      </c>
    </row>
    <row r="188" spans="1:2" ht="14" x14ac:dyDescent="0.15">
      <c r="A188" s="60" t="s">
        <v>5998</v>
      </c>
      <c r="B188" s="58" t="s">
        <v>5999</v>
      </c>
    </row>
    <row r="189" spans="1:2" ht="14" x14ac:dyDescent="0.15">
      <c r="A189" s="60" t="s">
        <v>6000</v>
      </c>
      <c r="B189" s="58" t="s">
        <v>6001</v>
      </c>
    </row>
    <row r="190" spans="1:2" ht="14" x14ac:dyDescent="0.15">
      <c r="A190" s="60" t="s">
        <v>6002</v>
      </c>
      <c r="B190" s="58" t="s">
        <v>6003</v>
      </c>
    </row>
    <row r="191" spans="1:2" ht="14" x14ac:dyDescent="0.15">
      <c r="A191" s="60" t="s">
        <v>6004</v>
      </c>
      <c r="B191" s="58" t="s">
        <v>6005</v>
      </c>
    </row>
    <row r="192" spans="1:2" ht="14" x14ac:dyDescent="0.15">
      <c r="A192" s="60" t="s">
        <v>6006</v>
      </c>
      <c r="B192" s="58" t="s">
        <v>6007</v>
      </c>
    </row>
    <row r="193" spans="1:2" ht="14" x14ac:dyDescent="0.15">
      <c r="A193" s="60" t="s">
        <v>6008</v>
      </c>
      <c r="B193" s="58" t="s">
        <v>6009</v>
      </c>
    </row>
    <row r="194" spans="1:2" ht="14" x14ac:dyDescent="0.15">
      <c r="A194" s="60" t="s">
        <v>6010</v>
      </c>
      <c r="B194" s="58" t="s">
        <v>6011</v>
      </c>
    </row>
    <row r="195" spans="1:2" ht="14" x14ac:dyDescent="0.15">
      <c r="A195" s="60" t="s">
        <v>6012</v>
      </c>
      <c r="B195" s="58" t="s">
        <v>6013</v>
      </c>
    </row>
    <row r="196" spans="1:2" ht="14" x14ac:dyDescent="0.15">
      <c r="A196" s="60" t="s">
        <v>6014</v>
      </c>
      <c r="B196" s="58" t="s">
        <v>6015</v>
      </c>
    </row>
    <row r="197" spans="1:2" ht="14" x14ac:dyDescent="0.15">
      <c r="A197" s="60" t="s">
        <v>6016</v>
      </c>
      <c r="B197" s="58" t="s">
        <v>6017</v>
      </c>
    </row>
    <row r="198" spans="1:2" ht="14" x14ac:dyDescent="0.15">
      <c r="A198" s="60" t="s">
        <v>6018</v>
      </c>
      <c r="B198" s="58" t="s">
        <v>6019</v>
      </c>
    </row>
    <row r="199" spans="1:2" ht="14" x14ac:dyDescent="0.15">
      <c r="A199" s="60" t="s">
        <v>6020</v>
      </c>
      <c r="B199" s="58" t="s">
        <v>6021</v>
      </c>
    </row>
    <row r="200" spans="1:2" ht="14" x14ac:dyDescent="0.15">
      <c r="A200" s="60" t="s">
        <v>6022</v>
      </c>
      <c r="B200" s="58" t="s">
        <v>6023</v>
      </c>
    </row>
    <row r="201" spans="1:2" ht="14" x14ac:dyDescent="0.15">
      <c r="A201" s="60" t="s">
        <v>6024</v>
      </c>
      <c r="B201" s="58" t="s">
        <v>6025</v>
      </c>
    </row>
    <row r="202" spans="1:2" ht="14" x14ac:dyDescent="0.15">
      <c r="A202" s="60" t="s">
        <v>6026</v>
      </c>
      <c r="B202" s="58" t="s">
        <v>6027</v>
      </c>
    </row>
    <row r="203" spans="1:2" ht="14" x14ac:dyDescent="0.15">
      <c r="A203" s="60" t="s">
        <v>6028</v>
      </c>
      <c r="B203" s="58" t="s">
        <v>6029</v>
      </c>
    </row>
    <row r="204" spans="1:2" ht="14" x14ac:dyDescent="0.15">
      <c r="A204" s="60" t="s">
        <v>6030</v>
      </c>
      <c r="B204" s="58" t="s">
        <v>6031</v>
      </c>
    </row>
    <row r="205" spans="1:2" ht="14" x14ac:dyDescent="0.15">
      <c r="A205" s="60" t="s">
        <v>6032</v>
      </c>
      <c r="B205" s="58" t="s">
        <v>6033</v>
      </c>
    </row>
    <row r="206" spans="1:2" ht="14" x14ac:dyDescent="0.15">
      <c r="A206" s="60" t="s">
        <v>6034</v>
      </c>
      <c r="B206" s="58" t="s">
        <v>6035</v>
      </c>
    </row>
    <row r="207" spans="1:2" ht="14" x14ac:dyDescent="0.15">
      <c r="A207" s="60" t="s">
        <v>6036</v>
      </c>
      <c r="B207" s="58" t="s">
        <v>6037</v>
      </c>
    </row>
    <row r="208" spans="1:2" ht="14" x14ac:dyDescent="0.15">
      <c r="A208" s="60" t="s">
        <v>6038</v>
      </c>
      <c r="B208" s="58" t="s">
        <v>6039</v>
      </c>
    </row>
    <row r="209" spans="1:2" ht="14" x14ac:dyDescent="0.15">
      <c r="A209" s="60" t="s">
        <v>6040</v>
      </c>
      <c r="B209" s="58" t="s">
        <v>6041</v>
      </c>
    </row>
    <row r="210" spans="1:2" ht="14" x14ac:dyDescent="0.15">
      <c r="A210" s="60" t="s">
        <v>6042</v>
      </c>
      <c r="B210" s="58" t="s">
        <v>6043</v>
      </c>
    </row>
    <row r="211" spans="1:2" ht="14" x14ac:dyDescent="0.15">
      <c r="A211" s="60" t="s">
        <v>6044</v>
      </c>
      <c r="B211" s="58" t="s">
        <v>6045</v>
      </c>
    </row>
    <row r="212" spans="1:2" ht="14" x14ac:dyDescent="0.15">
      <c r="A212" s="60" t="s">
        <v>6046</v>
      </c>
      <c r="B212" s="58" t="s">
        <v>6047</v>
      </c>
    </row>
    <row r="213" spans="1:2" ht="14" x14ac:dyDescent="0.15">
      <c r="A213" s="60" t="s">
        <v>6048</v>
      </c>
      <c r="B213" s="58" t="s">
        <v>6049</v>
      </c>
    </row>
    <row r="214" spans="1:2" ht="14" x14ac:dyDescent="0.15">
      <c r="A214" s="60" t="s">
        <v>6050</v>
      </c>
      <c r="B214" s="58" t="s">
        <v>6051</v>
      </c>
    </row>
    <row r="215" spans="1:2" ht="14" x14ac:dyDescent="0.15">
      <c r="A215" s="60" t="s">
        <v>6052</v>
      </c>
      <c r="B215" s="58" t="s">
        <v>6053</v>
      </c>
    </row>
    <row r="216" spans="1:2" ht="14" x14ac:dyDescent="0.15">
      <c r="A216" s="60" t="s">
        <v>6054</v>
      </c>
      <c r="B216" s="58" t="s">
        <v>6055</v>
      </c>
    </row>
    <row r="217" spans="1:2" ht="14" x14ac:dyDescent="0.15">
      <c r="A217" s="60" t="s">
        <v>6056</v>
      </c>
      <c r="B217" s="58" t="s">
        <v>6057</v>
      </c>
    </row>
    <row r="218" spans="1:2" ht="14" x14ac:dyDescent="0.15">
      <c r="A218" s="60" t="s">
        <v>6058</v>
      </c>
      <c r="B218" s="58" t="s">
        <v>6059</v>
      </c>
    </row>
    <row r="219" spans="1:2" ht="14" x14ac:dyDescent="0.15">
      <c r="A219" s="60" t="s">
        <v>6060</v>
      </c>
      <c r="B219" s="58" t="s">
        <v>6061</v>
      </c>
    </row>
    <row r="220" spans="1:2" ht="14" x14ac:dyDescent="0.15">
      <c r="A220" s="60" t="s">
        <v>6062</v>
      </c>
      <c r="B220" s="58" t="s">
        <v>6063</v>
      </c>
    </row>
    <row r="221" spans="1:2" ht="14" x14ac:dyDescent="0.15">
      <c r="A221" s="60" t="s">
        <v>6064</v>
      </c>
      <c r="B221" s="58" t="s">
        <v>6065</v>
      </c>
    </row>
    <row r="222" spans="1:2" ht="14" x14ac:dyDescent="0.15">
      <c r="A222" s="60" t="s">
        <v>6066</v>
      </c>
      <c r="B222" s="58" t="s">
        <v>6067</v>
      </c>
    </row>
    <row r="223" spans="1:2" ht="14" x14ac:dyDescent="0.15">
      <c r="A223" s="60" t="s">
        <v>6068</v>
      </c>
      <c r="B223" s="58" t="s">
        <v>6069</v>
      </c>
    </row>
    <row r="224" spans="1:2" ht="14" x14ac:dyDescent="0.15">
      <c r="A224" s="60" t="s">
        <v>6070</v>
      </c>
      <c r="B224" s="58" t="s">
        <v>6071</v>
      </c>
    </row>
    <row r="225" spans="1:2" ht="14" x14ac:dyDescent="0.15">
      <c r="A225" s="60" t="s">
        <v>6072</v>
      </c>
      <c r="B225" s="58" t="s">
        <v>6073</v>
      </c>
    </row>
    <row r="226" spans="1:2" ht="14" x14ac:dyDescent="0.15">
      <c r="A226" s="60" t="s">
        <v>6074</v>
      </c>
      <c r="B226" s="58" t="s">
        <v>6075</v>
      </c>
    </row>
    <row r="227" spans="1:2" ht="14" x14ac:dyDescent="0.15">
      <c r="A227" s="60" t="s">
        <v>6076</v>
      </c>
      <c r="B227" s="58" t="s">
        <v>6077</v>
      </c>
    </row>
    <row r="228" spans="1:2" ht="14" x14ac:dyDescent="0.15">
      <c r="A228" s="60" t="s">
        <v>6078</v>
      </c>
      <c r="B228" s="58" t="s">
        <v>6079</v>
      </c>
    </row>
    <row r="229" spans="1:2" ht="14" x14ac:dyDescent="0.15">
      <c r="A229" s="60" t="s">
        <v>6080</v>
      </c>
      <c r="B229" s="58" t="s">
        <v>6081</v>
      </c>
    </row>
    <row r="230" spans="1:2" ht="14" x14ac:dyDescent="0.15">
      <c r="A230" s="60" t="s">
        <v>6082</v>
      </c>
      <c r="B230" s="58" t="s">
        <v>6083</v>
      </c>
    </row>
    <row r="231" spans="1:2" ht="14" x14ac:dyDescent="0.15">
      <c r="A231" s="60" t="s">
        <v>6084</v>
      </c>
      <c r="B231" s="58" t="s">
        <v>6085</v>
      </c>
    </row>
    <row r="232" spans="1:2" ht="14" x14ac:dyDescent="0.15">
      <c r="A232" s="121" t="s">
        <v>6086</v>
      </c>
      <c r="B232" s="122" t="s">
        <v>6087</v>
      </c>
    </row>
    <row r="233" spans="1:2" s="188" customFormat="1" ht="14" x14ac:dyDescent="0.15">
      <c r="A233" s="185" t="s">
        <v>7334</v>
      </c>
      <c r="B233" s="185"/>
    </row>
    <row r="234" spans="1:2" ht="13" x14ac:dyDescent="0.15">
      <c r="A234" s="187"/>
      <c r="B234" s="187"/>
    </row>
    <row r="235" spans="1:2" ht="13" x14ac:dyDescent="0.15">
      <c r="A235" s="62"/>
    </row>
    <row r="236" spans="1:2" ht="13" x14ac:dyDescent="0.15">
      <c r="A236" s="63"/>
    </row>
    <row r="237" spans="1:2" ht="13" x14ac:dyDescent="0.15">
      <c r="B237" s="31"/>
    </row>
    <row r="238" spans="1:2" ht="13" x14ac:dyDescent="0.15">
      <c r="A238" s="64"/>
      <c r="B238" s="31"/>
    </row>
    <row r="239" spans="1:2" ht="13" x14ac:dyDescent="0.15">
      <c r="A239" s="64"/>
      <c r="B239" s="31"/>
    </row>
    <row r="240" spans="1:2" ht="13" x14ac:dyDescent="0.15">
      <c r="A240" s="64"/>
      <c r="B240" s="31"/>
    </row>
    <row r="241" spans="1:2" ht="13" x14ac:dyDescent="0.15">
      <c r="A241" s="64"/>
      <c r="B241" s="31"/>
    </row>
    <row r="242" spans="1:2" ht="13" x14ac:dyDescent="0.15">
      <c r="A242" s="64"/>
      <c r="B242" s="31"/>
    </row>
    <row r="243" spans="1:2" ht="13" x14ac:dyDescent="0.15">
      <c r="A243" s="64"/>
      <c r="B243" s="31"/>
    </row>
    <row r="244" spans="1:2" ht="13" x14ac:dyDescent="0.15">
      <c r="A244" s="64"/>
      <c r="B244" s="31"/>
    </row>
    <row r="245" spans="1:2" ht="13" x14ac:dyDescent="0.15">
      <c r="A245" s="64"/>
      <c r="B245" s="31"/>
    </row>
    <row r="246" spans="1:2" ht="13" x14ac:dyDescent="0.15">
      <c r="A246" s="64"/>
      <c r="B246" s="31"/>
    </row>
    <row r="247" spans="1:2" ht="13" x14ac:dyDescent="0.15">
      <c r="A247" s="64"/>
      <c r="B247" s="31"/>
    </row>
    <row r="248" spans="1:2" ht="13" x14ac:dyDescent="0.15">
      <c r="A248" s="64"/>
      <c r="B248" s="31"/>
    </row>
    <row r="249" spans="1:2" ht="13" x14ac:dyDescent="0.15">
      <c r="A249" s="64"/>
      <c r="B249" s="31"/>
    </row>
    <row r="250" spans="1:2" ht="13" x14ac:dyDescent="0.15">
      <c r="A250" s="64"/>
      <c r="B250" s="31"/>
    </row>
    <row r="251" spans="1:2" ht="13" x14ac:dyDescent="0.15">
      <c r="A251" s="64"/>
      <c r="B251" s="31"/>
    </row>
    <row r="252" spans="1:2" ht="13" x14ac:dyDescent="0.15">
      <c r="A252" s="64"/>
      <c r="B252" s="31"/>
    </row>
    <row r="253" spans="1:2" ht="13" x14ac:dyDescent="0.15">
      <c r="A253" s="64"/>
      <c r="B253" s="31"/>
    </row>
    <row r="254" spans="1:2" ht="13" x14ac:dyDescent="0.15">
      <c r="A254" s="64"/>
      <c r="B254" s="31"/>
    </row>
    <row r="255" spans="1:2" ht="13" x14ac:dyDescent="0.15">
      <c r="A255" s="64"/>
      <c r="B255" s="31"/>
    </row>
    <row r="256" spans="1:2" ht="13" x14ac:dyDescent="0.15">
      <c r="A256" s="64"/>
      <c r="B256" s="31"/>
    </row>
    <row r="257" spans="1:2" ht="13" x14ac:dyDescent="0.15">
      <c r="A257" s="64"/>
      <c r="B257" s="31"/>
    </row>
    <row r="258" spans="1:2" ht="13" x14ac:dyDescent="0.15">
      <c r="A258" s="64"/>
      <c r="B258" s="31"/>
    </row>
    <row r="259" spans="1:2" ht="13" x14ac:dyDescent="0.15">
      <c r="A259" s="64"/>
      <c r="B259" s="31"/>
    </row>
    <row r="260" spans="1:2" ht="13" x14ac:dyDescent="0.15">
      <c r="A260" s="64"/>
      <c r="B260" s="31"/>
    </row>
    <row r="261" spans="1:2" ht="13" x14ac:dyDescent="0.15">
      <c r="A261" s="64"/>
      <c r="B261" s="31"/>
    </row>
    <row r="262" spans="1:2" ht="13" x14ac:dyDescent="0.15">
      <c r="A262" s="64"/>
      <c r="B262" s="31"/>
    </row>
    <row r="263" spans="1:2" ht="13" x14ac:dyDescent="0.15">
      <c r="A263" s="64"/>
      <c r="B263" s="31"/>
    </row>
    <row r="264" spans="1:2" ht="13" x14ac:dyDescent="0.15">
      <c r="A264" s="64"/>
      <c r="B264" s="31"/>
    </row>
    <row r="265" spans="1:2" ht="13" x14ac:dyDescent="0.15">
      <c r="A265" s="64"/>
      <c r="B265" s="31"/>
    </row>
    <row r="266" spans="1:2" ht="13" x14ac:dyDescent="0.15">
      <c r="A266" s="64"/>
      <c r="B266" s="31"/>
    </row>
    <row r="267" spans="1:2" ht="13" x14ac:dyDescent="0.15">
      <c r="A267" s="64"/>
      <c r="B267" s="31"/>
    </row>
    <row r="268" spans="1:2" ht="13" x14ac:dyDescent="0.15">
      <c r="A268" s="64"/>
      <c r="B268" s="31"/>
    </row>
    <row r="269" spans="1:2" ht="13" x14ac:dyDescent="0.15">
      <c r="A269" s="64"/>
      <c r="B269" s="31"/>
    </row>
    <row r="270" spans="1:2" ht="13" x14ac:dyDescent="0.15">
      <c r="A270" s="64"/>
      <c r="B270" s="31"/>
    </row>
    <row r="271" spans="1:2" ht="13" x14ac:dyDescent="0.15">
      <c r="A271" s="64"/>
      <c r="B271" s="31"/>
    </row>
    <row r="272" spans="1:2" ht="13" x14ac:dyDescent="0.15">
      <c r="A272" s="64"/>
      <c r="B272" s="31"/>
    </row>
    <row r="273" spans="1:2" ht="13" x14ac:dyDescent="0.15">
      <c r="A273" s="64"/>
      <c r="B273" s="31"/>
    </row>
    <row r="274" spans="1:2" ht="13" x14ac:dyDescent="0.15">
      <c r="A274" s="64"/>
      <c r="B274" s="31"/>
    </row>
    <row r="275" spans="1:2" ht="13" x14ac:dyDescent="0.15">
      <c r="A275" s="64"/>
      <c r="B275" s="31"/>
    </row>
    <row r="276" spans="1:2" ht="13" x14ac:dyDescent="0.15">
      <c r="A276" s="64"/>
      <c r="B276" s="31"/>
    </row>
    <row r="277" spans="1:2" ht="13" x14ac:dyDescent="0.15">
      <c r="A277" s="64"/>
      <c r="B277" s="31"/>
    </row>
    <row r="278" spans="1:2" ht="13" x14ac:dyDescent="0.15">
      <c r="A278" s="64"/>
      <c r="B278" s="31"/>
    </row>
    <row r="279" spans="1:2" ht="13" x14ac:dyDescent="0.15">
      <c r="A279" s="64"/>
      <c r="B279" s="31"/>
    </row>
    <row r="280" spans="1:2" ht="13" x14ac:dyDescent="0.15">
      <c r="A280" s="64"/>
      <c r="B280" s="31"/>
    </row>
    <row r="281" spans="1:2" ht="13" x14ac:dyDescent="0.15">
      <c r="A281" s="64"/>
      <c r="B281" s="31"/>
    </row>
    <row r="282" spans="1:2" ht="13" x14ac:dyDescent="0.15">
      <c r="A282" s="64"/>
      <c r="B282" s="31"/>
    </row>
    <row r="283" spans="1:2" ht="13" x14ac:dyDescent="0.15">
      <c r="A283" s="64"/>
      <c r="B283" s="31"/>
    </row>
    <row r="284" spans="1:2" ht="13" x14ac:dyDescent="0.15">
      <c r="A284" s="64"/>
      <c r="B284" s="31"/>
    </row>
    <row r="285" spans="1:2" ht="13" x14ac:dyDescent="0.15">
      <c r="A285" s="64"/>
      <c r="B285" s="31"/>
    </row>
    <row r="286" spans="1:2" ht="13" x14ac:dyDescent="0.15">
      <c r="A286" s="64"/>
      <c r="B286" s="31"/>
    </row>
    <row r="287" spans="1:2" ht="13" x14ac:dyDescent="0.15">
      <c r="A287" s="64"/>
      <c r="B287" s="31"/>
    </row>
    <row r="288" spans="1:2" ht="13" x14ac:dyDescent="0.15">
      <c r="A288" s="64"/>
      <c r="B288" s="31"/>
    </row>
    <row r="289" spans="1:2" ht="13" x14ac:dyDescent="0.15">
      <c r="A289" s="64"/>
      <c r="B289" s="31"/>
    </row>
    <row r="290" spans="1:2" ht="13" x14ac:dyDescent="0.15">
      <c r="A290" s="64"/>
      <c r="B290" s="31"/>
    </row>
    <row r="291" spans="1:2" ht="13" x14ac:dyDescent="0.15">
      <c r="A291" s="64"/>
      <c r="B291" s="31"/>
    </row>
    <row r="292" spans="1:2" ht="13" x14ac:dyDescent="0.15">
      <c r="A292" s="64"/>
      <c r="B292" s="31"/>
    </row>
    <row r="293" spans="1:2" ht="13" x14ac:dyDescent="0.15">
      <c r="A293" s="64"/>
      <c r="B293" s="31"/>
    </row>
    <row r="294" spans="1:2" ht="13" x14ac:dyDescent="0.15">
      <c r="A294" s="64"/>
      <c r="B294" s="31"/>
    </row>
    <row r="295" spans="1:2" ht="13" x14ac:dyDescent="0.15">
      <c r="A295" s="64"/>
      <c r="B295" s="31"/>
    </row>
    <row r="296" spans="1:2" ht="13" x14ac:dyDescent="0.15">
      <c r="A296" s="64"/>
      <c r="B296" s="31"/>
    </row>
    <row r="297" spans="1:2" ht="13" x14ac:dyDescent="0.15">
      <c r="A297" s="64"/>
      <c r="B297" s="31"/>
    </row>
    <row r="298" spans="1:2" ht="13" x14ac:dyDescent="0.15">
      <c r="A298" s="64"/>
      <c r="B298" s="31"/>
    </row>
    <row r="299" spans="1:2" ht="13" x14ac:dyDescent="0.15">
      <c r="A299" s="64"/>
      <c r="B299" s="31"/>
    </row>
    <row r="300" spans="1:2" ht="13" x14ac:dyDescent="0.15">
      <c r="A300" s="64"/>
      <c r="B300" s="31"/>
    </row>
    <row r="301" spans="1:2" ht="13" x14ac:dyDescent="0.15">
      <c r="A301" s="64"/>
      <c r="B301" s="31"/>
    </row>
    <row r="302" spans="1:2" ht="13" x14ac:dyDescent="0.15">
      <c r="A302" s="64"/>
      <c r="B302" s="31"/>
    </row>
    <row r="303" spans="1:2" ht="13" x14ac:dyDescent="0.15">
      <c r="A303" s="64"/>
      <c r="B303" s="31"/>
    </row>
    <row r="304" spans="1:2" ht="13" x14ac:dyDescent="0.15">
      <c r="A304" s="64"/>
      <c r="B304" s="31"/>
    </row>
    <row r="305" spans="1:2" ht="13" x14ac:dyDescent="0.15">
      <c r="A305" s="64"/>
      <c r="B305" s="31"/>
    </row>
    <row r="306" spans="1:2" ht="13" x14ac:dyDescent="0.15">
      <c r="A306" s="64"/>
      <c r="B306" s="31"/>
    </row>
    <row r="307" spans="1:2" ht="13" x14ac:dyDescent="0.15">
      <c r="A307" s="64"/>
      <c r="B307" s="31"/>
    </row>
    <row r="308" spans="1:2" ht="13" x14ac:dyDescent="0.15">
      <c r="A308" s="64"/>
      <c r="B308" s="31"/>
    </row>
    <row r="309" spans="1:2" ht="13" x14ac:dyDescent="0.15">
      <c r="A309" s="64"/>
      <c r="B309" s="31"/>
    </row>
    <row r="310" spans="1:2" ht="13" x14ac:dyDescent="0.15">
      <c r="A310" s="64"/>
      <c r="B310" s="31"/>
    </row>
    <row r="311" spans="1:2" ht="13" x14ac:dyDescent="0.15">
      <c r="A311" s="64"/>
      <c r="B311" s="31"/>
    </row>
    <row r="312" spans="1:2" ht="13" x14ac:dyDescent="0.15">
      <c r="A312" s="64"/>
      <c r="B312" s="31"/>
    </row>
    <row r="313" spans="1:2" ht="13" x14ac:dyDescent="0.15">
      <c r="A313" s="64"/>
      <c r="B313" s="31"/>
    </row>
    <row r="314" spans="1:2" ht="13" x14ac:dyDescent="0.15">
      <c r="A314" s="64"/>
      <c r="B314" s="31"/>
    </row>
    <row r="315" spans="1:2" ht="13" x14ac:dyDescent="0.15">
      <c r="A315" s="64"/>
      <c r="B315" s="31"/>
    </row>
    <row r="316" spans="1:2" ht="13" x14ac:dyDescent="0.15">
      <c r="A316" s="64"/>
      <c r="B316" s="31"/>
    </row>
    <row r="317" spans="1:2" ht="13" x14ac:dyDescent="0.15">
      <c r="A317" s="64"/>
      <c r="B317" s="31"/>
    </row>
    <row r="318" spans="1:2" ht="13" x14ac:dyDescent="0.15">
      <c r="A318" s="64"/>
      <c r="B318" s="31"/>
    </row>
    <row r="319" spans="1:2" ht="13" x14ac:dyDescent="0.15">
      <c r="A319" s="64"/>
      <c r="B319" s="31"/>
    </row>
    <row r="320" spans="1:2" ht="13" x14ac:dyDescent="0.15">
      <c r="A320" s="64"/>
      <c r="B320" s="31"/>
    </row>
    <row r="321" spans="1:2" ht="13" x14ac:dyDescent="0.15">
      <c r="A321" s="64"/>
      <c r="B321" s="31"/>
    </row>
    <row r="322" spans="1:2" ht="13" x14ac:dyDescent="0.15">
      <c r="A322" s="64"/>
      <c r="B322" s="31"/>
    </row>
    <row r="323" spans="1:2" ht="13" x14ac:dyDescent="0.15">
      <c r="A323" s="64"/>
      <c r="B323" s="31"/>
    </row>
    <row r="324" spans="1:2" ht="13" x14ac:dyDescent="0.15">
      <c r="A324" s="64"/>
      <c r="B324" s="31"/>
    </row>
    <row r="325" spans="1:2" ht="13" x14ac:dyDescent="0.15">
      <c r="A325" s="64"/>
      <c r="B325" s="31"/>
    </row>
    <row r="326" spans="1:2" ht="13" x14ac:dyDescent="0.15">
      <c r="A326" s="64"/>
      <c r="B326" s="31"/>
    </row>
    <row r="327" spans="1:2" ht="13" x14ac:dyDescent="0.15">
      <c r="A327" s="64"/>
      <c r="B327" s="31"/>
    </row>
    <row r="328" spans="1:2" ht="13" x14ac:dyDescent="0.15">
      <c r="A328" s="64"/>
      <c r="B328" s="31"/>
    </row>
    <row r="329" spans="1:2" ht="13" x14ac:dyDescent="0.15">
      <c r="A329" s="64"/>
      <c r="B329" s="31"/>
    </row>
    <row r="330" spans="1:2" ht="13" x14ac:dyDescent="0.15">
      <c r="A330" s="64"/>
      <c r="B330" s="31"/>
    </row>
    <row r="331" spans="1:2" ht="13" x14ac:dyDescent="0.15">
      <c r="A331" s="64"/>
      <c r="B331" s="31"/>
    </row>
    <row r="332" spans="1:2" ht="13" x14ac:dyDescent="0.15">
      <c r="A332" s="64"/>
      <c r="B332" s="31"/>
    </row>
    <row r="333" spans="1:2" ht="13" x14ac:dyDescent="0.15">
      <c r="A333" s="64"/>
      <c r="B333" s="31"/>
    </row>
    <row r="334" spans="1:2" ht="13" x14ac:dyDescent="0.15">
      <c r="A334" s="64"/>
      <c r="B334" s="31"/>
    </row>
    <row r="335" spans="1:2" ht="13" x14ac:dyDescent="0.15">
      <c r="A335" s="64"/>
      <c r="B335" s="31"/>
    </row>
    <row r="336" spans="1:2" ht="13" x14ac:dyDescent="0.15">
      <c r="A336" s="64"/>
      <c r="B336" s="31"/>
    </row>
    <row r="337" spans="1:2" ht="13" x14ac:dyDescent="0.15">
      <c r="A337" s="64"/>
      <c r="B337" s="31"/>
    </row>
    <row r="338" spans="1:2" ht="13" x14ac:dyDescent="0.15">
      <c r="A338" s="64"/>
      <c r="B338" s="31"/>
    </row>
    <row r="339" spans="1:2" ht="13" x14ac:dyDescent="0.15">
      <c r="A339" s="64"/>
      <c r="B339" s="31"/>
    </row>
    <row r="340" spans="1:2" ht="13" x14ac:dyDescent="0.15">
      <c r="A340" s="64"/>
      <c r="B340" s="31"/>
    </row>
    <row r="341" spans="1:2" ht="13" x14ac:dyDescent="0.15">
      <c r="A341" s="64"/>
      <c r="B341" s="31"/>
    </row>
    <row r="342" spans="1:2" ht="13" x14ac:dyDescent="0.15">
      <c r="A342" s="64"/>
      <c r="B342" s="31"/>
    </row>
    <row r="343" spans="1:2" ht="13" x14ac:dyDescent="0.15">
      <c r="A343" s="64"/>
      <c r="B343" s="31"/>
    </row>
    <row r="344" spans="1:2" ht="13" x14ac:dyDescent="0.15">
      <c r="A344" s="64"/>
      <c r="B344" s="31"/>
    </row>
    <row r="345" spans="1:2" ht="13" x14ac:dyDescent="0.15">
      <c r="A345" s="64"/>
      <c r="B345" s="31"/>
    </row>
    <row r="346" spans="1:2" ht="13" x14ac:dyDescent="0.15">
      <c r="A346" s="64"/>
      <c r="B346" s="31"/>
    </row>
    <row r="347" spans="1:2" ht="13" x14ac:dyDescent="0.15">
      <c r="A347" s="64"/>
      <c r="B347" s="31"/>
    </row>
    <row r="348" spans="1:2" ht="13" x14ac:dyDescent="0.15">
      <c r="A348" s="64"/>
      <c r="B348" s="31"/>
    </row>
    <row r="349" spans="1:2" ht="13" x14ac:dyDescent="0.15">
      <c r="A349" s="64"/>
      <c r="B349" s="31"/>
    </row>
    <row r="350" spans="1:2" ht="13" x14ac:dyDescent="0.15">
      <c r="A350" s="64"/>
      <c r="B350" s="31"/>
    </row>
    <row r="351" spans="1:2" ht="13" x14ac:dyDescent="0.15">
      <c r="A351" s="64"/>
      <c r="B351" s="31"/>
    </row>
    <row r="352" spans="1:2" ht="13" x14ac:dyDescent="0.15">
      <c r="A352" s="64"/>
      <c r="B352" s="31"/>
    </row>
    <row r="353" spans="1:2" ht="13" x14ac:dyDescent="0.15">
      <c r="A353" s="64"/>
      <c r="B353" s="31"/>
    </row>
    <row r="354" spans="1:2" ht="13" x14ac:dyDescent="0.15">
      <c r="A354" s="64"/>
      <c r="B354" s="31"/>
    </row>
    <row r="355" spans="1:2" ht="13" x14ac:dyDescent="0.15">
      <c r="A355" s="64"/>
      <c r="B355" s="31"/>
    </row>
    <row r="356" spans="1:2" ht="13" x14ac:dyDescent="0.15">
      <c r="A356" s="64"/>
      <c r="B356" s="31"/>
    </row>
    <row r="357" spans="1:2" ht="13" x14ac:dyDescent="0.15">
      <c r="A357" s="64"/>
      <c r="B357" s="31"/>
    </row>
    <row r="358" spans="1:2" ht="13" x14ac:dyDescent="0.15">
      <c r="A358" s="64"/>
      <c r="B358" s="31"/>
    </row>
    <row r="359" spans="1:2" ht="13" x14ac:dyDescent="0.15">
      <c r="A359" s="64"/>
      <c r="B359" s="31"/>
    </row>
    <row r="360" spans="1:2" ht="13" x14ac:dyDescent="0.15">
      <c r="A360" s="64"/>
      <c r="B360" s="31"/>
    </row>
    <row r="361" spans="1:2" ht="13" x14ac:dyDescent="0.15">
      <c r="A361" s="64"/>
      <c r="B361" s="31"/>
    </row>
    <row r="362" spans="1:2" ht="13" x14ac:dyDescent="0.15">
      <c r="A362" s="64"/>
      <c r="B362" s="31"/>
    </row>
    <row r="363" spans="1:2" ht="13" x14ac:dyDescent="0.15">
      <c r="A363" s="64"/>
      <c r="B363" s="31"/>
    </row>
    <row r="364" spans="1:2" ht="13" x14ac:dyDescent="0.15">
      <c r="A364" s="64"/>
      <c r="B364" s="31"/>
    </row>
    <row r="365" spans="1:2" ht="13" x14ac:dyDescent="0.15">
      <c r="A365" s="64"/>
      <c r="B365" s="31"/>
    </row>
    <row r="366" spans="1:2" ht="13" x14ac:dyDescent="0.15">
      <c r="A366" s="64"/>
      <c r="B366" s="31"/>
    </row>
    <row r="367" spans="1:2" ht="13" x14ac:dyDescent="0.15">
      <c r="A367" s="64"/>
      <c r="B367" s="31"/>
    </row>
    <row r="368" spans="1:2" ht="13" x14ac:dyDescent="0.15">
      <c r="A368" s="64"/>
      <c r="B368" s="31"/>
    </row>
    <row r="369" spans="1:2" ht="13" x14ac:dyDescent="0.15">
      <c r="A369" s="64"/>
      <c r="B369" s="31"/>
    </row>
    <row r="370" spans="1:2" ht="13" x14ac:dyDescent="0.15">
      <c r="A370" s="64"/>
      <c r="B370" s="31"/>
    </row>
    <row r="371" spans="1:2" ht="13" x14ac:dyDescent="0.15">
      <c r="A371" s="64"/>
      <c r="B371" s="31"/>
    </row>
    <row r="372" spans="1:2" ht="13" x14ac:dyDescent="0.15">
      <c r="A372" s="64"/>
      <c r="B372" s="31"/>
    </row>
    <row r="373" spans="1:2" ht="13" x14ac:dyDescent="0.15">
      <c r="A373" s="64"/>
      <c r="B373" s="31"/>
    </row>
    <row r="374" spans="1:2" ht="13" x14ac:dyDescent="0.15">
      <c r="A374" s="64"/>
      <c r="B374" s="31"/>
    </row>
    <row r="375" spans="1:2" ht="13" x14ac:dyDescent="0.15">
      <c r="A375" s="64"/>
      <c r="B375" s="31"/>
    </row>
    <row r="376" spans="1:2" ht="13" x14ac:dyDescent="0.15">
      <c r="A376" s="64"/>
      <c r="B376" s="31"/>
    </row>
    <row r="377" spans="1:2" ht="13" x14ac:dyDescent="0.15">
      <c r="A377" s="64"/>
      <c r="B377" s="31"/>
    </row>
    <row r="378" spans="1:2" ht="13" x14ac:dyDescent="0.15">
      <c r="A378" s="64"/>
      <c r="B378" s="31"/>
    </row>
    <row r="379" spans="1:2" ht="13" x14ac:dyDescent="0.15">
      <c r="A379" s="64"/>
      <c r="B379" s="31"/>
    </row>
    <row r="380" spans="1:2" ht="13" x14ac:dyDescent="0.15">
      <c r="A380" s="64"/>
      <c r="B380" s="31"/>
    </row>
    <row r="381" spans="1:2" ht="13" x14ac:dyDescent="0.15">
      <c r="A381" s="64"/>
      <c r="B381" s="31"/>
    </row>
    <row r="382" spans="1:2" ht="13" x14ac:dyDescent="0.15">
      <c r="A382" s="64"/>
      <c r="B382" s="31"/>
    </row>
    <row r="383" spans="1:2" ht="13" x14ac:dyDescent="0.15">
      <c r="A383" s="64"/>
      <c r="B383" s="31"/>
    </row>
    <row r="384" spans="1:2" ht="13" x14ac:dyDescent="0.15">
      <c r="A384" s="64"/>
      <c r="B384" s="31"/>
    </row>
    <row r="385" spans="1:2" ht="13" x14ac:dyDescent="0.15">
      <c r="A385" s="64"/>
      <c r="B385" s="31"/>
    </row>
    <row r="386" spans="1:2" ht="13" x14ac:dyDescent="0.15">
      <c r="A386" s="64"/>
      <c r="B386" s="31"/>
    </row>
    <row r="387" spans="1:2" ht="13" x14ac:dyDescent="0.15">
      <c r="A387" s="64"/>
      <c r="B387" s="31"/>
    </row>
    <row r="388" spans="1:2" ht="13" x14ac:dyDescent="0.15">
      <c r="A388" s="64"/>
      <c r="B388" s="31"/>
    </row>
    <row r="389" spans="1:2" ht="13" x14ac:dyDescent="0.15">
      <c r="A389" s="64"/>
      <c r="B389" s="31"/>
    </row>
    <row r="390" spans="1:2" ht="13" x14ac:dyDescent="0.15">
      <c r="A390" s="64"/>
      <c r="B390" s="31"/>
    </row>
    <row r="391" spans="1:2" ht="13" x14ac:dyDescent="0.15">
      <c r="A391" s="64"/>
      <c r="B391" s="31"/>
    </row>
    <row r="392" spans="1:2" ht="13" x14ac:dyDescent="0.15">
      <c r="A392" s="64"/>
      <c r="B392" s="31"/>
    </row>
    <row r="393" spans="1:2" ht="13" x14ac:dyDescent="0.15">
      <c r="A393" s="64"/>
      <c r="B393" s="31"/>
    </row>
    <row r="394" spans="1:2" ht="13" x14ac:dyDescent="0.15">
      <c r="A394" s="64"/>
      <c r="B394" s="31"/>
    </row>
    <row r="395" spans="1:2" ht="13" x14ac:dyDescent="0.15">
      <c r="A395" s="64"/>
      <c r="B395" s="31"/>
    </row>
    <row r="396" spans="1:2" ht="13" x14ac:dyDescent="0.15">
      <c r="A396" s="64"/>
      <c r="B396" s="31"/>
    </row>
    <row r="397" spans="1:2" ht="13" x14ac:dyDescent="0.15">
      <c r="A397" s="64"/>
      <c r="B397" s="31"/>
    </row>
    <row r="398" spans="1:2" ht="13" x14ac:dyDescent="0.15">
      <c r="A398" s="64"/>
      <c r="B398" s="31"/>
    </row>
    <row r="399" spans="1:2" ht="13" x14ac:dyDescent="0.15">
      <c r="A399" s="64"/>
      <c r="B399" s="31"/>
    </row>
    <row r="400" spans="1:2" ht="13" x14ac:dyDescent="0.15">
      <c r="A400" s="64"/>
      <c r="B400" s="31"/>
    </row>
    <row r="401" spans="1:2" ht="13" x14ac:dyDescent="0.15">
      <c r="A401" s="64"/>
      <c r="B401" s="31"/>
    </row>
    <row r="402" spans="1:2" ht="13" x14ac:dyDescent="0.15">
      <c r="A402" s="64"/>
      <c r="B402" s="31"/>
    </row>
    <row r="403" spans="1:2" ht="13" x14ac:dyDescent="0.15">
      <c r="A403" s="64"/>
      <c r="B403" s="31"/>
    </row>
    <row r="404" spans="1:2" ht="13" x14ac:dyDescent="0.15">
      <c r="A404" s="64"/>
      <c r="B404" s="31"/>
    </row>
    <row r="405" spans="1:2" ht="13" x14ac:dyDescent="0.15">
      <c r="A405" s="64"/>
      <c r="B405" s="31"/>
    </row>
    <row r="406" spans="1:2" ht="13" x14ac:dyDescent="0.15">
      <c r="A406" s="64"/>
      <c r="B406" s="31"/>
    </row>
    <row r="407" spans="1:2" ht="13" x14ac:dyDescent="0.15">
      <c r="A407" s="64"/>
      <c r="B407" s="31"/>
    </row>
    <row r="408" spans="1:2" ht="13" x14ac:dyDescent="0.15">
      <c r="A408" s="64"/>
      <c r="B408" s="31"/>
    </row>
    <row r="409" spans="1:2" ht="13" x14ac:dyDescent="0.15">
      <c r="A409" s="64"/>
      <c r="B409" s="31"/>
    </row>
    <row r="410" spans="1:2" ht="13" x14ac:dyDescent="0.15">
      <c r="A410" s="64"/>
      <c r="B410" s="31"/>
    </row>
    <row r="411" spans="1:2" ht="13" x14ac:dyDescent="0.15">
      <c r="A411" s="64"/>
      <c r="B411" s="31"/>
    </row>
    <row r="412" spans="1:2" ht="13" x14ac:dyDescent="0.15">
      <c r="A412" s="64"/>
      <c r="B412" s="31"/>
    </row>
    <row r="413" spans="1:2" ht="13" x14ac:dyDescent="0.15">
      <c r="A413" s="64"/>
      <c r="B413" s="31"/>
    </row>
    <row r="414" spans="1:2" ht="13" x14ac:dyDescent="0.15">
      <c r="A414" s="64"/>
      <c r="B414" s="31"/>
    </row>
    <row r="415" spans="1:2" ht="13" x14ac:dyDescent="0.15">
      <c r="A415" s="64"/>
      <c r="B415" s="31"/>
    </row>
    <row r="416" spans="1:2" ht="13" x14ac:dyDescent="0.15">
      <c r="A416" s="64"/>
      <c r="B416" s="31"/>
    </row>
    <row r="417" spans="1:2" ht="13" x14ac:dyDescent="0.15">
      <c r="A417" s="64"/>
      <c r="B417" s="31"/>
    </row>
    <row r="418" spans="1:2" ht="13" x14ac:dyDescent="0.15">
      <c r="A418" s="64"/>
      <c r="B418" s="31"/>
    </row>
    <row r="419" spans="1:2" ht="13" x14ac:dyDescent="0.15">
      <c r="A419" s="64"/>
      <c r="B419" s="31"/>
    </row>
    <row r="420" spans="1:2" ht="13" x14ac:dyDescent="0.15">
      <c r="A420" s="64"/>
      <c r="B420" s="31"/>
    </row>
    <row r="421" spans="1:2" ht="13" x14ac:dyDescent="0.15">
      <c r="A421" s="64"/>
      <c r="B421" s="31"/>
    </row>
    <row r="422" spans="1:2" ht="13" x14ac:dyDescent="0.15">
      <c r="A422" s="64"/>
      <c r="B422" s="31"/>
    </row>
    <row r="423" spans="1:2" ht="13" x14ac:dyDescent="0.15">
      <c r="A423" s="64"/>
      <c r="B423" s="31"/>
    </row>
    <row r="424" spans="1:2" ht="13" x14ac:dyDescent="0.15">
      <c r="A424" s="64"/>
      <c r="B424" s="31"/>
    </row>
    <row r="425" spans="1:2" ht="13" x14ac:dyDescent="0.15">
      <c r="A425" s="64"/>
      <c r="B425" s="31"/>
    </row>
    <row r="426" spans="1:2" ht="13" x14ac:dyDescent="0.15">
      <c r="A426" s="64"/>
      <c r="B426" s="31"/>
    </row>
    <row r="427" spans="1:2" ht="13" x14ac:dyDescent="0.15">
      <c r="A427" s="64"/>
      <c r="B427" s="31"/>
    </row>
    <row r="428" spans="1:2" ht="13" x14ac:dyDescent="0.15">
      <c r="A428" s="64"/>
      <c r="B428" s="31"/>
    </row>
    <row r="429" spans="1:2" ht="13" x14ac:dyDescent="0.15">
      <c r="A429" s="64"/>
      <c r="B429" s="31"/>
    </row>
    <row r="430" spans="1:2" ht="13" x14ac:dyDescent="0.15">
      <c r="A430" s="64"/>
      <c r="B430" s="31"/>
    </row>
    <row r="431" spans="1:2" ht="13" x14ac:dyDescent="0.15">
      <c r="A431" s="64"/>
      <c r="B431" s="31"/>
    </row>
    <row r="432" spans="1:2" ht="13" x14ac:dyDescent="0.15">
      <c r="A432" s="64"/>
      <c r="B432" s="31"/>
    </row>
    <row r="433" spans="1:2" ht="13" x14ac:dyDescent="0.15">
      <c r="A433" s="64"/>
      <c r="B433" s="31"/>
    </row>
    <row r="434" spans="1:2" ht="13" x14ac:dyDescent="0.15">
      <c r="A434" s="64"/>
      <c r="B434" s="31"/>
    </row>
    <row r="435" spans="1:2" ht="13" x14ac:dyDescent="0.15">
      <c r="A435" s="64"/>
      <c r="B435" s="31"/>
    </row>
    <row r="436" spans="1:2" ht="13" x14ac:dyDescent="0.15">
      <c r="A436" s="64"/>
      <c r="B436" s="31"/>
    </row>
    <row r="437" spans="1:2" ht="13" x14ac:dyDescent="0.15">
      <c r="A437" s="64"/>
      <c r="B437" s="31"/>
    </row>
    <row r="438" spans="1:2" ht="13" x14ac:dyDescent="0.15">
      <c r="A438" s="64"/>
      <c r="B438" s="31"/>
    </row>
    <row r="439" spans="1:2" ht="13" x14ac:dyDescent="0.15">
      <c r="A439" s="64"/>
      <c r="B439" s="31"/>
    </row>
    <row r="440" spans="1:2" ht="13" x14ac:dyDescent="0.15">
      <c r="A440" s="64"/>
      <c r="B440" s="31"/>
    </row>
    <row r="441" spans="1:2" ht="13" x14ac:dyDescent="0.15">
      <c r="A441" s="64"/>
      <c r="B441" s="31"/>
    </row>
    <row r="442" spans="1:2" ht="13" x14ac:dyDescent="0.15">
      <c r="A442" s="64"/>
      <c r="B442" s="31"/>
    </row>
    <row r="443" spans="1:2" ht="13" x14ac:dyDescent="0.15">
      <c r="A443" s="64"/>
      <c r="B443" s="31"/>
    </row>
    <row r="444" spans="1:2" ht="13" x14ac:dyDescent="0.15">
      <c r="A444" s="64"/>
      <c r="B444" s="31"/>
    </row>
    <row r="445" spans="1:2" ht="13" x14ac:dyDescent="0.15">
      <c r="A445" s="64"/>
      <c r="B445" s="31"/>
    </row>
    <row r="446" spans="1:2" ht="13" x14ac:dyDescent="0.15">
      <c r="A446" s="64"/>
      <c r="B446" s="31"/>
    </row>
    <row r="447" spans="1:2" ht="13" x14ac:dyDescent="0.15">
      <c r="A447" s="64"/>
      <c r="B447" s="31"/>
    </row>
    <row r="448" spans="1:2" ht="13" x14ac:dyDescent="0.15">
      <c r="A448" s="64"/>
      <c r="B448" s="31"/>
    </row>
    <row r="449" spans="1:2" ht="13" x14ac:dyDescent="0.15">
      <c r="A449" s="64"/>
      <c r="B449" s="31"/>
    </row>
    <row r="450" spans="1:2" ht="13" x14ac:dyDescent="0.15">
      <c r="A450" s="64"/>
      <c r="B450" s="31"/>
    </row>
    <row r="451" spans="1:2" ht="13" x14ac:dyDescent="0.15">
      <c r="A451" s="64"/>
      <c r="B451" s="31"/>
    </row>
    <row r="452" spans="1:2" ht="13" x14ac:dyDescent="0.15">
      <c r="A452" s="64"/>
      <c r="B452" s="31"/>
    </row>
    <row r="453" spans="1:2" ht="13" x14ac:dyDescent="0.15">
      <c r="A453" s="64"/>
      <c r="B453" s="31"/>
    </row>
    <row r="454" spans="1:2" ht="13" x14ac:dyDescent="0.15">
      <c r="A454" s="64"/>
      <c r="B454" s="31"/>
    </row>
    <row r="455" spans="1:2" ht="13" x14ac:dyDescent="0.15">
      <c r="A455" s="64"/>
      <c r="B455" s="31"/>
    </row>
    <row r="456" spans="1:2" ht="13" x14ac:dyDescent="0.15">
      <c r="A456" s="64"/>
      <c r="B456" s="31"/>
    </row>
    <row r="457" spans="1:2" ht="13" x14ac:dyDescent="0.15">
      <c r="A457" s="64"/>
      <c r="B457" s="31"/>
    </row>
    <row r="458" spans="1:2" ht="13" x14ac:dyDescent="0.15">
      <c r="A458" s="64"/>
      <c r="B458" s="31"/>
    </row>
    <row r="459" spans="1:2" ht="13" x14ac:dyDescent="0.15">
      <c r="A459" s="64"/>
      <c r="B459" s="31"/>
    </row>
    <row r="460" spans="1:2" ht="13" x14ac:dyDescent="0.15">
      <c r="A460" s="64"/>
      <c r="B460" s="31"/>
    </row>
    <row r="461" spans="1:2" ht="13" x14ac:dyDescent="0.15">
      <c r="A461" s="64"/>
      <c r="B461" s="31"/>
    </row>
    <row r="462" spans="1:2" ht="13" x14ac:dyDescent="0.15">
      <c r="A462" s="64"/>
      <c r="B462" s="31"/>
    </row>
    <row r="463" spans="1:2" ht="13" x14ac:dyDescent="0.15">
      <c r="A463" s="64"/>
      <c r="B463" s="31"/>
    </row>
    <row r="464" spans="1:2" ht="13" x14ac:dyDescent="0.15">
      <c r="A464" s="64"/>
      <c r="B464" s="31"/>
    </row>
    <row r="465" spans="1:2" ht="13" x14ac:dyDescent="0.15">
      <c r="A465" s="64"/>
      <c r="B465" s="31"/>
    </row>
    <row r="466" spans="1:2" ht="13" x14ac:dyDescent="0.15">
      <c r="A466" s="64"/>
      <c r="B466" s="31"/>
    </row>
    <row r="467" spans="1:2" ht="13" x14ac:dyDescent="0.15">
      <c r="A467" s="64"/>
      <c r="B467" s="31"/>
    </row>
    <row r="468" spans="1:2" ht="13" x14ac:dyDescent="0.15">
      <c r="A468" s="64"/>
      <c r="B468" s="31"/>
    </row>
    <row r="469" spans="1:2" ht="13" x14ac:dyDescent="0.15">
      <c r="A469" s="64"/>
      <c r="B469" s="31"/>
    </row>
    <row r="470" spans="1:2" ht="13" x14ac:dyDescent="0.15">
      <c r="A470" s="64"/>
      <c r="B470" s="31"/>
    </row>
    <row r="471" spans="1:2" ht="13" x14ac:dyDescent="0.15">
      <c r="A471" s="64"/>
      <c r="B471" s="31"/>
    </row>
    <row r="472" spans="1:2" ht="13" x14ac:dyDescent="0.15">
      <c r="A472" s="64"/>
      <c r="B472" s="31"/>
    </row>
    <row r="473" spans="1:2" ht="13" x14ac:dyDescent="0.15">
      <c r="A473" s="64"/>
      <c r="B473" s="31"/>
    </row>
    <row r="474" spans="1:2" ht="13" x14ac:dyDescent="0.15">
      <c r="A474" s="64"/>
      <c r="B474" s="31"/>
    </row>
    <row r="475" spans="1:2" ht="13" x14ac:dyDescent="0.15">
      <c r="A475" s="64"/>
      <c r="B475" s="31"/>
    </row>
    <row r="476" spans="1:2" ht="13" x14ac:dyDescent="0.15">
      <c r="A476" s="64"/>
      <c r="B476" s="31"/>
    </row>
    <row r="477" spans="1:2" ht="13" x14ac:dyDescent="0.15">
      <c r="A477" s="64"/>
      <c r="B477" s="31"/>
    </row>
    <row r="478" spans="1:2" ht="13" x14ac:dyDescent="0.15">
      <c r="A478" s="64"/>
      <c r="B478" s="31"/>
    </row>
    <row r="479" spans="1:2" ht="13" x14ac:dyDescent="0.15">
      <c r="A479" s="64"/>
      <c r="B479" s="31"/>
    </row>
    <row r="480" spans="1:2" ht="13" x14ac:dyDescent="0.15">
      <c r="A480" s="64"/>
      <c r="B480" s="31"/>
    </row>
    <row r="481" spans="1:2" ht="13" x14ac:dyDescent="0.15">
      <c r="A481" s="64"/>
      <c r="B481" s="31"/>
    </row>
    <row r="482" spans="1:2" ht="13" x14ac:dyDescent="0.15">
      <c r="A482" s="64"/>
      <c r="B482" s="31"/>
    </row>
    <row r="483" spans="1:2" ht="13" x14ac:dyDescent="0.15">
      <c r="A483" s="64"/>
      <c r="B483" s="31"/>
    </row>
    <row r="484" spans="1:2" ht="13" x14ac:dyDescent="0.15">
      <c r="A484" s="64"/>
      <c r="B484" s="31"/>
    </row>
    <row r="485" spans="1:2" ht="13" x14ac:dyDescent="0.15">
      <c r="A485" s="64"/>
      <c r="B485" s="31"/>
    </row>
    <row r="486" spans="1:2" ht="13" x14ac:dyDescent="0.15">
      <c r="A486" s="64"/>
      <c r="B486" s="31"/>
    </row>
    <row r="487" spans="1:2" ht="13" x14ac:dyDescent="0.15">
      <c r="A487" s="64"/>
      <c r="B487" s="31"/>
    </row>
    <row r="488" spans="1:2" ht="13" x14ac:dyDescent="0.15">
      <c r="A488" s="64"/>
      <c r="B488" s="31"/>
    </row>
    <row r="489" spans="1:2" ht="13" x14ac:dyDescent="0.15">
      <c r="A489" s="64"/>
      <c r="B489" s="31"/>
    </row>
    <row r="490" spans="1:2" ht="13" x14ac:dyDescent="0.15">
      <c r="A490" s="64"/>
      <c r="B490" s="31"/>
    </row>
    <row r="491" spans="1:2" ht="13" x14ac:dyDescent="0.15">
      <c r="A491" s="64"/>
      <c r="B491" s="31"/>
    </row>
    <row r="492" spans="1:2" ht="13" x14ac:dyDescent="0.15">
      <c r="A492" s="64"/>
      <c r="B492" s="31"/>
    </row>
    <row r="493" spans="1:2" ht="13" x14ac:dyDescent="0.15">
      <c r="A493" s="64"/>
      <c r="B493" s="31"/>
    </row>
    <row r="494" spans="1:2" ht="13" x14ac:dyDescent="0.15">
      <c r="A494" s="64"/>
      <c r="B494" s="31"/>
    </row>
    <row r="495" spans="1:2" ht="13" x14ac:dyDescent="0.15">
      <c r="A495" s="64"/>
      <c r="B495" s="31"/>
    </row>
    <row r="496" spans="1:2" ht="13" x14ac:dyDescent="0.15">
      <c r="A496" s="64"/>
      <c r="B496" s="31"/>
    </row>
    <row r="497" spans="1:2" ht="13" x14ac:dyDescent="0.15">
      <c r="A497" s="64"/>
      <c r="B497" s="31"/>
    </row>
    <row r="498" spans="1:2" ht="13" x14ac:dyDescent="0.15">
      <c r="A498" s="64"/>
      <c r="B498" s="31"/>
    </row>
    <row r="499" spans="1:2" ht="13" x14ac:dyDescent="0.15">
      <c r="A499" s="64"/>
      <c r="B499" s="31"/>
    </row>
    <row r="500" spans="1:2" ht="13" x14ac:dyDescent="0.15">
      <c r="A500" s="64"/>
      <c r="B500" s="31"/>
    </row>
    <row r="501" spans="1:2" ht="13" x14ac:dyDescent="0.15">
      <c r="A501" s="64"/>
      <c r="B501" s="31"/>
    </row>
    <row r="502" spans="1:2" ht="13" x14ac:dyDescent="0.15">
      <c r="A502" s="64"/>
      <c r="B502" s="31"/>
    </row>
    <row r="503" spans="1:2" ht="13" x14ac:dyDescent="0.15">
      <c r="A503" s="64"/>
      <c r="B503" s="31"/>
    </row>
    <row r="504" spans="1:2" ht="13" x14ac:dyDescent="0.15">
      <c r="A504" s="64"/>
      <c r="B504" s="31"/>
    </row>
    <row r="505" spans="1:2" ht="13" x14ac:dyDescent="0.15">
      <c r="A505" s="64"/>
      <c r="B505" s="31"/>
    </row>
    <row r="506" spans="1:2" ht="13" x14ac:dyDescent="0.15">
      <c r="A506" s="64"/>
      <c r="B506" s="31"/>
    </row>
    <row r="507" spans="1:2" ht="13" x14ac:dyDescent="0.15">
      <c r="A507" s="64"/>
      <c r="B507" s="31"/>
    </row>
    <row r="508" spans="1:2" ht="13" x14ac:dyDescent="0.15">
      <c r="A508" s="64"/>
      <c r="B508" s="31"/>
    </row>
    <row r="509" spans="1:2" ht="13" x14ac:dyDescent="0.15">
      <c r="A509" s="64"/>
      <c r="B509" s="31"/>
    </row>
    <row r="510" spans="1:2" ht="13" x14ac:dyDescent="0.15">
      <c r="A510" s="64"/>
      <c r="B510" s="31"/>
    </row>
    <row r="511" spans="1:2" ht="13" x14ac:dyDescent="0.15">
      <c r="A511" s="64"/>
      <c r="B511" s="31"/>
    </row>
    <row r="512" spans="1:2" ht="13" x14ac:dyDescent="0.15">
      <c r="A512" s="64"/>
      <c r="B512" s="31"/>
    </row>
    <row r="513" spans="1:2" ht="13" x14ac:dyDescent="0.15">
      <c r="A513" s="64"/>
      <c r="B513" s="31"/>
    </row>
    <row r="514" spans="1:2" ht="13" x14ac:dyDescent="0.15">
      <c r="A514" s="64"/>
      <c r="B514" s="31"/>
    </row>
    <row r="515" spans="1:2" ht="13" x14ac:dyDescent="0.15">
      <c r="A515" s="64"/>
      <c r="B515" s="31"/>
    </row>
    <row r="516" spans="1:2" ht="13" x14ac:dyDescent="0.15">
      <c r="A516" s="64"/>
      <c r="B516" s="31"/>
    </row>
    <row r="517" spans="1:2" ht="13" x14ac:dyDescent="0.15">
      <c r="A517" s="64"/>
      <c r="B517" s="31"/>
    </row>
    <row r="518" spans="1:2" ht="13" x14ac:dyDescent="0.15">
      <c r="A518" s="64"/>
      <c r="B518" s="31"/>
    </row>
    <row r="519" spans="1:2" ht="13" x14ac:dyDescent="0.15">
      <c r="A519" s="64"/>
      <c r="B519" s="31"/>
    </row>
    <row r="520" spans="1:2" ht="13" x14ac:dyDescent="0.15">
      <c r="A520" s="64"/>
      <c r="B520" s="31"/>
    </row>
    <row r="521" spans="1:2" ht="13" x14ac:dyDescent="0.15">
      <c r="A521" s="64"/>
      <c r="B521" s="31"/>
    </row>
    <row r="522" spans="1:2" ht="13" x14ac:dyDescent="0.15">
      <c r="A522" s="64"/>
      <c r="B522" s="31"/>
    </row>
    <row r="523" spans="1:2" ht="13" x14ac:dyDescent="0.15">
      <c r="A523" s="64"/>
      <c r="B523" s="31"/>
    </row>
    <row r="524" spans="1:2" ht="13" x14ac:dyDescent="0.15">
      <c r="A524" s="64"/>
      <c r="B524" s="31"/>
    </row>
    <row r="525" spans="1:2" ht="13" x14ac:dyDescent="0.15">
      <c r="A525" s="64"/>
      <c r="B525" s="31"/>
    </row>
    <row r="526" spans="1:2" ht="13" x14ac:dyDescent="0.15">
      <c r="A526" s="64"/>
      <c r="B526" s="31"/>
    </row>
    <row r="527" spans="1:2" ht="13" x14ac:dyDescent="0.15">
      <c r="A527" s="64"/>
      <c r="B527" s="31"/>
    </row>
    <row r="528" spans="1:2" ht="13" x14ac:dyDescent="0.15">
      <c r="A528" s="64"/>
      <c r="B528" s="31"/>
    </row>
    <row r="529" spans="1:2" ht="13" x14ac:dyDescent="0.15">
      <c r="A529" s="64"/>
      <c r="B529" s="31"/>
    </row>
    <row r="530" spans="1:2" ht="13" x14ac:dyDescent="0.15">
      <c r="A530" s="64"/>
      <c r="B530" s="31"/>
    </row>
    <row r="531" spans="1:2" ht="13" x14ac:dyDescent="0.15">
      <c r="A531" s="64"/>
      <c r="B531" s="31"/>
    </row>
    <row r="532" spans="1:2" ht="13" x14ac:dyDescent="0.15">
      <c r="A532" s="64"/>
      <c r="B532" s="31"/>
    </row>
    <row r="533" spans="1:2" ht="13" x14ac:dyDescent="0.15">
      <c r="A533" s="64"/>
      <c r="B533" s="31"/>
    </row>
    <row r="534" spans="1:2" ht="13" x14ac:dyDescent="0.15">
      <c r="A534" s="64"/>
      <c r="B534" s="31"/>
    </row>
    <row r="535" spans="1:2" ht="13" x14ac:dyDescent="0.15">
      <c r="A535" s="64"/>
      <c r="B535" s="31"/>
    </row>
    <row r="536" spans="1:2" ht="13" x14ac:dyDescent="0.15">
      <c r="A536" s="64"/>
      <c r="B536" s="31"/>
    </row>
    <row r="537" spans="1:2" ht="13" x14ac:dyDescent="0.15">
      <c r="A537" s="64"/>
      <c r="B537" s="31"/>
    </row>
    <row r="538" spans="1:2" ht="13" x14ac:dyDescent="0.15">
      <c r="A538" s="64"/>
      <c r="B538" s="31"/>
    </row>
    <row r="539" spans="1:2" ht="13" x14ac:dyDescent="0.15">
      <c r="A539" s="64"/>
      <c r="B539" s="31"/>
    </row>
    <row r="540" spans="1:2" ht="13" x14ac:dyDescent="0.15">
      <c r="A540" s="64"/>
      <c r="B540" s="31"/>
    </row>
    <row r="541" spans="1:2" ht="13" x14ac:dyDescent="0.15">
      <c r="A541" s="64"/>
      <c r="B541" s="31"/>
    </row>
    <row r="542" spans="1:2" ht="13" x14ac:dyDescent="0.15">
      <c r="A542" s="64"/>
      <c r="B542" s="31"/>
    </row>
    <row r="543" spans="1:2" ht="13" x14ac:dyDescent="0.15">
      <c r="A543" s="64"/>
      <c r="B543" s="31"/>
    </row>
    <row r="544" spans="1:2" ht="13" x14ac:dyDescent="0.15">
      <c r="A544" s="64"/>
      <c r="B544" s="31"/>
    </row>
    <row r="545" spans="1:2" ht="13" x14ac:dyDescent="0.15">
      <c r="A545" s="64"/>
      <c r="B545" s="31"/>
    </row>
    <row r="546" spans="1:2" ht="13" x14ac:dyDescent="0.15">
      <c r="A546" s="64"/>
      <c r="B546" s="31"/>
    </row>
    <row r="547" spans="1:2" ht="13" x14ac:dyDescent="0.15">
      <c r="A547" s="64"/>
      <c r="B547" s="31"/>
    </row>
    <row r="548" spans="1:2" ht="13" x14ac:dyDescent="0.15">
      <c r="A548" s="64"/>
      <c r="B548" s="31"/>
    </row>
    <row r="549" spans="1:2" ht="13" x14ac:dyDescent="0.15">
      <c r="A549" s="64"/>
      <c r="B549" s="31"/>
    </row>
    <row r="550" spans="1:2" ht="13" x14ac:dyDescent="0.15">
      <c r="A550" s="64"/>
      <c r="B550" s="31"/>
    </row>
    <row r="551" spans="1:2" ht="13" x14ac:dyDescent="0.15">
      <c r="A551" s="64"/>
      <c r="B551" s="31"/>
    </row>
    <row r="552" spans="1:2" ht="13" x14ac:dyDescent="0.15">
      <c r="A552" s="64"/>
      <c r="B552" s="31"/>
    </row>
    <row r="553" spans="1:2" ht="13" x14ac:dyDescent="0.15">
      <c r="A553" s="64"/>
      <c r="B553" s="31"/>
    </row>
    <row r="554" spans="1:2" ht="13" x14ac:dyDescent="0.15">
      <c r="A554" s="64"/>
      <c r="B554" s="31"/>
    </row>
    <row r="555" spans="1:2" ht="13" x14ac:dyDescent="0.15">
      <c r="A555" s="64"/>
      <c r="B555" s="31"/>
    </row>
    <row r="556" spans="1:2" ht="13" x14ac:dyDescent="0.15">
      <c r="A556" s="64"/>
      <c r="B556" s="31"/>
    </row>
    <row r="557" spans="1:2" ht="13" x14ac:dyDescent="0.15">
      <c r="A557" s="64"/>
      <c r="B557" s="31"/>
    </row>
    <row r="558" spans="1:2" ht="13" x14ac:dyDescent="0.15">
      <c r="A558" s="64"/>
      <c r="B558" s="31"/>
    </row>
    <row r="559" spans="1:2" ht="13" x14ac:dyDescent="0.15">
      <c r="A559" s="64"/>
      <c r="B559" s="31"/>
    </row>
    <row r="560" spans="1:2" ht="13" x14ac:dyDescent="0.15">
      <c r="A560" s="64"/>
      <c r="B560" s="31"/>
    </row>
    <row r="561" spans="1:2" ht="13" x14ac:dyDescent="0.15">
      <c r="A561" s="64"/>
      <c r="B561" s="31"/>
    </row>
    <row r="562" spans="1:2" ht="13" x14ac:dyDescent="0.15">
      <c r="A562" s="64"/>
      <c r="B562" s="31"/>
    </row>
    <row r="563" spans="1:2" ht="13" x14ac:dyDescent="0.15">
      <c r="A563" s="64"/>
      <c r="B563" s="31"/>
    </row>
    <row r="564" spans="1:2" ht="13" x14ac:dyDescent="0.15">
      <c r="A564" s="64"/>
      <c r="B564" s="31"/>
    </row>
    <row r="565" spans="1:2" ht="13" x14ac:dyDescent="0.15">
      <c r="A565" s="64"/>
      <c r="B565" s="31"/>
    </row>
    <row r="566" spans="1:2" ht="13" x14ac:dyDescent="0.15">
      <c r="A566" s="64"/>
      <c r="B566" s="31"/>
    </row>
    <row r="567" spans="1:2" ht="13" x14ac:dyDescent="0.15">
      <c r="A567" s="64"/>
      <c r="B567" s="31"/>
    </row>
    <row r="568" spans="1:2" ht="13" x14ac:dyDescent="0.15">
      <c r="A568" s="64"/>
      <c r="B568" s="31"/>
    </row>
    <row r="569" spans="1:2" ht="13" x14ac:dyDescent="0.15">
      <c r="A569" s="64"/>
      <c r="B569" s="31"/>
    </row>
    <row r="570" spans="1:2" ht="13" x14ac:dyDescent="0.15">
      <c r="A570" s="64"/>
      <c r="B570" s="31"/>
    </row>
    <row r="571" spans="1:2" ht="13" x14ac:dyDescent="0.15">
      <c r="A571" s="64"/>
      <c r="B571" s="31"/>
    </row>
    <row r="572" spans="1:2" ht="13" x14ac:dyDescent="0.15">
      <c r="A572" s="64"/>
      <c r="B572" s="31"/>
    </row>
    <row r="573" spans="1:2" ht="13" x14ac:dyDescent="0.15">
      <c r="A573" s="64"/>
      <c r="B573" s="31"/>
    </row>
    <row r="574" spans="1:2" ht="13" x14ac:dyDescent="0.15">
      <c r="A574" s="64"/>
      <c r="B574" s="31"/>
    </row>
    <row r="575" spans="1:2" ht="13" x14ac:dyDescent="0.15">
      <c r="A575" s="64"/>
      <c r="B575" s="31"/>
    </row>
    <row r="576" spans="1:2" ht="13" x14ac:dyDescent="0.15">
      <c r="A576" s="64"/>
      <c r="B576" s="31"/>
    </row>
    <row r="577" spans="1:2" ht="13" x14ac:dyDescent="0.15">
      <c r="A577" s="64"/>
      <c r="B577" s="31"/>
    </row>
    <row r="578" spans="1:2" ht="13" x14ac:dyDescent="0.15">
      <c r="A578" s="64"/>
      <c r="B578" s="31"/>
    </row>
    <row r="579" spans="1:2" ht="13" x14ac:dyDescent="0.15">
      <c r="A579" s="64"/>
      <c r="B579" s="31"/>
    </row>
    <row r="580" spans="1:2" ht="13" x14ac:dyDescent="0.15">
      <c r="A580" s="64"/>
      <c r="B580" s="31"/>
    </row>
    <row r="581" spans="1:2" ht="13" x14ac:dyDescent="0.15">
      <c r="A581" s="64"/>
      <c r="B581" s="31"/>
    </row>
    <row r="582" spans="1:2" ht="13" x14ac:dyDescent="0.15">
      <c r="A582" s="64"/>
      <c r="B582" s="31"/>
    </row>
    <row r="583" spans="1:2" ht="13" x14ac:dyDescent="0.15">
      <c r="A583" s="64"/>
      <c r="B583" s="31"/>
    </row>
    <row r="584" spans="1:2" ht="13" x14ac:dyDescent="0.15">
      <c r="A584" s="64"/>
      <c r="B584" s="31"/>
    </row>
    <row r="585" spans="1:2" ht="13" x14ac:dyDescent="0.15">
      <c r="A585" s="64"/>
      <c r="B585" s="31"/>
    </row>
    <row r="586" spans="1:2" ht="13" x14ac:dyDescent="0.15">
      <c r="A586" s="64"/>
      <c r="B586" s="31"/>
    </row>
    <row r="587" spans="1:2" ht="13" x14ac:dyDescent="0.15">
      <c r="A587" s="64"/>
      <c r="B587" s="31"/>
    </row>
    <row r="588" spans="1:2" ht="13" x14ac:dyDescent="0.15">
      <c r="A588" s="64"/>
      <c r="B588" s="31"/>
    </row>
    <row r="589" spans="1:2" ht="13" x14ac:dyDescent="0.15">
      <c r="A589" s="64"/>
      <c r="B589" s="31"/>
    </row>
    <row r="590" spans="1:2" ht="13" x14ac:dyDescent="0.15">
      <c r="A590" s="64"/>
      <c r="B590" s="31"/>
    </row>
    <row r="591" spans="1:2" ht="13" x14ac:dyDescent="0.15">
      <c r="A591" s="64"/>
      <c r="B591" s="31"/>
    </row>
    <row r="592" spans="1:2" ht="13" x14ac:dyDescent="0.15">
      <c r="A592" s="64"/>
      <c r="B592" s="31"/>
    </row>
    <row r="593" spans="1:2" ht="13" x14ac:dyDescent="0.15">
      <c r="A593" s="64"/>
      <c r="B593" s="31"/>
    </row>
    <row r="594" spans="1:2" ht="13" x14ac:dyDescent="0.15">
      <c r="A594" s="64"/>
      <c r="B594" s="31"/>
    </row>
    <row r="595" spans="1:2" ht="13" x14ac:dyDescent="0.15">
      <c r="A595" s="64"/>
      <c r="B595" s="31"/>
    </row>
    <row r="596" spans="1:2" ht="13" x14ac:dyDescent="0.15">
      <c r="A596" s="64"/>
      <c r="B596" s="31"/>
    </row>
    <row r="597" spans="1:2" ht="13" x14ac:dyDescent="0.15">
      <c r="A597" s="64"/>
      <c r="B597" s="31"/>
    </row>
    <row r="598" spans="1:2" ht="13" x14ac:dyDescent="0.15">
      <c r="A598" s="64"/>
      <c r="B598" s="31"/>
    </row>
    <row r="599" spans="1:2" ht="13" x14ac:dyDescent="0.15">
      <c r="A599" s="64"/>
      <c r="B599" s="31"/>
    </row>
    <row r="600" spans="1:2" ht="13" x14ac:dyDescent="0.15">
      <c r="A600" s="64"/>
      <c r="B600" s="31"/>
    </row>
    <row r="601" spans="1:2" ht="13" x14ac:dyDescent="0.15">
      <c r="A601" s="64"/>
      <c r="B601" s="31"/>
    </row>
    <row r="602" spans="1:2" ht="13" x14ac:dyDescent="0.15">
      <c r="A602" s="64"/>
      <c r="B602" s="31"/>
    </row>
    <row r="603" spans="1:2" ht="13" x14ac:dyDescent="0.15">
      <c r="A603" s="64"/>
      <c r="B603" s="31"/>
    </row>
    <row r="604" spans="1:2" ht="13" x14ac:dyDescent="0.15">
      <c r="A604" s="64"/>
      <c r="B604" s="31"/>
    </row>
    <row r="605" spans="1:2" ht="13" x14ac:dyDescent="0.15">
      <c r="A605" s="64"/>
      <c r="B605" s="31"/>
    </row>
    <row r="606" spans="1:2" ht="13" x14ac:dyDescent="0.15">
      <c r="A606" s="64"/>
      <c r="B606" s="31"/>
    </row>
    <row r="607" spans="1:2" ht="13" x14ac:dyDescent="0.15">
      <c r="A607" s="64"/>
      <c r="B607" s="31"/>
    </row>
    <row r="608" spans="1:2" ht="13" x14ac:dyDescent="0.15">
      <c r="A608" s="64"/>
      <c r="B608" s="31"/>
    </row>
    <row r="609" spans="1:2" ht="13" x14ac:dyDescent="0.15">
      <c r="A609" s="64"/>
      <c r="B609" s="31"/>
    </row>
    <row r="610" spans="1:2" ht="13" x14ac:dyDescent="0.15">
      <c r="A610" s="64"/>
      <c r="B610" s="31"/>
    </row>
    <row r="611" spans="1:2" ht="13" x14ac:dyDescent="0.15">
      <c r="A611" s="64"/>
      <c r="B611" s="31"/>
    </row>
    <row r="612" spans="1:2" ht="13" x14ac:dyDescent="0.15">
      <c r="A612" s="64"/>
      <c r="B612" s="31"/>
    </row>
    <row r="613" spans="1:2" ht="13" x14ac:dyDescent="0.15">
      <c r="A613" s="64"/>
      <c r="B613" s="31"/>
    </row>
    <row r="614" spans="1:2" ht="13" x14ac:dyDescent="0.15">
      <c r="A614" s="64"/>
      <c r="B614" s="31"/>
    </row>
    <row r="615" spans="1:2" ht="13" x14ac:dyDescent="0.15">
      <c r="A615" s="64"/>
      <c r="B615" s="31"/>
    </row>
    <row r="616" spans="1:2" ht="13" x14ac:dyDescent="0.15">
      <c r="A616" s="64"/>
      <c r="B616" s="31"/>
    </row>
    <row r="617" spans="1:2" ht="13" x14ac:dyDescent="0.15">
      <c r="A617" s="64"/>
      <c r="B617" s="31"/>
    </row>
    <row r="618" spans="1:2" ht="13" x14ac:dyDescent="0.15">
      <c r="A618" s="64"/>
      <c r="B618" s="31"/>
    </row>
    <row r="619" spans="1:2" ht="13" x14ac:dyDescent="0.15">
      <c r="A619" s="64"/>
      <c r="B619" s="31"/>
    </row>
    <row r="620" spans="1:2" ht="13" x14ac:dyDescent="0.15">
      <c r="A620" s="64"/>
      <c r="B620" s="31"/>
    </row>
    <row r="621" spans="1:2" ht="13" x14ac:dyDescent="0.15">
      <c r="A621" s="64"/>
      <c r="B621" s="31"/>
    </row>
    <row r="622" spans="1:2" ht="13" x14ac:dyDescent="0.15">
      <c r="A622" s="64"/>
      <c r="B622" s="31"/>
    </row>
    <row r="623" spans="1:2" ht="13" x14ac:dyDescent="0.15">
      <c r="A623" s="64"/>
      <c r="B623" s="31"/>
    </row>
    <row r="624" spans="1:2" ht="13" x14ac:dyDescent="0.15">
      <c r="A624" s="64"/>
      <c r="B624" s="31"/>
    </row>
    <row r="625" spans="1:2" ht="13" x14ac:dyDescent="0.15">
      <c r="A625" s="64"/>
      <c r="B625" s="31"/>
    </row>
    <row r="626" spans="1:2" ht="13" x14ac:dyDescent="0.15">
      <c r="A626" s="64"/>
      <c r="B626" s="31"/>
    </row>
    <row r="627" spans="1:2" ht="13" x14ac:dyDescent="0.15">
      <c r="A627" s="64"/>
      <c r="B627" s="31"/>
    </row>
    <row r="628" spans="1:2" ht="13" x14ac:dyDescent="0.15">
      <c r="A628" s="64"/>
      <c r="B628" s="31"/>
    </row>
    <row r="629" spans="1:2" ht="13" x14ac:dyDescent="0.15">
      <c r="A629" s="64"/>
      <c r="B629" s="31"/>
    </row>
    <row r="630" spans="1:2" ht="13" x14ac:dyDescent="0.15">
      <c r="A630" s="64"/>
      <c r="B630" s="31"/>
    </row>
    <row r="631" spans="1:2" ht="13" x14ac:dyDescent="0.15">
      <c r="A631" s="64"/>
      <c r="B631" s="31"/>
    </row>
    <row r="632" spans="1:2" ht="13" x14ac:dyDescent="0.15">
      <c r="A632" s="64"/>
      <c r="B632" s="31"/>
    </row>
    <row r="633" spans="1:2" ht="13" x14ac:dyDescent="0.15">
      <c r="A633" s="64"/>
      <c r="B633" s="31"/>
    </row>
    <row r="634" spans="1:2" ht="13" x14ac:dyDescent="0.15">
      <c r="A634" s="64"/>
      <c r="B634" s="31"/>
    </row>
    <row r="635" spans="1:2" ht="13" x14ac:dyDescent="0.15">
      <c r="A635" s="64"/>
      <c r="B635" s="31"/>
    </row>
    <row r="636" spans="1:2" ht="13" x14ac:dyDescent="0.15">
      <c r="A636" s="64"/>
      <c r="B636" s="31"/>
    </row>
    <row r="637" spans="1:2" ht="13" x14ac:dyDescent="0.15">
      <c r="A637" s="64"/>
      <c r="B637" s="31"/>
    </row>
    <row r="638" spans="1:2" ht="13" x14ac:dyDescent="0.15">
      <c r="A638" s="64"/>
      <c r="B638" s="31"/>
    </row>
    <row r="639" spans="1:2" ht="13" x14ac:dyDescent="0.15">
      <c r="A639" s="64"/>
      <c r="B639" s="31"/>
    </row>
    <row r="640" spans="1:2" ht="13" x14ac:dyDescent="0.15">
      <c r="A640" s="64"/>
      <c r="B640" s="31"/>
    </row>
    <row r="641" spans="1:2" ht="13" x14ac:dyDescent="0.15">
      <c r="A641" s="64"/>
      <c r="B641" s="31"/>
    </row>
    <row r="642" spans="1:2" ht="13" x14ac:dyDescent="0.15">
      <c r="A642" s="64"/>
      <c r="B642" s="31"/>
    </row>
    <row r="643" spans="1:2" ht="13" x14ac:dyDescent="0.15">
      <c r="A643" s="64"/>
      <c r="B643" s="31"/>
    </row>
    <row r="644" spans="1:2" ht="13" x14ac:dyDescent="0.15">
      <c r="A644" s="64"/>
      <c r="B644" s="31"/>
    </row>
    <row r="645" spans="1:2" ht="13" x14ac:dyDescent="0.15">
      <c r="A645" s="64"/>
      <c r="B645" s="31"/>
    </row>
    <row r="646" spans="1:2" ht="13" x14ac:dyDescent="0.15">
      <c r="A646" s="64"/>
      <c r="B646" s="31"/>
    </row>
    <row r="647" spans="1:2" ht="13" x14ac:dyDescent="0.15">
      <c r="A647" s="64"/>
      <c r="B647" s="31"/>
    </row>
    <row r="648" spans="1:2" ht="13" x14ac:dyDescent="0.15">
      <c r="A648" s="64"/>
      <c r="B648" s="31"/>
    </row>
    <row r="649" spans="1:2" ht="13" x14ac:dyDescent="0.15">
      <c r="A649" s="64"/>
      <c r="B649" s="31"/>
    </row>
    <row r="650" spans="1:2" ht="13" x14ac:dyDescent="0.15">
      <c r="A650" s="64"/>
      <c r="B650" s="31"/>
    </row>
    <row r="651" spans="1:2" ht="13" x14ac:dyDescent="0.15">
      <c r="A651" s="64"/>
      <c r="B651" s="31"/>
    </row>
    <row r="652" spans="1:2" ht="13" x14ac:dyDescent="0.15">
      <c r="A652" s="64"/>
      <c r="B652" s="31"/>
    </row>
    <row r="653" spans="1:2" ht="13" x14ac:dyDescent="0.15">
      <c r="A653" s="64"/>
      <c r="B653" s="31"/>
    </row>
    <row r="654" spans="1:2" ht="13" x14ac:dyDescent="0.15">
      <c r="A654" s="64"/>
      <c r="B654" s="31"/>
    </row>
    <row r="655" spans="1:2" ht="13" x14ac:dyDescent="0.15">
      <c r="A655" s="64"/>
      <c r="B655" s="31"/>
    </row>
    <row r="656" spans="1:2" ht="13" x14ac:dyDescent="0.15">
      <c r="A656" s="64"/>
      <c r="B656" s="31"/>
    </row>
    <row r="657" spans="1:2" ht="13" x14ac:dyDescent="0.15">
      <c r="A657" s="64"/>
      <c r="B657" s="31"/>
    </row>
    <row r="658" spans="1:2" ht="13" x14ac:dyDescent="0.15">
      <c r="A658" s="64"/>
      <c r="B658" s="31"/>
    </row>
    <row r="659" spans="1:2" ht="13" x14ac:dyDescent="0.15">
      <c r="A659" s="64"/>
      <c r="B659" s="31"/>
    </row>
    <row r="660" spans="1:2" ht="13" x14ac:dyDescent="0.15">
      <c r="A660" s="64"/>
      <c r="B660" s="31"/>
    </row>
    <row r="661" spans="1:2" ht="13" x14ac:dyDescent="0.15">
      <c r="A661" s="64"/>
      <c r="B661" s="31"/>
    </row>
    <row r="662" spans="1:2" ht="13" x14ac:dyDescent="0.15">
      <c r="A662" s="64"/>
      <c r="B662" s="31"/>
    </row>
    <row r="663" spans="1:2" ht="13" x14ac:dyDescent="0.15">
      <c r="A663" s="64"/>
      <c r="B663" s="31"/>
    </row>
    <row r="664" spans="1:2" ht="13" x14ac:dyDescent="0.15">
      <c r="A664" s="64"/>
      <c r="B664" s="31"/>
    </row>
    <row r="665" spans="1:2" ht="13" x14ac:dyDescent="0.15">
      <c r="A665" s="64"/>
      <c r="B665" s="31"/>
    </row>
    <row r="666" spans="1:2" ht="13" x14ac:dyDescent="0.15">
      <c r="A666" s="64"/>
      <c r="B666" s="31"/>
    </row>
    <row r="667" spans="1:2" ht="13" x14ac:dyDescent="0.15">
      <c r="A667" s="64"/>
      <c r="B667" s="31"/>
    </row>
    <row r="668" spans="1:2" ht="13" x14ac:dyDescent="0.15">
      <c r="A668" s="64"/>
      <c r="B668" s="31"/>
    </row>
    <row r="669" spans="1:2" ht="13" x14ac:dyDescent="0.15">
      <c r="A669" s="64"/>
      <c r="B669" s="31"/>
    </row>
    <row r="670" spans="1:2" ht="13" x14ac:dyDescent="0.15">
      <c r="A670" s="64"/>
      <c r="B670" s="31"/>
    </row>
    <row r="671" spans="1:2" ht="13" x14ac:dyDescent="0.15">
      <c r="A671" s="64"/>
      <c r="B671" s="31"/>
    </row>
    <row r="672" spans="1:2" ht="13" x14ac:dyDescent="0.15">
      <c r="A672" s="64"/>
      <c r="B672" s="31"/>
    </row>
    <row r="673" spans="1:2" ht="13" x14ac:dyDescent="0.15">
      <c r="A673" s="64"/>
      <c r="B673" s="31"/>
    </row>
    <row r="674" spans="1:2" ht="13" x14ac:dyDescent="0.15">
      <c r="A674" s="64"/>
      <c r="B674" s="31"/>
    </row>
    <row r="675" spans="1:2" ht="13" x14ac:dyDescent="0.15">
      <c r="A675" s="64"/>
      <c r="B675" s="31"/>
    </row>
    <row r="676" spans="1:2" ht="13" x14ac:dyDescent="0.15">
      <c r="A676" s="64"/>
      <c r="B676" s="31"/>
    </row>
    <row r="677" spans="1:2" ht="13" x14ac:dyDescent="0.15">
      <c r="A677" s="64"/>
      <c r="B677" s="31"/>
    </row>
    <row r="678" spans="1:2" ht="13" x14ac:dyDescent="0.15">
      <c r="A678" s="64"/>
      <c r="B678" s="31"/>
    </row>
    <row r="679" spans="1:2" ht="13" x14ac:dyDescent="0.15">
      <c r="A679" s="64"/>
      <c r="B679" s="31"/>
    </row>
    <row r="680" spans="1:2" ht="13" x14ac:dyDescent="0.15">
      <c r="A680" s="64"/>
      <c r="B680" s="31"/>
    </row>
    <row r="681" spans="1:2" ht="13" x14ac:dyDescent="0.15">
      <c r="A681" s="64"/>
      <c r="B681" s="31"/>
    </row>
    <row r="682" spans="1:2" ht="13" x14ac:dyDescent="0.15">
      <c r="A682" s="64"/>
      <c r="B682" s="31"/>
    </row>
    <row r="683" spans="1:2" ht="13" x14ac:dyDescent="0.15">
      <c r="A683" s="64"/>
      <c r="B683" s="31"/>
    </row>
    <row r="684" spans="1:2" ht="13" x14ac:dyDescent="0.15">
      <c r="A684" s="64"/>
      <c r="B684" s="31"/>
    </row>
    <row r="685" spans="1:2" ht="13" x14ac:dyDescent="0.15">
      <c r="A685" s="64"/>
      <c r="B685" s="31"/>
    </row>
    <row r="686" spans="1:2" ht="13" x14ac:dyDescent="0.15">
      <c r="A686" s="64"/>
      <c r="B686" s="31"/>
    </row>
    <row r="687" spans="1:2" ht="13" x14ac:dyDescent="0.15">
      <c r="A687" s="64"/>
      <c r="B687" s="31"/>
    </row>
    <row r="688" spans="1:2" ht="13" x14ac:dyDescent="0.15">
      <c r="A688" s="64"/>
      <c r="B688" s="31"/>
    </row>
    <row r="689" spans="1:2" ht="13" x14ac:dyDescent="0.15">
      <c r="A689" s="64"/>
      <c r="B689" s="31"/>
    </row>
    <row r="690" spans="1:2" ht="13" x14ac:dyDescent="0.15">
      <c r="A690" s="64"/>
      <c r="B690" s="31"/>
    </row>
    <row r="691" spans="1:2" ht="13" x14ac:dyDescent="0.15">
      <c r="A691" s="64"/>
      <c r="B691" s="31"/>
    </row>
    <row r="692" spans="1:2" ht="13" x14ac:dyDescent="0.15">
      <c r="A692" s="64"/>
      <c r="B692" s="31"/>
    </row>
    <row r="693" spans="1:2" ht="13" x14ac:dyDescent="0.15">
      <c r="A693" s="64"/>
      <c r="B693" s="31"/>
    </row>
    <row r="694" spans="1:2" ht="13" x14ac:dyDescent="0.15">
      <c r="A694" s="64"/>
      <c r="B694" s="31"/>
    </row>
    <row r="695" spans="1:2" ht="13" x14ac:dyDescent="0.15">
      <c r="A695" s="64"/>
      <c r="B695" s="31"/>
    </row>
    <row r="696" spans="1:2" ht="13" x14ac:dyDescent="0.15">
      <c r="A696" s="64"/>
      <c r="B696" s="31"/>
    </row>
    <row r="697" spans="1:2" ht="13" x14ac:dyDescent="0.15">
      <c r="A697" s="64"/>
      <c r="B697" s="31"/>
    </row>
    <row r="698" spans="1:2" ht="13" x14ac:dyDescent="0.15">
      <c r="A698" s="64"/>
      <c r="B698" s="31"/>
    </row>
    <row r="699" spans="1:2" ht="13" x14ac:dyDescent="0.15">
      <c r="A699" s="64"/>
      <c r="B699" s="31"/>
    </row>
    <row r="700" spans="1:2" ht="13" x14ac:dyDescent="0.15">
      <c r="A700" s="64"/>
      <c r="B700" s="31"/>
    </row>
    <row r="701" spans="1:2" ht="13" x14ac:dyDescent="0.15">
      <c r="A701" s="64"/>
      <c r="B701" s="31"/>
    </row>
    <row r="702" spans="1:2" ht="13" x14ac:dyDescent="0.15">
      <c r="A702" s="64"/>
      <c r="B702" s="31"/>
    </row>
    <row r="703" spans="1:2" ht="13" x14ac:dyDescent="0.15">
      <c r="A703" s="64"/>
      <c r="B703" s="31"/>
    </row>
    <row r="704" spans="1:2" ht="13" x14ac:dyDescent="0.15">
      <c r="A704" s="64"/>
      <c r="B704" s="31"/>
    </row>
    <row r="705" spans="1:2" ht="13" x14ac:dyDescent="0.15">
      <c r="A705" s="64"/>
      <c r="B705" s="31"/>
    </row>
    <row r="706" spans="1:2" ht="13" x14ac:dyDescent="0.15">
      <c r="A706" s="64"/>
      <c r="B706" s="31"/>
    </row>
    <row r="707" spans="1:2" ht="13" x14ac:dyDescent="0.15">
      <c r="A707" s="64"/>
      <c r="B707" s="31"/>
    </row>
    <row r="708" spans="1:2" ht="13" x14ac:dyDescent="0.15">
      <c r="A708" s="64"/>
      <c r="B708" s="31"/>
    </row>
    <row r="709" spans="1:2" ht="13" x14ac:dyDescent="0.15">
      <c r="A709" s="64"/>
      <c r="B709" s="31"/>
    </row>
    <row r="710" spans="1:2" ht="13" x14ac:dyDescent="0.15">
      <c r="A710" s="64"/>
      <c r="B710" s="31"/>
    </row>
    <row r="711" spans="1:2" ht="13" x14ac:dyDescent="0.15">
      <c r="A711" s="64"/>
      <c r="B711" s="31"/>
    </row>
    <row r="712" spans="1:2" ht="13" x14ac:dyDescent="0.15">
      <c r="A712" s="64"/>
      <c r="B712" s="31"/>
    </row>
    <row r="713" spans="1:2" ht="13" x14ac:dyDescent="0.15">
      <c r="A713" s="64"/>
      <c r="B713" s="31"/>
    </row>
    <row r="714" spans="1:2" ht="13" x14ac:dyDescent="0.15">
      <c r="A714" s="64"/>
      <c r="B714" s="31"/>
    </row>
    <row r="715" spans="1:2" ht="13" x14ac:dyDescent="0.15">
      <c r="A715" s="64"/>
      <c r="B715" s="31"/>
    </row>
    <row r="716" spans="1:2" ht="13" x14ac:dyDescent="0.15">
      <c r="A716" s="64"/>
      <c r="B716" s="31"/>
    </row>
    <row r="717" spans="1:2" ht="13" x14ac:dyDescent="0.15">
      <c r="A717" s="64"/>
      <c r="B717" s="31"/>
    </row>
    <row r="718" spans="1:2" ht="13" x14ac:dyDescent="0.15">
      <c r="A718" s="64"/>
      <c r="B718" s="31"/>
    </row>
    <row r="719" spans="1:2" ht="13" x14ac:dyDescent="0.15">
      <c r="A719" s="64"/>
      <c r="B719" s="31"/>
    </row>
    <row r="720" spans="1:2" ht="13" x14ac:dyDescent="0.15">
      <c r="A720" s="64"/>
      <c r="B720" s="31"/>
    </row>
    <row r="721" spans="1:2" ht="13" x14ac:dyDescent="0.15">
      <c r="A721" s="64"/>
      <c r="B721" s="31"/>
    </row>
    <row r="722" spans="1:2" ht="13" x14ac:dyDescent="0.15">
      <c r="A722" s="64"/>
      <c r="B722" s="31"/>
    </row>
    <row r="723" spans="1:2" ht="13" x14ac:dyDescent="0.15">
      <c r="A723" s="64"/>
      <c r="B723" s="31"/>
    </row>
    <row r="724" spans="1:2" ht="13" x14ac:dyDescent="0.15">
      <c r="A724" s="64"/>
      <c r="B724" s="31"/>
    </row>
    <row r="725" spans="1:2" ht="13" x14ac:dyDescent="0.15">
      <c r="A725" s="64"/>
      <c r="B725" s="31"/>
    </row>
    <row r="726" spans="1:2" ht="13" x14ac:dyDescent="0.15">
      <c r="A726" s="64"/>
      <c r="B726" s="31"/>
    </row>
    <row r="727" spans="1:2" ht="13" x14ac:dyDescent="0.15">
      <c r="A727" s="64"/>
      <c r="B727" s="31"/>
    </row>
    <row r="728" spans="1:2" ht="13" x14ac:dyDescent="0.15">
      <c r="A728" s="64"/>
      <c r="B728" s="31"/>
    </row>
    <row r="729" spans="1:2" ht="13" x14ac:dyDescent="0.15">
      <c r="A729" s="64"/>
      <c r="B729" s="31"/>
    </row>
    <row r="730" spans="1:2" ht="13" x14ac:dyDescent="0.15">
      <c r="A730" s="64"/>
      <c r="B730" s="31"/>
    </row>
    <row r="731" spans="1:2" ht="13" x14ac:dyDescent="0.15">
      <c r="A731" s="64"/>
      <c r="B731" s="31"/>
    </row>
    <row r="732" spans="1:2" ht="13" x14ac:dyDescent="0.15">
      <c r="A732" s="64"/>
      <c r="B732" s="31"/>
    </row>
    <row r="733" spans="1:2" ht="13" x14ac:dyDescent="0.15">
      <c r="A733" s="64"/>
      <c r="B733" s="31"/>
    </row>
    <row r="734" spans="1:2" ht="13" x14ac:dyDescent="0.15">
      <c r="A734" s="64"/>
      <c r="B734" s="31"/>
    </row>
    <row r="735" spans="1:2" ht="13" x14ac:dyDescent="0.15">
      <c r="A735" s="64"/>
      <c r="B735" s="31"/>
    </row>
    <row r="736" spans="1:2" ht="13" x14ac:dyDescent="0.15">
      <c r="A736" s="64"/>
      <c r="B736" s="31"/>
    </row>
    <row r="737" spans="1:2" ht="13" x14ac:dyDescent="0.15">
      <c r="A737" s="64"/>
      <c r="B737" s="31"/>
    </row>
    <row r="738" spans="1:2" ht="13" x14ac:dyDescent="0.15">
      <c r="A738" s="64"/>
      <c r="B738" s="31"/>
    </row>
    <row r="739" spans="1:2" ht="13" x14ac:dyDescent="0.15">
      <c r="A739" s="64"/>
      <c r="B739" s="31"/>
    </row>
    <row r="740" spans="1:2" ht="13" x14ac:dyDescent="0.15">
      <c r="A740" s="64"/>
      <c r="B740" s="31"/>
    </row>
    <row r="741" spans="1:2" ht="13" x14ac:dyDescent="0.15">
      <c r="A741" s="64"/>
      <c r="B741" s="31"/>
    </row>
    <row r="742" spans="1:2" ht="13" x14ac:dyDescent="0.15">
      <c r="A742" s="64"/>
      <c r="B742" s="31"/>
    </row>
    <row r="743" spans="1:2" ht="13" x14ac:dyDescent="0.15">
      <c r="A743" s="64"/>
      <c r="B743" s="31"/>
    </row>
    <row r="744" spans="1:2" ht="13" x14ac:dyDescent="0.15">
      <c r="A744" s="64"/>
      <c r="B744" s="31"/>
    </row>
    <row r="745" spans="1:2" ht="13" x14ac:dyDescent="0.15">
      <c r="A745" s="64"/>
      <c r="B745" s="31"/>
    </row>
    <row r="746" spans="1:2" ht="13" x14ac:dyDescent="0.15">
      <c r="A746" s="64"/>
      <c r="B746" s="31"/>
    </row>
    <row r="747" spans="1:2" ht="13" x14ac:dyDescent="0.15">
      <c r="A747" s="64"/>
      <c r="B747" s="31"/>
    </row>
    <row r="748" spans="1:2" ht="13" x14ac:dyDescent="0.15">
      <c r="A748" s="64"/>
      <c r="B748" s="31"/>
    </row>
    <row r="749" spans="1:2" ht="13" x14ac:dyDescent="0.15">
      <c r="A749" s="64"/>
      <c r="B749" s="31"/>
    </row>
    <row r="750" spans="1:2" ht="13" x14ac:dyDescent="0.15">
      <c r="A750" s="64"/>
      <c r="B750" s="31"/>
    </row>
    <row r="751" spans="1:2" ht="13" x14ac:dyDescent="0.15">
      <c r="A751" s="64"/>
      <c r="B751" s="31"/>
    </row>
    <row r="752" spans="1:2" ht="13" x14ac:dyDescent="0.15">
      <c r="A752" s="64"/>
      <c r="B752" s="31"/>
    </row>
    <row r="753" spans="1:2" ht="13" x14ac:dyDescent="0.15">
      <c r="A753" s="64"/>
      <c r="B753" s="31"/>
    </row>
    <row r="754" spans="1:2" ht="13" x14ac:dyDescent="0.15">
      <c r="A754" s="64"/>
      <c r="B754" s="31"/>
    </row>
    <row r="755" spans="1:2" ht="13" x14ac:dyDescent="0.15">
      <c r="A755" s="64"/>
      <c r="B755" s="31"/>
    </row>
    <row r="756" spans="1:2" ht="13" x14ac:dyDescent="0.15">
      <c r="A756" s="64"/>
      <c r="B756" s="31"/>
    </row>
    <row r="757" spans="1:2" ht="13" x14ac:dyDescent="0.15">
      <c r="A757" s="64"/>
      <c r="B757" s="31"/>
    </row>
    <row r="758" spans="1:2" ht="13" x14ac:dyDescent="0.15">
      <c r="A758" s="64"/>
      <c r="B758" s="31"/>
    </row>
    <row r="759" spans="1:2" ht="13" x14ac:dyDescent="0.15">
      <c r="A759" s="64"/>
      <c r="B759" s="31"/>
    </row>
    <row r="760" spans="1:2" ht="13" x14ac:dyDescent="0.15">
      <c r="A760" s="64"/>
      <c r="B760" s="31"/>
    </row>
    <row r="761" spans="1:2" ht="13" x14ac:dyDescent="0.15">
      <c r="A761" s="64"/>
      <c r="B761" s="31"/>
    </row>
    <row r="762" spans="1:2" ht="13" x14ac:dyDescent="0.15">
      <c r="A762" s="64"/>
      <c r="B762" s="31"/>
    </row>
    <row r="763" spans="1:2" ht="13" x14ac:dyDescent="0.15">
      <c r="A763" s="64"/>
      <c r="B763" s="31"/>
    </row>
    <row r="764" spans="1:2" ht="13" x14ac:dyDescent="0.15">
      <c r="A764" s="64"/>
      <c r="B764" s="31"/>
    </row>
    <row r="765" spans="1:2" ht="13" x14ac:dyDescent="0.15">
      <c r="A765" s="64"/>
      <c r="B765" s="31"/>
    </row>
    <row r="766" spans="1:2" ht="13" x14ac:dyDescent="0.15">
      <c r="A766" s="64"/>
      <c r="B766" s="31"/>
    </row>
    <row r="767" spans="1:2" ht="13" x14ac:dyDescent="0.15">
      <c r="A767" s="64"/>
      <c r="B767" s="31"/>
    </row>
    <row r="768" spans="1:2" ht="13" x14ac:dyDescent="0.15">
      <c r="A768" s="64"/>
      <c r="B768" s="31"/>
    </row>
    <row r="769" spans="1:2" ht="13" x14ac:dyDescent="0.15">
      <c r="A769" s="64"/>
      <c r="B769" s="31"/>
    </row>
    <row r="770" spans="1:2" ht="13" x14ac:dyDescent="0.15">
      <c r="A770" s="64"/>
      <c r="B770" s="31"/>
    </row>
    <row r="771" spans="1:2" ht="13" x14ac:dyDescent="0.15">
      <c r="A771" s="64"/>
      <c r="B771" s="31"/>
    </row>
    <row r="772" spans="1:2" ht="13" x14ac:dyDescent="0.15">
      <c r="A772" s="64"/>
      <c r="B772" s="31"/>
    </row>
    <row r="773" spans="1:2" ht="13" x14ac:dyDescent="0.15">
      <c r="A773" s="64"/>
      <c r="B773" s="31"/>
    </row>
    <row r="774" spans="1:2" ht="13" x14ac:dyDescent="0.15">
      <c r="A774" s="64"/>
      <c r="B774" s="31"/>
    </row>
    <row r="775" spans="1:2" ht="13" x14ac:dyDescent="0.15">
      <c r="A775" s="64"/>
      <c r="B775" s="31"/>
    </row>
    <row r="776" spans="1:2" ht="13" x14ac:dyDescent="0.15">
      <c r="A776" s="64"/>
      <c r="B776" s="31"/>
    </row>
    <row r="777" spans="1:2" ht="13" x14ac:dyDescent="0.15">
      <c r="A777" s="64"/>
      <c r="B777" s="31"/>
    </row>
    <row r="778" spans="1:2" ht="13" x14ac:dyDescent="0.15">
      <c r="A778" s="64"/>
      <c r="B778" s="31"/>
    </row>
    <row r="779" spans="1:2" ht="13" x14ac:dyDescent="0.15">
      <c r="A779" s="64"/>
      <c r="B779" s="31"/>
    </row>
    <row r="780" spans="1:2" ht="13" x14ac:dyDescent="0.15">
      <c r="A780" s="64"/>
      <c r="B780" s="31"/>
    </row>
    <row r="781" spans="1:2" ht="13" x14ac:dyDescent="0.15">
      <c r="A781" s="64"/>
      <c r="B781" s="31"/>
    </row>
    <row r="782" spans="1:2" ht="13" x14ac:dyDescent="0.15">
      <c r="A782" s="64"/>
      <c r="B782" s="31"/>
    </row>
    <row r="783" spans="1:2" ht="13" x14ac:dyDescent="0.15">
      <c r="A783" s="64"/>
      <c r="B783" s="31"/>
    </row>
    <row r="784" spans="1:2" ht="13" x14ac:dyDescent="0.15">
      <c r="A784" s="64"/>
      <c r="B784" s="31"/>
    </row>
    <row r="785" spans="1:2" ht="13" x14ac:dyDescent="0.15">
      <c r="A785" s="64"/>
      <c r="B785" s="31"/>
    </row>
    <row r="786" spans="1:2" ht="13" x14ac:dyDescent="0.15">
      <c r="A786" s="64"/>
      <c r="B786" s="31"/>
    </row>
    <row r="787" spans="1:2" ht="13" x14ac:dyDescent="0.15">
      <c r="A787" s="64"/>
      <c r="B787" s="31"/>
    </row>
    <row r="788" spans="1:2" ht="13" x14ac:dyDescent="0.15">
      <c r="A788" s="64"/>
      <c r="B788" s="31"/>
    </row>
    <row r="789" spans="1:2" ht="13" x14ac:dyDescent="0.15">
      <c r="A789" s="64"/>
      <c r="B789" s="31"/>
    </row>
    <row r="790" spans="1:2" ht="13" x14ac:dyDescent="0.15">
      <c r="A790" s="64"/>
      <c r="B790" s="31"/>
    </row>
    <row r="791" spans="1:2" ht="13" x14ac:dyDescent="0.15">
      <c r="A791" s="64"/>
      <c r="B791" s="31"/>
    </row>
    <row r="792" spans="1:2" ht="13" x14ac:dyDescent="0.15">
      <c r="A792" s="64"/>
      <c r="B792" s="31"/>
    </row>
    <row r="793" spans="1:2" ht="13" x14ac:dyDescent="0.15">
      <c r="A793" s="64"/>
      <c r="B793" s="31"/>
    </row>
    <row r="794" spans="1:2" ht="13" x14ac:dyDescent="0.15">
      <c r="A794" s="64"/>
      <c r="B794" s="31"/>
    </row>
    <row r="795" spans="1:2" ht="13" x14ac:dyDescent="0.15">
      <c r="A795" s="64"/>
      <c r="B795" s="31"/>
    </row>
    <row r="796" spans="1:2" ht="13" x14ac:dyDescent="0.15">
      <c r="A796" s="64"/>
      <c r="B796" s="31"/>
    </row>
    <row r="797" spans="1:2" ht="13" x14ac:dyDescent="0.15">
      <c r="A797" s="64"/>
      <c r="B797" s="31"/>
    </row>
    <row r="798" spans="1:2" ht="13" x14ac:dyDescent="0.15">
      <c r="A798" s="64"/>
      <c r="B798" s="31"/>
    </row>
    <row r="799" spans="1:2" ht="13" x14ac:dyDescent="0.15">
      <c r="A799" s="64"/>
      <c r="B799" s="31"/>
    </row>
    <row r="800" spans="1:2" ht="13" x14ac:dyDescent="0.15">
      <c r="A800" s="64"/>
      <c r="B800" s="31"/>
    </row>
    <row r="801" spans="1:2" ht="13" x14ac:dyDescent="0.15">
      <c r="A801" s="64"/>
      <c r="B801" s="31"/>
    </row>
    <row r="802" spans="1:2" ht="13" x14ac:dyDescent="0.15">
      <c r="A802" s="64"/>
      <c r="B802" s="31"/>
    </row>
    <row r="803" spans="1:2" ht="13" x14ac:dyDescent="0.15">
      <c r="A803" s="64"/>
      <c r="B803" s="31"/>
    </row>
    <row r="804" spans="1:2" ht="13" x14ac:dyDescent="0.15">
      <c r="A804" s="64"/>
      <c r="B804" s="31"/>
    </row>
    <row r="805" spans="1:2" ht="13" x14ac:dyDescent="0.15">
      <c r="A805" s="64"/>
      <c r="B805" s="31"/>
    </row>
    <row r="806" spans="1:2" ht="13" x14ac:dyDescent="0.15">
      <c r="A806" s="64"/>
      <c r="B806" s="31"/>
    </row>
    <row r="807" spans="1:2" ht="13" x14ac:dyDescent="0.15">
      <c r="A807" s="64"/>
      <c r="B807" s="31"/>
    </row>
    <row r="808" spans="1:2" ht="13" x14ac:dyDescent="0.15">
      <c r="A808" s="64"/>
      <c r="B808" s="31"/>
    </row>
    <row r="809" spans="1:2" ht="13" x14ac:dyDescent="0.15">
      <c r="A809" s="64"/>
      <c r="B809" s="31"/>
    </row>
    <row r="810" spans="1:2" ht="13" x14ac:dyDescent="0.15">
      <c r="A810" s="64"/>
      <c r="B810" s="31"/>
    </row>
    <row r="811" spans="1:2" ht="13" x14ac:dyDescent="0.15">
      <c r="A811" s="64"/>
      <c r="B811" s="31"/>
    </row>
    <row r="812" spans="1:2" ht="13" x14ac:dyDescent="0.15">
      <c r="A812" s="64"/>
      <c r="B812" s="31"/>
    </row>
    <row r="813" spans="1:2" ht="13" x14ac:dyDescent="0.15">
      <c r="A813" s="64"/>
      <c r="B813" s="31"/>
    </row>
    <row r="814" spans="1:2" ht="13" x14ac:dyDescent="0.15">
      <c r="A814" s="64"/>
      <c r="B814" s="31"/>
    </row>
    <row r="815" spans="1:2" ht="13" x14ac:dyDescent="0.15">
      <c r="A815" s="64"/>
      <c r="B815" s="31"/>
    </row>
    <row r="816" spans="1:2" ht="13" x14ac:dyDescent="0.15">
      <c r="A816" s="64"/>
      <c r="B816" s="31"/>
    </row>
    <row r="817" spans="1:2" ht="13" x14ac:dyDescent="0.15">
      <c r="A817" s="64"/>
      <c r="B817" s="31"/>
    </row>
    <row r="818" spans="1:2" ht="13" x14ac:dyDescent="0.15">
      <c r="A818" s="64"/>
      <c r="B818" s="31"/>
    </row>
    <row r="819" spans="1:2" ht="13" x14ac:dyDescent="0.15">
      <c r="A819" s="64"/>
      <c r="B819" s="31"/>
    </row>
    <row r="820" spans="1:2" ht="13" x14ac:dyDescent="0.15">
      <c r="A820" s="64"/>
      <c r="B820" s="31"/>
    </row>
    <row r="821" spans="1:2" ht="13" x14ac:dyDescent="0.15">
      <c r="A821" s="64"/>
      <c r="B821" s="31"/>
    </row>
    <row r="822" spans="1:2" ht="13" x14ac:dyDescent="0.15">
      <c r="A822" s="64"/>
      <c r="B822" s="31"/>
    </row>
    <row r="823" spans="1:2" ht="13" x14ac:dyDescent="0.15">
      <c r="A823" s="64"/>
      <c r="B823" s="31"/>
    </row>
    <row r="824" spans="1:2" ht="13" x14ac:dyDescent="0.15">
      <c r="A824" s="64"/>
      <c r="B824" s="31"/>
    </row>
    <row r="825" spans="1:2" ht="13" x14ac:dyDescent="0.15">
      <c r="A825" s="64"/>
      <c r="B825" s="31"/>
    </row>
    <row r="826" spans="1:2" ht="13" x14ac:dyDescent="0.15">
      <c r="A826" s="64"/>
      <c r="B826" s="31"/>
    </row>
    <row r="827" spans="1:2" ht="13" x14ac:dyDescent="0.15">
      <c r="A827" s="64"/>
      <c r="B827" s="31"/>
    </row>
    <row r="828" spans="1:2" ht="13" x14ac:dyDescent="0.15">
      <c r="A828" s="64"/>
      <c r="B828" s="31"/>
    </row>
    <row r="829" spans="1:2" ht="13" x14ac:dyDescent="0.15">
      <c r="A829" s="64"/>
      <c r="B829" s="31"/>
    </row>
    <row r="830" spans="1:2" ht="13" x14ac:dyDescent="0.15">
      <c r="A830" s="64"/>
      <c r="B830" s="31"/>
    </row>
    <row r="831" spans="1:2" ht="13" x14ac:dyDescent="0.15">
      <c r="A831" s="64"/>
      <c r="B831" s="31"/>
    </row>
    <row r="832" spans="1:2" ht="13" x14ac:dyDescent="0.15">
      <c r="A832" s="64"/>
      <c r="B832" s="31"/>
    </row>
    <row r="833" spans="1:2" ht="13" x14ac:dyDescent="0.15">
      <c r="A833" s="64"/>
      <c r="B833" s="31"/>
    </row>
    <row r="834" spans="1:2" ht="13" x14ac:dyDescent="0.15">
      <c r="A834" s="64"/>
      <c r="B834" s="31"/>
    </row>
    <row r="835" spans="1:2" ht="13" x14ac:dyDescent="0.15">
      <c r="A835" s="64"/>
      <c r="B835" s="31"/>
    </row>
    <row r="836" spans="1:2" ht="13" x14ac:dyDescent="0.15">
      <c r="A836" s="64"/>
      <c r="B836" s="31"/>
    </row>
    <row r="837" spans="1:2" ht="13" x14ac:dyDescent="0.15">
      <c r="A837" s="64"/>
      <c r="B837" s="31"/>
    </row>
    <row r="838" spans="1:2" ht="13" x14ac:dyDescent="0.15">
      <c r="A838" s="64"/>
      <c r="B838" s="31"/>
    </row>
    <row r="839" spans="1:2" ht="13" x14ac:dyDescent="0.15">
      <c r="A839" s="64"/>
      <c r="B839" s="31"/>
    </row>
    <row r="840" spans="1:2" ht="13" x14ac:dyDescent="0.15">
      <c r="A840" s="64"/>
      <c r="B840" s="31"/>
    </row>
    <row r="841" spans="1:2" ht="13" x14ac:dyDescent="0.15">
      <c r="A841" s="64"/>
      <c r="B841" s="31"/>
    </row>
    <row r="842" spans="1:2" ht="13" x14ac:dyDescent="0.15">
      <c r="A842" s="64"/>
      <c r="B842" s="31"/>
    </row>
    <row r="843" spans="1:2" ht="13" x14ac:dyDescent="0.15">
      <c r="A843" s="64"/>
      <c r="B843" s="31"/>
    </row>
    <row r="844" spans="1:2" ht="13" x14ac:dyDescent="0.15">
      <c r="A844" s="64"/>
      <c r="B844" s="31"/>
    </row>
    <row r="845" spans="1:2" ht="13" x14ac:dyDescent="0.15">
      <c r="A845" s="64"/>
      <c r="B845" s="31"/>
    </row>
    <row r="846" spans="1:2" ht="13" x14ac:dyDescent="0.15">
      <c r="A846" s="64"/>
      <c r="B846" s="31"/>
    </row>
    <row r="847" spans="1:2" ht="13" x14ac:dyDescent="0.15">
      <c r="A847" s="64"/>
      <c r="B847" s="31"/>
    </row>
    <row r="848" spans="1:2" ht="13" x14ac:dyDescent="0.15">
      <c r="A848" s="64"/>
      <c r="B848" s="31"/>
    </row>
    <row r="849" spans="1:2" ht="13" x14ac:dyDescent="0.15">
      <c r="A849" s="64"/>
      <c r="B849" s="31"/>
    </row>
    <row r="850" spans="1:2" ht="13" x14ac:dyDescent="0.15">
      <c r="A850" s="64"/>
      <c r="B850" s="31"/>
    </row>
    <row r="851" spans="1:2" ht="13" x14ac:dyDescent="0.15">
      <c r="A851" s="64"/>
      <c r="B851" s="31"/>
    </row>
    <row r="852" spans="1:2" ht="13" x14ac:dyDescent="0.15">
      <c r="A852" s="64"/>
      <c r="B852" s="31"/>
    </row>
    <row r="853" spans="1:2" ht="13" x14ac:dyDescent="0.15">
      <c r="A853" s="64"/>
      <c r="B853" s="31"/>
    </row>
    <row r="854" spans="1:2" ht="13" x14ac:dyDescent="0.15">
      <c r="A854" s="64"/>
      <c r="B854" s="31"/>
    </row>
    <row r="855" spans="1:2" ht="13" x14ac:dyDescent="0.15">
      <c r="A855" s="64"/>
      <c r="B855" s="31"/>
    </row>
    <row r="856" spans="1:2" ht="13" x14ac:dyDescent="0.15">
      <c r="A856" s="64"/>
      <c r="B856" s="31"/>
    </row>
    <row r="857" spans="1:2" ht="13" x14ac:dyDescent="0.15">
      <c r="A857" s="64"/>
      <c r="B857" s="31"/>
    </row>
    <row r="858" spans="1:2" ht="13" x14ac:dyDescent="0.15">
      <c r="A858" s="64"/>
      <c r="B858" s="31"/>
    </row>
    <row r="859" spans="1:2" ht="13" x14ac:dyDescent="0.15">
      <c r="A859" s="64"/>
      <c r="B859" s="31"/>
    </row>
    <row r="860" spans="1:2" ht="13" x14ac:dyDescent="0.15">
      <c r="A860" s="64"/>
      <c r="B860" s="31"/>
    </row>
    <row r="861" spans="1:2" ht="13" x14ac:dyDescent="0.15">
      <c r="A861" s="64"/>
      <c r="B861" s="31"/>
    </row>
    <row r="862" spans="1:2" ht="13" x14ac:dyDescent="0.15">
      <c r="A862" s="64"/>
      <c r="B862" s="31"/>
    </row>
    <row r="863" spans="1:2" ht="13" x14ac:dyDescent="0.15">
      <c r="A863" s="64"/>
      <c r="B863" s="31"/>
    </row>
    <row r="864" spans="1:2" ht="13" x14ac:dyDescent="0.15">
      <c r="A864" s="64"/>
      <c r="B864" s="31"/>
    </row>
    <row r="865" spans="1:2" ht="13" x14ac:dyDescent="0.15">
      <c r="A865" s="64"/>
      <c r="B865" s="31"/>
    </row>
    <row r="866" spans="1:2" ht="13" x14ac:dyDescent="0.15">
      <c r="A866" s="64"/>
      <c r="B866" s="31"/>
    </row>
    <row r="867" spans="1:2" ht="13" x14ac:dyDescent="0.15">
      <c r="A867" s="64"/>
      <c r="B867" s="31"/>
    </row>
    <row r="868" spans="1:2" ht="13" x14ac:dyDescent="0.15">
      <c r="A868" s="64"/>
      <c r="B868" s="31"/>
    </row>
    <row r="869" spans="1:2" ht="13" x14ac:dyDescent="0.15">
      <c r="A869" s="64"/>
      <c r="B869" s="31"/>
    </row>
    <row r="870" spans="1:2" ht="13" x14ac:dyDescent="0.15">
      <c r="A870" s="64"/>
      <c r="B870" s="31"/>
    </row>
    <row r="871" spans="1:2" ht="13" x14ac:dyDescent="0.15">
      <c r="A871" s="64"/>
      <c r="B871" s="31"/>
    </row>
    <row r="872" spans="1:2" ht="13" x14ac:dyDescent="0.15">
      <c r="A872" s="64"/>
      <c r="B872" s="31"/>
    </row>
    <row r="873" spans="1:2" ht="13" x14ac:dyDescent="0.15">
      <c r="A873" s="64"/>
      <c r="B873" s="31"/>
    </row>
    <row r="874" spans="1:2" ht="13" x14ac:dyDescent="0.15">
      <c r="A874" s="64"/>
      <c r="B874" s="31"/>
    </row>
    <row r="875" spans="1:2" ht="13" x14ac:dyDescent="0.15">
      <c r="A875" s="64"/>
      <c r="B875" s="31"/>
    </row>
    <row r="876" spans="1:2" ht="13" x14ac:dyDescent="0.15">
      <c r="A876" s="64"/>
      <c r="B876" s="31"/>
    </row>
    <row r="877" spans="1:2" ht="13" x14ac:dyDescent="0.15">
      <c r="A877" s="64"/>
      <c r="B877" s="31"/>
    </row>
    <row r="878" spans="1:2" ht="13" x14ac:dyDescent="0.15">
      <c r="A878" s="64"/>
      <c r="B878" s="31"/>
    </row>
    <row r="879" spans="1:2" ht="13" x14ac:dyDescent="0.15">
      <c r="A879" s="64"/>
      <c r="B879" s="31"/>
    </row>
    <row r="880" spans="1:2" ht="13" x14ac:dyDescent="0.15">
      <c r="A880" s="64"/>
      <c r="B880" s="31"/>
    </row>
    <row r="881" spans="1:2" ht="13" x14ac:dyDescent="0.15">
      <c r="A881" s="64"/>
      <c r="B881" s="31"/>
    </row>
    <row r="882" spans="1:2" ht="13" x14ac:dyDescent="0.15">
      <c r="A882" s="64"/>
      <c r="B882" s="31"/>
    </row>
    <row r="883" spans="1:2" ht="13" x14ac:dyDescent="0.15">
      <c r="A883" s="64"/>
      <c r="B883" s="31"/>
    </row>
    <row r="884" spans="1:2" ht="13" x14ac:dyDescent="0.15">
      <c r="A884" s="64"/>
      <c r="B884" s="31"/>
    </row>
    <row r="885" spans="1:2" ht="13" x14ac:dyDescent="0.15">
      <c r="A885" s="64"/>
      <c r="B885" s="31"/>
    </row>
    <row r="886" spans="1:2" ht="13" x14ac:dyDescent="0.15">
      <c r="A886" s="64"/>
      <c r="B886" s="31"/>
    </row>
    <row r="887" spans="1:2" ht="13" x14ac:dyDescent="0.15">
      <c r="A887" s="64"/>
      <c r="B887" s="31"/>
    </row>
    <row r="888" spans="1:2" ht="13" x14ac:dyDescent="0.15">
      <c r="A888" s="64"/>
      <c r="B888" s="31"/>
    </row>
    <row r="889" spans="1:2" ht="13" x14ac:dyDescent="0.15">
      <c r="A889" s="64"/>
      <c r="B889" s="31"/>
    </row>
    <row r="890" spans="1:2" ht="13" x14ac:dyDescent="0.15">
      <c r="A890" s="64"/>
      <c r="B890" s="31"/>
    </row>
    <row r="891" spans="1:2" ht="13" x14ac:dyDescent="0.15">
      <c r="A891" s="64"/>
      <c r="B891" s="31"/>
    </row>
    <row r="892" spans="1:2" ht="13" x14ac:dyDescent="0.15">
      <c r="A892" s="64"/>
      <c r="B892" s="31"/>
    </row>
    <row r="893" spans="1:2" ht="13" x14ac:dyDescent="0.15">
      <c r="A893" s="64"/>
      <c r="B893" s="31"/>
    </row>
    <row r="894" spans="1:2" ht="13" x14ac:dyDescent="0.15">
      <c r="A894" s="64"/>
      <c r="B894" s="31"/>
    </row>
    <row r="895" spans="1:2" ht="13" x14ac:dyDescent="0.15">
      <c r="A895" s="64"/>
      <c r="B895" s="31"/>
    </row>
    <row r="896" spans="1:2" ht="13" x14ac:dyDescent="0.15">
      <c r="A896" s="64"/>
      <c r="B896" s="31"/>
    </row>
    <row r="897" spans="1:2" ht="13" x14ac:dyDescent="0.15">
      <c r="A897" s="64"/>
      <c r="B897" s="31"/>
    </row>
    <row r="898" spans="1:2" ht="13" x14ac:dyDescent="0.15">
      <c r="A898" s="64"/>
      <c r="B898" s="31"/>
    </row>
    <row r="899" spans="1:2" ht="13" x14ac:dyDescent="0.15">
      <c r="A899" s="64"/>
      <c r="B899" s="31"/>
    </row>
    <row r="900" spans="1:2" ht="13" x14ac:dyDescent="0.15">
      <c r="A900" s="64"/>
      <c r="B900" s="31"/>
    </row>
    <row r="901" spans="1:2" ht="13" x14ac:dyDescent="0.15">
      <c r="A901" s="64"/>
      <c r="B901" s="31"/>
    </row>
    <row r="902" spans="1:2" ht="13" x14ac:dyDescent="0.15">
      <c r="A902" s="64"/>
      <c r="B902" s="31"/>
    </row>
    <row r="903" spans="1:2" ht="13" x14ac:dyDescent="0.15">
      <c r="A903" s="64"/>
      <c r="B903" s="31"/>
    </row>
    <row r="904" spans="1:2" ht="13" x14ac:dyDescent="0.15">
      <c r="A904" s="64"/>
      <c r="B904" s="31"/>
    </row>
    <row r="905" spans="1:2" ht="13" x14ac:dyDescent="0.15">
      <c r="A905" s="64"/>
      <c r="B905" s="31"/>
    </row>
    <row r="906" spans="1:2" ht="13" x14ac:dyDescent="0.15">
      <c r="A906" s="64"/>
      <c r="B906" s="31"/>
    </row>
    <row r="907" spans="1:2" ht="13" x14ac:dyDescent="0.15">
      <c r="A907" s="64"/>
      <c r="B907" s="31"/>
    </row>
    <row r="908" spans="1:2" ht="13" x14ac:dyDescent="0.15">
      <c r="A908" s="64"/>
      <c r="B908" s="31"/>
    </row>
    <row r="909" spans="1:2" ht="13" x14ac:dyDescent="0.15">
      <c r="A909" s="64"/>
      <c r="B909" s="31"/>
    </row>
    <row r="910" spans="1:2" ht="13" x14ac:dyDescent="0.15">
      <c r="A910" s="64"/>
      <c r="B910" s="31"/>
    </row>
    <row r="911" spans="1:2" ht="13" x14ac:dyDescent="0.15">
      <c r="A911" s="64"/>
      <c r="B911" s="31"/>
    </row>
    <row r="912" spans="1:2" ht="13" x14ac:dyDescent="0.15">
      <c r="A912" s="64"/>
      <c r="B912" s="31"/>
    </row>
    <row r="913" spans="1:2" ht="13" x14ac:dyDescent="0.15">
      <c r="A913" s="64"/>
      <c r="B913" s="31"/>
    </row>
    <row r="914" spans="1:2" ht="13" x14ac:dyDescent="0.15">
      <c r="A914" s="64"/>
      <c r="B914" s="31"/>
    </row>
    <row r="915" spans="1:2" ht="13" x14ac:dyDescent="0.15">
      <c r="A915" s="64"/>
      <c r="B915" s="31"/>
    </row>
    <row r="916" spans="1:2" ht="13" x14ac:dyDescent="0.15">
      <c r="A916" s="64"/>
      <c r="B916" s="31"/>
    </row>
    <row r="917" spans="1:2" ht="13" x14ac:dyDescent="0.15">
      <c r="A917" s="64"/>
      <c r="B917" s="31"/>
    </row>
    <row r="918" spans="1:2" ht="13" x14ac:dyDescent="0.15">
      <c r="A918" s="64"/>
      <c r="B918" s="31"/>
    </row>
    <row r="919" spans="1:2" ht="13" x14ac:dyDescent="0.15">
      <c r="A919" s="64"/>
      <c r="B919" s="31"/>
    </row>
    <row r="920" spans="1:2" ht="13" x14ac:dyDescent="0.15">
      <c r="A920" s="64"/>
      <c r="B920" s="31"/>
    </row>
    <row r="921" spans="1:2" ht="13" x14ac:dyDescent="0.15">
      <c r="A921" s="64"/>
      <c r="B921" s="31"/>
    </row>
    <row r="922" spans="1:2" ht="13" x14ac:dyDescent="0.15">
      <c r="A922" s="64"/>
      <c r="B922" s="31"/>
    </row>
    <row r="923" spans="1:2" ht="13" x14ac:dyDescent="0.15">
      <c r="A923" s="64"/>
      <c r="B923" s="31"/>
    </row>
    <row r="924" spans="1:2" ht="13" x14ac:dyDescent="0.15">
      <c r="A924" s="64"/>
      <c r="B924" s="31"/>
    </row>
    <row r="925" spans="1:2" ht="13" x14ac:dyDescent="0.15">
      <c r="A925" s="64"/>
      <c r="B925" s="31"/>
    </row>
    <row r="926" spans="1:2" ht="13" x14ac:dyDescent="0.15">
      <c r="A926" s="64"/>
      <c r="B926" s="31"/>
    </row>
    <row r="927" spans="1:2" ht="13" x14ac:dyDescent="0.15">
      <c r="A927" s="64"/>
      <c r="B927" s="31"/>
    </row>
    <row r="928" spans="1:2" ht="13" x14ac:dyDescent="0.15">
      <c r="A928" s="64"/>
      <c r="B928" s="31"/>
    </row>
    <row r="929" spans="1:2" ht="13" x14ac:dyDescent="0.15">
      <c r="A929" s="64"/>
      <c r="B929" s="31"/>
    </row>
    <row r="930" spans="1:2" ht="13" x14ac:dyDescent="0.15">
      <c r="A930" s="64"/>
      <c r="B930" s="31"/>
    </row>
    <row r="931" spans="1:2" ht="13" x14ac:dyDescent="0.15">
      <c r="A931" s="64"/>
      <c r="B931" s="31"/>
    </row>
    <row r="932" spans="1:2" ht="13" x14ac:dyDescent="0.15">
      <c r="A932" s="64"/>
      <c r="B932" s="31"/>
    </row>
    <row r="933" spans="1:2" ht="13" x14ac:dyDescent="0.15">
      <c r="A933" s="64"/>
      <c r="B933" s="31"/>
    </row>
    <row r="934" spans="1:2" ht="13" x14ac:dyDescent="0.15">
      <c r="A934" s="64"/>
      <c r="B934" s="31"/>
    </row>
    <row r="935" spans="1:2" ht="13" x14ac:dyDescent="0.15">
      <c r="A935" s="64"/>
      <c r="B935" s="31"/>
    </row>
    <row r="936" spans="1:2" ht="13" x14ac:dyDescent="0.15">
      <c r="A936" s="64"/>
      <c r="B936" s="31"/>
    </row>
    <row r="937" spans="1:2" ht="13" x14ac:dyDescent="0.15">
      <c r="A937" s="64"/>
      <c r="B937" s="31"/>
    </row>
    <row r="938" spans="1:2" ht="13" x14ac:dyDescent="0.15">
      <c r="A938" s="64"/>
      <c r="B938" s="31"/>
    </row>
    <row r="939" spans="1:2" ht="13" x14ac:dyDescent="0.15">
      <c r="A939" s="64"/>
      <c r="B939" s="31"/>
    </row>
    <row r="940" spans="1:2" ht="13" x14ac:dyDescent="0.15">
      <c r="A940" s="64"/>
      <c r="B940" s="31"/>
    </row>
    <row r="941" spans="1:2" ht="13" x14ac:dyDescent="0.15">
      <c r="A941" s="64"/>
      <c r="B941" s="31"/>
    </row>
    <row r="942" spans="1:2" ht="13" x14ac:dyDescent="0.15">
      <c r="A942" s="64"/>
      <c r="B942" s="31"/>
    </row>
    <row r="943" spans="1:2" ht="13" x14ac:dyDescent="0.15">
      <c r="A943" s="64"/>
      <c r="B943" s="31"/>
    </row>
    <row r="944" spans="1:2" ht="13" x14ac:dyDescent="0.15">
      <c r="A944" s="64"/>
      <c r="B944" s="31"/>
    </row>
    <row r="945" spans="1:2" ht="13" x14ac:dyDescent="0.15">
      <c r="A945" s="64"/>
      <c r="B945" s="31"/>
    </row>
    <row r="946" spans="1:2" ht="13" x14ac:dyDescent="0.15">
      <c r="A946" s="64"/>
      <c r="B946" s="31"/>
    </row>
    <row r="947" spans="1:2" ht="13" x14ac:dyDescent="0.15">
      <c r="A947" s="64"/>
      <c r="B947" s="31"/>
    </row>
    <row r="948" spans="1:2" ht="13" x14ac:dyDescent="0.15">
      <c r="A948" s="64"/>
      <c r="B948" s="31"/>
    </row>
    <row r="949" spans="1:2" ht="13" x14ac:dyDescent="0.15">
      <c r="A949" s="64"/>
      <c r="B949" s="31"/>
    </row>
    <row r="950" spans="1:2" ht="13" x14ac:dyDescent="0.15">
      <c r="A950" s="64"/>
      <c r="B950" s="31"/>
    </row>
    <row r="951" spans="1:2" ht="13" x14ac:dyDescent="0.15">
      <c r="A951" s="64"/>
      <c r="B951" s="31"/>
    </row>
    <row r="952" spans="1:2" ht="13" x14ac:dyDescent="0.15">
      <c r="A952" s="64"/>
      <c r="B952" s="31"/>
    </row>
    <row r="953" spans="1:2" ht="13" x14ac:dyDescent="0.15">
      <c r="A953" s="64"/>
      <c r="B953" s="31"/>
    </row>
    <row r="954" spans="1:2" ht="13" x14ac:dyDescent="0.15">
      <c r="A954" s="64"/>
      <c r="B954" s="31"/>
    </row>
    <row r="955" spans="1:2" ht="13" x14ac:dyDescent="0.15">
      <c r="A955" s="64"/>
      <c r="B955" s="31"/>
    </row>
    <row r="956" spans="1:2" ht="13" x14ac:dyDescent="0.15">
      <c r="A956" s="64"/>
      <c r="B956" s="31"/>
    </row>
    <row r="957" spans="1:2" ht="13" x14ac:dyDescent="0.15">
      <c r="A957" s="64"/>
      <c r="B957" s="31"/>
    </row>
    <row r="958" spans="1:2" ht="13" x14ac:dyDescent="0.15">
      <c r="A958" s="64"/>
      <c r="B958" s="31"/>
    </row>
    <row r="959" spans="1:2" ht="13" x14ac:dyDescent="0.15">
      <c r="A959" s="64"/>
      <c r="B959" s="31"/>
    </row>
    <row r="960" spans="1:2" ht="13" x14ac:dyDescent="0.15">
      <c r="A960" s="64"/>
      <c r="B960" s="31"/>
    </row>
    <row r="961" spans="1:2" ht="13" x14ac:dyDescent="0.15">
      <c r="A961" s="64"/>
      <c r="B961" s="31"/>
    </row>
    <row r="962" spans="1:2" ht="13" x14ac:dyDescent="0.15">
      <c r="A962" s="64"/>
      <c r="B962" s="31"/>
    </row>
    <row r="963" spans="1:2" ht="13" x14ac:dyDescent="0.15">
      <c r="A963" s="64"/>
      <c r="B963" s="31"/>
    </row>
    <row r="964" spans="1:2" ht="13" x14ac:dyDescent="0.15">
      <c r="A964" s="64"/>
      <c r="B964" s="31"/>
    </row>
    <row r="965" spans="1:2" ht="13" x14ac:dyDescent="0.15">
      <c r="A965" s="64"/>
      <c r="B965" s="31"/>
    </row>
    <row r="966" spans="1:2" ht="13" x14ac:dyDescent="0.15">
      <c r="A966" s="64"/>
      <c r="B966" s="31"/>
    </row>
    <row r="967" spans="1:2" ht="13" x14ac:dyDescent="0.15">
      <c r="A967" s="64"/>
      <c r="B967" s="31"/>
    </row>
    <row r="968" spans="1:2" ht="13" x14ac:dyDescent="0.15">
      <c r="A968" s="64"/>
      <c r="B968" s="31"/>
    </row>
    <row r="969" spans="1:2" ht="13" x14ac:dyDescent="0.15">
      <c r="A969" s="64"/>
      <c r="B969" s="31"/>
    </row>
    <row r="970" spans="1:2" ht="13" x14ac:dyDescent="0.15">
      <c r="A970" s="64"/>
      <c r="B970" s="31"/>
    </row>
    <row r="971" spans="1:2" ht="13" x14ac:dyDescent="0.15">
      <c r="A971" s="64"/>
      <c r="B971" s="31"/>
    </row>
    <row r="972" spans="1:2" ht="13" x14ac:dyDescent="0.15">
      <c r="A972" s="64"/>
      <c r="B972" s="31"/>
    </row>
    <row r="973" spans="1:2" ht="13" x14ac:dyDescent="0.15">
      <c r="A973" s="64"/>
      <c r="B973" s="31"/>
    </row>
    <row r="974" spans="1:2" ht="13" x14ac:dyDescent="0.15">
      <c r="A974" s="64"/>
      <c r="B974" s="31"/>
    </row>
    <row r="975" spans="1:2" ht="13" x14ac:dyDescent="0.15">
      <c r="A975" s="64"/>
      <c r="B975" s="31"/>
    </row>
    <row r="976" spans="1:2" ht="13" x14ac:dyDescent="0.15">
      <c r="A976" s="64"/>
      <c r="B976" s="31"/>
    </row>
    <row r="977" spans="1:2" ht="13" x14ac:dyDescent="0.15">
      <c r="A977" s="64"/>
      <c r="B977" s="31"/>
    </row>
    <row r="978" spans="1:2" ht="13" x14ac:dyDescent="0.15">
      <c r="A978" s="64"/>
      <c r="B978" s="31"/>
    </row>
    <row r="979" spans="1:2" ht="13" x14ac:dyDescent="0.15">
      <c r="A979" s="64"/>
      <c r="B979" s="31"/>
    </row>
    <row r="980" spans="1:2" ht="13" x14ac:dyDescent="0.15">
      <c r="A980" s="64"/>
      <c r="B980" s="31"/>
    </row>
    <row r="981" spans="1:2" ht="13" x14ac:dyDescent="0.15">
      <c r="A981" s="64"/>
      <c r="B981" s="31"/>
    </row>
    <row r="982" spans="1:2" ht="13" x14ac:dyDescent="0.15">
      <c r="A982" s="64"/>
      <c r="B982" s="31"/>
    </row>
    <row r="983" spans="1:2" ht="13" x14ac:dyDescent="0.15">
      <c r="A983" s="64"/>
      <c r="B983" s="31"/>
    </row>
    <row r="984" spans="1:2" ht="13" x14ac:dyDescent="0.15">
      <c r="A984" s="64"/>
      <c r="B984" s="31"/>
    </row>
    <row r="985" spans="1:2" ht="13" x14ac:dyDescent="0.15">
      <c r="A985" s="64"/>
      <c r="B985" s="31"/>
    </row>
    <row r="986" spans="1:2" ht="13" x14ac:dyDescent="0.15">
      <c r="A986" s="64"/>
      <c r="B986" s="31"/>
    </row>
    <row r="987" spans="1:2" ht="13" x14ac:dyDescent="0.15">
      <c r="A987" s="64"/>
      <c r="B987" s="31"/>
    </row>
    <row r="988" spans="1:2" ht="13" x14ac:dyDescent="0.15">
      <c r="A988" s="64"/>
      <c r="B988" s="31"/>
    </row>
    <row r="989" spans="1:2" ht="13" x14ac:dyDescent="0.15">
      <c r="A989" s="64"/>
      <c r="B989" s="31"/>
    </row>
    <row r="990" spans="1:2" ht="13" x14ac:dyDescent="0.15">
      <c r="A990" s="64"/>
      <c r="B990" s="31"/>
    </row>
    <row r="991" spans="1:2" ht="13" x14ac:dyDescent="0.15">
      <c r="A991" s="64"/>
      <c r="B991" s="31"/>
    </row>
    <row r="992" spans="1:2" ht="13" x14ac:dyDescent="0.15">
      <c r="A992" s="64"/>
      <c r="B992" s="31"/>
    </row>
    <row r="993" spans="1:2" ht="13" x14ac:dyDescent="0.15">
      <c r="A993" s="64"/>
      <c r="B993" s="31"/>
    </row>
    <row r="994" spans="1:2" ht="13" x14ac:dyDescent="0.15">
      <c r="A994" s="64"/>
      <c r="B994" s="31"/>
    </row>
    <row r="995" spans="1:2" ht="13" x14ac:dyDescent="0.15">
      <c r="A995" s="64"/>
      <c r="B995" s="31"/>
    </row>
    <row r="996" spans="1:2" ht="13" x14ac:dyDescent="0.15">
      <c r="A996" s="64"/>
      <c r="B996" s="31"/>
    </row>
    <row r="997" spans="1:2" ht="13" x14ac:dyDescent="0.15">
      <c r="A997" s="64"/>
      <c r="B997" s="31"/>
    </row>
    <row r="998" spans="1:2" ht="13" x14ac:dyDescent="0.15">
      <c r="A998" s="64"/>
      <c r="B998" s="31"/>
    </row>
    <row r="999" spans="1:2" ht="13" x14ac:dyDescent="0.15">
      <c r="A999" s="64"/>
      <c r="B999" s="31"/>
    </row>
    <row r="1000" spans="1:2" ht="13" x14ac:dyDescent="0.15">
      <c r="A1000" s="64"/>
      <c r="B1000" s="31"/>
    </row>
    <row r="1001" spans="1:2" ht="13" x14ac:dyDescent="0.15">
      <c r="A1001" s="64"/>
      <c r="B1001" s="31"/>
    </row>
  </sheetData>
  <mergeCells count="1">
    <mergeCell ref="A1:B1"/>
  </mergeCells>
  <pageMargins left="0.7" right="0.7" top="0.75" bottom="0.75" header="0.3" footer="0.3"/>
  <ignoredErrors>
    <ignoredError sqref="A93:A117 A68:A92 A57:A6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987"/>
  <sheetViews>
    <sheetView showGridLines="0" workbookViewId="0">
      <selection sqref="A1:B1"/>
    </sheetView>
  </sheetViews>
  <sheetFormatPr baseColWidth="10" defaultColWidth="14.5" defaultRowHeight="15.75" customHeight="1" x14ac:dyDescent="0.15"/>
  <cols>
    <col min="2" max="2" width="72.5" customWidth="1"/>
    <col min="3" max="3" width="41.6640625" customWidth="1"/>
  </cols>
  <sheetData>
    <row r="1" spans="1:26" ht="15.75" customHeight="1" x14ac:dyDescent="0.15">
      <c r="A1" s="192" t="s">
        <v>7370</v>
      </c>
      <c r="B1" s="193"/>
      <c r="C1" s="7"/>
      <c r="D1" s="65"/>
      <c r="E1" s="7"/>
      <c r="F1" s="7"/>
      <c r="G1" s="7"/>
      <c r="H1" s="7"/>
      <c r="I1" s="7"/>
      <c r="J1" s="7"/>
      <c r="K1" s="7"/>
      <c r="L1" s="7"/>
      <c r="M1" s="7"/>
      <c r="N1" s="7"/>
      <c r="O1" s="7"/>
      <c r="P1" s="7"/>
      <c r="Q1" s="7"/>
      <c r="R1" s="7"/>
      <c r="S1" s="7"/>
      <c r="T1" s="7"/>
      <c r="U1" s="7"/>
      <c r="V1" s="7"/>
      <c r="W1" s="7"/>
      <c r="X1" s="7"/>
      <c r="Y1" s="7"/>
      <c r="Z1" s="7"/>
    </row>
    <row r="2" spans="1:26" ht="15.75" customHeight="1" x14ac:dyDescent="0.15">
      <c r="A2" s="25" t="s">
        <v>292</v>
      </c>
      <c r="B2" s="66"/>
      <c r="C2" s="5"/>
      <c r="D2" s="37"/>
      <c r="E2" s="5"/>
      <c r="F2" s="5"/>
      <c r="G2" s="5"/>
      <c r="H2" s="5"/>
      <c r="I2" s="5"/>
      <c r="J2" s="5"/>
      <c r="K2" s="5"/>
      <c r="L2" s="5"/>
      <c r="M2" s="5"/>
      <c r="N2" s="5"/>
      <c r="O2" s="5"/>
      <c r="P2" s="5"/>
      <c r="Q2" s="5"/>
      <c r="R2" s="5"/>
      <c r="S2" s="5"/>
      <c r="T2" s="5"/>
      <c r="U2" s="5"/>
      <c r="V2" s="5"/>
      <c r="W2" s="5"/>
      <c r="X2" s="5"/>
      <c r="Y2" s="5"/>
      <c r="Z2" s="5"/>
    </row>
    <row r="3" spans="1:26" ht="15.75" customHeight="1" x14ac:dyDescent="0.15">
      <c r="A3" s="42" t="s">
        <v>6088</v>
      </c>
      <c r="B3" s="66" t="s">
        <v>6089</v>
      </c>
      <c r="C3" s="5"/>
      <c r="D3" s="37"/>
      <c r="E3" s="5"/>
      <c r="F3" s="5"/>
      <c r="G3" s="5"/>
      <c r="H3" s="5"/>
      <c r="I3" s="5"/>
      <c r="J3" s="5"/>
      <c r="K3" s="5"/>
      <c r="L3" s="5"/>
      <c r="M3" s="5"/>
      <c r="N3" s="5"/>
      <c r="O3" s="5"/>
      <c r="P3" s="5"/>
      <c r="Q3" s="5"/>
      <c r="R3" s="5"/>
      <c r="S3" s="5"/>
      <c r="T3" s="5"/>
      <c r="U3" s="5"/>
      <c r="V3" s="5"/>
      <c r="W3" s="5"/>
      <c r="X3" s="5"/>
      <c r="Y3" s="5"/>
      <c r="Z3" s="5"/>
    </row>
    <row r="4" spans="1:26" ht="15.75" customHeight="1" x14ac:dyDescent="0.15">
      <c r="A4" s="42" t="s">
        <v>6090</v>
      </c>
      <c r="B4" s="66" t="s">
        <v>6091</v>
      </c>
      <c r="C4" s="5"/>
      <c r="D4" s="37"/>
      <c r="E4" s="5"/>
      <c r="F4" s="5"/>
      <c r="G4" s="5"/>
      <c r="H4" s="5"/>
      <c r="I4" s="5"/>
      <c r="J4" s="5"/>
      <c r="K4" s="5"/>
      <c r="L4" s="5"/>
      <c r="M4" s="5"/>
      <c r="N4" s="5"/>
      <c r="O4" s="5"/>
      <c r="P4" s="5"/>
      <c r="Q4" s="5"/>
      <c r="R4" s="5"/>
      <c r="S4" s="5"/>
      <c r="T4" s="5"/>
      <c r="U4" s="5"/>
      <c r="V4" s="5"/>
      <c r="W4" s="5"/>
      <c r="X4" s="5"/>
      <c r="Y4" s="5"/>
      <c r="Z4" s="5"/>
    </row>
    <row r="5" spans="1:26" ht="15.75" customHeight="1" x14ac:dyDescent="0.15">
      <c r="A5" s="42" t="s">
        <v>6092</v>
      </c>
      <c r="B5" s="66" t="s">
        <v>6093</v>
      </c>
      <c r="C5" s="5"/>
      <c r="D5" s="37"/>
      <c r="E5" s="5"/>
      <c r="F5" s="5"/>
      <c r="G5" s="5"/>
      <c r="H5" s="5"/>
      <c r="I5" s="5"/>
      <c r="J5" s="5"/>
      <c r="K5" s="5"/>
      <c r="L5" s="5"/>
      <c r="M5" s="5"/>
      <c r="N5" s="5"/>
      <c r="O5" s="5"/>
      <c r="P5" s="5"/>
      <c r="Q5" s="5"/>
      <c r="R5" s="5"/>
      <c r="S5" s="5"/>
      <c r="T5" s="5"/>
      <c r="U5" s="5"/>
      <c r="V5" s="5"/>
      <c r="W5" s="5"/>
      <c r="X5" s="5"/>
      <c r="Y5" s="5"/>
      <c r="Z5" s="5"/>
    </row>
    <row r="6" spans="1:26" ht="15.75" customHeight="1" x14ac:dyDescent="0.15">
      <c r="A6" s="42" t="s">
        <v>6094</v>
      </c>
      <c r="B6" s="66" t="s">
        <v>6095</v>
      </c>
      <c r="C6" s="5"/>
      <c r="D6" s="37"/>
      <c r="E6" s="5"/>
      <c r="F6" s="5"/>
      <c r="G6" s="5"/>
      <c r="H6" s="5"/>
      <c r="I6" s="5"/>
      <c r="J6" s="5"/>
      <c r="K6" s="5"/>
      <c r="L6" s="5"/>
      <c r="M6" s="5"/>
      <c r="N6" s="5"/>
      <c r="O6" s="5"/>
      <c r="P6" s="5"/>
      <c r="Q6" s="5"/>
      <c r="R6" s="5"/>
      <c r="S6" s="5"/>
      <c r="T6" s="5"/>
      <c r="U6" s="5"/>
      <c r="V6" s="5"/>
      <c r="W6" s="5"/>
      <c r="X6" s="5"/>
      <c r="Y6" s="5"/>
      <c r="Z6" s="5"/>
    </row>
    <row r="7" spans="1:26" ht="15.75" customHeight="1" x14ac:dyDescent="0.15">
      <c r="A7" s="42" t="s">
        <v>6096</v>
      </c>
      <c r="B7" s="66" t="s">
        <v>6097</v>
      </c>
      <c r="C7" s="5"/>
      <c r="D7" s="32"/>
      <c r="E7" s="5"/>
      <c r="F7" s="5"/>
      <c r="G7" s="5"/>
      <c r="H7" s="5"/>
      <c r="I7" s="5"/>
      <c r="J7" s="5"/>
      <c r="K7" s="5"/>
      <c r="L7" s="5"/>
      <c r="M7" s="5"/>
      <c r="N7" s="5"/>
      <c r="O7" s="5"/>
      <c r="P7" s="5"/>
      <c r="Q7" s="5"/>
      <c r="R7" s="5"/>
      <c r="S7" s="5"/>
      <c r="T7" s="5"/>
      <c r="U7" s="5"/>
      <c r="V7" s="5"/>
      <c r="W7" s="5"/>
      <c r="X7" s="5"/>
      <c r="Y7" s="5"/>
      <c r="Z7" s="5"/>
    </row>
    <row r="8" spans="1:26" ht="15.75" customHeight="1" x14ac:dyDescent="0.15">
      <c r="A8" s="42" t="s">
        <v>6098</v>
      </c>
      <c r="B8" s="66" t="s">
        <v>6099</v>
      </c>
      <c r="C8" s="5"/>
      <c r="D8" s="5"/>
      <c r="E8" s="5"/>
      <c r="F8" s="5"/>
      <c r="G8" s="5"/>
      <c r="H8" s="5"/>
      <c r="I8" s="5"/>
      <c r="J8" s="5"/>
      <c r="K8" s="5"/>
      <c r="L8" s="5"/>
      <c r="M8" s="5"/>
      <c r="N8" s="5"/>
      <c r="O8" s="5"/>
      <c r="P8" s="5"/>
      <c r="Q8" s="5"/>
      <c r="R8" s="5"/>
      <c r="S8" s="5"/>
      <c r="T8" s="5"/>
      <c r="U8" s="5"/>
      <c r="V8" s="5"/>
      <c r="W8" s="5"/>
      <c r="X8" s="5"/>
      <c r="Y8" s="5"/>
      <c r="Z8" s="5"/>
    </row>
    <row r="9" spans="1:26" ht="15.75" customHeight="1" x14ac:dyDescent="0.15">
      <c r="A9" s="42" t="s">
        <v>6100</v>
      </c>
      <c r="B9" s="66" t="s">
        <v>6101</v>
      </c>
      <c r="C9" s="5"/>
      <c r="D9" s="5"/>
      <c r="E9" s="5"/>
      <c r="F9" s="5"/>
      <c r="G9" s="5"/>
      <c r="H9" s="5"/>
      <c r="I9" s="5"/>
      <c r="J9" s="5"/>
      <c r="K9" s="5"/>
      <c r="L9" s="5"/>
      <c r="M9" s="5"/>
      <c r="N9" s="5"/>
      <c r="O9" s="5"/>
      <c r="P9" s="5"/>
      <c r="Q9" s="5"/>
      <c r="R9" s="5"/>
      <c r="S9" s="5"/>
      <c r="T9" s="5"/>
      <c r="U9" s="5"/>
      <c r="V9" s="5"/>
      <c r="W9" s="5"/>
      <c r="X9" s="5"/>
      <c r="Y9" s="5"/>
      <c r="Z9" s="5"/>
    </row>
    <row r="10" spans="1:26" ht="15.75" customHeight="1" x14ac:dyDescent="0.15">
      <c r="A10" s="42" t="s">
        <v>6102</v>
      </c>
      <c r="B10" s="66" t="s">
        <v>6103</v>
      </c>
      <c r="C10" s="5"/>
      <c r="D10" s="5"/>
      <c r="E10" s="5"/>
      <c r="F10" s="5"/>
      <c r="G10" s="5"/>
      <c r="H10" s="5"/>
      <c r="I10" s="5"/>
      <c r="J10" s="5"/>
      <c r="K10" s="5"/>
      <c r="L10" s="5"/>
      <c r="M10" s="5"/>
      <c r="N10" s="5"/>
      <c r="O10" s="5"/>
      <c r="P10" s="5"/>
      <c r="Q10" s="5"/>
      <c r="R10" s="5"/>
      <c r="S10" s="5"/>
      <c r="T10" s="5"/>
      <c r="U10" s="5"/>
      <c r="V10" s="5"/>
      <c r="W10" s="5"/>
      <c r="X10" s="5"/>
      <c r="Y10" s="5"/>
      <c r="Z10" s="5"/>
    </row>
    <row r="11" spans="1:26" ht="15.75" customHeight="1" x14ac:dyDescent="0.15">
      <c r="A11" s="42" t="s">
        <v>6104</v>
      </c>
      <c r="B11" s="66" t="s">
        <v>6105</v>
      </c>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15">
      <c r="A12" s="42" t="s">
        <v>6106</v>
      </c>
      <c r="B12" s="66" t="s">
        <v>6107</v>
      </c>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15">
      <c r="A13" s="42" t="s">
        <v>6108</v>
      </c>
      <c r="B13" s="66" t="s">
        <v>6109</v>
      </c>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15">
      <c r="A14" s="42" t="s">
        <v>6110</v>
      </c>
      <c r="B14" s="66" t="s">
        <v>6111</v>
      </c>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15">
      <c r="A15" s="42" t="s">
        <v>6112</v>
      </c>
      <c r="B15" s="66" t="s">
        <v>6113</v>
      </c>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15">
      <c r="A16" s="42" t="s">
        <v>6114</v>
      </c>
      <c r="B16" s="66" t="s">
        <v>6115</v>
      </c>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15">
      <c r="A17" s="42" t="s">
        <v>6116</v>
      </c>
      <c r="B17" s="66" t="s">
        <v>6117</v>
      </c>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15">
      <c r="A18" s="42" t="s">
        <v>6118</v>
      </c>
      <c r="B18" s="66" t="s">
        <v>6119</v>
      </c>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15">
      <c r="A19" s="42" t="s">
        <v>6120</v>
      </c>
      <c r="B19" s="66" t="s">
        <v>6121</v>
      </c>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15">
      <c r="A20" s="42" t="s">
        <v>6122</v>
      </c>
      <c r="B20" s="66" t="s">
        <v>6123</v>
      </c>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15">
      <c r="A21" s="42" t="s">
        <v>6124</v>
      </c>
      <c r="B21" s="66" t="s">
        <v>6125</v>
      </c>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15">
      <c r="A22" s="42" t="s">
        <v>6126</v>
      </c>
      <c r="B22" s="66" t="s">
        <v>6127</v>
      </c>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15">
      <c r="A23" s="42" t="s">
        <v>6128</v>
      </c>
      <c r="B23" s="66" t="s">
        <v>6129</v>
      </c>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15">
      <c r="A24" s="42" t="s">
        <v>6130</v>
      </c>
      <c r="B24" s="66" t="s">
        <v>6131</v>
      </c>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15">
      <c r="A25" s="42" t="s">
        <v>6132</v>
      </c>
      <c r="B25" s="66" t="s">
        <v>6133</v>
      </c>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15">
      <c r="A26" s="42" t="s">
        <v>6134</v>
      </c>
      <c r="B26" s="66" t="s">
        <v>6135</v>
      </c>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15">
      <c r="A27" s="42" t="s">
        <v>6136</v>
      </c>
      <c r="B27" s="66" t="s">
        <v>6137</v>
      </c>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15">
      <c r="A28" s="42" t="s">
        <v>6138</v>
      </c>
      <c r="B28" s="66" t="s">
        <v>6139</v>
      </c>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15">
      <c r="A29" s="42" t="s">
        <v>6140</v>
      </c>
      <c r="B29" s="66" t="s">
        <v>6141</v>
      </c>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15">
      <c r="A30" s="42" t="s">
        <v>6142</v>
      </c>
      <c r="B30" s="66" t="s">
        <v>6143</v>
      </c>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15">
      <c r="A31" s="42" t="s">
        <v>6144</v>
      </c>
      <c r="B31" s="66" t="s">
        <v>6145</v>
      </c>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15">
      <c r="A32" s="42" t="s">
        <v>6146</v>
      </c>
      <c r="B32" s="66" t="s">
        <v>6147</v>
      </c>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15">
      <c r="A33" s="42" t="s">
        <v>6148</v>
      </c>
      <c r="B33" s="66" t="s">
        <v>6149</v>
      </c>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15">
      <c r="A34" s="42" t="s">
        <v>6150</v>
      </c>
      <c r="B34" s="66" t="s">
        <v>6151</v>
      </c>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15">
      <c r="A35" s="42" t="s">
        <v>6152</v>
      </c>
      <c r="B35" s="66" t="s">
        <v>6153</v>
      </c>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15">
      <c r="A36" s="42" t="s">
        <v>6154</v>
      </c>
      <c r="B36" s="66" t="s">
        <v>6155</v>
      </c>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15">
      <c r="A37" s="42" t="s">
        <v>6156</v>
      </c>
      <c r="B37" s="66" t="s">
        <v>6157</v>
      </c>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15">
      <c r="A38" s="42" t="s">
        <v>6158</v>
      </c>
      <c r="B38" s="66" t="s">
        <v>6159</v>
      </c>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15">
      <c r="A39" s="42" t="s">
        <v>6160</v>
      </c>
      <c r="B39" s="66" t="s">
        <v>6161</v>
      </c>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15">
      <c r="A40" s="42" t="s">
        <v>6162</v>
      </c>
      <c r="B40" s="66" t="s">
        <v>6163</v>
      </c>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15">
      <c r="A41" s="42" t="s">
        <v>6164</v>
      </c>
      <c r="B41" s="66" t="s">
        <v>6165</v>
      </c>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15">
      <c r="A42" s="42" t="s">
        <v>6166</v>
      </c>
      <c r="B42" s="66" t="s">
        <v>6167</v>
      </c>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15">
      <c r="A43" s="42" t="s">
        <v>6168</v>
      </c>
      <c r="B43" s="66" t="s">
        <v>6169</v>
      </c>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15">
      <c r="A44" s="42" t="s">
        <v>6170</v>
      </c>
      <c r="B44" s="66" t="s">
        <v>6171</v>
      </c>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15">
      <c r="A45" s="42" t="s">
        <v>6172</v>
      </c>
      <c r="B45" s="66" t="s">
        <v>6173</v>
      </c>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15">
      <c r="A46" s="42" t="s">
        <v>6174</v>
      </c>
      <c r="B46" s="66" t="s">
        <v>6175</v>
      </c>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15">
      <c r="A47" s="42" t="s">
        <v>6176</v>
      </c>
      <c r="B47" s="66" t="s">
        <v>6177</v>
      </c>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15">
      <c r="A48" s="42" t="s">
        <v>6178</v>
      </c>
      <c r="B48" s="66" t="s">
        <v>6179</v>
      </c>
      <c r="C48" s="5"/>
      <c r="D48" s="5"/>
      <c r="E48" s="5"/>
      <c r="F48" s="5"/>
      <c r="G48" s="5"/>
      <c r="H48" s="5"/>
      <c r="I48" s="5"/>
      <c r="J48" s="5"/>
      <c r="K48" s="5"/>
      <c r="L48" s="5"/>
      <c r="M48" s="5"/>
      <c r="N48" s="5"/>
      <c r="O48" s="5"/>
      <c r="P48" s="5"/>
      <c r="Q48" s="5"/>
      <c r="R48" s="5"/>
      <c r="S48" s="5"/>
      <c r="T48" s="5"/>
      <c r="U48" s="5"/>
      <c r="V48" s="5"/>
      <c r="W48" s="5"/>
      <c r="X48" s="5"/>
      <c r="Y48" s="5"/>
      <c r="Z48" s="5"/>
    </row>
    <row r="49" spans="1:26" ht="14" x14ac:dyDescent="0.15">
      <c r="A49" s="42" t="s">
        <v>6180</v>
      </c>
      <c r="B49" s="66" t="s">
        <v>6181</v>
      </c>
      <c r="C49" s="5"/>
      <c r="D49" s="5"/>
      <c r="E49" s="5"/>
      <c r="F49" s="5"/>
      <c r="G49" s="5"/>
      <c r="H49" s="5"/>
      <c r="I49" s="5"/>
      <c r="J49" s="5"/>
      <c r="K49" s="5"/>
      <c r="L49" s="5"/>
      <c r="M49" s="5"/>
      <c r="N49" s="5"/>
      <c r="O49" s="5"/>
      <c r="P49" s="5"/>
      <c r="Q49" s="5"/>
      <c r="R49" s="5"/>
      <c r="S49" s="5"/>
      <c r="T49" s="5"/>
      <c r="U49" s="5"/>
      <c r="V49" s="5"/>
      <c r="W49" s="5"/>
      <c r="X49" s="5"/>
      <c r="Y49" s="5"/>
      <c r="Z49" s="5"/>
    </row>
    <row r="50" spans="1:26" ht="14" x14ac:dyDescent="0.15">
      <c r="A50" s="42" t="s">
        <v>6182</v>
      </c>
      <c r="B50" s="66" t="s">
        <v>6183</v>
      </c>
      <c r="C50" s="5"/>
      <c r="D50" s="5"/>
      <c r="E50" s="5"/>
      <c r="F50" s="5"/>
      <c r="G50" s="5"/>
      <c r="H50" s="5"/>
      <c r="I50" s="5"/>
      <c r="J50" s="5"/>
      <c r="K50" s="5"/>
      <c r="L50" s="5"/>
      <c r="M50" s="5"/>
      <c r="N50" s="5"/>
      <c r="O50" s="5"/>
      <c r="P50" s="5"/>
      <c r="Q50" s="5"/>
      <c r="R50" s="5"/>
      <c r="S50" s="5"/>
      <c r="T50" s="5"/>
      <c r="U50" s="5"/>
      <c r="V50" s="5"/>
      <c r="W50" s="5"/>
      <c r="X50" s="5"/>
      <c r="Y50" s="5"/>
      <c r="Z50" s="5"/>
    </row>
    <row r="51" spans="1:26" ht="14" x14ac:dyDescent="0.15">
      <c r="A51" s="42">
        <v>295.7</v>
      </c>
      <c r="B51" s="66" t="s">
        <v>6184</v>
      </c>
      <c r="C51" s="5"/>
      <c r="D51" s="5"/>
      <c r="E51" s="5"/>
      <c r="F51" s="5"/>
      <c r="G51" s="5"/>
      <c r="H51" s="5"/>
      <c r="I51" s="5"/>
      <c r="J51" s="5"/>
      <c r="K51" s="5"/>
      <c r="L51" s="5"/>
      <c r="M51" s="5"/>
      <c r="N51" s="5"/>
      <c r="O51" s="5"/>
      <c r="P51" s="5"/>
      <c r="Q51" s="5"/>
      <c r="R51" s="5"/>
      <c r="S51" s="5"/>
      <c r="T51" s="5"/>
      <c r="U51" s="5"/>
      <c r="V51" s="5"/>
      <c r="W51" s="5"/>
      <c r="X51" s="5"/>
      <c r="Y51" s="5"/>
      <c r="Z51" s="5"/>
    </row>
    <row r="52" spans="1:26" ht="14" x14ac:dyDescent="0.15">
      <c r="A52" s="42" t="s">
        <v>6185</v>
      </c>
      <c r="B52" s="66" t="s">
        <v>6186</v>
      </c>
      <c r="C52" s="5"/>
      <c r="D52" s="5"/>
      <c r="E52" s="5"/>
      <c r="F52" s="5"/>
      <c r="G52" s="5"/>
      <c r="H52" s="5"/>
      <c r="I52" s="5"/>
      <c r="J52" s="5"/>
      <c r="K52" s="5"/>
      <c r="L52" s="5"/>
      <c r="M52" s="5"/>
      <c r="N52" s="5"/>
      <c r="O52" s="5"/>
      <c r="P52" s="5"/>
      <c r="Q52" s="5"/>
      <c r="R52" s="5"/>
      <c r="S52" s="5"/>
      <c r="T52" s="5"/>
      <c r="U52" s="5"/>
      <c r="V52" s="5"/>
      <c r="W52" s="5"/>
      <c r="X52" s="5"/>
      <c r="Y52" s="5"/>
      <c r="Z52" s="5"/>
    </row>
    <row r="53" spans="1:26" ht="14" x14ac:dyDescent="0.15">
      <c r="A53" s="42" t="s">
        <v>6187</v>
      </c>
      <c r="B53" s="66" t="s">
        <v>6188</v>
      </c>
      <c r="C53" s="5"/>
      <c r="D53" s="5"/>
      <c r="E53" s="5"/>
      <c r="F53" s="5"/>
      <c r="G53" s="5"/>
      <c r="H53" s="5"/>
      <c r="I53" s="5"/>
      <c r="J53" s="5"/>
      <c r="K53" s="5"/>
      <c r="L53" s="5"/>
      <c r="M53" s="5"/>
      <c r="N53" s="5"/>
      <c r="O53" s="5"/>
      <c r="P53" s="5"/>
      <c r="Q53" s="5"/>
      <c r="R53" s="5"/>
      <c r="S53" s="5"/>
      <c r="T53" s="5"/>
      <c r="U53" s="5"/>
      <c r="V53" s="5"/>
      <c r="W53" s="5"/>
      <c r="X53" s="5"/>
      <c r="Y53" s="5"/>
      <c r="Z53" s="5"/>
    </row>
    <row r="54" spans="1:26" ht="14" x14ac:dyDescent="0.15">
      <c r="A54" s="42" t="s">
        <v>6189</v>
      </c>
      <c r="B54" s="66" t="s">
        <v>6190</v>
      </c>
      <c r="C54" s="5"/>
      <c r="D54" s="5"/>
      <c r="E54" s="5"/>
      <c r="F54" s="5"/>
      <c r="G54" s="5"/>
      <c r="H54" s="5"/>
      <c r="I54" s="5"/>
      <c r="J54" s="5"/>
      <c r="K54" s="5"/>
      <c r="L54" s="5"/>
      <c r="M54" s="5"/>
      <c r="N54" s="5"/>
      <c r="O54" s="5"/>
      <c r="P54" s="5"/>
      <c r="Q54" s="5"/>
      <c r="R54" s="5"/>
      <c r="S54" s="5"/>
      <c r="T54" s="5"/>
      <c r="U54" s="5"/>
      <c r="V54" s="5"/>
      <c r="W54" s="5"/>
      <c r="X54" s="5"/>
      <c r="Y54" s="5"/>
      <c r="Z54" s="5"/>
    </row>
    <row r="55" spans="1:26" ht="14" x14ac:dyDescent="0.15">
      <c r="A55" s="42" t="s">
        <v>6191</v>
      </c>
      <c r="B55" s="66" t="s">
        <v>6192</v>
      </c>
      <c r="C55" s="5"/>
      <c r="D55" s="5"/>
      <c r="E55" s="5"/>
      <c r="F55" s="5"/>
      <c r="G55" s="5"/>
      <c r="H55" s="5"/>
      <c r="I55" s="5"/>
      <c r="J55" s="5"/>
      <c r="K55" s="5"/>
      <c r="L55" s="5"/>
      <c r="M55" s="5"/>
      <c r="N55" s="5"/>
      <c r="O55" s="5"/>
      <c r="P55" s="5"/>
      <c r="Q55" s="5"/>
      <c r="R55" s="5"/>
      <c r="S55" s="5"/>
      <c r="T55" s="5"/>
      <c r="U55" s="5"/>
      <c r="V55" s="5"/>
      <c r="W55" s="5"/>
      <c r="X55" s="5"/>
      <c r="Y55" s="5"/>
      <c r="Z55" s="5"/>
    </row>
    <row r="56" spans="1:26" ht="14" x14ac:dyDescent="0.15">
      <c r="A56" s="42" t="s">
        <v>6193</v>
      </c>
      <c r="B56" s="66" t="s">
        <v>6194</v>
      </c>
      <c r="C56" s="5"/>
      <c r="D56" s="5"/>
      <c r="E56" s="5"/>
      <c r="F56" s="5"/>
      <c r="G56" s="5"/>
      <c r="H56" s="5"/>
      <c r="I56" s="5"/>
      <c r="J56" s="5"/>
      <c r="K56" s="5"/>
      <c r="L56" s="5"/>
      <c r="M56" s="5"/>
      <c r="N56" s="5"/>
      <c r="O56" s="5"/>
      <c r="P56" s="5"/>
      <c r="Q56" s="5"/>
      <c r="R56" s="5"/>
      <c r="S56" s="5"/>
      <c r="T56" s="5"/>
      <c r="U56" s="5"/>
      <c r="V56" s="5"/>
      <c r="W56" s="5"/>
      <c r="X56" s="5"/>
      <c r="Y56" s="5"/>
      <c r="Z56" s="5"/>
    </row>
    <row r="57" spans="1:26" ht="14" x14ac:dyDescent="0.15">
      <c r="A57" s="42">
        <v>295.8</v>
      </c>
      <c r="B57" s="66" t="s">
        <v>6195</v>
      </c>
      <c r="C57" s="5"/>
      <c r="D57" s="5"/>
      <c r="E57" s="5"/>
      <c r="F57" s="5"/>
      <c r="G57" s="5"/>
      <c r="H57" s="5"/>
      <c r="I57" s="5"/>
      <c r="J57" s="5"/>
      <c r="K57" s="5"/>
      <c r="L57" s="5"/>
      <c r="M57" s="5"/>
      <c r="N57" s="5"/>
      <c r="O57" s="5"/>
      <c r="P57" s="5"/>
      <c r="Q57" s="5"/>
      <c r="R57" s="5"/>
      <c r="S57" s="5"/>
      <c r="T57" s="5"/>
      <c r="U57" s="5"/>
      <c r="V57" s="5"/>
      <c r="W57" s="5"/>
      <c r="X57" s="5"/>
      <c r="Y57" s="5"/>
      <c r="Z57" s="5"/>
    </row>
    <row r="58" spans="1:26" ht="14" x14ac:dyDescent="0.15">
      <c r="A58" s="42" t="s">
        <v>6196</v>
      </c>
      <c r="B58" s="66" t="s">
        <v>7216</v>
      </c>
      <c r="C58" s="5"/>
      <c r="D58" s="5"/>
      <c r="E58" s="5"/>
      <c r="F58" s="5"/>
      <c r="G58" s="5"/>
      <c r="H58" s="5"/>
      <c r="I58" s="5"/>
      <c r="J58" s="5"/>
      <c r="K58" s="5"/>
      <c r="L58" s="5"/>
      <c r="M58" s="5"/>
      <c r="N58" s="5"/>
      <c r="O58" s="5"/>
      <c r="P58" s="5"/>
      <c r="Q58" s="5"/>
      <c r="R58" s="5"/>
      <c r="S58" s="5"/>
      <c r="T58" s="5"/>
      <c r="U58" s="5"/>
      <c r="V58" s="5"/>
      <c r="W58" s="5"/>
      <c r="X58" s="5"/>
      <c r="Y58" s="5"/>
      <c r="Z58" s="5"/>
    </row>
    <row r="59" spans="1:26" ht="14" x14ac:dyDescent="0.15">
      <c r="A59" s="42" t="s">
        <v>6197</v>
      </c>
      <c r="B59" s="66" t="s">
        <v>6198</v>
      </c>
      <c r="C59" s="5"/>
      <c r="D59" s="5"/>
      <c r="E59" s="5"/>
      <c r="F59" s="5"/>
      <c r="G59" s="5"/>
      <c r="H59" s="5"/>
      <c r="I59" s="5"/>
      <c r="J59" s="5"/>
      <c r="K59" s="5"/>
      <c r="L59" s="5"/>
      <c r="M59" s="5"/>
      <c r="N59" s="5"/>
      <c r="O59" s="5"/>
      <c r="P59" s="5"/>
      <c r="Q59" s="5"/>
      <c r="R59" s="5"/>
      <c r="S59" s="5"/>
      <c r="T59" s="5"/>
      <c r="U59" s="5"/>
      <c r="V59" s="5"/>
      <c r="W59" s="5"/>
      <c r="X59" s="5"/>
      <c r="Y59" s="5"/>
      <c r="Z59" s="5"/>
    </row>
    <row r="60" spans="1:26" ht="14" x14ac:dyDescent="0.15">
      <c r="A60" s="42" t="s">
        <v>6199</v>
      </c>
      <c r="B60" s="66" t="s">
        <v>6200</v>
      </c>
      <c r="C60" s="5"/>
      <c r="D60" s="5"/>
      <c r="E60" s="5"/>
      <c r="F60" s="5"/>
      <c r="G60" s="5"/>
      <c r="H60" s="5"/>
      <c r="I60" s="5"/>
      <c r="J60" s="5"/>
      <c r="K60" s="5"/>
      <c r="L60" s="5"/>
      <c r="M60" s="5"/>
      <c r="N60" s="5"/>
      <c r="O60" s="5"/>
      <c r="P60" s="5"/>
      <c r="Q60" s="5"/>
      <c r="R60" s="5"/>
      <c r="S60" s="5"/>
      <c r="T60" s="5"/>
      <c r="U60" s="5"/>
      <c r="V60" s="5"/>
      <c r="W60" s="5"/>
      <c r="X60" s="5"/>
      <c r="Y60" s="5"/>
      <c r="Z60" s="5"/>
    </row>
    <row r="61" spans="1:26" ht="14" x14ac:dyDescent="0.15">
      <c r="A61" s="42">
        <v>295.83999999999997</v>
      </c>
      <c r="B61" s="66" t="s">
        <v>6201</v>
      </c>
      <c r="C61" s="5"/>
      <c r="D61" s="5"/>
      <c r="E61" s="5"/>
      <c r="F61" s="5"/>
      <c r="G61" s="5"/>
      <c r="H61" s="5"/>
      <c r="I61" s="5"/>
      <c r="J61" s="5"/>
      <c r="K61" s="5"/>
      <c r="L61" s="5"/>
      <c r="M61" s="5"/>
      <c r="N61" s="5"/>
      <c r="O61" s="5"/>
      <c r="P61" s="5"/>
      <c r="Q61" s="5"/>
      <c r="R61" s="5"/>
      <c r="S61" s="5"/>
      <c r="T61" s="5"/>
      <c r="U61" s="5"/>
      <c r="V61" s="5"/>
      <c r="W61" s="5"/>
      <c r="X61" s="5"/>
      <c r="Y61" s="5"/>
      <c r="Z61" s="5"/>
    </row>
    <row r="62" spans="1:26" ht="14" x14ac:dyDescent="0.15">
      <c r="A62" s="42" t="s">
        <v>6202</v>
      </c>
      <c r="B62" s="66" t="s">
        <v>6203</v>
      </c>
      <c r="C62" s="5"/>
      <c r="D62" s="5"/>
      <c r="E62" s="5"/>
      <c r="F62" s="5"/>
      <c r="G62" s="5"/>
      <c r="H62" s="5"/>
      <c r="I62" s="5"/>
      <c r="J62" s="5"/>
      <c r="K62" s="5"/>
      <c r="L62" s="5"/>
      <c r="M62" s="5"/>
      <c r="N62" s="5"/>
      <c r="O62" s="5"/>
      <c r="P62" s="5"/>
      <c r="Q62" s="5"/>
      <c r="R62" s="5"/>
      <c r="S62" s="5"/>
      <c r="T62" s="5"/>
      <c r="U62" s="5"/>
      <c r="V62" s="5"/>
      <c r="W62" s="5"/>
      <c r="X62" s="5"/>
      <c r="Y62" s="5"/>
      <c r="Z62" s="5"/>
    </row>
    <row r="63" spans="1:26" ht="14" x14ac:dyDescent="0.15">
      <c r="A63" s="42" t="s">
        <v>6204</v>
      </c>
      <c r="B63" s="66" t="s">
        <v>6205</v>
      </c>
      <c r="C63" s="5"/>
      <c r="D63" s="5"/>
      <c r="E63" s="5"/>
      <c r="F63" s="5"/>
      <c r="G63" s="5"/>
      <c r="H63" s="5"/>
      <c r="I63" s="5"/>
      <c r="J63" s="5"/>
      <c r="K63" s="5"/>
      <c r="L63" s="5"/>
      <c r="M63" s="5"/>
      <c r="N63" s="5"/>
      <c r="O63" s="5"/>
      <c r="P63" s="5"/>
      <c r="Q63" s="5"/>
      <c r="R63" s="5"/>
      <c r="S63" s="5"/>
      <c r="T63" s="5"/>
      <c r="U63" s="5"/>
      <c r="V63" s="5"/>
      <c r="W63" s="5"/>
      <c r="X63" s="5"/>
      <c r="Y63" s="5"/>
      <c r="Z63" s="5"/>
    </row>
    <row r="64" spans="1:26" ht="14" x14ac:dyDescent="0.15">
      <c r="A64" s="42" t="s">
        <v>6206</v>
      </c>
      <c r="B64" s="66" t="s">
        <v>6207</v>
      </c>
      <c r="C64" s="5"/>
      <c r="D64" s="5"/>
      <c r="E64" s="5"/>
      <c r="F64" s="5"/>
      <c r="G64" s="5"/>
      <c r="H64" s="5"/>
      <c r="I64" s="5"/>
      <c r="J64" s="5"/>
      <c r="K64" s="5"/>
      <c r="L64" s="5"/>
      <c r="M64" s="5"/>
      <c r="N64" s="5"/>
      <c r="O64" s="5"/>
      <c r="P64" s="5"/>
      <c r="Q64" s="5"/>
      <c r="R64" s="5"/>
      <c r="S64" s="5"/>
      <c r="T64" s="5"/>
      <c r="U64" s="5"/>
      <c r="V64" s="5"/>
      <c r="W64" s="5"/>
      <c r="X64" s="5"/>
      <c r="Y64" s="5"/>
      <c r="Z64" s="5"/>
    </row>
    <row r="65" spans="1:26" ht="14" x14ac:dyDescent="0.15">
      <c r="A65" s="42" t="s">
        <v>6208</v>
      </c>
      <c r="B65" s="66" t="s">
        <v>6209</v>
      </c>
      <c r="C65" s="5"/>
      <c r="D65" s="5"/>
      <c r="E65" s="5"/>
      <c r="F65" s="5"/>
      <c r="G65" s="5"/>
      <c r="H65" s="5"/>
      <c r="I65" s="5"/>
      <c r="J65" s="5"/>
      <c r="K65" s="5"/>
      <c r="L65" s="5"/>
      <c r="M65" s="5"/>
      <c r="N65" s="5"/>
      <c r="O65" s="5"/>
      <c r="P65" s="5"/>
      <c r="Q65" s="5"/>
      <c r="R65" s="5"/>
      <c r="S65" s="5"/>
      <c r="T65" s="5"/>
      <c r="U65" s="5"/>
      <c r="V65" s="5"/>
      <c r="W65" s="5"/>
      <c r="X65" s="5"/>
      <c r="Y65" s="5"/>
      <c r="Z65" s="5"/>
    </row>
    <row r="66" spans="1:26" ht="14" x14ac:dyDescent="0.15">
      <c r="A66" s="42" t="s">
        <v>6210</v>
      </c>
      <c r="B66" s="66" t="s">
        <v>6211</v>
      </c>
      <c r="C66" s="5"/>
      <c r="D66" s="5"/>
      <c r="E66" s="5"/>
      <c r="F66" s="5"/>
      <c r="G66" s="5"/>
      <c r="H66" s="5"/>
      <c r="I66" s="5"/>
      <c r="J66" s="5"/>
      <c r="K66" s="5"/>
      <c r="L66" s="5"/>
      <c r="M66" s="5"/>
      <c r="N66" s="5"/>
      <c r="O66" s="5"/>
      <c r="P66" s="5"/>
      <c r="Q66" s="5"/>
      <c r="R66" s="5"/>
      <c r="S66" s="5"/>
      <c r="T66" s="5"/>
      <c r="U66" s="5"/>
      <c r="V66" s="5"/>
      <c r="W66" s="5"/>
      <c r="X66" s="5"/>
      <c r="Y66" s="5"/>
      <c r="Z66" s="5"/>
    </row>
    <row r="67" spans="1:26" ht="14" x14ac:dyDescent="0.15">
      <c r="A67" s="42" t="s">
        <v>6212</v>
      </c>
      <c r="B67" s="66" t="s">
        <v>6213</v>
      </c>
      <c r="C67" s="5"/>
      <c r="D67" s="5"/>
      <c r="E67" s="5"/>
      <c r="F67" s="5"/>
      <c r="G67" s="5"/>
      <c r="H67" s="5"/>
      <c r="I67" s="5"/>
      <c r="J67" s="5"/>
      <c r="K67" s="5"/>
      <c r="L67" s="5"/>
      <c r="M67" s="5"/>
      <c r="N67" s="5"/>
      <c r="O67" s="5"/>
      <c r="P67" s="5"/>
      <c r="Q67" s="5"/>
      <c r="R67" s="5"/>
      <c r="S67" s="5"/>
      <c r="T67" s="5"/>
      <c r="U67" s="5"/>
      <c r="V67" s="5"/>
      <c r="W67" s="5"/>
      <c r="X67" s="5"/>
      <c r="Y67" s="5"/>
      <c r="Z67" s="5"/>
    </row>
    <row r="68" spans="1:26" ht="14" x14ac:dyDescent="0.15">
      <c r="A68" s="42" t="s">
        <v>6214</v>
      </c>
      <c r="B68" s="66" t="s">
        <v>6215</v>
      </c>
      <c r="C68" s="5"/>
      <c r="D68" s="5"/>
      <c r="E68" s="5"/>
      <c r="F68" s="5"/>
      <c r="G68" s="5"/>
      <c r="H68" s="5"/>
      <c r="I68" s="5"/>
      <c r="J68" s="5"/>
      <c r="K68" s="5"/>
      <c r="L68" s="5"/>
      <c r="M68" s="5"/>
      <c r="N68" s="5"/>
      <c r="O68" s="5"/>
      <c r="P68" s="5"/>
      <c r="Q68" s="5"/>
      <c r="R68" s="5"/>
      <c r="S68" s="5"/>
      <c r="T68" s="5"/>
      <c r="U68" s="5"/>
      <c r="V68" s="5"/>
      <c r="W68" s="5"/>
      <c r="X68" s="5"/>
      <c r="Y68" s="5"/>
      <c r="Z68" s="5"/>
    </row>
    <row r="69" spans="1:26" ht="14" x14ac:dyDescent="0.15">
      <c r="A69" s="27" t="s">
        <v>6216</v>
      </c>
      <c r="B69" s="26" t="s">
        <v>6217</v>
      </c>
      <c r="C69" s="5"/>
      <c r="D69" s="5"/>
      <c r="E69" s="5"/>
      <c r="F69" s="5"/>
      <c r="G69" s="5"/>
      <c r="H69" s="5"/>
      <c r="I69" s="5"/>
      <c r="J69" s="5"/>
      <c r="K69" s="5"/>
      <c r="L69" s="5"/>
      <c r="M69" s="5"/>
      <c r="N69" s="5"/>
      <c r="O69" s="5"/>
      <c r="P69" s="5"/>
      <c r="Q69" s="5"/>
      <c r="R69" s="5"/>
      <c r="S69" s="5"/>
      <c r="T69" s="5"/>
      <c r="U69" s="5"/>
      <c r="V69" s="5"/>
      <c r="W69" s="5"/>
      <c r="X69" s="5"/>
      <c r="Y69" s="5"/>
      <c r="Z69" s="5"/>
    </row>
    <row r="70" spans="1:26" ht="14" x14ac:dyDescent="0.15">
      <c r="A70" s="25" t="s">
        <v>2001</v>
      </c>
      <c r="B70" s="66"/>
      <c r="C70" s="5"/>
      <c r="D70" s="5"/>
      <c r="E70" s="5"/>
      <c r="F70" s="5"/>
      <c r="G70" s="5"/>
      <c r="H70" s="5"/>
      <c r="I70" s="5"/>
      <c r="J70" s="5"/>
      <c r="K70" s="5"/>
      <c r="L70" s="5"/>
      <c r="M70" s="5"/>
      <c r="N70" s="5"/>
      <c r="O70" s="5"/>
      <c r="P70" s="5"/>
      <c r="Q70" s="5"/>
      <c r="R70" s="5"/>
      <c r="S70" s="5"/>
      <c r="T70" s="5"/>
      <c r="U70" s="5"/>
      <c r="V70" s="5"/>
      <c r="W70" s="5"/>
      <c r="X70" s="5"/>
      <c r="Y70" s="5"/>
      <c r="Z70" s="5"/>
    </row>
    <row r="71" spans="1:26" ht="14" x14ac:dyDescent="0.15">
      <c r="A71" s="41" t="s">
        <v>6218</v>
      </c>
      <c r="B71" s="66" t="s">
        <v>6219</v>
      </c>
      <c r="C71" s="5"/>
      <c r="D71" s="5"/>
      <c r="E71" s="5"/>
      <c r="F71" s="5"/>
      <c r="G71" s="5"/>
      <c r="H71" s="5"/>
      <c r="I71" s="5"/>
      <c r="J71" s="5"/>
      <c r="K71" s="5"/>
      <c r="L71" s="5"/>
      <c r="M71" s="5"/>
      <c r="N71" s="5"/>
      <c r="O71" s="5"/>
      <c r="P71" s="5"/>
      <c r="Q71" s="5"/>
      <c r="R71" s="5"/>
      <c r="S71" s="5"/>
      <c r="T71" s="5"/>
      <c r="U71" s="5"/>
      <c r="V71" s="5"/>
      <c r="W71" s="5"/>
      <c r="X71" s="5"/>
      <c r="Y71" s="5"/>
      <c r="Z71" s="5"/>
    </row>
    <row r="72" spans="1:26" ht="14" x14ac:dyDescent="0.15">
      <c r="A72" s="41" t="s">
        <v>6220</v>
      </c>
      <c r="B72" s="66" t="s">
        <v>6091</v>
      </c>
      <c r="C72" s="5"/>
      <c r="D72" s="5"/>
      <c r="E72" s="5"/>
      <c r="F72" s="5"/>
      <c r="G72" s="5"/>
      <c r="H72" s="5"/>
      <c r="I72" s="5"/>
      <c r="J72" s="5"/>
      <c r="K72" s="5"/>
      <c r="L72" s="5"/>
      <c r="M72" s="5"/>
      <c r="N72" s="5"/>
      <c r="O72" s="5"/>
      <c r="P72" s="5"/>
      <c r="Q72" s="5"/>
      <c r="R72" s="5"/>
      <c r="S72" s="5"/>
      <c r="T72" s="5"/>
      <c r="U72" s="5"/>
      <c r="V72" s="5"/>
      <c r="W72" s="5"/>
      <c r="X72" s="5"/>
      <c r="Y72" s="5"/>
      <c r="Z72" s="5"/>
    </row>
    <row r="73" spans="1:26" ht="14" x14ac:dyDescent="0.15">
      <c r="A73" s="41" t="s">
        <v>6221</v>
      </c>
      <c r="B73" s="66" t="s">
        <v>6105</v>
      </c>
      <c r="C73" s="5"/>
      <c r="D73" s="5"/>
      <c r="E73" s="5"/>
      <c r="F73" s="5"/>
      <c r="G73" s="5"/>
      <c r="H73" s="5"/>
      <c r="I73" s="5"/>
      <c r="J73" s="5"/>
      <c r="K73" s="5"/>
      <c r="L73" s="5"/>
      <c r="M73" s="5"/>
      <c r="N73" s="5"/>
      <c r="O73" s="5"/>
      <c r="P73" s="5"/>
      <c r="Q73" s="5"/>
      <c r="R73" s="5"/>
      <c r="S73" s="5"/>
      <c r="T73" s="5"/>
      <c r="U73" s="5"/>
      <c r="V73" s="5"/>
      <c r="W73" s="5"/>
      <c r="X73" s="5"/>
      <c r="Y73" s="5"/>
      <c r="Z73" s="5"/>
    </row>
    <row r="74" spans="1:26" ht="14" x14ac:dyDescent="0.15">
      <c r="A74" s="41" t="s">
        <v>6222</v>
      </c>
      <c r="B74" s="66" t="s">
        <v>6119</v>
      </c>
      <c r="C74" s="5"/>
      <c r="D74" s="5"/>
      <c r="E74" s="5"/>
      <c r="F74" s="5"/>
      <c r="G74" s="5"/>
      <c r="H74" s="5"/>
      <c r="I74" s="5"/>
      <c r="J74" s="5"/>
      <c r="K74" s="5"/>
      <c r="L74" s="5"/>
      <c r="M74" s="5"/>
      <c r="N74" s="5"/>
      <c r="O74" s="5"/>
      <c r="P74" s="5"/>
      <c r="Q74" s="5"/>
      <c r="R74" s="5"/>
      <c r="S74" s="5"/>
      <c r="T74" s="5"/>
      <c r="U74" s="5"/>
      <c r="V74" s="5"/>
      <c r="W74" s="5"/>
      <c r="X74" s="5"/>
      <c r="Y74" s="5"/>
      <c r="Z74" s="5"/>
    </row>
    <row r="75" spans="1:26" ht="14" x14ac:dyDescent="0.15">
      <c r="A75" s="41" t="s">
        <v>6223</v>
      </c>
      <c r="B75" s="66" t="s">
        <v>6224</v>
      </c>
      <c r="C75" s="5"/>
      <c r="D75" s="5"/>
      <c r="E75" s="5"/>
      <c r="F75" s="5"/>
      <c r="G75" s="5"/>
      <c r="H75" s="5"/>
      <c r="I75" s="5"/>
      <c r="J75" s="5"/>
      <c r="K75" s="5"/>
      <c r="L75" s="5"/>
      <c r="M75" s="5"/>
      <c r="N75" s="5"/>
      <c r="O75" s="5"/>
      <c r="P75" s="5"/>
      <c r="Q75" s="5"/>
      <c r="R75" s="5"/>
      <c r="S75" s="5"/>
      <c r="T75" s="5"/>
      <c r="U75" s="5"/>
      <c r="V75" s="5"/>
      <c r="W75" s="5"/>
      <c r="X75" s="5"/>
      <c r="Y75" s="5"/>
      <c r="Z75" s="5"/>
    </row>
    <row r="76" spans="1:26" ht="14" x14ac:dyDescent="0.15">
      <c r="A76" s="41" t="s">
        <v>6225</v>
      </c>
      <c r="B76" s="66" t="s">
        <v>6226</v>
      </c>
      <c r="C76" s="5"/>
      <c r="D76" s="5"/>
      <c r="E76" s="5"/>
      <c r="F76" s="5"/>
      <c r="G76" s="5"/>
      <c r="H76" s="5"/>
      <c r="I76" s="5"/>
      <c r="J76" s="5"/>
      <c r="K76" s="5"/>
      <c r="L76" s="5"/>
      <c r="M76" s="5"/>
      <c r="N76" s="5"/>
      <c r="O76" s="5"/>
      <c r="P76" s="5"/>
      <c r="Q76" s="5"/>
      <c r="R76" s="5"/>
      <c r="S76" s="5"/>
      <c r="T76" s="5"/>
      <c r="U76" s="5"/>
      <c r="V76" s="5"/>
      <c r="W76" s="5"/>
      <c r="X76" s="5"/>
      <c r="Y76" s="5"/>
      <c r="Z76" s="5"/>
    </row>
    <row r="77" spans="1:26" ht="14" x14ac:dyDescent="0.15">
      <c r="A77" s="42" t="s">
        <v>6227</v>
      </c>
      <c r="B77" s="66" t="s">
        <v>6147</v>
      </c>
      <c r="C77" s="5"/>
      <c r="D77" s="5"/>
      <c r="E77" s="5"/>
      <c r="F77" s="5"/>
      <c r="G77" s="5"/>
      <c r="H77" s="5"/>
      <c r="I77" s="5"/>
      <c r="J77" s="5"/>
      <c r="K77" s="5"/>
      <c r="L77" s="5"/>
      <c r="M77" s="5"/>
      <c r="N77" s="5"/>
      <c r="O77" s="5"/>
      <c r="P77" s="5"/>
      <c r="Q77" s="5"/>
      <c r="R77" s="5"/>
      <c r="S77" s="5"/>
      <c r="T77" s="5"/>
      <c r="U77" s="5"/>
      <c r="V77" s="5"/>
      <c r="W77" s="5"/>
      <c r="X77" s="5"/>
      <c r="Y77" s="5"/>
      <c r="Z77" s="5"/>
    </row>
    <row r="78" spans="1:26" ht="14" x14ac:dyDescent="0.15">
      <c r="A78" s="124" t="s">
        <v>6228</v>
      </c>
      <c r="B78" s="186" t="s">
        <v>6229</v>
      </c>
      <c r="C78" s="5"/>
      <c r="D78" s="5"/>
      <c r="E78" s="5"/>
      <c r="F78" s="5"/>
      <c r="G78" s="5"/>
      <c r="H78" s="5"/>
      <c r="I78" s="5"/>
      <c r="J78" s="5"/>
      <c r="K78" s="5"/>
      <c r="L78" s="5"/>
      <c r="M78" s="5"/>
      <c r="N78" s="5"/>
      <c r="O78" s="5"/>
      <c r="P78" s="5"/>
      <c r="Q78" s="5"/>
      <c r="R78" s="5"/>
      <c r="S78" s="5"/>
      <c r="T78" s="5"/>
      <c r="U78" s="5"/>
      <c r="V78" s="5"/>
      <c r="W78" s="5"/>
      <c r="X78" s="5"/>
      <c r="Y78" s="5"/>
      <c r="Z78" s="5"/>
    </row>
    <row r="79" spans="1:26" ht="14" x14ac:dyDescent="0.15">
      <c r="A79" s="76" t="s">
        <v>7333</v>
      </c>
      <c r="B79" s="5"/>
      <c r="C79" s="5"/>
      <c r="D79" s="5"/>
      <c r="E79" s="5"/>
      <c r="F79" s="5"/>
      <c r="G79" s="5"/>
      <c r="H79" s="5"/>
      <c r="I79" s="5"/>
      <c r="J79" s="5"/>
      <c r="K79" s="5"/>
      <c r="L79" s="5"/>
      <c r="M79" s="5"/>
      <c r="N79" s="5"/>
      <c r="O79" s="5"/>
      <c r="P79" s="5"/>
      <c r="Q79" s="5"/>
      <c r="R79" s="5"/>
      <c r="S79" s="5"/>
      <c r="T79" s="5"/>
      <c r="U79" s="5"/>
      <c r="V79" s="5"/>
      <c r="W79" s="5"/>
      <c r="X79" s="5"/>
      <c r="Y79" s="5"/>
      <c r="Z79" s="5"/>
    </row>
    <row r="80" spans="1:26" ht="14" x14ac:dyDescent="0.15">
      <c r="A80" s="67"/>
      <c r="B80" s="5"/>
      <c r="C80" s="5"/>
      <c r="D80" s="5"/>
      <c r="E80" s="5"/>
      <c r="F80" s="5"/>
      <c r="G80" s="5"/>
      <c r="H80" s="5"/>
      <c r="I80" s="5"/>
      <c r="J80" s="5"/>
      <c r="K80" s="5"/>
      <c r="L80" s="5"/>
      <c r="M80" s="5"/>
      <c r="N80" s="5"/>
      <c r="O80" s="5"/>
      <c r="P80" s="5"/>
      <c r="Q80" s="5"/>
      <c r="R80" s="5"/>
      <c r="S80" s="5"/>
      <c r="T80" s="5"/>
      <c r="U80" s="5"/>
      <c r="V80" s="5"/>
      <c r="W80" s="5"/>
      <c r="X80" s="5"/>
      <c r="Y80" s="5"/>
      <c r="Z80" s="5"/>
    </row>
    <row r="81" spans="1:26" ht="14" x14ac:dyDescent="0.15">
      <c r="A81" s="68"/>
      <c r="B81" s="19"/>
      <c r="C81" s="5"/>
      <c r="D81" s="5"/>
      <c r="E81" s="5"/>
      <c r="F81" s="5"/>
      <c r="G81" s="5"/>
      <c r="H81" s="5"/>
      <c r="I81" s="5"/>
      <c r="J81" s="5"/>
      <c r="K81" s="5"/>
      <c r="L81" s="5"/>
      <c r="M81" s="5"/>
      <c r="N81" s="5"/>
      <c r="O81" s="5"/>
      <c r="P81" s="5"/>
      <c r="Q81" s="5"/>
      <c r="R81" s="5"/>
      <c r="S81" s="5"/>
      <c r="T81" s="5"/>
      <c r="U81" s="5"/>
      <c r="V81" s="5"/>
      <c r="W81" s="5"/>
      <c r="X81" s="5"/>
      <c r="Y81" s="5"/>
      <c r="Z81" s="5"/>
    </row>
    <row r="82" spans="1:26" ht="14" x14ac:dyDescent="0.15">
      <c r="A82" s="69"/>
      <c r="B82" s="19"/>
      <c r="C82" s="5"/>
      <c r="D82" s="5"/>
      <c r="E82" s="5"/>
      <c r="F82" s="5"/>
      <c r="G82" s="5"/>
      <c r="H82" s="5"/>
      <c r="I82" s="5"/>
      <c r="J82" s="5"/>
      <c r="K82" s="5"/>
      <c r="L82" s="5"/>
      <c r="M82" s="5"/>
      <c r="N82" s="5"/>
      <c r="O82" s="5"/>
      <c r="P82" s="5"/>
      <c r="Q82" s="5"/>
      <c r="R82" s="5"/>
      <c r="S82" s="5"/>
      <c r="T82" s="5"/>
      <c r="U82" s="5"/>
      <c r="V82" s="5"/>
      <c r="W82" s="5"/>
      <c r="X82" s="5"/>
      <c r="Y82" s="5"/>
      <c r="Z82" s="5"/>
    </row>
    <row r="83" spans="1:26" ht="14" x14ac:dyDescent="0.15">
      <c r="A83" s="67"/>
      <c r="B83" s="19"/>
      <c r="C83" s="5"/>
      <c r="D83" s="5"/>
      <c r="E83" s="5"/>
      <c r="F83" s="5"/>
      <c r="G83" s="5"/>
      <c r="H83" s="5"/>
      <c r="I83" s="5"/>
      <c r="J83" s="5"/>
      <c r="K83" s="5"/>
      <c r="L83" s="5"/>
      <c r="M83" s="5"/>
      <c r="N83" s="5"/>
      <c r="O83" s="5"/>
      <c r="P83" s="5"/>
      <c r="Q83" s="5"/>
      <c r="R83" s="5"/>
      <c r="S83" s="5"/>
      <c r="T83" s="5"/>
      <c r="U83" s="5"/>
      <c r="V83" s="5"/>
      <c r="W83" s="5"/>
      <c r="X83" s="5"/>
      <c r="Y83" s="5"/>
      <c r="Z83" s="5"/>
    </row>
    <row r="84" spans="1:26" ht="14" x14ac:dyDescent="0.15">
      <c r="A84" s="51"/>
      <c r="B84" s="19"/>
      <c r="C84" s="5"/>
      <c r="D84" s="5"/>
      <c r="E84" s="5"/>
      <c r="F84" s="5"/>
      <c r="G84" s="5"/>
      <c r="H84" s="5"/>
      <c r="I84" s="5"/>
      <c r="J84" s="5"/>
      <c r="K84" s="5"/>
      <c r="L84" s="5"/>
      <c r="M84" s="5"/>
      <c r="N84" s="5"/>
      <c r="O84" s="5"/>
      <c r="P84" s="5"/>
      <c r="Q84" s="5"/>
      <c r="R84" s="5"/>
      <c r="S84" s="5"/>
      <c r="T84" s="5"/>
      <c r="U84" s="5"/>
      <c r="V84" s="5"/>
      <c r="W84" s="5"/>
      <c r="X84" s="5"/>
      <c r="Y84" s="5"/>
      <c r="Z84" s="5"/>
    </row>
    <row r="85" spans="1:26" ht="14" x14ac:dyDescent="0.15">
      <c r="A85" s="51"/>
      <c r="B85" s="19"/>
      <c r="C85" s="5"/>
      <c r="D85" s="5"/>
      <c r="E85" s="5"/>
      <c r="F85" s="5"/>
      <c r="G85" s="5"/>
      <c r="H85" s="5"/>
      <c r="I85" s="5"/>
      <c r="J85" s="5"/>
      <c r="K85" s="5"/>
      <c r="L85" s="5"/>
      <c r="M85" s="5"/>
      <c r="N85" s="5"/>
      <c r="O85" s="5"/>
      <c r="P85" s="5"/>
      <c r="Q85" s="5"/>
      <c r="R85" s="5"/>
      <c r="S85" s="5"/>
      <c r="T85" s="5"/>
      <c r="U85" s="5"/>
      <c r="V85" s="5"/>
      <c r="W85" s="5"/>
      <c r="X85" s="5"/>
      <c r="Y85" s="5"/>
      <c r="Z85" s="5"/>
    </row>
    <row r="86" spans="1:26" ht="14" x14ac:dyDescent="0.15">
      <c r="A86" s="51"/>
      <c r="B86" s="19"/>
      <c r="C86" s="5"/>
      <c r="D86" s="5"/>
      <c r="E86" s="5"/>
      <c r="F86" s="5"/>
      <c r="G86" s="5"/>
      <c r="H86" s="5"/>
      <c r="I86" s="5"/>
      <c r="J86" s="5"/>
      <c r="K86" s="5"/>
      <c r="L86" s="5"/>
      <c r="M86" s="5"/>
      <c r="N86" s="5"/>
      <c r="O86" s="5"/>
      <c r="P86" s="5"/>
      <c r="Q86" s="5"/>
      <c r="R86" s="5"/>
      <c r="S86" s="5"/>
      <c r="T86" s="5"/>
      <c r="U86" s="5"/>
      <c r="V86" s="5"/>
      <c r="W86" s="5"/>
      <c r="X86" s="5"/>
      <c r="Y86" s="5"/>
      <c r="Z86" s="5"/>
    </row>
    <row r="87" spans="1:26" ht="14" x14ac:dyDescent="0.15">
      <c r="A87" s="51"/>
      <c r="B87" s="19"/>
      <c r="C87" s="5"/>
      <c r="D87" s="5"/>
      <c r="E87" s="5"/>
      <c r="F87" s="5"/>
      <c r="G87" s="5"/>
      <c r="H87" s="5"/>
      <c r="I87" s="5"/>
      <c r="J87" s="5"/>
      <c r="K87" s="5"/>
      <c r="L87" s="5"/>
      <c r="M87" s="5"/>
      <c r="N87" s="5"/>
      <c r="O87" s="5"/>
      <c r="P87" s="5"/>
      <c r="Q87" s="5"/>
      <c r="R87" s="5"/>
      <c r="S87" s="5"/>
      <c r="T87" s="5"/>
      <c r="U87" s="5"/>
      <c r="V87" s="5"/>
      <c r="W87" s="5"/>
      <c r="X87" s="5"/>
      <c r="Y87" s="5"/>
      <c r="Z87" s="5"/>
    </row>
    <row r="88" spans="1:26" ht="14" x14ac:dyDescent="0.15">
      <c r="A88" s="51"/>
      <c r="B88" s="19"/>
      <c r="C88" s="5"/>
      <c r="D88" s="5"/>
      <c r="E88" s="5"/>
      <c r="F88" s="5"/>
      <c r="G88" s="5"/>
      <c r="H88" s="5"/>
      <c r="I88" s="5"/>
      <c r="J88" s="5"/>
      <c r="K88" s="5"/>
      <c r="L88" s="5"/>
      <c r="M88" s="5"/>
      <c r="N88" s="5"/>
      <c r="O88" s="5"/>
      <c r="P88" s="5"/>
      <c r="Q88" s="5"/>
      <c r="R88" s="5"/>
      <c r="S88" s="5"/>
      <c r="T88" s="5"/>
      <c r="U88" s="5"/>
      <c r="V88" s="5"/>
      <c r="W88" s="5"/>
      <c r="X88" s="5"/>
      <c r="Y88" s="5"/>
      <c r="Z88" s="5"/>
    </row>
    <row r="89" spans="1:26" ht="14" x14ac:dyDescent="0.15">
      <c r="A89" s="51"/>
      <c r="B89" s="5"/>
      <c r="C89" s="5"/>
      <c r="D89" s="5"/>
      <c r="E89" s="5"/>
      <c r="F89" s="5"/>
      <c r="G89" s="5"/>
      <c r="H89" s="5"/>
      <c r="I89" s="5"/>
      <c r="J89" s="5"/>
      <c r="K89" s="5"/>
      <c r="L89" s="5"/>
      <c r="M89" s="5"/>
      <c r="N89" s="5"/>
      <c r="O89" s="5"/>
      <c r="P89" s="5"/>
      <c r="Q89" s="5"/>
      <c r="R89" s="5"/>
      <c r="S89" s="5"/>
      <c r="T89" s="5"/>
      <c r="U89" s="5"/>
      <c r="V89" s="5"/>
      <c r="W89" s="5"/>
      <c r="X89" s="5"/>
      <c r="Y89" s="5"/>
      <c r="Z89" s="5"/>
    </row>
    <row r="90" spans="1:26" ht="14" x14ac:dyDescent="0.15">
      <c r="A90" s="51"/>
      <c r="B90" s="5"/>
      <c r="C90" s="5"/>
      <c r="D90" s="5"/>
      <c r="E90" s="5"/>
      <c r="F90" s="5"/>
      <c r="G90" s="5"/>
      <c r="H90" s="5"/>
      <c r="I90" s="5"/>
      <c r="J90" s="5"/>
      <c r="K90" s="5"/>
      <c r="L90" s="5"/>
      <c r="M90" s="5"/>
      <c r="N90" s="5"/>
      <c r="O90" s="5"/>
      <c r="P90" s="5"/>
      <c r="Q90" s="5"/>
      <c r="R90" s="5"/>
      <c r="S90" s="5"/>
      <c r="T90" s="5"/>
      <c r="U90" s="5"/>
      <c r="V90" s="5"/>
      <c r="W90" s="5"/>
      <c r="X90" s="5"/>
      <c r="Y90" s="5"/>
      <c r="Z90" s="5"/>
    </row>
    <row r="91" spans="1:26" ht="14" x14ac:dyDescent="0.15">
      <c r="A91" s="51"/>
      <c r="B91" s="5"/>
      <c r="C91" s="5"/>
      <c r="D91" s="5"/>
      <c r="E91" s="5"/>
      <c r="F91" s="5"/>
      <c r="G91" s="5"/>
      <c r="H91" s="5"/>
      <c r="I91" s="5"/>
      <c r="J91" s="5"/>
      <c r="K91" s="5"/>
      <c r="L91" s="5"/>
      <c r="M91" s="5"/>
      <c r="N91" s="5"/>
      <c r="O91" s="5"/>
      <c r="P91" s="5"/>
      <c r="Q91" s="5"/>
      <c r="R91" s="5"/>
      <c r="S91" s="5"/>
      <c r="T91" s="5"/>
      <c r="U91" s="5"/>
      <c r="V91" s="5"/>
      <c r="W91" s="5"/>
      <c r="X91" s="5"/>
      <c r="Y91" s="5"/>
      <c r="Z91" s="5"/>
    </row>
    <row r="92" spans="1:26" ht="14" x14ac:dyDescent="0.15">
      <c r="A92" s="51"/>
      <c r="B92" s="5"/>
      <c r="C92" s="5"/>
      <c r="D92" s="5"/>
      <c r="E92" s="5"/>
      <c r="F92" s="5"/>
      <c r="G92" s="5"/>
      <c r="H92" s="5"/>
      <c r="I92" s="5"/>
      <c r="J92" s="5"/>
      <c r="K92" s="5"/>
      <c r="L92" s="5"/>
      <c r="M92" s="5"/>
      <c r="N92" s="5"/>
      <c r="O92" s="5"/>
      <c r="P92" s="5"/>
      <c r="Q92" s="5"/>
      <c r="R92" s="5"/>
      <c r="S92" s="5"/>
      <c r="T92" s="5"/>
      <c r="U92" s="5"/>
      <c r="V92" s="5"/>
      <c r="W92" s="5"/>
      <c r="X92" s="5"/>
      <c r="Y92" s="5"/>
      <c r="Z92" s="5"/>
    </row>
    <row r="93" spans="1:26" ht="14" x14ac:dyDescent="0.15">
      <c r="A93" s="51"/>
      <c r="B93" s="5"/>
      <c r="C93" s="5"/>
      <c r="D93" s="5"/>
      <c r="E93" s="5"/>
      <c r="F93" s="5"/>
      <c r="G93" s="5"/>
      <c r="H93" s="5"/>
      <c r="I93" s="5"/>
      <c r="J93" s="5"/>
      <c r="K93" s="5"/>
      <c r="L93" s="5"/>
      <c r="M93" s="5"/>
      <c r="N93" s="5"/>
      <c r="O93" s="5"/>
      <c r="P93" s="5"/>
      <c r="Q93" s="5"/>
      <c r="R93" s="5"/>
      <c r="S93" s="5"/>
      <c r="T93" s="5"/>
      <c r="U93" s="5"/>
      <c r="V93" s="5"/>
      <c r="W93" s="5"/>
      <c r="X93" s="5"/>
      <c r="Y93" s="5"/>
      <c r="Z93" s="5"/>
    </row>
    <row r="94" spans="1:26" ht="14" x14ac:dyDescent="0.15">
      <c r="A94" s="51"/>
      <c r="B94" s="5"/>
      <c r="C94" s="5"/>
      <c r="D94" s="5"/>
      <c r="E94" s="5"/>
      <c r="F94" s="5"/>
      <c r="G94" s="5"/>
      <c r="H94" s="5"/>
      <c r="I94" s="5"/>
      <c r="J94" s="5"/>
      <c r="K94" s="5"/>
      <c r="L94" s="5"/>
      <c r="M94" s="5"/>
      <c r="N94" s="5"/>
      <c r="O94" s="5"/>
      <c r="P94" s="5"/>
      <c r="Q94" s="5"/>
      <c r="R94" s="5"/>
      <c r="S94" s="5"/>
      <c r="T94" s="5"/>
      <c r="U94" s="5"/>
      <c r="V94" s="5"/>
      <c r="W94" s="5"/>
      <c r="X94" s="5"/>
      <c r="Y94" s="5"/>
      <c r="Z94" s="5"/>
    </row>
    <row r="95" spans="1:26" ht="14" x14ac:dyDescent="0.15">
      <c r="A95" s="51"/>
      <c r="B95" s="5"/>
      <c r="C95" s="5"/>
      <c r="D95" s="5"/>
      <c r="E95" s="5"/>
      <c r="F95" s="5"/>
      <c r="G95" s="5"/>
      <c r="H95" s="5"/>
      <c r="I95" s="5"/>
      <c r="J95" s="5"/>
      <c r="K95" s="5"/>
      <c r="L95" s="5"/>
      <c r="M95" s="5"/>
      <c r="N95" s="5"/>
      <c r="O95" s="5"/>
      <c r="P95" s="5"/>
      <c r="Q95" s="5"/>
      <c r="R95" s="5"/>
      <c r="S95" s="5"/>
      <c r="T95" s="5"/>
      <c r="U95" s="5"/>
      <c r="V95" s="5"/>
      <c r="W95" s="5"/>
      <c r="X95" s="5"/>
      <c r="Y95" s="5"/>
      <c r="Z95" s="5"/>
    </row>
    <row r="96" spans="1:26" ht="14" x14ac:dyDescent="0.15">
      <c r="A96" s="51"/>
      <c r="B96" s="5"/>
      <c r="C96" s="5"/>
      <c r="D96" s="5"/>
      <c r="E96" s="5"/>
      <c r="F96" s="5"/>
      <c r="G96" s="5"/>
      <c r="H96" s="5"/>
      <c r="I96" s="5"/>
      <c r="J96" s="5"/>
      <c r="K96" s="5"/>
      <c r="L96" s="5"/>
      <c r="M96" s="5"/>
      <c r="N96" s="5"/>
      <c r="O96" s="5"/>
      <c r="P96" s="5"/>
      <c r="Q96" s="5"/>
      <c r="R96" s="5"/>
      <c r="S96" s="5"/>
      <c r="T96" s="5"/>
      <c r="U96" s="5"/>
      <c r="V96" s="5"/>
      <c r="W96" s="5"/>
      <c r="X96" s="5"/>
      <c r="Y96" s="5"/>
      <c r="Z96" s="5"/>
    </row>
    <row r="97" spans="1:26" ht="14" x14ac:dyDescent="0.15">
      <c r="A97" s="51"/>
      <c r="B97" s="5"/>
      <c r="C97" s="5"/>
      <c r="D97" s="5"/>
      <c r="E97" s="5"/>
      <c r="F97" s="5"/>
      <c r="G97" s="5"/>
      <c r="H97" s="5"/>
      <c r="I97" s="5"/>
      <c r="J97" s="5"/>
      <c r="K97" s="5"/>
      <c r="L97" s="5"/>
      <c r="M97" s="5"/>
      <c r="N97" s="5"/>
      <c r="O97" s="5"/>
      <c r="P97" s="5"/>
      <c r="Q97" s="5"/>
      <c r="R97" s="5"/>
      <c r="S97" s="5"/>
      <c r="T97" s="5"/>
      <c r="U97" s="5"/>
      <c r="V97" s="5"/>
      <c r="W97" s="5"/>
      <c r="X97" s="5"/>
      <c r="Y97" s="5"/>
      <c r="Z97" s="5"/>
    </row>
    <row r="98" spans="1:26" ht="14" x14ac:dyDescent="0.15">
      <c r="A98" s="51"/>
      <c r="B98" s="5"/>
      <c r="C98" s="5"/>
      <c r="D98" s="5"/>
      <c r="E98" s="5"/>
      <c r="F98" s="5"/>
      <c r="G98" s="5"/>
      <c r="H98" s="5"/>
      <c r="I98" s="5"/>
      <c r="J98" s="5"/>
      <c r="K98" s="5"/>
      <c r="L98" s="5"/>
      <c r="M98" s="5"/>
      <c r="N98" s="5"/>
      <c r="O98" s="5"/>
      <c r="P98" s="5"/>
      <c r="Q98" s="5"/>
      <c r="R98" s="5"/>
      <c r="S98" s="5"/>
      <c r="T98" s="5"/>
      <c r="U98" s="5"/>
      <c r="V98" s="5"/>
      <c r="W98" s="5"/>
      <c r="X98" s="5"/>
      <c r="Y98" s="5"/>
      <c r="Z98" s="5"/>
    </row>
    <row r="99" spans="1:26" ht="14" x14ac:dyDescent="0.15">
      <c r="A99" s="51"/>
      <c r="B99" s="5"/>
      <c r="C99" s="5"/>
      <c r="D99" s="5"/>
      <c r="E99" s="5"/>
      <c r="F99" s="5"/>
      <c r="G99" s="5"/>
      <c r="H99" s="5"/>
      <c r="I99" s="5"/>
      <c r="J99" s="5"/>
      <c r="K99" s="5"/>
      <c r="L99" s="5"/>
      <c r="M99" s="5"/>
      <c r="N99" s="5"/>
      <c r="O99" s="5"/>
      <c r="P99" s="5"/>
      <c r="Q99" s="5"/>
      <c r="R99" s="5"/>
      <c r="S99" s="5"/>
      <c r="T99" s="5"/>
      <c r="U99" s="5"/>
      <c r="V99" s="5"/>
      <c r="W99" s="5"/>
      <c r="X99" s="5"/>
      <c r="Y99" s="5"/>
      <c r="Z99" s="5"/>
    </row>
    <row r="100" spans="1:26" ht="14" x14ac:dyDescent="0.15">
      <c r="A100" s="51"/>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 x14ac:dyDescent="0.15">
      <c r="A101" s="51"/>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 x14ac:dyDescent="0.15">
      <c r="A102" s="51"/>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 x14ac:dyDescent="0.15">
      <c r="A103" s="51"/>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 x14ac:dyDescent="0.15">
      <c r="A104" s="51"/>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 x14ac:dyDescent="0.15">
      <c r="A105" s="51"/>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 x14ac:dyDescent="0.15">
      <c r="A106" s="51"/>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 x14ac:dyDescent="0.15">
      <c r="A107" s="51"/>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 x14ac:dyDescent="0.15">
      <c r="A108" s="51"/>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 x14ac:dyDescent="0.15">
      <c r="A109" s="51"/>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 x14ac:dyDescent="0.15">
      <c r="A110" s="51"/>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 x14ac:dyDescent="0.15">
      <c r="A111" s="51"/>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 x14ac:dyDescent="0.15">
      <c r="A112" s="51"/>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 x14ac:dyDescent="0.15">
      <c r="A113" s="51"/>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 x14ac:dyDescent="0.15">
      <c r="A114" s="51"/>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 x14ac:dyDescent="0.15">
      <c r="A115" s="51"/>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 x14ac:dyDescent="0.15">
      <c r="A116" s="51"/>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 x14ac:dyDescent="0.15">
      <c r="A117" s="51"/>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 x14ac:dyDescent="0.15">
      <c r="A118" s="51"/>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 x14ac:dyDescent="0.15">
      <c r="A119" s="51"/>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 x14ac:dyDescent="0.15">
      <c r="A120" s="51"/>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 x14ac:dyDescent="0.15">
      <c r="A121" s="51"/>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 x14ac:dyDescent="0.15">
      <c r="A122" s="51"/>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 x14ac:dyDescent="0.15">
      <c r="A123" s="51"/>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 x14ac:dyDescent="0.15">
      <c r="A124" s="51"/>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 x14ac:dyDescent="0.15">
      <c r="A125" s="51"/>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 x14ac:dyDescent="0.15">
      <c r="A126" s="51"/>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 x14ac:dyDescent="0.15">
      <c r="A127" s="51"/>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 x14ac:dyDescent="0.15">
      <c r="A128" s="51"/>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 x14ac:dyDescent="0.15">
      <c r="A129" s="51"/>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 x14ac:dyDescent="0.15">
      <c r="A130" s="51"/>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 x14ac:dyDescent="0.15">
      <c r="A131" s="51"/>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 x14ac:dyDescent="0.15">
      <c r="A132" s="51"/>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 x14ac:dyDescent="0.15">
      <c r="A133" s="51"/>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 x14ac:dyDescent="0.15">
      <c r="A134" s="51"/>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 x14ac:dyDescent="0.15">
      <c r="A135" s="51"/>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 x14ac:dyDescent="0.15">
      <c r="A136" s="51"/>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 x14ac:dyDescent="0.15">
      <c r="A137" s="51"/>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 x14ac:dyDescent="0.15">
      <c r="A138" s="51"/>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 x14ac:dyDescent="0.15">
      <c r="A139" s="51"/>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 x14ac:dyDescent="0.15">
      <c r="A140" s="51"/>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 x14ac:dyDescent="0.15">
      <c r="A141" s="51"/>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 x14ac:dyDescent="0.15">
      <c r="A142" s="51"/>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 x14ac:dyDescent="0.15">
      <c r="A143" s="51"/>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 x14ac:dyDescent="0.15">
      <c r="A144" s="51"/>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 x14ac:dyDescent="0.15">
      <c r="A145" s="51"/>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 x14ac:dyDescent="0.15">
      <c r="A146" s="51"/>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 x14ac:dyDescent="0.15">
      <c r="A147" s="51"/>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 x14ac:dyDescent="0.15">
      <c r="A148" s="51"/>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 x14ac:dyDescent="0.15">
      <c r="A149" s="51"/>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 x14ac:dyDescent="0.15">
      <c r="A150" s="51"/>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 x14ac:dyDescent="0.15">
      <c r="A151" s="51"/>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 x14ac:dyDescent="0.15">
      <c r="A152" s="51"/>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 x14ac:dyDescent="0.15">
      <c r="A153" s="51"/>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 x14ac:dyDescent="0.15">
      <c r="A154" s="51"/>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 x14ac:dyDescent="0.15">
      <c r="A155" s="51"/>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 x14ac:dyDescent="0.15">
      <c r="A156" s="51"/>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 x14ac:dyDescent="0.15">
      <c r="A157" s="51"/>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 x14ac:dyDescent="0.15">
      <c r="A158" s="51"/>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 x14ac:dyDescent="0.15">
      <c r="A159" s="51"/>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 x14ac:dyDescent="0.15">
      <c r="A160" s="51"/>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 x14ac:dyDescent="0.15">
      <c r="A161" s="51"/>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 x14ac:dyDescent="0.15">
      <c r="A162" s="51"/>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 x14ac:dyDescent="0.15">
      <c r="A163" s="51"/>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 x14ac:dyDescent="0.15">
      <c r="A164" s="51"/>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 x14ac:dyDescent="0.15">
      <c r="A165" s="51"/>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 x14ac:dyDescent="0.15">
      <c r="A166" s="51"/>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 x14ac:dyDescent="0.15">
      <c r="A167" s="51"/>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 x14ac:dyDescent="0.15">
      <c r="A168" s="51"/>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 x14ac:dyDescent="0.15">
      <c r="A169" s="51"/>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 x14ac:dyDescent="0.15">
      <c r="A170" s="51"/>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 x14ac:dyDescent="0.15">
      <c r="A171" s="51"/>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 x14ac:dyDescent="0.15">
      <c r="A172" s="51"/>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 x14ac:dyDescent="0.15">
      <c r="A173" s="51"/>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 x14ac:dyDescent="0.15">
      <c r="A174" s="51"/>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 x14ac:dyDescent="0.15">
      <c r="A175" s="51"/>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 x14ac:dyDescent="0.15">
      <c r="A176" s="51"/>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 x14ac:dyDescent="0.15">
      <c r="A177" s="51"/>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 x14ac:dyDescent="0.15">
      <c r="A178" s="51"/>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 x14ac:dyDescent="0.15">
      <c r="A179" s="51"/>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 x14ac:dyDescent="0.15">
      <c r="A180" s="51"/>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 x14ac:dyDescent="0.15">
      <c r="A181" s="51"/>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 x14ac:dyDescent="0.15">
      <c r="A182" s="51"/>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 x14ac:dyDescent="0.15">
      <c r="A183" s="51"/>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 x14ac:dyDescent="0.15">
      <c r="A184" s="51"/>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 x14ac:dyDescent="0.15">
      <c r="A185" s="51"/>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 x14ac:dyDescent="0.15">
      <c r="A186" s="51"/>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 x14ac:dyDescent="0.15">
      <c r="A187" s="51"/>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 x14ac:dyDescent="0.15">
      <c r="A188" s="51"/>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 x14ac:dyDescent="0.15">
      <c r="A189" s="51"/>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 x14ac:dyDescent="0.15">
      <c r="A190" s="51"/>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 x14ac:dyDescent="0.15">
      <c r="A191" s="51"/>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 x14ac:dyDescent="0.15">
      <c r="A192" s="51"/>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 x14ac:dyDescent="0.15">
      <c r="A193" s="51"/>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 x14ac:dyDescent="0.15">
      <c r="A194" s="51"/>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 x14ac:dyDescent="0.15">
      <c r="A195" s="51"/>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 x14ac:dyDescent="0.15">
      <c r="A196" s="51"/>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 x14ac:dyDescent="0.15">
      <c r="A197" s="51"/>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 x14ac:dyDescent="0.15">
      <c r="A198" s="51"/>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 x14ac:dyDescent="0.15">
      <c r="A199" s="51"/>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 x14ac:dyDescent="0.15">
      <c r="A200" s="51"/>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 x14ac:dyDescent="0.15">
      <c r="A201" s="51"/>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 x14ac:dyDescent="0.15">
      <c r="A202" s="51"/>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 x14ac:dyDescent="0.15">
      <c r="A203" s="51"/>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 x14ac:dyDescent="0.15">
      <c r="A204" s="51"/>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 x14ac:dyDescent="0.15">
      <c r="A205" s="51"/>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 x14ac:dyDescent="0.15">
      <c r="A206" s="51"/>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 x14ac:dyDescent="0.15">
      <c r="A207" s="51"/>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 x14ac:dyDescent="0.15">
      <c r="A208" s="51"/>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 x14ac:dyDescent="0.15">
      <c r="A209" s="51"/>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 x14ac:dyDescent="0.15">
      <c r="A210" s="51"/>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 x14ac:dyDescent="0.15">
      <c r="A211" s="51"/>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 x14ac:dyDescent="0.15">
      <c r="A212" s="51"/>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 x14ac:dyDescent="0.15">
      <c r="A213" s="51"/>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 x14ac:dyDescent="0.15">
      <c r="A214" s="51"/>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 x14ac:dyDescent="0.15">
      <c r="A215" s="51"/>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 x14ac:dyDescent="0.15">
      <c r="A216" s="51"/>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 x14ac:dyDescent="0.15">
      <c r="A217" s="51"/>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 x14ac:dyDescent="0.15">
      <c r="A218" s="51"/>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 x14ac:dyDescent="0.15">
      <c r="A219" s="51"/>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 x14ac:dyDescent="0.15">
      <c r="A220" s="51"/>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 x14ac:dyDescent="0.15">
      <c r="A221" s="51"/>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 x14ac:dyDescent="0.15">
      <c r="A222" s="51"/>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 x14ac:dyDescent="0.15">
      <c r="A223" s="51"/>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 x14ac:dyDescent="0.15">
      <c r="A224" s="51"/>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 x14ac:dyDescent="0.15">
      <c r="A225" s="51"/>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 x14ac:dyDescent="0.15">
      <c r="A226" s="51"/>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 x14ac:dyDescent="0.15">
      <c r="A227" s="51"/>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 x14ac:dyDescent="0.15">
      <c r="A228" s="51"/>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 x14ac:dyDescent="0.15">
      <c r="A229" s="51"/>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 x14ac:dyDescent="0.15">
      <c r="A230" s="51"/>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 x14ac:dyDescent="0.15">
      <c r="A231" s="51"/>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 x14ac:dyDescent="0.15">
      <c r="A232" s="51"/>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 x14ac:dyDescent="0.15">
      <c r="A233" s="51"/>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 x14ac:dyDescent="0.15">
      <c r="A234" s="51"/>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 x14ac:dyDescent="0.15">
      <c r="A235" s="51"/>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 x14ac:dyDescent="0.15">
      <c r="A236" s="51"/>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 x14ac:dyDescent="0.15">
      <c r="A237" s="51"/>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 x14ac:dyDescent="0.15">
      <c r="A238" s="51"/>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 x14ac:dyDescent="0.15">
      <c r="A239" s="51"/>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 x14ac:dyDescent="0.15">
      <c r="A240" s="51"/>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 x14ac:dyDescent="0.15">
      <c r="A241" s="51"/>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 x14ac:dyDescent="0.15">
      <c r="A242" s="51"/>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 x14ac:dyDescent="0.15">
      <c r="A243" s="51"/>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 x14ac:dyDescent="0.15">
      <c r="A244" s="51"/>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 x14ac:dyDescent="0.15">
      <c r="A245" s="51"/>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 x14ac:dyDescent="0.15">
      <c r="A246" s="51"/>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 x14ac:dyDescent="0.15">
      <c r="A247" s="51"/>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 x14ac:dyDescent="0.15">
      <c r="A248" s="51"/>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 x14ac:dyDescent="0.15">
      <c r="A249" s="51"/>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 x14ac:dyDescent="0.15">
      <c r="A250" s="51"/>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 x14ac:dyDescent="0.15">
      <c r="A251" s="51"/>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 x14ac:dyDescent="0.15">
      <c r="A252" s="51"/>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 x14ac:dyDescent="0.15">
      <c r="A253" s="51"/>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 x14ac:dyDescent="0.15">
      <c r="A254" s="51"/>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 x14ac:dyDescent="0.15">
      <c r="A255" s="51"/>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 x14ac:dyDescent="0.15">
      <c r="A256" s="51"/>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 x14ac:dyDescent="0.15">
      <c r="A257" s="51"/>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 x14ac:dyDescent="0.15">
      <c r="A258" s="51"/>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 x14ac:dyDescent="0.15">
      <c r="A259" s="51"/>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 x14ac:dyDescent="0.15">
      <c r="A260" s="51"/>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 x14ac:dyDescent="0.15">
      <c r="A261" s="51"/>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 x14ac:dyDescent="0.15">
      <c r="A262" s="51"/>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 x14ac:dyDescent="0.15">
      <c r="A263" s="51"/>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 x14ac:dyDescent="0.15">
      <c r="A264" s="51"/>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 x14ac:dyDescent="0.15">
      <c r="A265" s="51"/>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 x14ac:dyDescent="0.15">
      <c r="A266" s="51"/>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 x14ac:dyDescent="0.15">
      <c r="A267" s="51"/>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 x14ac:dyDescent="0.15">
      <c r="A268" s="51"/>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 x14ac:dyDescent="0.15">
      <c r="A269" s="51"/>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 x14ac:dyDescent="0.15">
      <c r="A270" s="51"/>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 x14ac:dyDescent="0.15">
      <c r="A271" s="51"/>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 x14ac:dyDescent="0.15">
      <c r="A272" s="51"/>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 x14ac:dyDescent="0.15">
      <c r="A273" s="51"/>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 x14ac:dyDescent="0.15">
      <c r="A274" s="51"/>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 x14ac:dyDescent="0.15">
      <c r="A275" s="51"/>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 x14ac:dyDescent="0.15">
      <c r="A276" s="51"/>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 x14ac:dyDescent="0.15">
      <c r="A277" s="51"/>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 x14ac:dyDescent="0.15">
      <c r="A278" s="51"/>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 x14ac:dyDescent="0.15">
      <c r="A279" s="51"/>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 x14ac:dyDescent="0.15">
      <c r="A280" s="51"/>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 x14ac:dyDescent="0.15">
      <c r="A281" s="51"/>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 x14ac:dyDescent="0.15">
      <c r="A282" s="51"/>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 x14ac:dyDescent="0.15">
      <c r="A283" s="51"/>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 x14ac:dyDescent="0.15">
      <c r="A284" s="51"/>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 x14ac:dyDescent="0.15">
      <c r="A285" s="51"/>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 x14ac:dyDescent="0.15">
      <c r="A286" s="51"/>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 x14ac:dyDescent="0.15">
      <c r="A287" s="51"/>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 x14ac:dyDescent="0.15">
      <c r="A288" s="51"/>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 x14ac:dyDescent="0.15">
      <c r="A289" s="51"/>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 x14ac:dyDescent="0.15">
      <c r="A290" s="51"/>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 x14ac:dyDescent="0.15">
      <c r="A291" s="51"/>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 x14ac:dyDescent="0.15">
      <c r="A292" s="51"/>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 x14ac:dyDescent="0.15">
      <c r="A293" s="51"/>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 x14ac:dyDescent="0.15">
      <c r="A294" s="51"/>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 x14ac:dyDescent="0.15">
      <c r="A295" s="51"/>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 x14ac:dyDescent="0.15">
      <c r="A296" s="51"/>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 x14ac:dyDescent="0.15">
      <c r="A297" s="51"/>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 x14ac:dyDescent="0.15">
      <c r="A298" s="51"/>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 x14ac:dyDescent="0.15">
      <c r="A299" s="51"/>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 x14ac:dyDescent="0.15">
      <c r="A300" s="51"/>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 x14ac:dyDescent="0.15">
      <c r="A301" s="51"/>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 x14ac:dyDescent="0.15">
      <c r="A302" s="51"/>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 x14ac:dyDescent="0.15">
      <c r="A303" s="51"/>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 x14ac:dyDescent="0.15">
      <c r="A304" s="51"/>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 x14ac:dyDescent="0.15">
      <c r="A305" s="51"/>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 x14ac:dyDescent="0.15">
      <c r="A306" s="51"/>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 x14ac:dyDescent="0.15">
      <c r="A307" s="51"/>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 x14ac:dyDescent="0.15">
      <c r="A308" s="51"/>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 x14ac:dyDescent="0.15">
      <c r="A309" s="51"/>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 x14ac:dyDescent="0.15">
      <c r="A310" s="51"/>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 x14ac:dyDescent="0.15">
      <c r="A311" s="51"/>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 x14ac:dyDescent="0.15">
      <c r="A312" s="51"/>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 x14ac:dyDescent="0.15">
      <c r="A313" s="51"/>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 x14ac:dyDescent="0.15">
      <c r="A314" s="51"/>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 x14ac:dyDescent="0.15">
      <c r="A315" s="51"/>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 x14ac:dyDescent="0.15">
      <c r="A316" s="51"/>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 x14ac:dyDescent="0.15">
      <c r="A317" s="51"/>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 x14ac:dyDescent="0.15">
      <c r="A318" s="51"/>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 x14ac:dyDescent="0.15">
      <c r="A319" s="51"/>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 x14ac:dyDescent="0.15">
      <c r="A320" s="51"/>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 x14ac:dyDescent="0.15">
      <c r="A321" s="51"/>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 x14ac:dyDescent="0.15">
      <c r="A322" s="51"/>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 x14ac:dyDescent="0.15">
      <c r="A323" s="51"/>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 x14ac:dyDescent="0.15">
      <c r="A324" s="51"/>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 x14ac:dyDescent="0.15">
      <c r="A325" s="51"/>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 x14ac:dyDescent="0.15">
      <c r="A326" s="51"/>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 x14ac:dyDescent="0.15">
      <c r="A327" s="51"/>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 x14ac:dyDescent="0.15">
      <c r="A328" s="51"/>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 x14ac:dyDescent="0.15">
      <c r="A329" s="51"/>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 x14ac:dyDescent="0.15">
      <c r="A330" s="51"/>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 x14ac:dyDescent="0.15">
      <c r="A331" s="51"/>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 x14ac:dyDescent="0.15">
      <c r="A332" s="51"/>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 x14ac:dyDescent="0.15">
      <c r="A333" s="51"/>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 x14ac:dyDescent="0.15">
      <c r="A334" s="51"/>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 x14ac:dyDescent="0.15">
      <c r="A335" s="51"/>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 x14ac:dyDescent="0.15">
      <c r="A336" s="51"/>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 x14ac:dyDescent="0.15">
      <c r="A337" s="51"/>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 x14ac:dyDescent="0.15">
      <c r="A338" s="51"/>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 x14ac:dyDescent="0.15">
      <c r="A339" s="51"/>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 x14ac:dyDescent="0.15">
      <c r="A340" s="51"/>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 x14ac:dyDescent="0.15">
      <c r="A341" s="51"/>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 x14ac:dyDescent="0.15">
      <c r="A342" s="51"/>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 x14ac:dyDescent="0.15">
      <c r="A343" s="51"/>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 x14ac:dyDescent="0.15">
      <c r="A344" s="51"/>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 x14ac:dyDescent="0.15">
      <c r="A345" s="51"/>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 x14ac:dyDescent="0.15">
      <c r="A346" s="51"/>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 x14ac:dyDescent="0.15">
      <c r="A347" s="51"/>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 x14ac:dyDescent="0.15">
      <c r="A348" s="51"/>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 x14ac:dyDescent="0.15">
      <c r="A349" s="51"/>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 x14ac:dyDescent="0.15">
      <c r="A350" s="51"/>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 x14ac:dyDescent="0.15">
      <c r="A351" s="51"/>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 x14ac:dyDescent="0.15">
      <c r="A352" s="51"/>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 x14ac:dyDescent="0.15">
      <c r="A353" s="51"/>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 x14ac:dyDescent="0.15">
      <c r="A354" s="51"/>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 x14ac:dyDescent="0.15">
      <c r="A355" s="51"/>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 x14ac:dyDescent="0.15">
      <c r="A356" s="51"/>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 x14ac:dyDescent="0.15">
      <c r="A357" s="51"/>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 x14ac:dyDescent="0.15">
      <c r="A358" s="51"/>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 x14ac:dyDescent="0.15">
      <c r="A359" s="51"/>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 x14ac:dyDescent="0.15">
      <c r="A360" s="51"/>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 x14ac:dyDescent="0.15">
      <c r="A361" s="51"/>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 x14ac:dyDescent="0.15">
      <c r="A362" s="51"/>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 x14ac:dyDescent="0.15">
      <c r="A363" s="51"/>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 x14ac:dyDescent="0.15">
      <c r="A364" s="51"/>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 x14ac:dyDescent="0.15">
      <c r="A365" s="51"/>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 x14ac:dyDescent="0.15">
      <c r="A366" s="51"/>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 x14ac:dyDescent="0.15">
      <c r="A367" s="51"/>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 x14ac:dyDescent="0.15">
      <c r="A368" s="51"/>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 x14ac:dyDescent="0.15">
      <c r="A369" s="51"/>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 x14ac:dyDescent="0.15">
      <c r="A370" s="51"/>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 x14ac:dyDescent="0.15">
      <c r="A371" s="51"/>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 x14ac:dyDescent="0.15">
      <c r="A372" s="51"/>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 x14ac:dyDescent="0.15">
      <c r="A373" s="51"/>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 x14ac:dyDescent="0.15">
      <c r="A374" s="51"/>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 x14ac:dyDescent="0.15">
      <c r="A375" s="51"/>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 x14ac:dyDescent="0.15">
      <c r="A376" s="51"/>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 x14ac:dyDescent="0.15">
      <c r="A377" s="51"/>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 x14ac:dyDescent="0.15">
      <c r="A378" s="51"/>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 x14ac:dyDescent="0.15">
      <c r="A379" s="51"/>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 x14ac:dyDescent="0.15">
      <c r="A380" s="51"/>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 x14ac:dyDescent="0.15">
      <c r="A381" s="51"/>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 x14ac:dyDescent="0.15">
      <c r="A382" s="51"/>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 x14ac:dyDescent="0.15">
      <c r="A383" s="51"/>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 x14ac:dyDescent="0.15">
      <c r="A384" s="51"/>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 x14ac:dyDescent="0.15">
      <c r="A385" s="51"/>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 x14ac:dyDescent="0.15">
      <c r="A386" s="51"/>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 x14ac:dyDescent="0.15">
      <c r="A387" s="51"/>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 x14ac:dyDescent="0.15">
      <c r="A388" s="51"/>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 x14ac:dyDescent="0.15">
      <c r="A389" s="51"/>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 x14ac:dyDescent="0.15">
      <c r="A390" s="51"/>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 x14ac:dyDescent="0.15">
      <c r="A391" s="51"/>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 x14ac:dyDescent="0.15">
      <c r="A392" s="51"/>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 x14ac:dyDescent="0.15">
      <c r="A393" s="51"/>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 x14ac:dyDescent="0.15">
      <c r="A394" s="51"/>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 x14ac:dyDescent="0.15">
      <c r="A395" s="51"/>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 x14ac:dyDescent="0.15">
      <c r="A396" s="51"/>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 x14ac:dyDescent="0.15">
      <c r="A397" s="51"/>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 x14ac:dyDescent="0.15">
      <c r="A398" s="51"/>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 x14ac:dyDescent="0.15">
      <c r="A399" s="51"/>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 x14ac:dyDescent="0.15">
      <c r="A400" s="51"/>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 x14ac:dyDescent="0.15">
      <c r="A401" s="51"/>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 x14ac:dyDescent="0.15">
      <c r="A402" s="51"/>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 x14ac:dyDescent="0.15">
      <c r="A403" s="51"/>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 x14ac:dyDescent="0.15">
      <c r="A404" s="51"/>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 x14ac:dyDescent="0.15">
      <c r="A405" s="51"/>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 x14ac:dyDescent="0.15">
      <c r="A406" s="51"/>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 x14ac:dyDescent="0.15">
      <c r="A407" s="51"/>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 x14ac:dyDescent="0.15">
      <c r="A408" s="51"/>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 x14ac:dyDescent="0.15">
      <c r="A409" s="51"/>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 x14ac:dyDescent="0.15">
      <c r="A410" s="51"/>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 x14ac:dyDescent="0.15">
      <c r="A411" s="51"/>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 x14ac:dyDescent="0.15">
      <c r="A412" s="51"/>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 x14ac:dyDescent="0.15">
      <c r="A413" s="51"/>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 x14ac:dyDescent="0.15">
      <c r="A414" s="51"/>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 x14ac:dyDescent="0.15">
      <c r="A415" s="51"/>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 x14ac:dyDescent="0.15">
      <c r="A416" s="51"/>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 x14ac:dyDescent="0.15">
      <c r="A417" s="51"/>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 x14ac:dyDescent="0.15">
      <c r="A418" s="51"/>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 x14ac:dyDescent="0.15">
      <c r="A419" s="51"/>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 x14ac:dyDescent="0.15">
      <c r="A420" s="51"/>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 x14ac:dyDescent="0.15">
      <c r="A421" s="51"/>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 x14ac:dyDescent="0.15">
      <c r="A422" s="51"/>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 x14ac:dyDescent="0.15">
      <c r="A423" s="51"/>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 x14ac:dyDescent="0.15">
      <c r="A424" s="51"/>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 x14ac:dyDescent="0.15">
      <c r="A425" s="51"/>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 x14ac:dyDescent="0.15">
      <c r="A426" s="51"/>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 x14ac:dyDescent="0.15">
      <c r="A427" s="51"/>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 x14ac:dyDescent="0.15">
      <c r="A428" s="51"/>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 x14ac:dyDescent="0.15">
      <c r="A429" s="51"/>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 x14ac:dyDescent="0.15">
      <c r="A430" s="51"/>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 x14ac:dyDescent="0.15">
      <c r="A431" s="51"/>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 x14ac:dyDescent="0.15">
      <c r="A432" s="51"/>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 x14ac:dyDescent="0.15">
      <c r="A433" s="51"/>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 x14ac:dyDescent="0.15">
      <c r="A434" s="51"/>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 x14ac:dyDescent="0.15">
      <c r="A435" s="51"/>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 x14ac:dyDescent="0.15">
      <c r="A436" s="51"/>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 x14ac:dyDescent="0.15">
      <c r="A437" s="51"/>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 x14ac:dyDescent="0.15">
      <c r="A438" s="51"/>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 x14ac:dyDescent="0.15">
      <c r="A439" s="51"/>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 x14ac:dyDescent="0.15">
      <c r="A440" s="51"/>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 x14ac:dyDescent="0.15">
      <c r="A441" s="51"/>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 x14ac:dyDescent="0.15">
      <c r="A442" s="51"/>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 x14ac:dyDescent="0.15">
      <c r="A443" s="51"/>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 x14ac:dyDescent="0.15">
      <c r="A444" s="51"/>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 x14ac:dyDescent="0.15">
      <c r="A445" s="51"/>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 x14ac:dyDescent="0.15">
      <c r="A446" s="51"/>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 x14ac:dyDescent="0.15">
      <c r="A447" s="51"/>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 x14ac:dyDescent="0.15">
      <c r="A448" s="51"/>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 x14ac:dyDescent="0.15">
      <c r="A449" s="51"/>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 x14ac:dyDescent="0.15">
      <c r="A450" s="51"/>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 x14ac:dyDescent="0.15">
      <c r="A451" s="51"/>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 x14ac:dyDescent="0.15">
      <c r="A452" s="51"/>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 x14ac:dyDescent="0.15">
      <c r="A453" s="51"/>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 x14ac:dyDescent="0.15">
      <c r="A454" s="51"/>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 x14ac:dyDescent="0.15">
      <c r="A455" s="51"/>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 x14ac:dyDescent="0.15">
      <c r="A456" s="51"/>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 x14ac:dyDescent="0.15">
      <c r="A457" s="51"/>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 x14ac:dyDescent="0.15">
      <c r="A458" s="51"/>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 x14ac:dyDescent="0.15">
      <c r="A459" s="51"/>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 x14ac:dyDescent="0.15">
      <c r="A460" s="51"/>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 x14ac:dyDescent="0.15">
      <c r="A461" s="51"/>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 x14ac:dyDescent="0.15">
      <c r="A462" s="51"/>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 x14ac:dyDescent="0.15">
      <c r="A463" s="51"/>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 x14ac:dyDescent="0.15">
      <c r="A464" s="51"/>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 x14ac:dyDescent="0.15">
      <c r="A465" s="51"/>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 x14ac:dyDescent="0.15">
      <c r="A466" s="51"/>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 x14ac:dyDescent="0.15">
      <c r="A467" s="51"/>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 x14ac:dyDescent="0.15">
      <c r="A468" s="51"/>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 x14ac:dyDescent="0.15">
      <c r="A469" s="51"/>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 x14ac:dyDescent="0.15">
      <c r="A470" s="51"/>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 x14ac:dyDescent="0.15">
      <c r="A471" s="51"/>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 x14ac:dyDescent="0.15">
      <c r="A472" s="51"/>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 x14ac:dyDescent="0.15">
      <c r="A473" s="51"/>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 x14ac:dyDescent="0.15">
      <c r="A474" s="51"/>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 x14ac:dyDescent="0.15">
      <c r="A475" s="51"/>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 x14ac:dyDescent="0.15">
      <c r="A476" s="51"/>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 x14ac:dyDescent="0.15">
      <c r="A477" s="51"/>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 x14ac:dyDescent="0.15">
      <c r="A478" s="51"/>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 x14ac:dyDescent="0.15">
      <c r="A479" s="51"/>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 x14ac:dyDescent="0.15">
      <c r="A480" s="51"/>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 x14ac:dyDescent="0.15">
      <c r="A481" s="51"/>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 x14ac:dyDescent="0.15">
      <c r="A482" s="51"/>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 x14ac:dyDescent="0.15">
      <c r="A483" s="51"/>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 x14ac:dyDescent="0.15">
      <c r="A484" s="51"/>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 x14ac:dyDescent="0.15">
      <c r="A485" s="51"/>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 x14ac:dyDescent="0.15">
      <c r="A486" s="51"/>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 x14ac:dyDescent="0.15">
      <c r="A487" s="51"/>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 x14ac:dyDescent="0.15">
      <c r="A488" s="51"/>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 x14ac:dyDescent="0.15">
      <c r="A489" s="51"/>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 x14ac:dyDescent="0.15">
      <c r="A490" s="51"/>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 x14ac:dyDescent="0.15">
      <c r="A491" s="51"/>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 x14ac:dyDescent="0.15">
      <c r="A492" s="51"/>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 x14ac:dyDescent="0.15">
      <c r="A493" s="51"/>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 x14ac:dyDescent="0.15">
      <c r="A494" s="51"/>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 x14ac:dyDescent="0.15">
      <c r="A495" s="51"/>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 x14ac:dyDescent="0.15">
      <c r="A496" s="51"/>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 x14ac:dyDescent="0.15">
      <c r="A497" s="51"/>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 x14ac:dyDescent="0.15">
      <c r="A498" s="51"/>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 x14ac:dyDescent="0.15">
      <c r="A499" s="51"/>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 x14ac:dyDescent="0.15">
      <c r="A500" s="51"/>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 x14ac:dyDescent="0.15">
      <c r="A501" s="51"/>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 x14ac:dyDescent="0.15">
      <c r="A502" s="51"/>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 x14ac:dyDescent="0.15">
      <c r="A503" s="51"/>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 x14ac:dyDescent="0.15">
      <c r="A504" s="51"/>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 x14ac:dyDescent="0.15">
      <c r="A505" s="51"/>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 x14ac:dyDescent="0.15">
      <c r="A506" s="51"/>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 x14ac:dyDescent="0.15">
      <c r="A507" s="51"/>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 x14ac:dyDescent="0.15">
      <c r="A508" s="51"/>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 x14ac:dyDescent="0.15">
      <c r="A509" s="51"/>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 x14ac:dyDescent="0.15">
      <c r="A510" s="51"/>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 x14ac:dyDescent="0.15">
      <c r="A511" s="51"/>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 x14ac:dyDescent="0.15">
      <c r="A512" s="51"/>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 x14ac:dyDescent="0.15">
      <c r="A513" s="51"/>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 x14ac:dyDescent="0.15">
      <c r="A514" s="51"/>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 x14ac:dyDescent="0.15">
      <c r="A515" s="51"/>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 x14ac:dyDescent="0.15">
      <c r="A516" s="51"/>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 x14ac:dyDescent="0.15">
      <c r="A517" s="51"/>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 x14ac:dyDescent="0.15">
      <c r="A518" s="51"/>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 x14ac:dyDescent="0.15">
      <c r="A519" s="51"/>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 x14ac:dyDescent="0.15">
      <c r="A520" s="51"/>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 x14ac:dyDescent="0.15">
      <c r="A521" s="51"/>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 x14ac:dyDescent="0.15">
      <c r="A522" s="51"/>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 x14ac:dyDescent="0.15">
      <c r="A523" s="51"/>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 x14ac:dyDescent="0.15">
      <c r="A524" s="51"/>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 x14ac:dyDescent="0.15">
      <c r="A525" s="51"/>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 x14ac:dyDescent="0.15">
      <c r="A526" s="51"/>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 x14ac:dyDescent="0.15">
      <c r="A527" s="51"/>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 x14ac:dyDescent="0.15">
      <c r="A528" s="51"/>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 x14ac:dyDescent="0.15">
      <c r="A529" s="51"/>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 x14ac:dyDescent="0.15">
      <c r="A530" s="51"/>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 x14ac:dyDescent="0.15">
      <c r="A531" s="51"/>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 x14ac:dyDescent="0.15">
      <c r="A532" s="51"/>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 x14ac:dyDescent="0.15">
      <c r="A533" s="51"/>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 x14ac:dyDescent="0.15">
      <c r="A534" s="51"/>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 x14ac:dyDescent="0.15">
      <c r="A535" s="51"/>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 x14ac:dyDescent="0.15">
      <c r="A536" s="51"/>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 x14ac:dyDescent="0.15">
      <c r="A537" s="51"/>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 x14ac:dyDescent="0.15">
      <c r="A538" s="51"/>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 x14ac:dyDescent="0.15">
      <c r="A539" s="51"/>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 x14ac:dyDescent="0.15">
      <c r="A540" s="51"/>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 x14ac:dyDescent="0.15">
      <c r="A541" s="51"/>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 x14ac:dyDescent="0.15">
      <c r="A542" s="51"/>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 x14ac:dyDescent="0.15">
      <c r="A543" s="51"/>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 x14ac:dyDescent="0.15">
      <c r="A544" s="51"/>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 x14ac:dyDescent="0.15">
      <c r="A545" s="51"/>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 x14ac:dyDescent="0.15">
      <c r="A546" s="51"/>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 x14ac:dyDescent="0.15">
      <c r="A547" s="51"/>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 x14ac:dyDescent="0.15">
      <c r="A548" s="51"/>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 x14ac:dyDescent="0.15">
      <c r="A549" s="51"/>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 x14ac:dyDescent="0.15">
      <c r="A550" s="51"/>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 x14ac:dyDescent="0.15">
      <c r="A551" s="51"/>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 x14ac:dyDescent="0.15">
      <c r="A552" s="51"/>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 x14ac:dyDescent="0.15">
      <c r="A553" s="51"/>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 x14ac:dyDescent="0.15">
      <c r="A554" s="51"/>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 x14ac:dyDescent="0.15">
      <c r="A555" s="51"/>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 x14ac:dyDescent="0.15">
      <c r="A556" s="51"/>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 x14ac:dyDescent="0.15">
      <c r="A557" s="51"/>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 x14ac:dyDescent="0.15">
      <c r="A558" s="51"/>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 x14ac:dyDescent="0.15">
      <c r="A559" s="51"/>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 x14ac:dyDescent="0.15">
      <c r="A560" s="51"/>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 x14ac:dyDescent="0.15">
      <c r="A561" s="51"/>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 x14ac:dyDescent="0.15">
      <c r="A562" s="51"/>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 x14ac:dyDescent="0.15">
      <c r="A563" s="51"/>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 x14ac:dyDescent="0.15">
      <c r="A564" s="51"/>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 x14ac:dyDescent="0.15">
      <c r="A565" s="51"/>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 x14ac:dyDescent="0.15">
      <c r="A566" s="51"/>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 x14ac:dyDescent="0.15">
      <c r="A567" s="51"/>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 x14ac:dyDescent="0.15">
      <c r="A568" s="51"/>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 x14ac:dyDescent="0.15">
      <c r="A569" s="51"/>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 x14ac:dyDescent="0.15">
      <c r="A570" s="51"/>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 x14ac:dyDescent="0.15">
      <c r="A571" s="51"/>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 x14ac:dyDescent="0.15">
      <c r="A572" s="51"/>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 x14ac:dyDescent="0.15">
      <c r="A573" s="51"/>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 x14ac:dyDescent="0.15">
      <c r="A574" s="51"/>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 x14ac:dyDescent="0.15">
      <c r="A575" s="51"/>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 x14ac:dyDescent="0.15">
      <c r="A576" s="51"/>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 x14ac:dyDescent="0.15">
      <c r="A577" s="51"/>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 x14ac:dyDescent="0.15">
      <c r="A578" s="51"/>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 x14ac:dyDescent="0.15">
      <c r="A579" s="51"/>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 x14ac:dyDescent="0.15">
      <c r="A580" s="51"/>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 x14ac:dyDescent="0.15">
      <c r="A581" s="51"/>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 x14ac:dyDescent="0.15">
      <c r="A582" s="51"/>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 x14ac:dyDescent="0.15">
      <c r="A583" s="51"/>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 x14ac:dyDescent="0.15">
      <c r="A584" s="51"/>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 x14ac:dyDescent="0.15">
      <c r="A585" s="51"/>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 x14ac:dyDescent="0.15">
      <c r="A586" s="51"/>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 x14ac:dyDescent="0.15">
      <c r="A587" s="51"/>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 x14ac:dyDescent="0.15">
      <c r="A588" s="51"/>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 x14ac:dyDescent="0.15">
      <c r="A589" s="51"/>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 x14ac:dyDescent="0.15">
      <c r="A590" s="51"/>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 x14ac:dyDescent="0.15">
      <c r="A591" s="51"/>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 x14ac:dyDescent="0.15">
      <c r="A592" s="51"/>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 x14ac:dyDescent="0.15">
      <c r="A593" s="51"/>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 x14ac:dyDescent="0.15">
      <c r="A594" s="51"/>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 x14ac:dyDescent="0.15">
      <c r="A595" s="51"/>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 x14ac:dyDescent="0.15">
      <c r="A596" s="51"/>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 x14ac:dyDescent="0.15">
      <c r="A597" s="51"/>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 x14ac:dyDescent="0.15">
      <c r="A598" s="51"/>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 x14ac:dyDescent="0.15">
      <c r="A599" s="51"/>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 x14ac:dyDescent="0.15">
      <c r="A600" s="51"/>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 x14ac:dyDescent="0.15">
      <c r="A601" s="51"/>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 x14ac:dyDescent="0.15">
      <c r="A602" s="51"/>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 x14ac:dyDescent="0.15">
      <c r="A603" s="51"/>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 x14ac:dyDescent="0.15">
      <c r="A604" s="51"/>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 x14ac:dyDescent="0.15">
      <c r="A605" s="51"/>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 x14ac:dyDescent="0.15">
      <c r="A606" s="51"/>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 x14ac:dyDescent="0.15">
      <c r="A607" s="51"/>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 x14ac:dyDescent="0.15">
      <c r="A608" s="51"/>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 x14ac:dyDescent="0.15">
      <c r="A609" s="51"/>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 x14ac:dyDescent="0.15">
      <c r="A610" s="51"/>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 x14ac:dyDescent="0.15">
      <c r="A611" s="51"/>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 x14ac:dyDescent="0.15">
      <c r="A612" s="51"/>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 x14ac:dyDescent="0.15">
      <c r="A613" s="51"/>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 x14ac:dyDescent="0.15">
      <c r="A614" s="51"/>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 x14ac:dyDescent="0.15">
      <c r="A615" s="51"/>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 x14ac:dyDescent="0.15">
      <c r="A616" s="51"/>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 x14ac:dyDescent="0.15">
      <c r="A617" s="51"/>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 x14ac:dyDescent="0.15">
      <c r="A618" s="51"/>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 x14ac:dyDescent="0.15">
      <c r="A619" s="51"/>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 x14ac:dyDescent="0.15">
      <c r="A620" s="51"/>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 x14ac:dyDescent="0.15">
      <c r="A621" s="51"/>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 x14ac:dyDescent="0.15">
      <c r="A622" s="51"/>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 x14ac:dyDescent="0.15">
      <c r="A623" s="51"/>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 x14ac:dyDescent="0.15">
      <c r="A624" s="51"/>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 x14ac:dyDescent="0.15">
      <c r="A625" s="51"/>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 x14ac:dyDescent="0.15">
      <c r="A626" s="51"/>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 x14ac:dyDescent="0.15">
      <c r="A627" s="51"/>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 x14ac:dyDescent="0.15">
      <c r="A628" s="51"/>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 x14ac:dyDescent="0.15">
      <c r="A629" s="51"/>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 x14ac:dyDescent="0.15">
      <c r="A630" s="51"/>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 x14ac:dyDescent="0.15">
      <c r="A631" s="51"/>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 x14ac:dyDescent="0.15">
      <c r="A632" s="51"/>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 x14ac:dyDescent="0.15">
      <c r="A633" s="51"/>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 x14ac:dyDescent="0.15">
      <c r="A634" s="51"/>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 x14ac:dyDescent="0.15">
      <c r="A635" s="51"/>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 x14ac:dyDescent="0.15">
      <c r="A636" s="51"/>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 x14ac:dyDescent="0.15">
      <c r="A637" s="51"/>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 x14ac:dyDescent="0.15">
      <c r="A638" s="51"/>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 x14ac:dyDescent="0.15">
      <c r="A639" s="51"/>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 x14ac:dyDescent="0.15">
      <c r="A640" s="51"/>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 x14ac:dyDescent="0.15">
      <c r="A641" s="51"/>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 x14ac:dyDescent="0.15">
      <c r="A642" s="51"/>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 x14ac:dyDescent="0.15">
      <c r="A643" s="51"/>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 x14ac:dyDescent="0.15">
      <c r="A644" s="51"/>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 x14ac:dyDescent="0.15">
      <c r="A645" s="51"/>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 x14ac:dyDescent="0.15">
      <c r="A646" s="51"/>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 x14ac:dyDescent="0.15">
      <c r="A647" s="51"/>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 x14ac:dyDescent="0.15">
      <c r="A648" s="51"/>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 x14ac:dyDescent="0.15">
      <c r="A649" s="51"/>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 x14ac:dyDescent="0.15">
      <c r="A650" s="51"/>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 x14ac:dyDescent="0.15">
      <c r="A651" s="51"/>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 x14ac:dyDescent="0.15">
      <c r="A652" s="51"/>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 x14ac:dyDescent="0.15">
      <c r="A653" s="51"/>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 x14ac:dyDescent="0.15">
      <c r="A654" s="51"/>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 x14ac:dyDescent="0.15">
      <c r="A655" s="51"/>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 x14ac:dyDescent="0.15">
      <c r="A656" s="51"/>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 x14ac:dyDescent="0.15">
      <c r="A657" s="51"/>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 x14ac:dyDescent="0.15">
      <c r="A658" s="51"/>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 x14ac:dyDescent="0.15">
      <c r="A659" s="51"/>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 x14ac:dyDescent="0.15">
      <c r="A660" s="51"/>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 x14ac:dyDescent="0.15">
      <c r="A661" s="51"/>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 x14ac:dyDescent="0.15">
      <c r="A662" s="51"/>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 x14ac:dyDescent="0.15">
      <c r="A663" s="51"/>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 x14ac:dyDescent="0.15">
      <c r="A664" s="51"/>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 x14ac:dyDescent="0.15">
      <c r="A665" s="51"/>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 x14ac:dyDescent="0.15">
      <c r="A666" s="51"/>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 x14ac:dyDescent="0.15">
      <c r="A667" s="51"/>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 x14ac:dyDescent="0.15">
      <c r="A668" s="51"/>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 x14ac:dyDescent="0.15">
      <c r="A669" s="51"/>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 x14ac:dyDescent="0.15">
      <c r="A670" s="51"/>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 x14ac:dyDescent="0.15">
      <c r="A671" s="51"/>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 x14ac:dyDescent="0.15">
      <c r="A672" s="51"/>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 x14ac:dyDescent="0.15">
      <c r="A673" s="51"/>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 x14ac:dyDescent="0.15">
      <c r="A674" s="51"/>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 x14ac:dyDescent="0.15">
      <c r="A675" s="51"/>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 x14ac:dyDescent="0.15">
      <c r="A676" s="51"/>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 x14ac:dyDescent="0.15">
      <c r="A677" s="51"/>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 x14ac:dyDescent="0.15">
      <c r="A678" s="51"/>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 x14ac:dyDescent="0.15">
      <c r="A679" s="51"/>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 x14ac:dyDescent="0.15">
      <c r="A680" s="51"/>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 x14ac:dyDescent="0.15">
      <c r="A681" s="51"/>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 x14ac:dyDescent="0.15">
      <c r="A682" s="51"/>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 x14ac:dyDescent="0.15">
      <c r="A683" s="51"/>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 x14ac:dyDescent="0.15">
      <c r="A684" s="51"/>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 x14ac:dyDescent="0.15">
      <c r="A685" s="51"/>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 x14ac:dyDescent="0.15">
      <c r="A686" s="51"/>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 x14ac:dyDescent="0.15">
      <c r="A687" s="51"/>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 x14ac:dyDescent="0.15">
      <c r="A688" s="51"/>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 x14ac:dyDescent="0.15">
      <c r="A689" s="51"/>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 x14ac:dyDescent="0.15">
      <c r="A690" s="51"/>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 x14ac:dyDescent="0.15">
      <c r="A691" s="51"/>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 x14ac:dyDescent="0.15">
      <c r="A692" s="51"/>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 x14ac:dyDescent="0.15">
      <c r="A693" s="51"/>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 x14ac:dyDescent="0.15">
      <c r="A694" s="51"/>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 x14ac:dyDescent="0.15">
      <c r="A695" s="51"/>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 x14ac:dyDescent="0.15">
      <c r="A696" s="51"/>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 x14ac:dyDescent="0.15">
      <c r="A697" s="51"/>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 x14ac:dyDescent="0.15">
      <c r="A698" s="51"/>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 x14ac:dyDescent="0.15">
      <c r="A699" s="51"/>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 x14ac:dyDescent="0.15">
      <c r="A700" s="51"/>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 x14ac:dyDescent="0.15">
      <c r="A701" s="51"/>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 x14ac:dyDescent="0.15">
      <c r="A702" s="51"/>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 x14ac:dyDescent="0.15">
      <c r="A703" s="51"/>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 x14ac:dyDescent="0.15">
      <c r="A704" s="51"/>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 x14ac:dyDescent="0.15">
      <c r="A705" s="51"/>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 x14ac:dyDescent="0.15">
      <c r="A706" s="51"/>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 x14ac:dyDescent="0.15">
      <c r="A707" s="51"/>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 x14ac:dyDescent="0.15">
      <c r="A708" s="51"/>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 x14ac:dyDescent="0.15">
      <c r="A709" s="51"/>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 x14ac:dyDescent="0.15">
      <c r="A710" s="51"/>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 x14ac:dyDescent="0.15">
      <c r="A711" s="51"/>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 x14ac:dyDescent="0.15">
      <c r="A712" s="51"/>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 x14ac:dyDescent="0.15">
      <c r="A713" s="51"/>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 x14ac:dyDescent="0.15">
      <c r="A714" s="51"/>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 x14ac:dyDescent="0.15">
      <c r="A715" s="51"/>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 x14ac:dyDescent="0.15">
      <c r="A716" s="51"/>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 x14ac:dyDescent="0.15">
      <c r="A717" s="51"/>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 x14ac:dyDescent="0.15">
      <c r="A718" s="51"/>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 x14ac:dyDescent="0.15">
      <c r="A719" s="51"/>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 x14ac:dyDescent="0.15">
      <c r="A720" s="51"/>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 x14ac:dyDescent="0.15">
      <c r="A721" s="51"/>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 x14ac:dyDescent="0.15">
      <c r="A722" s="51"/>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 x14ac:dyDescent="0.15">
      <c r="A723" s="51"/>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 x14ac:dyDescent="0.15">
      <c r="A724" s="51"/>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 x14ac:dyDescent="0.15">
      <c r="A725" s="51"/>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 x14ac:dyDescent="0.15">
      <c r="A726" s="51"/>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 x14ac:dyDescent="0.15">
      <c r="A727" s="51"/>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 x14ac:dyDescent="0.15">
      <c r="A728" s="51"/>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 x14ac:dyDescent="0.15">
      <c r="A729" s="51"/>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 x14ac:dyDescent="0.15">
      <c r="A730" s="51"/>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 x14ac:dyDescent="0.15">
      <c r="A731" s="51"/>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 x14ac:dyDescent="0.15">
      <c r="A732" s="51"/>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 x14ac:dyDescent="0.15">
      <c r="A733" s="51"/>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 x14ac:dyDescent="0.15">
      <c r="A734" s="51"/>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 x14ac:dyDescent="0.15">
      <c r="A735" s="51"/>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 x14ac:dyDescent="0.15">
      <c r="A736" s="51"/>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 x14ac:dyDescent="0.15">
      <c r="A737" s="51"/>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 x14ac:dyDescent="0.15">
      <c r="A738" s="51"/>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 x14ac:dyDescent="0.15">
      <c r="A739" s="51"/>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 x14ac:dyDescent="0.15">
      <c r="A740" s="51"/>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 x14ac:dyDescent="0.15">
      <c r="A741" s="51"/>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 x14ac:dyDescent="0.15">
      <c r="A742" s="51"/>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 x14ac:dyDescent="0.15">
      <c r="A743" s="51"/>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 x14ac:dyDescent="0.15">
      <c r="A744" s="51"/>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 x14ac:dyDescent="0.15">
      <c r="A745" s="51"/>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 x14ac:dyDescent="0.15">
      <c r="A746" s="51"/>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 x14ac:dyDescent="0.15">
      <c r="A747" s="51"/>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 x14ac:dyDescent="0.15">
      <c r="A748" s="51"/>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 x14ac:dyDescent="0.15">
      <c r="A749" s="51"/>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 x14ac:dyDescent="0.15">
      <c r="A750" s="51"/>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 x14ac:dyDescent="0.15">
      <c r="A751" s="51"/>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 x14ac:dyDescent="0.15">
      <c r="A752" s="51"/>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 x14ac:dyDescent="0.15">
      <c r="A753" s="51"/>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 x14ac:dyDescent="0.15">
      <c r="A754" s="51"/>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 x14ac:dyDescent="0.15">
      <c r="A755" s="51"/>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 x14ac:dyDescent="0.15">
      <c r="A756" s="51"/>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 x14ac:dyDescent="0.15">
      <c r="A757" s="51"/>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 x14ac:dyDescent="0.15">
      <c r="A758" s="51"/>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 x14ac:dyDescent="0.15">
      <c r="A759" s="51"/>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 x14ac:dyDescent="0.15">
      <c r="A760" s="51"/>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 x14ac:dyDescent="0.15">
      <c r="A761" s="51"/>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 x14ac:dyDescent="0.15">
      <c r="A762" s="51"/>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 x14ac:dyDescent="0.15">
      <c r="A763" s="51"/>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 x14ac:dyDescent="0.15">
      <c r="A764" s="51"/>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 x14ac:dyDescent="0.15">
      <c r="A765" s="51"/>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 x14ac:dyDescent="0.15">
      <c r="A766" s="51"/>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 x14ac:dyDescent="0.15">
      <c r="A767" s="51"/>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 x14ac:dyDescent="0.15">
      <c r="A768" s="51"/>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 x14ac:dyDescent="0.15">
      <c r="A769" s="51"/>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 x14ac:dyDescent="0.15">
      <c r="A770" s="51"/>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 x14ac:dyDescent="0.15">
      <c r="A771" s="51"/>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 x14ac:dyDescent="0.15">
      <c r="A772" s="51"/>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 x14ac:dyDescent="0.15">
      <c r="A773" s="51"/>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 x14ac:dyDescent="0.15">
      <c r="A774" s="51"/>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 x14ac:dyDescent="0.15">
      <c r="A775" s="51"/>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 x14ac:dyDescent="0.15">
      <c r="A776" s="51"/>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 x14ac:dyDescent="0.15">
      <c r="A777" s="51"/>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 x14ac:dyDescent="0.15">
      <c r="A778" s="51"/>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 x14ac:dyDescent="0.15">
      <c r="A779" s="51"/>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 x14ac:dyDescent="0.15">
      <c r="A780" s="51"/>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 x14ac:dyDescent="0.15">
      <c r="A781" s="51"/>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 x14ac:dyDescent="0.15">
      <c r="A782" s="51"/>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 x14ac:dyDescent="0.15">
      <c r="A783" s="51"/>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 x14ac:dyDescent="0.15">
      <c r="A784" s="51"/>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 x14ac:dyDescent="0.15">
      <c r="A785" s="51"/>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 x14ac:dyDescent="0.15">
      <c r="A786" s="51"/>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 x14ac:dyDescent="0.15">
      <c r="A787" s="51"/>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 x14ac:dyDescent="0.15">
      <c r="A788" s="51"/>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 x14ac:dyDescent="0.15">
      <c r="A789" s="51"/>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 x14ac:dyDescent="0.15">
      <c r="A790" s="51"/>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 x14ac:dyDescent="0.15">
      <c r="A791" s="51"/>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 x14ac:dyDescent="0.15">
      <c r="A792" s="51"/>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 x14ac:dyDescent="0.15">
      <c r="A793" s="51"/>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 x14ac:dyDescent="0.15">
      <c r="A794" s="51"/>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 x14ac:dyDescent="0.15">
      <c r="A795" s="51"/>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 x14ac:dyDescent="0.15">
      <c r="A796" s="51"/>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 x14ac:dyDescent="0.15">
      <c r="A797" s="51"/>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 x14ac:dyDescent="0.15">
      <c r="A798" s="51"/>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 x14ac:dyDescent="0.15">
      <c r="A799" s="51"/>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 x14ac:dyDescent="0.15">
      <c r="A800" s="51"/>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 x14ac:dyDescent="0.15">
      <c r="A801" s="51"/>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 x14ac:dyDescent="0.15">
      <c r="A802" s="51"/>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 x14ac:dyDescent="0.15">
      <c r="A803" s="51"/>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 x14ac:dyDescent="0.15">
      <c r="A804" s="51"/>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 x14ac:dyDescent="0.15">
      <c r="A805" s="51"/>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 x14ac:dyDescent="0.15">
      <c r="A806" s="51"/>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 x14ac:dyDescent="0.15">
      <c r="A807" s="51"/>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 x14ac:dyDescent="0.15">
      <c r="A808" s="51"/>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 x14ac:dyDescent="0.15">
      <c r="A809" s="51"/>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 x14ac:dyDescent="0.15">
      <c r="A810" s="51"/>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 x14ac:dyDescent="0.15">
      <c r="A811" s="51"/>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 x14ac:dyDescent="0.15">
      <c r="A812" s="51"/>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 x14ac:dyDescent="0.15">
      <c r="A813" s="51"/>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 x14ac:dyDescent="0.15">
      <c r="A814" s="51"/>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 x14ac:dyDescent="0.15">
      <c r="A815" s="51"/>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 x14ac:dyDescent="0.15">
      <c r="A816" s="51"/>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 x14ac:dyDescent="0.15">
      <c r="A817" s="51"/>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 x14ac:dyDescent="0.15">
      <c r="A818" s="51"/>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 x14ac:dyDescent="0.15">
      <c r="A819" s="51"/>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 x14ac:dyDescent="0.15">
      <c r="A820" s="51"/>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 x14ac:dyDescent="0.15">
      <c r="A821" s="51"/>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 x14ac:dyDescent="0.15">
      <c r="A822" s="51"/>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 x14ac:dyDescent="0.15">
      <c r="A823" s="51"/>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 x14ac:dyDescent="0.15">
      <c r="A824" s="51"/>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 x14ac:dyDescent="0.15">
      <c r="A825" s="51"/>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 x14ac:dyDescent="0.15">
      <c r="A826" s="51"/>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 x14ac:dyDescent="0.15">
      <c r="A827" s="51"/>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 x14ac:dyDescent="0.15">
      <c r="A828" s="51"/>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 x14ac:dyDescent="0.15">
      <c r="A829" s="51"/>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 x14ac:dyDescent="0.15">
      <c r="A830" s="51"/>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 x14ac:dyDescent="0.15">
      <c r="A831" s="51"/>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 x14ac:dyDescent="0.15">
      <c r="A832" s="51"/>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 x14ac:dyDescent="0.15">
      <c r="A833" s="51"/>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 x14ac:dyDescent="0.15">
      <c r="A834" s="51"/>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 x14ac:dyDescent="0.15">
      <c r="A835" s="51"/>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 x14ac:dyDescent="0.15">
      <c r="A836" s="51"/>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 x14ac:dyDescent="0.15">
      <c r="A837" s="51"/>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 x14ac:dyDescent="0.15">
      <c r="A838" s="51"/>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 x14ac:dyDescent="0.15">
      <c r="A839" s="51"/>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 x14ac:dyDescent="0.15">
      <c r="A840" s="51"/>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 x14ac:dyDescent="0.15">
      <c r="A841" s="51"/>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 x14ac:dyDescent="0.15">
      <c r="A842" s="51"/>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 x14ac:dyDescent="0.15">
      <c r="A843" s="51"/>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 x14ac:dyDescent="0.15">
      <c r="A844" s="51"/>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 x14ac:dyDescent="0.15">
      <c r="A845" s="51"/>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 x14ac:dyDescent="0.15">
      <c r="A846" s="51"/>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 x14ac:dyDescent="0.15">
      <c r="A847" s="51"/>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 x14ac:dyDescent="0.15">
      <c r="A848" s="51"/>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 x14ac:dyDescent="0.15">
      <c r="A849" s="51"/>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 x14ac:dyDescent="0.15">
      <c r="A850" s="51"/>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 x14ac:dyDescent="0.15">
      <c r="A851" s="51"/>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 x14ac:dyDescent="0.15">
      <c r="A852" s="51"/>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 x14ac:dyDescent="0.15">
      <c r="A853" s="51"/>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 x14ac:dyDescent="0.15">
      <c r="A854" s="51"/>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 x14ac:dyDescent="0.15">
      <c r="A855" s="51"/>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 x14ac:dyDescent="0.15">
      <c r="A856" s="51"/>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 x14ac:dyDescent="0.15">
      <c r="A857" s="51"/>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 x14ac:dyDescent="0.15">
      <c r="A858" s="51"/>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 x14ac:dyDescent="0.15">
      <c r="A859" s="51"/>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 x14ac:dyDescent="0.15">
      <c r="A860" s="51"/>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 x14ac:dyDescent="0.15">
      <c r="A861" s="51"/>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 x14ac:dyDescent="0.15">
      <c r="A862" s="51"/>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 x14ac:dyDescent="0.15">
      <c r="A863" s="51"/>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 x14ac:dyDescent="0.15">
      <c r="A864" s="51"/>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 x14ac:dyDescent="0.15">
      <c r="A865" s="51"/>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 x14ac:dyDescent="0.15">
      <c r="A866" s="51"/>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 x14ac:dyDescent="0.15">
      <c r="A867" s="51"/>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 x14ac:dyDescent="0.15">
      <c r="A868" s="51"/>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 x14ac:dyDescent="0.15">
      <c r="A869" s="51"/>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 x14ac:dyDescent="0.15">
      <c r="A870" s="51"/>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 x14ac:dyDescent="0.15">
      <c r="A871" s="51"/>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 x14ac:dyDescent="0.15">
      <c r="A872" s="51"/>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 x14ac:dyDescent="0.15">
      <c r="A873" s="51"/>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 x14ac:dyDescent="0.15">
      <c r="A874" s="51"/>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 x14ac:dyDescent="0.15">
      <c r="A875" s="51"/>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 x14ac:dyDescent="0.15">
      <c r="A876" s="51"/>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 x14ac:dyDescent="0.15">
      <c r="A877" s="51"/>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 x14ac:dyDescent="0.15">
      <c r="A878" s="51"/>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 x14ac:dyDescent="0.15">
      <c r="A879" s="51"/>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 x14ac:dyDescent="0.15">
      <c r="A880" s="51"/>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 x14ac:dyDescent="0.15">
      <c r="A881" s="51"/>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 x14ac:dyDescent="0.15">
      <c r="A882" s="51"/>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 x14ac:dyDescent="0.15">
      <c r="A883" s="51"/>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 x14ac:dyDescent="0.15">
      <c r="A884" s="51"/>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 x14ac:dyDescent="0.15">
      <c r="A885" s="51"/>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 x14ac:dyDescent="0.15">
      <c r="A886" s="51"/>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 x14ac:dyDescent="0.15">
      <c r="A887" s="51"/>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 x14ac:dyDescent="0.15">
      <c r="A888" s="51"/>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 x14ac:dyDescent="0.15">
      <c r="A889" s="51"/>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 x14ac:dyDescent="0.15">
      <c r="A890" s="51"/>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 x14ac:dyDescent="0.15">
      <c r="A891" s="51"/>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 x14ac:dyDescent="0.15">
      <c r="A892" s="51"/>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 x14ac:dyDescent="0.15">
      <c r="A893" s="51"/>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 x14ac:dyDescent="0.15">
      <c r="A894" s="51"/>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 x14ac:dyDescent="0.15">
      <c r="A895" s="51"/>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 x14ac:dyDescent="0.15">
      <c r="A896" s="51"/>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 x14ac:dyDescent="0.15">
      <c r="A897" s="51"/>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 x14ac:dyDescent="0.15">
      <c r="A898" s="51"/>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 x14ac:dyDescent="0.15">
      <c r="A899" s="51"/>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 x14ac:dyDescent="0.15">
      <c r="A900" s="51"/>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 x14ac:dyDescent="0.15">
      <c r="A901" s="51"/>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 x14ac:dyDescent="0.15">
      <c r="A902" s="51"/>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 x14ac:dyDescent="0.15">
      <c r="A903" s="51"/>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 x14ac:dyDescent="0.15">
      <c r="A904" s="51"/>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 x14ac:dyDescent="0.15">
      <c r="A905" s="51"/>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 x14ac:dyDescent="0.15">
      <c r="A906" s="51"/>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 x14ac:dyDescent="0.15">
      <c r="A907" s="51"/>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 x14ac:dyDescent="0.15">
      <c r="A908" s="51"/>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 x14ac:dyDescent="0.15">
      <c r="A909" s="51"/>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 x14ac:dyDescent="0.15">
      <c r="A910" s="51"/>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 x14ac:dyDescent="0.15">
      <c r="A911" s="51"/>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 x14ac:dyDescent="0.15">
      <c r="A912" s="51"/>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 x14ac:dyDescent="0.15">
      <c r="A913" s="51"/>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 x14ac:dyDescent="0.15">
      <c r="A914" s="51"/>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 x14ac:dyDescent="0.15">
      <c r="A915" s="51"/>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 x14ac:dyDescent="0.15">
      <c r="A916" s="51"/>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 x14ac:dyDescent="0.15">
      <c r="A917" s="51"/>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 x14ac:dyDescent="0.15">
      <c r="A918" s="51"/>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 x14ac:dyDescent="0.15">
      <c r="A919" s="51"/>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 x14ac:dyDescent="0.15">
      <c r="A920" s="51"/>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 x14ac:dyDescent="0.15">
      <c r="A921" s="51"/>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 x14ac:dyDescent="0.15">
      <c r="A922" s="51"/>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 x14ac:dyDescent="0.15">
      <c r="A923" s="51"/>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 x14ac:dyDescent="0.15">
      <c r="A924" s="51"/>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 x14ac:dyDescent="0.15">
      <c r="A925" s="51"/>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 x14ac:dyDescent="0.15">
      <c r="A926" s="51"/>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 x14ac:dyDescent="0.15">
      <c r="A927" s="51"/>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 x14ac:dyDescent="0.15">
      <c r="A928" s="51"/>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 x14ac:dyDescent="0.15">
      <c r="A929" s="51"/>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 x14ac:dyDescent="0.15">
      <c r="A930" s="51"/>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 x14ac:dyDescent="0.15">
      <c r="A931" s="51"/>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 x14ac:dyDescent="0.15">
      <c r="A932" s="51"/>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 x14ac:dyDescent="0.15">
      <c r="A933" s="51"/>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 x14ac:dyDescent="0.15">
      <c r="A934" s="51"/>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 x14ac:dyDescent="0.15">
      <c r="A935" s="51"/>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 x14ac:dyDescent="0.15">
      <c r="A936" s="51"/>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 x14ac:dyDescent="0.15">
      <c r="A937" s="51"/>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 x14ac:dyDescent="0.15">
      <c r="A938" s="51"/>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 x14ac:dyDescent="0.15">
      <c r="A939" s="51"/>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 x14ac:dyDescent="0.15">
      <c r="A940" s="51"/>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 x14ac:dyDescent="0.15">
      <c r="A941" s="51"/>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 x14ac:dyDescent="0.15">
      <c r="A942" s="51"/>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 x14ac:dyDescent="0.15">
      <c r="A943" s="51"/>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 x14ac:dyDescent="0.15">
      <c r="A944" s="51"/>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 x14ac:dyDescent="0.15">
      <c r="A945" s="51"/>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 x14ac:dyDescent="0.15">
      <c r="A946" s="51"/>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 x14ac:dyDescent="0.15">
      <c r="A947" s="51"/>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 x14ac:dyDescent="0.15">
      <c r="A948" s="51"/>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 x14ac:dyDescent="0.15">
      <c r="A949" s="51"/>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 x14ac:dyDescent="0.15">
      <c r="A950" s="51"/>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 x14ac:dyDescent="0.15">
      <c r="A951" s="51"/>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 x14ac:dyDescent="0.15">
      <c r="A952" s="51"/>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 x14ac:dyDescent="0.15">
      <c r="A953" s="51"/>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 x14ac:dyDescent="0.15">
      <c r="A954" s="51"/>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 x14ac:dyDescent="0.15">
      <c r="A955" s="51"/>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 x14ac:dyDescent="0.15">
      <c r="A956" s="51"/>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 x14ac:dyDescent="0.15">
      <c r="A957" s="51"/>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 x14ac:dyDescent="0.15">
      <c r="A958" s="51"/>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 x14ac:dyDescent="0.15">
      <c r="A959" s="51"/>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 x14ac:dyDescent="0.15">
      <c r="A960" s="51"/>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 x14ac:dyDescent="0.15">
      <c r="A961" s="51"/>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 x14ac:dyDescent="0.15">
      <c r="A962" s="51"/>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 x14ac:dyDescent="0.15">
      <c r="A963" s="51"/>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 x14ac:dyDescent="0.15">
      <c r="A964" s="51"/>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 x14ac:dyDescent="0.15">
      <c r="A965" s="51"/>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 x14ac:dyDescent="0.15">
      <c r="A966" s="51"/>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 x14ac:dyDescent="0.15">
      <c r="A967" s="51"/>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 x14ac:dyDescent="0.15">
      <c r="A968" s="51"/>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 x14ac:dyDescent="0.15">
      <c r="A969" s="51"/>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 x14ac:dyDescent="0.15">
      <c r="A970" s="51"/>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 x14ac:dyDescent="0.15">
      <c r="A971" s="51"/>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 x14ac:dyDescent="0.15">
      <c r="A972" s="51"/>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 x14ac:dyDescent="0.15">
      <c r="A973" s="51"/>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 x14ac:dyDescent="0.15">
      <c r="A974" s="51"/>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 x14ac:dyDescent="0.15">
      <c r="A975" s="51"/>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 x14ac:dyDescent="0.15">
      <c r="A976" s="51"/>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 x14ac:dyDescent="0.15">
      <c r="A977" s="51"/>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 x14ac:dyDescent="0.15">
      <c r="A978" s="51"/>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 x14ac:dyDescent="0.15">
      <c r="A979" s="51"/>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 x14ac:dyDescent="0.15">
      <c r="A980" s="51"/>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 x14ac:dyDescent="0.15">
      <c r="A981" s="51"/>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 x14ac:dyDescent="0.15">
      <c r="A982" s="51"/>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 x14ac:dyDescent="0.15">
      <c r="A983" s="51"/>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 x14ac:dyDescent="0.15">
      <c r="A984" s="51"/>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 x14ac:dyDescent="0.15">
      <c r="A985" s="51"/>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 x14ac:dyDescent="0.15">
      <c r="A986" s="51"/>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 x14ac:dyDescent="0.15">
      <c r="A987" s="51"/>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sheetData>
  <mergeCells count="1">
    <mergeCell ref="A1:B1"/>
  </mergeCells>
  <pageMargins left="0.7" right="0.7" top="0.75" bottom="0.75" header="0.3" footer="0.3"/>
  <ignoredErrors>
    <ignoredError sqref="A3:A7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986"/>
  <sheetViews>
    <sheetView showGridLines="0" workbookViewId="0">
      <selection sqref="A1:B1"/>
    </sheetView>
  </sheetViews>
  <sheetFormatPr baseColWidth="10" defaultColWidth="14.5" defaultRowHeight="15.75" customHeight="1" x14ac:dyDescent="0.15"/>
  <cols>
    <col min="2" max="2" width="69.1640625" customWidth="1"/>
  </cols>
  <sheetData>
    <row r="1" spans="1:26" ht="15.75" customHeight="1" x14ac:dyDescent="0.15">
      <c r="A1" s="192" t="s">
        <v>7371</v>
      </c>
      <c r="B1" s="193"/>
      <c r="C1" s="7"/>
      <c r="D1" s="7"/>
      <c r="E1" s="7"/>
      <c r="F1" s="7"/>
      <c r="G1" s="65"/>
      <c r="H1" s="7"/>
      <c r="I1" s="7"/>
      <c r="J1" s="7"/>
      <c r="K1" s="7"/>
      <c r="L1" s="7"/>
      <c r="M1" s="7"/>
      <c r="N1" s="7"/>
      <c r="O1" s="7"/>
      <c r="P1" s="7"/>
      <c r="Q1" s="7"/>
      <c r="R1" s="7"/>
      <c r="S1" s="7"/>
      <c r="T1" s="7"/>
      <c r="U1" s="7"/>
      <c r="V1" s="7"/>
      <c r="W1" s="7"/>
      <c r="X1" s="7"/>
      <c r="Y1" s="7"/>
      <c r="Z1" s="7"/>
    </row>
    <row r="2" spans="1:26" ht="15.75" customHeight="1" x14ac:dyDescent="0.15">
      <c r="A2" s="54" t="s">
        <v>292</v>
      </c>
      <c r="B2" s="3"/>
      <c r="C2" s="5"/>
      <c r="D2" s="5"/>
      <c r="E2" s="5"/>
      <c r="F2" s="48"/>
      <c r="G2" s="3"/>
      <c r="H2" s="5"/>
      <c r="I2" s="5"/>
      <c r="J2" s="5"/>
      <c r="K2" s="5"/>
      <c r="L2" s="5"/>
      <c r="M2" s="5"/>
      <c r="N2" s="5"/>
      <c r="O2" s="5"/>
      <c r="P2" s="5"/>
      <c r="Q2" s="5"/>
      <c r="R2" s="5"/>
      <c r="S2" s="5"/>
      <c r="T2" s="5"/>
      <c r="U2" s="5"/>
      <c r="V2" s="5"/>
      <c r="W2" s="5"/>
      <c r="X2" s="5"/>
      <c r="Y2" s="5"/>
      <c r="Z2" s="5"/>
    </row>
    <row r="3" spans="1:26" ht="15.75" customHeight="1" x14ac:dyDescent="0.15">
      <c r="A3" s="32" t="s">
        <v>6230</v>
      </c>
      <c r="B3" s="3" t="s">
        <v>6231</v>
      </c>
      <c r="C3" s="5"/>
      <c r="D3" s="5"/>
      <c r="E3" s="5"/>
      <c r="F3" s="48"/>
      <c r="G3" s="5"/>
      <c r="H3" s="5"/>
      <c r="I3" s="5"/>
      <c r="J3" s="5"/>
      <c r="K3" s="5"/>
      <c r="L3" s="5"/>
      <c r="M3" s="5"/>
      <c r="N3" s="5"/>
      <c r="O3" s="5"/>
      <c r="P3" s="5"/>
      <c r="Q3" s="5"/>
      <c r="R3" s="5"/>
      <c r="S3" s="5"/>
      <c r="T3" s="5"/>
      <c r="U3" s="5"/>
      <c r="V3" s="5"/>
      <c r="W3" s="5"/>
      <c r="X3" s="5"/>
      <c r="Y3" s="5"/>
      <c r="Z3" s="5"/>
    </row>
    <row r="4" spans="1:26" ht="15.75" customHeight="1" x14ac:dyDescent="0.15">
      <c r="A4" s="58">
        <v>296.01</v>
      </c>
      <c r="B4" s="58" t="s">
        <v>6232</v>
      </c>
      <c r="C4" s="5"/>
      <c r="D4" s="5"/>
      <c r="E4" s="5"/>
      <c r="F4" s="48"/>
      <c r="G4" s="5"/>
      <c r="H4" s="5"/>
      <c r="I4" s="5"/>
      <c r="J4" s="5"/>
      <c r="K4" s="5"/>
      <c r="L4" s="5"/>
      <c r="M4" s="5"/>
      <c r="N4" s="5"/>
      <c r="O4" s="5"/>
      <c r="P4" s="5"/>
      <c r="Q4" s="5"/>
      <c r="R4" s="5"/>
      <c r="S4" s="5"/>
      <c r="T4" s="5"/>
      <c r="U4" s="5"/>
      <c r="V4" s="5"/>
      <c r="W4" s="5"/>
      <c r="X4" s="5"/>
      <c r="Y4" s="5"/>
      <c r="Z4" s="5"/>
    </row>
    <row r="5" spans="1:26" ht="15.75" customHeight="1" x14ac:dyDescent="0.15">
      <c r="A5" s="58">
        <v>296.02</v>
      </c>
      <c r="B5" s="58" t="s">
        <v>6233</v>
      </c>
      <c r="C5" s="5"/>
      <c r="D5" s="5"/>
      <c r="E5" s="5"/>
      <c r="F5" s="48"/>
      <c r="G5" s="5"/>
      <c r="H5" s="5"/>
      <c r="I5" s="5"/>
      <c r="J5" s="5"/>
      <c r="K5" s="5"/>
      <c r="L5" s="5"/>
      <c r="M5" s="5"/>
      <c r="N5" s="5"/>
      <c r="O5" s="5"/>
      <c r="P5" s="5"/>
      <c r="Q5" s="5"/>
      <c r="R5" s="5"/>
      <c r="S5" s="5"/>
      <c r="T5" s="5"/>
      <c r="U5" s="5"/>
      <c r="V5" s="5"/>
      <c r="W5" s="5"/>
      <c r="X5" s="5"/>
      <c r="Y5" s="5"/>
      <c r="Z5" s="5"/>
    </row>
    <row r="6" spans="1:26" ht="15.75" customHeight="1" x14ac:dyDescent="0.15">
      <c r="A6" s="58">
        <v>296.02999999999997</v>
      </c>
      <c r="B6" s="58" t="s">
        <v>6234</v>
      </c>
      <c r="C6" s="3"/>
      <c r="D6" s="5"/>
      <c r="E6" s="5"/>
      <c r="F6" s="48"/>
      <c r="G6" s="5"/>
      <c r="H6" s="5"/>
      <c r="I6" s="5"/>
      <c r="J6" s="5"/>
      <c r="K6" s="5"/>
      <c r="L6" s="5"/>
      <c r="M6" s="5"/>
      <c r="N6" s="5"/>
      <c r="O6" s="5"/>
      <c r="P6" s="5"/>
      <c r="Q6" s="5"/>
      <c r="R6" s="5"/>
      <c r="S6" s="5"/>
      <c r="T6" s="5"/>
      <c r="U6" s="5"/>
      <c r="V6" s="5"/>
      <c r="W6" s="5"/>
      <c r="X6" s="5"/>
      <c r="Y6" s="5"/>
      <c r="Z6" s="5"/>
    </row>
    <row r="7" spans="1:26" ht="15.75" customHeight="1" x14ac:dyDescent="0.15">
      <c r="A7" s="58">
        <v>296.04000000000002</v>
      </c>
      <c r="B7" s="58" t="s">
        <v>6235</v>
      </c>
      <c r="C7" s="5"/>
      <c r="D7" s="5"/>
      <c r="E7" s="5"/>
      <c r="F7" s="48"/>
      <c r="G7" s="5"/>
      <c r="H7" s="5"/>
      <c r="I7" s="5"/>
      <c r="J7" s="5"/>
      <c r="K7" s="5"/>
      <c r="L7" s="5"/>
      <c r="M7" s="5"/>
      <c r="N7" s="5"/>
      <c r="O7" s="5"/>
      <c r="P7" s="5"/>
      <c r="Q7" s="5"/>
      <c r="R7" s="5"/>
      <c r="S7" s="5"/>
      <c r="T7" s="5"/>
      <c r="U7" s="5"/>
      <c r="V7" s="5"/>
      <c r="W7" s="5"/>
      <c r="X7" s="5"/>
      <c r="Y7" s="5"/>
      <c r="Z7" s="5"/>
    </row>
    <row r="8" spans="1:26" ht="15.75" customHeight="1" x14ac:dyDescent="0.15">
      <c r="A8" s="58">
        <v>296.05</v>
      </c>
      <c r="B8" s="58" t="s">
        <v>6236</v>
      </c>
      <c r="C8" s="5"/>
      <c r="D8" s="5"/>
      <c r="E8" s="5"/>
      <c r="F8" s="48"/>
      <c r="G8" s="5"/>
      <c r="H8" s="5"/>
      <c r="I8" s="5"/>
      <c r="J8" s="5"/>
      <c r="K8" s="5"/>
      <c r="L8" s="5"/>
      <c r="M8" s="5"/>
      <c r="N8" s="5"/>
      <c r="O8" s="5"/>
      <c r="P8" s="5"/>
      <c r="Q8" s="5"/>
      <c r="R8" s="5"/>
      <c r="S8" s="5"/>
      <c r="T8" s="5"/>
      <c r="U8" s="5"/>
      <c r="V8" s="5"/>
      <c r="W8" s="5"/>
      <c r="X8" s="5"/>
      <c r="Y8" s="5"/>
      <c r="Z8" s="5"/>
    </row>
    <row r="9" spans="1:26" ht="15.75" customHeight="1" x14ac:dyDescent="0.15">
      <c r="A9" s="58">
        <v>296.06</v>
      </c>
      <c r="B9" s="58" t="s">
        <v>6237</v>
      </c>
      <c r="C9" s="5"/>
      <c r="D9" s="5"/>
      <c r="E9" s="5"/>
      <c r="F9" s="48"/>
      <c r="G9" s="5"/>
      <c r="H9" s="5"/>
      <c r="I9" s="5"/>
      <c r="J9" s="5"/>
      <c r="K9" s="5"/>
      <c r="L9" s="5"/>
      <c r="M9" s="5"/>
      <c r="N9" s="5"/>
      <c r="O9" s="5"/>
      <c r="P9" s="5"/>
      <c r="Q9" s="5"/>
      <c r="R9" s="5"/>
      <c r="S9" s="5"/>
      <c r="T9" s="5"/>
      <c r="U9" s="5"/>
      <c r="V9" s="5"/>
      <c r="W9" s="5"/>
      <c r="X9" s="5"/>
      <c r="Y9" s="5"/>
      <c r="Z9" s="5"/>
    </row>
    <row r="10" spans="1:26" ht="15.75" customHeight="1" x14ac:dyDescent="0.15">
      <c r="A10" s="58">
        <v>296.10000000000002</v>
      </c>
      <c r="B10" s="58" t="s">
        <v>6238</v>
      </c>
      <c r="C10" s="5"/>
      <c r="D10" s="5"/>
      <c r="E10" s="5"/>
      <c r="F10" s="48"/>
      <c r="G10" s="5"/>
      <c r="H10" s="5"/>
      <c r="I10" s="5"/>
      <c r="J10" s="5"/>
      <c r="K10" s="5"/>
      <c r="L10" s="5"/>
      <c r="M10" s="5"/>
      <c r="N10" s="5"/>
      <c r="O10" s="5"/>
      <c r="P10" s="5"/>
      <c r="Q10" s="5"/>
      <c r="R10" s="5"/>
      <c r="S10" s="5"/>
      <c r="T10" s="5"/>
      <c r="U10" s="5"/>
      <c r="V10" s="5"/>
      <c r="W10" s="5"/>
      <c r="X10" s="5"/>
      <c r="Y10" s="5"/>
      <c r="Z10" s="5"/>
    </row>
    <row r="11" spans="1:26" ht="15.75" customHeight="1" x14ac:dyDescent="0.15">
      <c r="A11" s="58">
        <v>296.11</v>
      </c>
      <c r="B11" s="58" t="s">
        <v>6239</v>
      </c>
      <c r="C11" s="5"/>
      <c r="D11" s="5"/>
      <c r="E11" s="5"/>
      <c r="F11" s="48"/>
      <c r="G11" s="19"/>
      <c r="H11" s="5"/>
      <c r="I11" s="5"/>
      <c r="J11" s="5"/>
      <c r="K11" s="5"/>
      <c r="L11" s="5"/>
      <c r="M11" s="5"/>
      <c r="N11" s="5"/>
      <c r="O11" s="5"/>
      <c r="P11" s="5"/>
      <c r="Q11" s="5"/>
      <c r="R11" s="5"/>
      <c r="S11" s="5"/>
      <c r="T11" s="5"/>
      <c r="U11" s="5"/>
      <c r="V11" s="5"/>
      <c r="W11" s="5"/>
      <c r="X11" s="5"/>
      <c r="Y11" s="5"/>
      <c r="Z11" s="5"/>
    </row>
    <row r="12" spans="1:26" ht="15.75" customHeight="1" x14ac:dyDescent="0.15">
      <c r="A12" s="58">
        <v>296.12</v>
      </c>
      <c r="B12" s="58" t="s">
        <v>6240</v>
      </c>
      <c r="C12" s="5"/>
      <c r="D12" s="5"/>
      <c r="E12" s="5"/>
      <c r="F12" s="48"/>
      <c r="G12" s="19"/>
      <c r="H12" s="5"/>
      <c r="I12" s="5"/>
      <c r="J12" s="5"/>
      <c r="K12" s="5"/>
      <c r="L12" s="5"/>
      <c r="M12" s="5"/>
      <c r="N12" s="5"/>
      <c r="O12" s="5"/>
      <c r="P12" s="5"/>
      <c r="Q12" s="5"/>
      <c r="R12" s="5"/>
      <c r="S12" s="5"/>
      <c r="T12" s="5"/>
      <c r="U12" s="5"/>
      <c r="V12" s="5"/>
      <c r="W12" s="5"/>
      <c r="X12" s="5"/>
      <c r="Y12" s="5"/>
      <c r="Z12" s="5"/>
    </row>
    <row r="13" spans="1:26" ht="15.75" customHeight="1" x14ac:dyDescent="0.15">
      <c r="A13" s="58">
        <v>296.13</v>
      </c>
      <c r="B13" s="58" t="s">
        <v>6241</v>
      </c>
      <c r="C13" s="5"/>
      <c r="D13" s="5"/>
      <c r="E13" s="5"/>
      <c r="F13" s="48"/>
      <c r="G13" s="19"/>
      <c r="H13" s="5"/>
      <c r="I13" s="5"/>
      <c r="J13" s="5"/>
      <c r="K13" s="5"/>
      <c r="L13" s="5"/>
      <c r="M13" s="5"/>
      <c r="N13" s="5"/>
      <c r="O13" s="5"/>
      <c r="P13" s="5"/>
      <c r="Q13" s="5"/>
      <c r="R13" s="5"/>
      <c r="S13" s="5"/>
      <c r="T13" s="5"/>
      <c r="U13" s="5"/>
      <c r="V13" s="5"/>
      <c r="W13" s="5"/>
      <c r="X13" s="5"/>
      <c r="Y13" s="5"/>
      <c r="Z13" s="5"/>
    </row>
    <row r="14" spans="1:26" ht="15.75" customHeight="1" x14ac:dyDescent="0.15">
      <c r="A14" s="58">
        <v>296.14</v>
      </c>
      <c r="B14" s="58" t="s">
        <v>6242</v>
      </c>
      <c r="C14" s="5"/>
      <c r="D14" s="5"/>
      <c r="E14" s="5"/>
      <c r="F14" s="48"/>
      <c r="G14" s="19"/>
      <c r="H14" s="5"/>
      <c r="I14" s="5"/>
      <c r="J14" s="5"/>
      <c r="K14" s="5"/>
      <c r="L14" s="5"/>
      <c r="M14" s="5"/>
      <c r="N14" s="5"/>
      <c r="O14" s="5"/>
      <c r="P14" s="5"/>
      <c r="Q14" s="5"/>
      <c r="R14" s="5"/>
      <c r="S14" s="5"/>
      <c r="T14" s="5"/>
      <c r="U14" s="5"/>
      <c r="V14" s="5"/>
      <c r="W14" s="5"/>
      <c r="X14" s="5"/>
      <c r="Y14" s="5"/>
      <c r="Z14" s="5"/>
    </row>
    <row r="15" spans="1:26" ht="15.75" customHeight="1" x14ac:dyDescent="0.15">
      <c r="A15" s="58">
        <v>296.14999999999998</v>
      </c>
      <c r="B15" s="58" t="s">
        <v>6243</v>
      </c>
      <c r="C15" s="5"/>
      <c r="D15" s="5"/>
      <c r="E15" s="5"/>
      <c r="F15" s="48"/>
      <c r="G15" s="19"/>
      <c r="H15" s="5"/>
      <c r="I15" s="5"/>
      <c r="J15" s="5"/>
      <c r="K15" s="5"/>
      <c r="L15" s="5"/>
      <c r="M15" s="5"/>
      <c r="N15" s="5"/>
      <c r="O15" s="5"/>
      <c r="P15" s="5"/>
      <c r="Q15" s="5"/>
      <c r="R15" s="5"/>
      <c r="S15" s="5"/>
      <c r="T15" s="5"/>
      <c r="U15" s="5"/>
      <c r="V15" s="5"/>
      <c r="W15" s="5"/>
      <c r="X15" s="5"/>
      <c r="Y15" s="5"/>
      <c r="Z15" s="5"/>
    </row>
    <row r="16" spans="1:26" ht="15.75" customHeight="1" x14ac:dyDescent="0.15">
      <c r="A16" s="58">
        <v>296.16000000000003</v>
      </c>
      <c r="B16" s="58" t="s">
        <v>6244</v>
      </c>
      <c r="C16" s="5"/>
      <c r="D16" s="5"/>
      <c r="E16" s="5"/>
      <c r="F16" s="48"/>
      <c r="G16" s="19"/>
      <c r="H16" s="5"/>
      <c r="I16" s="5"/>
      <c r="J16" s="5"/>
      <c r="K16" s="5"/>
      <c r="L16" s="5"/>
      <c r="M16" s="5"/>
      <c r="N16" s="5"/>
      <c r="O16" s="5"/>
      <c r="P16" s="5"/>
      <c r="Q16" s="5"/>
      <c r="R16" s="5"/>
      <c r="S16" s="5"/>
      <c r="T16" s="5"/>
      <c r="U16" s="5"/>
      <c r="V16" s="5"/>
      <c r="W16" s="5"/>
      <c r="X16" s="5"/>
      <c r="Y16" s="5"/>
      <c r="Z16" s="5"/>
    </row>
    <row r="17" spans="1:26" ht="15.75" customHeight="1" x14ac:dyDescent="0.15">
      <c r="A17" s="58">
        <v>296.39999999999998</v>
      </c>
      <c r="B17" s="58" t="s">
        <v>6245</v>
      </c>
      <c r="C17" s="5"/>
      <c r="D17" s="5"/>
      <c r="E17" s="5"/>
      <c r="F17" s="48"/>
      <c r="G17" s="19"/>
      <c r="H17" s="5"/>
      <c r="I17" s="5"/>
      <c r="J17" s="5"/>
      <c r="K17" s="5"/>
      <c r="L17" s="5"/>
      <c r="M17" s="5"/>
      <c r="N17" s="5"/>
      <c r="O17" s="5"/>
      <c r="P17" s="5"/>
      <c r="Q17" s="5"/>
      <c r="R17" s="5"/>
      <c r="S17" s="5"/>
      <c r="T17" s="5"/>
      <c r="U17" s="5"/>
      <c r="V17" s="5"/>
      <c r="W17" s="5"/>
      <c r="X17" s="5"/>
      <c r="Y17" s="5"/>
      <c r="Z17" s="5"/>
    </row>
    <row r="18" spans="1:26" ht="15.75" customHeight="1" x14ac:dyDescent="0.15">
      <c r="A18" s="58">
        <v>296.41000000000003</v>
      </c>
      <c r="B18" s="58" t="s">
        <v>6246</v>
      </c>
      <c r="C18" s="5"/>
      <c r="D18" s="5"/>
      <c r="E18" s="5"/>
      <c r="F18" s="48"/>
      <c r="G18" s="19"/>
      <c r="H18" s="5"/>
      <c r="I18" s="5"/>
      <c r="J18" s="5"/>
      <c r="K18" s="5"/>
      <c r="L18" s="5"/>
      <c r="M18" s="5"/>
      <c r="N18" s="5"/>
      <c r="O18" s="5"/>
      <c r="P18" s="5"/>
      <c r="Q18" s="5"/>
      <c r="R18" s="5"/>
      <c r="S18" s="5"/>
      <c r="T18" s="5"/>
      <c r="U18" s="5"/>
      <c r="V18" s="5"/>
      <c r="W18" s="5"/>
      <c r="X18" s="5"/>
      <c r="Y18" s="5"/>
      <c r="Z18" s="5"/>
    </row>
    <row r="19" spans="1:26" ht="15.75" customHeight="1" x14ac:dyDescent="0.15">
      <c r="A19" s="58">
        <v>296.42</v>
      </c>
      <c r="B19" s="58" t="s">
        <v>6247</v>
      </c>
      <c r="C19" s="5"/>
      <c r="D19" s="5"/>
      <c r="E19" s="5"/>
      <c r="F19" s="48"/>
      <c r="G19" s="19"/>
      <c r="H19" s="5"/>
      <c r="I19" s="5"/>
      <c r="J19" s="5"/>
      <c r="K19" s="5"/>
      <c r="L19" s="5"/>
      <c r="M19" s="5"/>
      <c r="N19" s="5"/>
      <c r="O19" s="5"/>
      <c r="P19" s="5"/>
      <c r="Q19" s="5"/>
      <c r="R19" s="5"/>
      <c r="S19" s="5"/>
      <c r="T19" s="5"/>
      <c r="U19" s="5"/>
      <c r="V19" s="5"/>
      <c r="W19" s="5"/>
      <c r="X19" s="5"/>
      <c r="Y19" s="5"/>
      <c r="Z19" s="5"/>
    </row>
    <row r="20" spans="1:26" ht="15.75" customHeight="1" x14ac:dyDescent="0.15">
      <c r="A20" s="58">
        <v>296.43</v>
      </c>
      <c r="B20" s="58" t="s">
        <v>6248</v>
      </c>
      <c r="C20" s="5"/>
      <c r="D20" s="5"/>
      <c r="E20" s="5"/>
      <c r="F20" s="48"/>
      <c r="G20" s="19"/>
      <c r="H20" s="5"/>
      <c r="I20" s="5"/>
      <c r="J20" s="5"/>
      <c r="K20" s="5"/>
      <c r="L20" s="5"/>
      <c r="M20" s="5"/>
      <c r="N20" s="5"/>
      <c r="O20" s="5"/>
      <c r="P20" s="5"/>
      <c r="Q20" s="5"/>
      <c r="R20" s="5"/>
      <c r="S20" s="5"/>
      <c r="T20" s="5"/>
      <c r="U20" s="5"/>
      <c r="V20" s="5"/>
      <c r="W20" s="5"/>
      <c r="X20" s="5"/>
      <c r="Y20" s="5"/>
      <c r="Z20" s="5"/>
    </row>
    <row r="21" spans="1:26" ht="15.75" customHeight="1" x14ac:dyDescent="0.15">
      <c r="A21" s="58">
        <v>296.44</v>
      </c>
      <c r="B21" s="58" t="s">
        <v>6249</v>
      </c>
      <c r="C21" s="5"/>
      <c r="D21" s="5"/>
      <c r="E21" s="5"/>
      <c r="F21" s="48"/>
      <c r="G21" s="19"/>
      <c r="H21" s="5"/>
      <c r="I21" s="5"/>
      <c r="J21" s="5"/>
      <c r="K21" s="5"/>
      <c r="L21" s="5"/>
      <c r="M21" s="5"/>
      <c r="N21" s="5"/>
      <c r="O21" s="5"/>
      <c r="P21" s="5"/>
      <c r="Q21" s="5"/>
      <c r="R21" s="5"/>
      <c r="S21" s="5"/>
      <c r="T21" s="5"/>
      <c r="U21" s="5"/>
      <c r="V21" s="5"/>
      <c r="W21" s="5"/>
      <c r="X21" s="5"/>
      <c r="Y21" s="5"/>
      <c r="Z21" s="5"/>
    </row>
    <row r="22" spans="1:26" ht="15.75" customHeight="1" x14ac:dyDescent="0.15">
      <c r="A22" s="58">
        <v>296.45</v>
      </c>
      <c r="B22" s="58" t="s">
        <v>6250</v>
      </c>
      <c r="C22" s="5"/>
      <c r="D22" s="5"/>
      <c r="E22" s="5"/>
      <c r="F22" s="48"/>
      <c r="G22" s="19"/>
      <c r="H22" s="5"/>
      <c r="I22" s="5"/>
      <c r="J22" s="5"/>
      <c r="K22" s="5"/>
      <c r="L22" s="5"/>
      <c r="M22" s="5"/>
      <c r="N22" s="5"/>
      <c r="O22" s="5"/>
      <c r="P22" s="5"/>
      <c r="Q22" s="5"/>
      <c r="R22" s="5"/>
      <c r="S22" s="5"/>
      <c r="T22" s="5"/>
      <c r="U22" s="5"/>
      <c r="V22" s="5"/>
      <c r="W22" s="5"/>
      <c r="X22" s="5"/>
      <c r="Y22" s="5"/>
      <c r="Z22" s="5"/>
    </row>
    <row r="23" spans="1:26" ht="15.75" customHeight="1" x14ac:dyDescent="0.15">
      <c r="A23" s="58">
        <v>296.45999999999998</v>
      </c>
      <c r="B23" s="58" t="s">
        <v>6251</v>
      </c>
      <c r="C23" s="5"/>
      <c r="D23" s="5"/>
      <c r="E23" s="5"/>
      <c r="F23" s="48"/>
      <c r="G23" s="19"/>
      <c r="H23" s="5"/>
      <c r="I23" s="5"/>
      <c r="J23" s="5"/>
      <c r="K23" s="5"/>
      <c r="L23" s="5"/>
      <c r="M23" s="5"/>
      <c r="N23" s="5"/>
      <c r="O23" s="5"/>
      <c r="P23" s="5"/>
      <c r="Q23" s="5"/>
      <c r="R23" s="5"/>
      <c r="S23" s="5"/>
      <c r="T23" s="5"/>
      <c r="U23" s="5"/>
      <c r="V23" s="5"/>
      <c r="W23" s="5"/>
      <c r="X23" s="5"/>
      <c r="Y23" s="5"/>
      <c r="Z23" s="5"/>
    </row>
    <row r="24" spans="1:26" ht="15.75" customHeight="1" x14ac:dyDescent="0.15">
      <c r="A24" s="58">
        <v>296.5</v>
      </c>
      <c r="B24" s="58" t="s">
        <v>6252</v>
      </c>
      <c r="C24" s="5"/>
      <c r="D24" s="5"/>
      <c r="E24" s="5"/>
      <c r="F24" s="48"/>
      <c r="G24" s="19"/>
      <c r="H24" s="5"/>
      <c r="I24" s="5"/>
      <c r="J24" s="5"/>
      <c r="K24" s="5"/>
      <c r="L24" s="5"/>
      <c r="M24" s="5"/>
      <c r="N24" s="5"/>
      <c r="O24" s="5"/>
      <c r="P24" s="5"/>
      <c r="Q24" s="5"/>
      <c r="R24" s="5"/>
      <c r="S24" s="5"/>
      <c r="T24" s="5"/>
      <c r="U24" s="5"/>
      <c r="V24" s="5"/>
      <c r="W24" s="5"/>
      <c r="X24" s="5"/>
      <c r="Y24" s="5"/>
      <c r="Z24" s="5"/>
    </row>
    <row r="25" spans="1:26" ht="15.75" customHeight="1" x14ac:dyDescent="0.15">
      <c r="A25" s="58">
        <v>296.51</v>
      </c>
      <c r="B25" s="58" t="s">
        <v>6253</v>
      </c>
      <c r="C25" s="5"/>
      <c r="D25" s="5"/>
      <c r="E25" s="5"/>
      <c r="F25" s="48"/>
      <c r="G25" s="19"/>
      <c r="H25" s="5"/>
      <c r="I25" s="5"/>
      <c r="J25" s="5"/>
      <c r="K25" s="5"/>
      <c r="L25" s="5"/>
      <c r="M25" s="5"/>
      <c r="N25" s="5"/>
      <c r="O25" s="5"/>
      <c r="P25" s="5"/>
      <c r="Q25" s="5"/>
      <c r="R25" s="5"/>
      <c r="S25" s="5"/>
      <c r="T25" s="5"/>
      <c r="U25" s="5"/>
      <c r="V25" s="5"/>
      <c r="W25" s="5"/>
      <c r="X25" s="5"/>
      <c r="Y25" s="5"/>
      <c r="Z25" s="5"/>
    </row>
    <row r="26" spans="1:26" ht="15.75" customHeight="1" x14ac:dyDescent="0.15">
      <c r="A26" s="58">
        <v>296.52</v>
      </c>
      <c r="B26" s="58" t="s">
        <v>6254</v>
      </c>
      <c r="C26" s="5"/>
      <c r="D26" s="5"/>
      <c r="E26" s="5"/>
      <c r="F26" s="48"/>
      <c r="G26" s="19"/>
      <c r="H26" s="5"/>
      <c r="I26" s="5"/>
      <c r="J26" s="5"/>
      <c r="K26" s="5"/>
      <c r="L26" s="5"/>
      <c r="M26" s="5"/>
      <c r="N26" s="5"/>
      <c r="O26" s="5"/>
      <c r="P26" s="5"/>
      <c r="Q26" s="5"/>
      <c r="R26" s="5"/>
      <c r="S26" s="5"/>
      <c r="T26" s="5"/>
      <c r="U26" s="5"/>
      <c r="V26" s="5"/>
      <c r="W26" s="5"/>
      <c r="X26" s="5"/>
      <c r="Y26" s="5"/>
      <c r="Z26" s="5"/>
    </row>
    <row r="27" spans="1:26" ht="15.75" customHeight="1" x14ac:dyDescent="0.15">
      <c r="A27" s="58">
        <v>296.52999999999997</v>
      </c>
      <c r="B27" s="58" t="s">
        <v>6255</v>
      </c>
      <c r="C27" s="5"/>
      <c r="D27" s="5"/>
      <c r="E27" s="5"/>
      <c r="F27" s="48"/>
      <c r="G27" s="19"/>
      <c r="H27" s="5"/>
      <c r="I27" s="5"/>
      <c r="J27" s="5"/>
      <c r="K27" s="5"/>
      <c r="L27" s="5"/>
      <c r="M27" s="5"/>
      <c r="N27" s="5"/>
      <c r="O27" s="5"/>
      <c r="P27" s="5"/>
      <c r="Q27" s="5"/>
      <c r="R27" s="5"/>
      <c r="S27" s="5"/>
      <c r="T27" s="5"/>
      <c r="U27" s="5"/>
      <c r="V27" s="5"/>
      <c r="W27" s="5"/>
      <c r="X27" s="5"/>
      <c r="Y27" s="5"/>
      <c r="Z27" s="5"/>
    </row>
    <row r="28" spans="1:26" ht="15.75" customHeight="1" x14ac:dyDescent="0.15">
      <c r="A28" s="58">
        <v>296.54000000000002</v>
      </c>
      <c r="B28" s="58" t="s">
        <v>6256</v>
      </c>
      <c r="C28" s="5"/>
      <c r="D28" s="5"/>
      <c r="E28" s="5"/>
      <c r="F28" s="48"/>
      <c r="G28" s="19"/>
      <c r="H28" s="5"/>
      <c r="I28" s="5"/>
      <c r="J28" s="5"/>
      <c r="K28" s="5"/>
      <c r="L28" s="5"/>
      <c r="M28" s="5"/>
      <c r="N28" s="5"/>
      <c r="O28" s="5"/>
      <c r="P28" s="5"/>
      <c r="Q28" s="5"/>
      <c r="R28" s="5"/>
      <c r="S28" s="5"/>
      <c r="T28" s="5"/>
      <c r="U28" s="5"/>
      <c r="V28" s="5"/>
      <c r="W28" s="5"/>
      <c r="X28" s="5"/>
      <c r="Y28" s="5"/>
      <c r="Z28" s="5"/>
    </row>
    <row r="29" spans="1:26" ht="15.75" customHeight="1" x14ac:dyDescent="0.15">
      <c r="A29" s="58">
        <v>296.55</v>
      </c>
      <c r="B29" s="58" t="s">
        <v>6257</v>
      </c>
      <c r="C29" s="5"/>
      <c r="D29" s="5"/>
      <c r="E29" s="5"/>
      <c r="F29" s="48"/>
      <c r="G29" s="19"/>
      <c r="H29" s="5"/>
      <c r="I29" s="5"/>
      <c r="J29" s="5"/>
      <c r="K29" s="5"/>
      <c r="L29" s="5"/>
      <c r="M29" s="5"/>
      <c r="N29" s="5"/>
      <c r="O29" s="5"/>
      <c r="P29" s="5"/>
      <c r="Q29" s="5"/>
      <c r="R29" s="5"/>
      <c r="S29" s="5"/>
      <c r="T29" s="5"/>
      <c r="U29" s="5"/>
      <c r="V29" s="5"/>
      <c r="W29" s="5"/>
      <c r="X29" s="5"/>
      <c r="Y29" s="5"/>
      <c r="Z29" s="5"/>
    </row>
    <row r="30" spans="1:26" ht="15.75" customHeight="1" x14ac:dyDescent="0.15">
      <c r="A30" s="58">
        <v>296.56</v>
      </c>
      <c r="B30" s="58" t="s">
        <v>6258</v>
      </c>
      <c r="C30" s="5"/>
      <c r="D30" s="5"/>
      <c r="E30" s="5"/>
      <c r="F30" s="48"/>
      <c r="G30" s="19"/>
      <c r="H30" s="5"/>
      <c r="I30" s="5"/>
      <c r="J30" s="5"/>
      <c r="K30" s="5"/>
      <c r="L30" s="5"/>
      <c r="M30" s="5"/>
      <c r="N30" s="5"/>
      <c r="O30" s="5"/>
      <c r="P30" s="5"/>
      <c r="Q30" s="5"/>
      <c r="R30" s="5"/>
      <c r="S30" s="5"/>
      <c r="T30" s="5"/>
      <c r="U30" s="5"/>
      <c r="V30" s="5"/>
      <c r="W30" s="5"/>
      <c r="X30" s="5"/>
      <c r="Y30" s="5"/>
      <c r="Z30" s="5"/>
    </row>
    <row r="31" spans="1:26" ht="15.75" customHeight="1" x14ac:dyDescent="0.15">
      <c r="A31" s="58">
        <v>296.60000000000002</v>
      </c>
      <c r="B31" s="58" t="s">
        <v>6259</v>
      </c>
      <c r="C31" s="5"/>
      <c r="D31" s="5"/>
      <c r="E31" s="5"/>
      <c r="F31" s="48"/>
      <c r="G31" s="19"/>
      <c r="H31" s="5"/>
      <c r="I31" s="5"/>
      <c r="J31" s="5"/>
      <c r="K31" s="5"/>
      <c r="L31" s="5"/>
      <c r="M31" s="5"/>
      <c r="N31" s="5"/>
      <c r="O31" s="5"/>
      <c r="P31" s="5"/>
      <c r="Q31" s="5"/>
      <c r="R31" s="5"/>
      <c r="S31" s="5"/>
      <c r="T31" s="5"/>
      <c r="U31" s="5"/>
      <c r="V31" s="5"/>
      <c r="W31" s="5"/>
      <c r="X31" s="5"/>
      <c r="Y31" s="5"/>
      <c r="Z31" s="5"/>
    </row>
    <row r="32" spans="1:26" ht="15.75" customHeight="1" x14ac:dyDescent="0.15">
      <c r="A32" s="58">
        <v>296.61</v>
      </c>
      <c r="B32" s="58" t="s">
        <v>6260</v>
      </c>
      <c r="C32" s="5"/>
      <c r="D32" s="5"/>
      <c r="E32" s="5"/>
      <c r="F32" s="48"/>
      <c r="G32" s="19"/>
      <c r="H32" s="5"/>
      <c r="I32" s="5"/>
      <c r="J32" s="5"/>
      <c r="K32" s="5"/>
      <c r="L32" s="5"/>
      <c r="M32" s="5"/>
      <c r="N32" s="5"/>
      <c r="O32" s="5"/>
      <c r="P32" s="5"/>
      <c r="Q32" s="5"/>
      <c r="R32" s="5"/>
      <c r="S32" s="5"/>
      <c r="T32" s="5"/>
      <c r="U32" s="5"/>
      <c r="V32" s="5"/>
      <c r="W32" s="5"/>
      <c r="X32" s="5"/>
      <c r="Y32" s="5"/>
      <c r="Z32" s="5"/>
    </row>
    <row r="33" spans="1:26" ht="15.75" customHeight="1" x14ac:dyDescent="0.15">
      <c r="A33" s="58">
        <v>296.62</v>
      </c>
      <c r="B33" s="58" t="s">
        <v>6261</v>
      </c>
      <c r="C33" s="5"/>
      <c r="D33" s="5"/>
      <c r="E33" s="5"/>
      <c r="F33" s="48"/>
      <c r="G33" s="19"/>
      <c r="H33" s="5"/>
      <c r="I33" s="5"/>
      <c r="J33" s="5"/>
      <c r="K33" s="5"/>
      <c r="L33" s="5"/>
      <c r="M33" s="5"/>
      <c r="N33" s="5"/>
      <c r="O33" s="5"/>
      <c r="P33" s="5"/>
      <c r="Q33" s="5"/>
      <c r="R33" s="5"/>
      <c r="S33" s="5"/>
      <c r="T33" s="5"/>
      <c r="U33" s="5"/>
      <c r="V33" s="5"/>
      <c r="W33" s="5"/>
      <c r="X33" s="5"/>
      <c r="Y33" s="5"/>
      <c r="Z33" s="5"/>
    </row>
    <row r="34" spans="1:26" ht="15.75" customHeight="1" x14ac:dyDescent="0.15">
      <c r="A34" s="58">
        <v>296.63</v>
      </c>
      <c r="B34" s="58" t="s">
        <v>6262</v>
      </c>
      <c r="C34" s="5"/>
      <c r="D34" s="5"/>
      <c r="E34" s="5"/>
      <c r="F34" s="48"/>
      <c r="G34" s="19"/>
      <c r="H34" s="5"/>
      <c r="I34" s="5"/>
      <c r="J34" s="5"/>
      <c r="K34" s="5"/>
      <c r="L34" s="5"/>
      <c r="M34" s="5"/>
      <c r="N34" s="5"/>
      <c r="O34" s="5"/>
      <c r="P34" s="5"/>
      <c r="Q34" s="5"/>
      <c r="R34" s="5"/>
      <c r="S34" s="5"/>
      <c r="T34" s="5"/>
      <c r="U34" s="5"/>
      <c r="V34" s="5"/>
      <c r="W34" s="5"/>
      <c r="X34" s="5"/>
      <c r="Y34" s="5"/>
      <c r="Z34" s="5"/>
    </row>
    <row r="35" spans="1:26" ht="15.75" customHeight="1" x14ac:dyDescent="0.15">
      <c r="A35" s="58">
        <v>296.64</v>
      </c>
      <c r="B35" s="58" t="s">
        <v>6263</v>
      </c>
      <c r="C35" s="5"/>
      <c r="D35" s="5"/>
      <c r="E35" s="5"/>
      <c r="F35" s="48"/>
      <c r="G35" s="19"/>
      <c r="H35" s="5"/>
      <c r="I35" s="5"/>
      <c r="J35" s="5"/>
      <c r="K35" s="5"/>
      <c r="L35" s="5"/>
      <c r="M35" s="5"/>
      <c r="N35" s="5"/>
      <c r="O35" s="5"/>
      <c r="P35" s="5"/>
      <c r="Q35" s="5"/>
      <c r="R35" s="5"/>
      <c r="S35" s="5"/>
      <c r="T35" s="5"/>
      <c r="U35" s="5"/>
      <c r="V35" s="5"/>
      <c r="W35" s="5"/>
      <c r="X35" s="5"/>
      <c r="Y35" s="5"/>
      <c r="Z35" s="5"/>
    </row>
    <row r="36" spans="1:26" ht="15.75" customHeight="1" x14ac:dyDescent="0.15">
      <c r="A36" s="58">
        <v>296.64999999999998</v>
      </c>
      <c r="B36" s="58" t="s">
        <v>6264</v>
      </c>
      <c r="C36" s="5"/>
      <c r="D36" s="5"/>
      <c r="E36" s="5"/>
      <c r="F36" s="48"/>
      <c r="G36" s="19"/>
      <c r="H36" s="5"/>
      <c r="I36" s="5"/>
      <c r="J36" s="5"/>
      <c r="K36" s="5"/>
      <c r="L36" s="5"/>
      <c r="M36" s="5"/>
      <c r="N36" s="5"/>
      <c r="O36" s="5"/>
      <c r="P36" s="5"/>
      <c r="Q36" s="5"/>
      <c r="R36" s="5"/>
      <c r="S36" s="5"/>
      <c r="T36" s="5"/>
      <c r="U36" s="5"/>
      <c r="V36" s="5"/>
      <c r="W36" s="5"/>
      <c r="X36" s="5"/>
      <c r="Y36" s="5"/>
      <c r="Z36" s="5"/>
    </row>
    <row r="37" spans="1:26" ht="15.75" customHeight="1" x14ac:dyDescent="0.15">
      <c r="A37" s="58">
        <v>296.66000000000003</v>
      </c>
      <c r="B37" s="58" t="s">
        <v>6265</v>
      </c>
      <c r="C37" s="5"/>
      <c r="D37" s="5"/>
      <c r="E37" s="5"/>
      <c r="F37" s="48"/>
      <c r="G37" s="19"/>
      <c r="H37" s="5"/>
      <c r="I37" s="5"/>
      <c r="J37" s="5"/>
      <c r="K37" s="5"/>
      <c r="L37" s="5"/>
      <c r="M37" s="5"/>
      <c r="N37" s="5"/>
      <c r="O37" s="5"/>
      <c r="P37" s="5"/>
      <c r="Q37" s="5"/>
      <c r="R37" s="5"/>
      <c r="S37" s="5"/>
      <c r="T37" s="5"/>
      <c r="U37" s="5"/>
      <c r="V37" s="5"/>
      <c r="W37" s="5"/>
      <c r="X37" s="5"/>
      <c r="Y37" s="5"/>
      <c r="Z37" s="5"/>
    </row>
    <row r="38" spans="1:26" ht="15.75" customHeight="1" x14ac:dyDescent="0.15">
      <c r="A38" s="58">
        <v>296.7</v>
      </c>
      <c r="B38" s="58" t="s">
        <v>6266</v>
      </c>
      <c r="C38" s="5"/>
      <c r="D38" s="5"/>
      <c r="E38" s="5"/>
      <c r="F38" s="48"/>
      <c r="G38" s="5"/>
      <c r="H38" s="5"/>
      <c r="I38" s="5"/>
      <c r="J38" s="5"/>
      <c r="K38" s="5"/>
      <c r="L38" s="5"/>
      <c r="M38" s="5"/>
      <c r="N38" s="5"/>
      <c r="O38" s="5"/>
      <c r="P38" s="5"/>
      <c r="Q38" s="5"/>
      <c r="R38" s="5"/>
      <c r="S38" s="5"/>
      <c r="T38" s="5"/>
      <c r="U38" s="5"/>
      <c r="V38" s="5"/>
      <c r="W38" s="5"/>
      <c r="X38" s="5"/>
      <c r="Y38" s="5"/>
      <c r="Z38" s="5"/>
    </row>
    <row r="39" spans="1:26" ht="15.75" customHeight="1" x14ac:dyDescent="0.15">
      <c r="A39" s="58">
        <v>296.8</v>
      </c>
      <c r="B39" s="58" t="s">
        <v>6267</v>
      </c>
      <c r="C39" s="5"/>
      <c r="D39" s="5"/>
      <c r="E39" s="5"/>
      <c r="F39" s="48"/>
      <c r="G39" s="5"/>
      <c r="H39" s="5"/>
      <c r="I39" s="5"/>
      <c r="J39" s="5"/>
      <c r="K39" s="5"/>
      <c r="L39" s="5"/>
      <c r="M39" s="5"/>
      <c r="N39" s="5"/>
      <c r="O39" s="5"/>
      <c r="P39" s="5"/>
      <c r="Q39" s="5"/>
      <c r="R39" s="5"/>
      <c r="S39" s="5"/>
      <c r="T39" s="5"/>
      <c r="U39" s="5"/>
      <c r="V39" s="5"/>
      <c r="W39" s="5"/>
      <c r="X39" s="5"/>
      <c r="Y39" s="5"/>
      <c r="Z39" s="5"/>
    </row>
    <row r="40" spans="1:26" ht="15.75" customHeight="1" x14ac:dyDescent="0.15">
      <c r="A40" s="58">
        <v>296.81</v>
      </c>
      <c r="B40" s="58" t="s">
        <v>6268</v>
      </c>
      <c r="C40" s="5"/>
      <c r="D40" s="5"/>
      <c r="E40" s="5"/>
      <c r="F40" s="48"/>
      <c r="G40" s="5"/>
      <c r="H40" s="5"/>
      <c r="I40" s="5"/>
      <c r="J40" s="5"/>
      <c r="K40" s="5"/>
      <c r="L40" s="5"/>
      <c r="M40" s="5"/>
      <c r="N40" s="5"/>
      <c r="O40" s="5"/>
      <c r="P40" s="5"/>
      <c r="Q40" s="5"/>
      <c r="R40" s="5"/>
      <c r="S40" s="5"/>
      <c r="T40" s="5"/>
      <c r="U40" s="5"/>
      <c r="V40" s="5"/>
      <c r="W40" s="5"/>
      <c r="X40" s="5"/>
      <c r="Y40" s="5"/>
      <c r="Z40" s="5"/>
    </row>
    <row r="41" spans="1:26" ht="15.75" customHeight="1" x14ac:dyDescent="0.15">
      <c r="A41" s="58">
        <v>296.82</v>
      </c>
      <c r="B41" s="58" t="s">
        <v>6269</v>
      </c>
      <c r="C41" s="5"/>
      <c r="D41" s="5"/>
      <c r="E41" s="5"/>
      <c r="F41" s="48"/>
      <c r="G41" s="5"/>
      <c r="H41" s="5"/>
      <c r="I41" s="5"/>
      <c r="J41" s="5"/>
      <c r="K41" s="5"/>
      <c r="L41" s="5"/>
      <c r="M41" s="5"/>
      <c r="N41" s="5"/>
      <c r="O41" s="5"/>
      <c r="P41" s="5"/>
      <c r="Q41" s="5"/>
      <c r="R41" s="5"/>
      <c r="S41" s="5"/>
      <c r="T41" s="5"/>
      <c r="U41" s="5"/>
      <c r="V41" s="5"/>
      <c r="W41" s="5"/>
      <c r="X41" s="5"/>
      <c r="Y41" s="5"/>
      <c r="Z41" s="5"/>
    </row>
    <row r="42" spans="1:26" ht="15.75" customHeight="1" x14ac:dyDescent="0.15">
      <c r="A42" s="37">
        <v>296.89</v>
      </c>
      <c r="B42" s="3" t="s">
        <v>6270</v>
      </c>
      <c r="C42" s="5"/>
      <c r="D42" s="5"/>
      <c r="E42" s="5"/>
      <c r="F42" s="48"/>
      <c r="G42" s="5"/>
      <c r="H42" s="5"/>
      <c r="I42" s="5"/>
      <c r="J42" s="5"/>
      <c r="K42" s="5"/>
      <c r="L42" s="5"/>
      <c r="M42" s="5"/>
      <c r="N42" s="5"/>
      <c r="O42" s="5"/>
      <c r="P42" s="5"/>
      <c r="Q42" s="5"/>
      <c r="R42" s="5"/>
      <c r="S42" s="5"/>
      <c r="T42" s="5"/>
      <c r="U42" s="5"/>
      <c r="V42" s="5"/>
      <c r="W42" s="5"/>
      <c r="X42" s="5"/>
      <c r="Y42" s="5"/>
      <c r="Z42" s="5"/>
    </row>
    <row r="43" spans="1:26" ht="15.75" customHeight="1" x14ac:dyDescent="0.15">
      <c r="A43" s="54" t="s">
        <v>2001</v>
      </c>
      <c r="B43" s="3"/>
      <c r="C43" s="5"/>
      <c r="D43" s="5"/>
      <c r="E43" s="5"/>
      <c r="F43" s="48"/>
      <c r="G43" s="5"/>
      <c r="H43" s="5"/>
      <c r="I43" s="5"/>
      <c r="J43" s="5"/>
      <c r="K43" s="5"/>
      <c r="L43" s="5"/>
      <c r="M43" s="5"/>
      <c r="N43" s="5"/>
      <c r="O43" s="5"/>
      <c r="P43" s="5"/>
      <c r="Q43" s="5"/>
      <c r="R43" s="5"/>
      <c r="S43" s="5"/>
      <c r="T43" s="5"/>
      <c r="U43" s="5"/>
      <c r="V43" s="5"/>
      <c r="W43" s="5"/>
      <c r="X43" s="5"/>
      <c r="Y43" s="5"/>
      <c r="Z43" s="5"/>
    </row>
    <row r="44" spans="1:26" ht="15.75" customHeight="1" x14ac:dyDescent="0.15">
      <c r="A44" s="37" t="s">
        <v>6271</v>
      </c>
      <c r="B44" s="3" t="s">
        <v>6272</v>
      </c>
      <c r="C44" s="5"/>
      <c r="D44" s="5"/>
      <c r="E44" s="5"/>
      <c r="F44" s="48"/>
      <c r="G44" s="5"/>
      <c r="H44" s="5"/>
      <c r="I44" s="5"/>
      <c r="J44" s="5"/>
      <c r="K44" s="5"/>
      <c r="L44" s="5"/>
      <c r="M44" s="5"/>
      <c r="N44" s="5"/>
      <c r="O44" s="5"/>
      <c r="P44" s="5"/>
      <c r="Q44" s="5"/>
      <c r="R44" s="5"/>
      <c r="S44" s="5"/>
      <c r="T44" s="5"/>
      <c r="U44" s="5"/>
      <c r="V44" s="5"/>
      <c r="W44" s="5"/>
      <c r="X44" s="5"/>
      <c r="Y44" s="5"/>
      <c r="Z44" s="5"/>
    </row>
    <row r="45" spans="1:26" ht="15.75" customHeight="1" x14ac:dyDescent="0.15">
      <c r="A45" s="37" t="s">
        <v>6273</v>
      </c>
      <c r="B45" s="70" t="s">
        <v>6274</v>
      </c>
      <c r="C45" s="5"/>
      <c r="D45" s="5"/>
      <c r="E45" s="5"/>
      <c r="F45" s="48"/>
      <c r="G45" s="5"/>
      <c r="H45" s="5"/>
      <c r="I45" s="5"/>
      <c r="J45" s="5"/>
      <c r="K45" s="5"/>
      <c r="L45" s="5"/>
      <c r="M45" s="5"/>
      <c r="N45" s="5"/>
      <c r="O45" s="5"/>
      <c r="P45" s="5"/>
      <c r="Q45" s="5"/>
      <c r="R45" s="5"/>
      <c r="S45" s="5"/>
      <c r="T45" s="5"/>
      <c r="U45" s="5"/>
      <c r="V45" s="5"/>
      <c r="W45" s="5"/>
      <c r="X45" s="5"/>
      <c r="Y45" s="5"/>
      <c r="Z45" s="5"/>
    </row>
    <row r="46" spans="1:26" ht="15.75" customHeight="1" x14ac:dyDescent="0.15">
      <c r="A46" s="37" t="s">
        <v>6275</v>
      </c>
      <c r="B46" s="70" t="s">
        <v>6276</v>
      </c>
      <c r="C46" s="5"/>
      <c r="D46" s="5"/>
      <c r="E46" s="5"/>
      <c r="F46" s="48"/>
      <c r="G46" s="5"/>
      <c r="H46" s="5"/>
      <c r="I46" s="5"/>
      <c r="J46" s="5"/>
      <c r="K46" s="5"/>
      <c r="L46" s="5"/>
      <c r="M46" s="5"/>
      <c r="N46" s="5"/>
      <c r="O46" s="5"/>
      <c r="P46" s="5"/>
      <c r="Q46" s="5"/>
      <c r="R46" s="5"/>
      <c r="S46" s="5"/>
      <c r="T46" s="5"/>
      <c r="U46" s="5"/>
      <c r="V46" s="5"/>
      <c r="W46" s="5"/>
      <c r="X46" s="5"/>
      <c r="Y46" s="5"/>
      <c r="Z46" s="5"/>
    </row>
    <row r="47" spans="1:26" ht="15.75" customHeight="1" x14ac:dyDescent="0.15">
      <c r="A47" s="37" t="s">
        <v>6277</v>
      </c>
      <c r="B47" s="70" t="s">
        <v>6278</v>
      </c>
      <c r="C47" s="5"/>
      <c r="D47" s="5"/>
      <c r="E47" s="5"/>
      <c r="F47" s="48"/>
      <c r="G47" s="5"/>
      <c r="H47" s="5"/>
      <c r="I47" s="5"/>
      <c r="J47" s="5"/>
      <c r="K47" s="5"/>
      <c r="L47" s="5"/>
      <c r="M47" s="5"/>
      <c r="N47" s="5"/>
      <c r="O47" s="5"/>
      <c r="P47" s="5"/>
      <c r="Q47" s="5"/>
      <c r="R47" s="5"/>
      <c r="S47" s="5"/>
      <c r="T47" s="5"/>
      <c r="U47" s="5"/>
      <c r="V47" s="5"/>
      <c r="W47" s="5"/>
      <c r="X47" s="5"/>
      <c r="Y47" s="5"/>
      <c r="Z47" s="5"/>
    </row>
    <row r="48" spans="1:26" ht="15.75" customHeight="1" x14ac:dyDescent="0.15">
      <c r="A48" s="37" t="s">
        <v>6279</v>
      </c>
      <c r="B48" s="70" t="s">
        <v>6280</v>
      </c>
      <c r="C48" s="5"/>
      <c r="D48" s="5"/>
      <c r="E48" s="5"/>
      <c r="F48" s="48"/>
      <c r="G48" s="5"/>
      <c r="H48" s="5"/>
      <c r="I48" s="5"/>
      <c r="J48" s="5"/>
      <c r="K48" s="5"/>
      <c r="L48" s="5"/>
      <c r="M48" s="5"/>
      <c r="N48" s="5"/>
      <c r="O48" s="5"/>
      <c r="P48" s="5"/>
      <c r="Q48" s="5"/>
      <c r="R48" s="5"/>
      <c r="S48" s="5"/>
      <c r="T48" s="5"/>
      <c r="U48" s="5"/>
      <c r="V48" s="5"/>
      <c r="W48" s="5"/>
      <c r="X48" s="5"/>
      <c r="Y48" s="5"/>
      <c r="Z48" s="5"/>
    </row>
    <row r="49" spans="1:26" ht="14" x14ac:dyDescent="0.15">
      <c r="A49" s="37" t="s">
        <v>6281</v>
      </c>
      <c r="B49" s="70" t="s">
        <v>6282</v>
      </c>
      <c r="C49" s="5"/>
      <c r="D49" s="5"/>
      <c r="E49" s="5"/>
      <c r="F49" s="48"/>
      <c r="G49" s="5"/>
      <c r="H49" s="5"/>
      <c r="I49" s="5"/>
      <c r="J49" s="5"/>
      <c r="K49" s="5"/>
      <c r="L49" s="5"/>
      <c r="M49" s="5"/>
      <c r="N49" s="5"/>
      <c r="O49" s="5"/>
      <c r="P49" s="5"/>
      <c r="Q49" s="5"/>
      <c r="R49" s="5"/>
      <c r="S49" s="5"/>
      <c r="T49" s="5"/>
      <c r="U49" s="5"/>
      <c r="V49" s="5"/>
      <c r="W49" s="5"/>
      <c r="X49" s="5"/>
      <c r="Y49" s="5"/>
      <c r="Z49" s="5"/>
    </row>
    <row r="50" spans="1:26" ht="14" x14ac:dyDescent="0.15">
      <c r="A50" s="37" t="s">
        <v>6283</v>
      </c>
      <c r="B50" s="70" t="s">
        <v>6284</v>
      </c>
      <c r="C50" s="5"/>
      <c r="D50" s="5"/>
      <c r="E50" s="5"/>
      <c r="F50" s="48"/>
      <c r="G50" s="5"/>
      <c r="H50" s="5"/>
      <c r="I50" s="5"/>
      <c r="J50" s="5"/>
      <c r="K50" s="5"/>
      <c r="L50" s="5"/>
      <c r="M50" s="5"/>
      <c r="N50" s="5"/>
      <c r="O50" s="5"/>
      <c r="P50" s="5"/>
      <c r="Q50" s="5"/>
      <c r="R50" s="5"/>
      <c r="S50" s="5"/>
      <c r="T50" s="5"/>
      <c r="U50" s="5"/>
      <c r="V50" s="5"/>
      <c r="W50" s="5"/>
      <c r="X50" s="5"/>
      <c r="Y50" s="5"/>
      <c r="Z50" s="5"/>
    </row>
    <row r="51" spans="1:26" ht="14" x14ac:dyDescent="0.15">
      <c r="A51" s="37" t="s">
        <v>6285</v>
      </c>
      <c r="B51" s="70" t="s">
        <v>6286</v>
      </c>
      <c r="C51" s="5"/>
      <c r="D51" s="5"/>
      <c r="E51" s="5"/>
      <c r="F51" s="48"/>
      <c r="G51" s="5"/>
      <c r="H51" s="5"/>
      <c r="I51" s="5"/>
      <c r="J51" s="5"/>
      <c r="K51" s="5"/>
      <c r="L51" s="5"/>
      <c r="M51" s="5"/>
      <c r="N51" s="5"/>
      <c r="O51" s="5"/>
      <c r="P51" s="5"/>
      <c r="Q51" s="5"/>
      <c r="R51" s="5"/>
      <c r="S51" s="5"/>
      <c r="T51" s="5"/>
      <c r="U51" s="5"/>
      <c r="V51" s="5"/>
      <c r="W51" s="5"/>
      <c r="X51" s="5"/>
      <c r="Y51" s="5"/>
      <c r="Z51" s="5"/>
    </row>
    <row r="52" spans="1:26" ht="14" x14ac:dyDescent="0.15">
      <c r="A52" s="37" t="s">
        <v>6287</v>
      </c>
      <c r="B52" s="70" t="s">
        <v>6276</v>
      </c>
      <c r="C52" s="5"/>
      <c r="D52" s="5"/>
      <c r="E52" s="5"/>
      <c r="F52" s="48"/>
      <c r="G52" s="5"/>
      <c r="H52" s="5"/>
      <c r="I52" s="5"/>
      <c r="J52" s="5"/>
      <c r="K52" s="5"/>
      <c r="L52" s="5"/>
      <c r="M52" s="5"/>
      <c r="N52" s="5"/>
      <c r="O52" s="5"/>
      <c r="P52" s="5"/>
      <c r="Q52" s="5"/>
      <c r="R52" s="5"/>
      <c r="S52" s="5"/>
      <c r="T52" s="5"/>
      <c r="U52" s="5"/>
      <c r="V52" s="5"/>
      <c r="W52" s="5"/>
      <c r="X52" s="5"/>
      <c r="Y52" s="5"/>
      <c r="Z52" s="5"/>
    </row>
    <row r="53" spans="1:26" ht="14" x14ac:dyDescent="0.15">
      <c r="A53" s="37" t="s">
        <v>6288</v>
      </c>
      <c r="B53" s="70" t="s">
        <v>6289</v>
      </c>
      <c r="C53" s="5"/>
      <c r="D53" s="5"/>
      <c r="E53" s="5"/>
      <c r="F53" s="48"/>
      <c r="G53" s="5"/>
      <c r="H53" s="5"/>
      <c r="I53" s="5"/>
      <c r="J53" s="5"/>
      <c r="K53" s="5"/>
      <c r="L53" s="5"/>
      <c r="M53" s="5"/>
      <c r="N53" s="5"/>
      <c r="O53" s="5"/>
      <c r="P53" s="5"/>
      <c r="Q53" s="5"/>
      <c r="R53" s="5"/>
      <c r="S53" s="5"/>
      <c r="T53" s="5"/>
      <c r="U53" s="5"/>
      <c r="V53" s="5"/>
      <c r="W53" s="5"/>
      <c r="X53" s="5"/>
      <c r="Y53" s="5"/>
      <c r="Z53" s="5"/>
    </row>
    <row r="54" spans="1:26" ht="14" x14ac:dyDescent="0.15">
      <c r="A54" s="37" t="s">
        <v>6290</v>
      </c>
      <c r="B54" s="70" t="s">
        <v>6291</v>
      </c>
      <c r="C54" s="5"/>
      <c r="D54" s="5"/>
      <c r="E54" s="5"/>
      <c r="F54" s="48"/>
      <c r="G54" s="5"/>
      <c r="H54" s="5"/>
      <c r="I54" s="5"/>
      <c r="J54" s="5"/>
      <c r="K54" s="5"/>
      <c r="L54" s="5"/>
      <c r="M54" s="5"/>
      <c r="N54" s="5"/>
      <c r="O54" s="5"/>
      <c r="P54" s="5"/>
      <c r="Q54" s="5"/>
      <c r="R54" s="5"/>
      <c r="S54" s="5"/>
      <c r="T54" s="5"/>
      <c r="U54" s="5"/>
      <c r="V54" s="5"/>
      <c r="W54" s="5"/>
      <c r="X54" s="5"/>
      <c r="Y54" s="5"/>
      <c r="Z54" s="5"/>
    </row>
    <row r="55" spans="1:26" ht="14" x14ac:dyDescent="0.15">
      <c r="A55" s="37" t="s">
        <v>6292</v>
      </c>
      <c r="B55" s="70" t="s">
        <v>6293</v>
      </c>
      <c r="C55" s="5"/>
      <c r="D55" s="5"/>
      <c r="E55" s="5"/>
      <c r="F55" s="48"/>
      <c r="G55" s="5"/>
      <c r="H55" s="5"/>
      <c r="I55" s="5"/>
      <c r="J55" s="5"/>
      <c r="K55" s="5"/>
      <c r="L55" s="5"/>
      <c r="M55" s="5"/>
      <c r="N55" s="5"/>
      <c r="O55" s="5"/>
      <c r="P55" s="5"/>
      <c r="Q55" s="5"/>
      <c r="R55" s="5"/>
      <c r="S55" s="5"/>
      <c r="T55" s="5"/>
      <c r="U55" s="5"/>
      <c r="V55" s="5"/>
      <c r="W55" s="5"/>
      <c r="X55" s="5"/>
      <c r="Y55" s="5"/>
      <c r="Z55" s="5"/>
    </row>
    <row r="56" spans="1:26" ht="14" x14ac:dyDescent="0.15">
      <c r="A56" s="37" t="s">
        <v>6294</v>
      </c>
      <c r="B56" s="70" t="s">
        <v>6295</v>
      </c>
      <c r="C56" s="5"/>
      <c r="D56" s="5"/>
      <c r="E56" s="5"/>
      <c r="F56" s="48"/>
      <c r="G56" s="5"/>
      <c r="H56" s="5"/>
      <c r="I56" s="5"/>
      <c r="J56" s="5"/>
      <c r="K56" s="5"/>
      <c r="L56" s="5"/>
      <c r="M56" s="5"/>
      <c r="N56" s="5"/>
      <c r="O56" s="5"/>
      <c r="P56" s="5"/>
      <c r="Q56" s="5"/>
      <c r="R56" s="5"/>
      <c r="S56" s="5"/>
      <c r="T56" s="5"/>
      <c r="U56" s="5"/>
      <c r="V56" s="5"/>
      <c r="W56" s="5"/>
      <c r="X56" s="5"/>
      <c r="Y56" s="5"/>
      <c r="Z56" s="5"/>
    </row>
    <row r="57" spans="1:26" ht="14" x14ac:dyDescent="0.15">
      <c r="A57" s="37" t="s">
        <v>6296</v>
      </c>
      <c r="B57" s="70" t="s">
        <v>6297</v>
      </c>
      <c r="C57" s="5"/>
      <c r="D57" s="5"/>
      <c r="E57" s="5"/>
      <c r="F57" s="48"/>
      <c r="G57" s="5"/>
      <c r="H57" s="5"/>
      <c r="I57" s="5"/>
      <c r="J57" s="5"/>
      <c r="K57" s="5"/>
      <c r="L57" s="5"/>
      <c r="M57" s="5"/>
      <c r="N57" s="5"/>
      <c r="O57" s="5"/>
      <c r="P57" s="5"/>
      <c r="Q57" s="5"/>
      <c r="R57" s="5"/>
      <c r="S57" s="5"/>
      <c r="T57" s="5"/>
      <c r="U57" s="5"/>
      <c r="V57" s="5"/>
      <c r="W57" s="5"/>
      <c r="X57" s="5"/>
      <c r="Y57" s="5"/>
      <c r="Z57" s="5"/>
    </row>
    <row r="58" spans="1:26" ht="14" x14ac:dyDescent="0.15">
      <c r="A58" s="37" t="s">
        <v>6298</v>
      </c>
      <c r="B58" s="17" t="s">
        <v>6299</v>
      </c>
      <c r="C58" s="5"/>
      <c r="D58" s="5"/>
      <c r="E58" s="5"/>
      <c r="F58" s="48"/>
      <c r="G58" s="5"/>
      <c r="H58" s="5"/>
      <c r="I58" s="5"/>
      <c r="J58" s="5"/>
      <c r="K58" s="5"/>
      <c r="L58" s="5"/>
      <c r="M58" s="5"/>
      <c r="N58" s="5"/>
      <c r="O58" s="5"/>
      <c r="P58" s="5"/>
      <c r="Q58" s="5"/>
      <c r="R58" s="5"/>
      <c r="S58" s="5"/>
      <c r="T58" s="5"/>
      <c r="U58" s="5"/>
      <c r="V58" s="5"/>
      <c r="W58" s="5"/>
      <c r="X58" s="5"/>
      <c r="Y58" s="5"/>
      <c r="Z58" s="5"/>
    </row>
    <row r="59" spans="1:26" ht="14" x14ac:dyDescent="0.15">
      <c r="A59" s="37" t="s">
        <v>6300</v>
      </c>
      <c r="B59" s="17" t="s">
        <v>6301</v>
      </c>
      <c r="C59" s="5"/>
      <c r="D59" s="5"/>
      <c r="E59" s="5"/>
      <c r="F59" s="48"/>
      <c r="G59" s="5"/>
      <c r="H59" s="5"/>
      <c r="I59" s="5"/>
      <c r="J59" s="5"/>
      <c r="K59" s="5"/>
      <c r="L59" s="5"/>
      <c r="M59" s="5"/>
      <c r="N59" s="5"/>
      <c r="O59" s="5"/>
      <c r="P59" s="5"/>
      <c r="Q59" s="5"/>
      <c r="R59" s="5"/>
      <c r="S59" s="5"/>
      <c r="T59" s="5"/>
      <c r="U59" s="5"/>
      <c r="V59" s="5"/>
      <c r="W59" s="5"/>
      <c r="X59" s="5"/>
      <c r="Y59" s="5"/>
      <c r="Z59" s="5"/>
    </row>
    <row r="60" spans="1:26" ht="14" x14ac:dyDescent="0.15">
      <c r="A60" s="37" t="s">
        <v>6302</v>
      </c>
      <c r="B60" s="17" t="s">
        <v>6303</v>
      </c>
      <c r="C60" s="5"/>
      <c r="D60" s="5"/>
      <c r="E60" s="5"/>
      <c r="F60" s="48"/>
      <c r="G60" s="5"/>
      <c r="H60" s="5"/>
      <c r="I60" s="5"/>
      <c r="J60" s="5"/>
      <c r="K60" s="5"/>
      <c r="L60" s="5"/>
      <c r="M60" s="5"/>
      <c r="N60" s="5"/>
      <c r="O60" s="5"/>
      <c r="P60" s="5"/>
      <c r="Q60" s="5"/>
      <c r="R60" s="5"/>
      <c r="S60" s="5"/>
      <c r="T60" s="5"/>
      <c r="U60" s="5"/>
      <c r="V60" s="5"/>
      <c r="W60" s="5"/>
      <c r="X60" s="5"/>
      <c r="Y60" s="5"/>
      <c r="Z60" s="5"/>
    </row>
    <row r="61" spans="1:26" ht="14" x14ac:dyDescent="0.15">
      <c r="A61" s="37" t="s">
        <v>6304</v>
      </c>
      <c r="B61" s="17" t="s">
        <v>6305</v>
      </c>
      <c r="C61" s="5"/>
      <c r="D61" s="5"/>
      <c r="E61" s="5"/>
      <c r="F61" s="48"/>
      <c r="G61" s="5"/>
      <c r="H61" s="5"/>
      <c r="I61" s="5"/>
      <c r="J61" s="5"/>
      <c r="K61" s="5"/>
      <c r="L61" s="5"/>
      <c r="M61" s="5"/>
      <c r="N61" s="5"/>
      <c r="O61" s="5"/>
      <c r="P61" s="5"/>
      <c r="Q61" s="5"/>
      <c r="R61" s="5"/>
      <c r="S61" s="5"/>
      <c r="T61" s="5"/>
      <c r="U61" s="5"/>
      <c r="V61" s="5"/>
      <c r="W61" s="5"/>
      <c r="X61" s="5"/>
      <c r="Y61" s="5"/>
      <c r="Z61" s="5"/>
    </row>
    <row r="62" spans="1:26" ht="14" x14ac:dyDescent="0.15">
      <c r="A62" s="37" t="s">
        <v>6306</v>
      </c>
      <c r="B62" s="17" t="s">
        <v>6307</v>
      </c>
      <c r="C62" s="5"/>
      <c r="D62" s="5"/>
      <c r="E62" s="5"/>
      <c r="F62" s="48"/>
      <c r="G62" s="5"/>
      <c r="H62" s="5"/>
      <c r="I62" s="5"/>
      <c r="J62" s="5"/>
      <c r="K62" s="5"/>
      <c r="L62" s="5"/>
      <c r="M62" s="5"/>
      <c r="N62" s="5"/>
      <c r="O62" s="5"/>
      <c r="P62" s="5"/>
      <c r="Q62" s="5"/>
      <c r="R62" s="5"/>
      <c r="S62" s="5"/>
      <c r="T62" s="5"/>
      <c r="U62" s="5"/>
      <c r="V62" s="5"/>
      <c r="W62" s="5"/>
      <c r="X62" s="5"/>
      <c r="Y62" s="5"/>
      <c r="Z62" s="5"/>
    </row>
    <row r="63" spans="1:26" ht="14" x14ac:dyDescent="0.15">
      <c r="A63" s="37" t="s">
        <v>6308</v>
      </c>
      <c r="B63" s="70" t="s">
        <v>6309</v>
      </c>
      <c r="C63" s="5"/>
      <c r="D63" s="5"/>
      <c r="E63" s="5"/>
      <c r="F63" s="48"/>
      <c r="G63" s="5"/>
      <c r="H63" s="5"/>
      <c r="I63" s="5"/>
      <c r="J63" s="5"/>
      <c r="K63" s="5"/>
      <c r="L63" s="5"/>
      <c r="M63" s="5"/>
      <c r="N63" s="5"/>
      <c r="O63" s="5"/>
      <c r="P63" s="5"/>
      <c r="Q63" s="5"/>
      <c r="R63" s="5"/>
      <c r="S63" s="5"/>
      <c r="T63" s="5"/>
      <c r="U63" s="5"/>
      <c r="V63" s="5"/>
      <c r="W63" s="5"/>
      <c r="X63" s="5"/>
      <c r="Y63" s="5"/>
      <c r="Z63" s="5"/>
    </row>
    <row r="64" spans="1:26" ht="14" x14ac:dyDescent="0.15">
      <c r="A64" s="37" t="s">
        <v>6310</v>
      </c>
      <c r="B64" s="70" t="s">
        <v>6311</v>
      </c>
      <c r="C64" s="5"/>
      <c r="D64" s="5"/>
      <c r="E64" s="5"/>
      <c r="F64" s="48"/>
      <c r="G64" s="5"/>
      <c r="H64" s="5"/>
      <c r="I64" s="5"/>
      <c r="J64" s="5"/>
      <c r="K64" s="5"/>
      <c r="L64" s="5"/>
      <c r="M64" s="5"/>
      <c r="N64" s="5"/>
      <c r="O64" s="5"/>
      <c r="P64" s="5"/>
      <c r="Q64" s="5"/>
      <c r="R64" s="5"/>
      <c r="S64" s="5"/>
      <c r="T64" s="5"/>
      <c r="U64" s="5"/>
      <c r="V64" s="5"/>
      <c r="W64" s="5"/>
      <c r="X64" s="5"/>
      <c r="Y64" s="5"/>
      <c r="Z64" s="5"/>
    </row>
    <row r="65" spans="1:26" ht="14" x14ac:dyDescent="0.15">
      <c r="A65" s="37" t="s">
        <v>6312</v>
      </c>
      <c r="B65" s="70" t="s">
        <v>6313</v>
      </c>
      <c r="C65" s="5"/>
      <c r="D65" s="5"/>
      <c r="E65" s="5"/>
      <c r="F65" s="48"/>
      <c r="G65" s="5"/>
      <c r="H65" s="5"/>
      <c r="I65" s="5"/>
      <c r="J65" s="5"/>
      <c r="K65" s="5"/>
      <c r="L65" s="5"/>
      <c r="M65" s="5"/>
      <c r="N65" s="5"/>
      <c r="O65" s="5"/>
      <c r="P65" s="5"/>
      <c r="Q65" s="5"/>
      <c r="R65" s="5"/>
      <c r="S65" s="5"/>
      <c r="T65" s="5"/>
      <c r="U65" s="5"/>
      <c r="V65" s="5"/>
      <c r="W65" s="5"/>
      <c r="X65" s="5"/>
      <c r="Y65" s="5"/>
      <c r="Z65" s="5"/>
    </row>
    <row r="66" spans="1:26" ht="14" x14ac:dyDescent="0.15">
      <c r="A66" s="37" t="s">
        <v>6314</v>
      </c>
      <c r="B66" s="70" t="s">
        <v>6315</v>
      </c>
      <c r="C66" s="5"/>
      <c r="D66" s="5"/>
      <c r="E66" s="5"/>
      <c r="F66" s="48"/>
      <c r="G66" s="5"/>
      <c r="H66" s="5"/>
      <c r="I66" s="5"/>
      <c r="J66" s="5"/>
      <c r="K66" s="5"/>
      <c r="L66" s="5"/>
      <c r="M66" s="5"/>
      <c r="N66" s="5"/>
      <c r="O66" s="5"/>
      <c r="P66" s="5"/>
      <c r="Q66" s="5"/>
      <c r="R66" s="5"/>
      <c r="S66" s="5"/>
      <c r="T66" s="5"/>
      <c r="U66" s="5"/>
      <c r="V66" s="5"/>
      <c r="W66" s="5"/>
      <c r="X66" s="5"/>
      <c r="Y66" s="5"/>
      <c r="Z66" s="5"/>
    </row>
    <row r="67" spans="1:26" ht="14" x14ac:dyDescent="0.15">
      <c r="A67" s="37" t="s">
        <v>6316</v>
      </c>
      <c r="B67" s="70" t="s">
        <v>6317</v>
      </c>
      <c r="C67" s="5"/>
      <c r="D67" s="5"/>
      <c r="E67" s="5"/>
      <c r="F67" s="48"/>
      <c r="G67" s="5"/>
      <c r="H67" s="5"/>
      <c r="I67" s="5"/>
      <c r="J67" s="5"/>
      <c r="K67" s="5"/>
      <c r="L67" s="5"/>
      <c r="M67" s="5"/>
      <c r="N67" s="5"/>
      <c r="O67" s="5"/>
      <c r="P67" s="5"/>
      <c r="Q67" s="5"/>
      <c r="R67" s="5"/>
      <c r="S67" s="5"/>
      <c r="T67" s="5"/>
      <c r="U67" s="5"/>
      <c r="V67" s="5"/>
      <c r="W67" s="5"/>
      <c r="X67" s="5"/>
      <c r="Y67" s="5"/>
      <c r="Z67" s="5"/>
    </row>
    <row r="68" spans="1:26" ht="14" x14ac:dyDescent="0.15">
      <c r="A68" s="37" t="s">
        <v>6318</v>
      </c>
      <c r="B68" s="70" t="s">
        <v>6319</v>
      </c>
      <c r="C68" s="5"/>
      <c r="D68" s="5"/>
      <c r="E68" s="5"/>
      <c r="F68" s="48"/>
      <c r="G68" s="5"/>
      <c r="H68" s="5"/>
      <c r="I68" s="5"/>
      <c r="J68" s="5"/>
      <c r="K68" s="5"/>
      <c r="L68" s="5"/>
      <c r="M68" s="5"/>
      <c r="N68" s="5"/>
      <c r="O68" s="5"/>
      <c r="P68" s="5"/>
      <c r="Q68" s="5"/>
      <c r="R68" s="5"/>
      <c r="S68" s="5"/>
      <c r="T68" s="5"/>
      <c r="U68" s="5"/>
      <c r="V68" s="5"/>
      <c r="W68" s="5"/>
      <c r="X68" s="5"/>
      <c r="Y68" s="5"/>
      <c r="Z68" s="5"/>
    </row>
    <row r="69" spans="1:26" ht="14" x14ac:dyDescent="0.15">
      <c r="A69" s="37" t="s">
        <v>6320</v>
      </c>
      <c r="B69" s="70" t="s">
        <v>6321</v>
      </c>
      <c r="C69" s="5"/>
      <c r="D69" s="5"/>
      <c r="E69" s="5"/>
      <c r="F69" s="48"/>
      <c r="G69" s="5"/>
      <c r="H69" s="5"/>
      <c r="I69" s="5"/>
      <c r="J69" s="5"/>
      <c r="K69" s="5"/>
      <c r="L69" s="5"/>
      <c r="M69" s="5"/>
      <c r="N69" s="5"/>
      <c r="O69" s="5"/>
      <c r="P69" s="5"/>
      <c r="Q69" s="5"/>
      <c r="R69" s="5"/>
      <c r="S69" s="5"/>
      <c r="T69" s="5"/>
      <c r="U69" s="5"/>
      <c r="V69" s="5"/>
      <c r="W69" s="5"/>
      <c r="X69" s="5"/>
      <c r="Y69" s="5"/>
      <c r="Z69" s="5"/>
    </row>
    <row r="70" spans="1:26" ht="14" x14ac:dyDescent="0.15">
      <c r="A70" s="37" t="s">
        <v>6322</v>
      </c>
      <c r="B70" s="70" t="s">
        <v>6323</v>
      </c>
      <c r="C70" s="5"/>
      <c r="D70" s="5"/>
      <c r="E70" s="5"/>
      <c r="F70" s="48"/>
      <c r="G70" s="5"/>
      <c r="H70" s="5"/>
      <c r="I70" s="5"/>
      <c r="J70" s="5"/>
      <c r="K70" s="5"/>
      <c r="L70" s="5"/>
      <c r="M70" s="5"/>
      <c r="N70" s="5"/>
      <c r="O70" s="5"/>
      <c r="P70" s="5"/>
      <c r="Q70" s="5"/>
      <c r="R70" s="5"/>
      <c r="S70" s="5"/>
      <c r="T70" s="5"/>
      <c r="U70" s="5"/>
      <c r="V70" s="5"/>
      <c r="W70" s="5"/>
      <c r="X70" s="5"/>
      <c r="Y70" s="5"/>
      <c r="Z70" s="5"/>
    </row>
    <row r="71" spans="1:26" ht="14" x14ac:dyDescent="0.15">
      <c r="A71" s="37" t="s">
        <v>6324</v>
      </c>
      <c r="B71" s="70" t="s">
        <v>6325</v>
      </c>
      <c r="C71" s="5"/>
      <c r="D71" s="5"/>
      <c r="E71" s="5"/>
      <c r="F71" s="48"/>
      <c r="G71" s="5"/>
      <c r="H71" s="5"/>
      <c r="I71" s="5"/>
      <c r="J71" s="5"/>
      <c r="K71" s="5"/>
      <c r="L71" s="5"/>
      <c r="M71" s="5"/>
      <c r="N71" s="5"/>
      <c r="O71" s="5"/>
      <c r="P71" s="5"/>
      <c r="Q71" s="5"/>
      <c r="R71" s="5"/>
      <c r="S71" s="5"/>
      <c r="T71" s="5"/>
      <c r="U71" s="5"/>
      <c r="V71" s="5"/>
      <c r="W71" s="5"/>
      <c r="X71" s="5"/>
      <c r="Y71" s="5"/>
      <c r="Z71" s="5"/>
    </row>
    <row r="72" spans="1:26" ht="14" x14ac:dyDescent="0.15">
      <c r="A72" s="37" t="s">
        <v>6326</v>
      </c>
      <c r="B72" s="70" t="s">
        <v>6327</v>
      </c>
      <c r="C72" s="5"/>
      <c r="D72" s="5"/>
      <c r="E72" s="5"/>
      <c r="F72" s="48"/>
      <c r="G72" s="5"/>
      <c r="H72" s="5"/>
      <c r="I72" s="5"/>
      <c r="J72" s="5"/>
      <c r="K72" s="5"/>
      <c r="L72" s="5"/>
      <c r="M72" s="5"/>
      <c r="N72" s="5"/>
      <c r="O72" s="5"/>
      <c r="P72" s="5"/>
      <c r="Q72" s="5"/>
      <c r="R72" s="5"/>
      <c r="S72" s="5"/>
      <c r="T72" s="5"/>
      <c r="U72" s="5"/>
      <c r="V72" s="5"/>
      <c r="W72" s="5"/>
      <c r="X72" s="5"/>
      <c r="Y72" s="5"/>
      <c r="Z72" s="5"/>
    </row>
    <row r="73" spans="1:26" ht="14" x14ac:dyDescent="0.15">
      <c r="A73" s="37" t="s">
        <v>6328</v>
      </c>
      <c r="B73" s="70" t="s">
        <v>6270</v>
      </c>
      <c r="C73" s="5"/>
      <c r="D73" s="5"/>
      <c r="E73" s="5"/>
      <c r="F73" s="48"/>
      <c r="G73" s="5"/>
      <c r="H73" s="5"/>
      <c r="I73" s="5"/>
      <c r="J73" s="5"/>
      <c r="K73" s="5"/>
      <c r="L73" s="5"/>
      <c r="M73" s="5"/>
      <c r="N73" s="5"/>
      <c r="O73" s="5"/>
      <c r="P73" s="5"/>
      <c r="Q73" s="5"/>
      <c r="R73" s="5"/>
      <c r="S73" s="5"/>
      <c r="T73" s="5"/>
      <c r="U73" s="5"/>
      <c r="V73" s="5"/>
      <c r="W73" s="5"/>
      <c r="X73" s="5"/>
      <c r="Y73" s="5"/>
      <c r="Z73" s="5"/>
    </row>
    <row r="74" spans="1:26" ht="14" x14ac:dyDescent="0.15">
      <c r="A74" s="37" t="s">
        <v>6329</v>
      </c>
      <c r="B74" s="70" t="s">
        <v>6330</v>
      </c>
      <c r="C74" s="5"/>
      <c r="D74" s="5"/>
      <c r="E74" s="5"/>
      <c r="F74" s="48"/>
      <c r="G74" s="5"/>
      <c r="H74" s="5"/>
      <c r="I74" s="5"/>
      <c r="J74" s="5"/>
      <c r="K74" s="5"/>
      <c r="L74" s="5"/>
      <c r="M74" s="5"/>
      <c r="N74" s="5"/>
      <c r="O74" s="5"/>
      <c r="P74" s="5"/>
      <c r="Q74" s="5"/>
      <c r="R74" s="5"/>
      <c r="S74" s="5"/>
      <c r="T74" s="5"/>
      <c r="U74" s="5"/>
      <c r="V74" s="5"/>
      <c r="W74" s="5"/>
      <c r="X74" s="5"/>
      <c r="Y74" s="5"/>
      <c r="Z74" s="5"/>
    </row>
    <row r="75" spans="1:26" ht="14" x14ac:dyDescent="0.15">
      <c r="A75" s="37" t="s">
        <v>6331</v>
      </c>
      <c r="B75" s="70" t="s">
        <v>6332</v>
      </c>
      <c r="C75" s="5"/>
      <c r="D75" s="5"/>
      <c r="E75" s="5"/>
      <c r="F75" s="48"/>
      <c r="G75" s="5"/>
      <c r="H75" s="5"/>
      <c r="I75" s="5"/>
      <c r="J75" s="5"/>
      <c r="K75" s="5"/>
      <c r="L75" s="5"/>
      <c r="M75" s="5"/>
      <c r="N75" s="5"/>
      <c r="O75" s="5"/>
      <c r="P75" s="5"/>
      <c r="Q75" s="5"/>
      <c r="R75" s="5"/>
      <c r="S75" s="5"/>
      <c r="T75" s="5"/>
      <c r="U75" s="5"/>
      <c r="V75" s="5"/>
      <c r="W75" s="5"/>
      <c r="X75" s="5"/>
      <c r="Y75" s="5"/>
      <c r="Z75" s="5"/>
    </row>
    <row r="76" spans="1:26" ht="14" x14ac:dyDescent="0.15">
      <c r="A76" s="121" t="s">
        <v>6333</v>
      </c>
      <c r="B76" s="126" t="s">
        <v>6334</v>
      </c>
      <c r="C76" s="5"/>
      <c r="D76" s="5"/>
      <c r="E76" s="5"/>
      <c r="F76" s="48"/>
      <c r="G76" s="5"/>
      <c r="H76" s="5"/>
      <c r="I76" s="5"/>
      <c r="J76" s="5"/>
      <c r="K76" s="5"/>
      <c r="L76" s="5"/>
      <c r="M76" s="5"/>
      <c r="N76" s="5"/>
      <c r="O76" s="5"/>
      <c r="P76" s="5"/>
      <c r="Q76" s="5"/>
      <c r="R76" s="5"/>
      <c r="S76" s="5"/>
      <c r="T76" s="5"/>
      <c r="U76" s="5"/>
      <c r="V76" s="5"/>
      <c r="W76" s="5"/>
      <c r="X76" s="5"/>
      <c r="Y76" s="5"/>
      <c r="Z76" s="5"/>
    </row>
    <row r="77" spans="1:26" ht="14" x14ac:dyDescent="0.15">
      <c r="A77" s="185" t="s">
        <v>7332</v>
      </c>
      <c r="B77" s="185"/>
      <c r="C77" s="5"/>
      <c r="D77" s="5"/>
      <c r="E77" s="5"/>
      <c r="F77" s="48"/>
      <c r="G77" s="5"/>
      <c r="H77" s="5"/>
      <c r="I77" s="5"/>
      <c r="J77" s="5"/>
      <c r="K77" s="5"/>
      <c r="L77" s="5"/>
      <c r="M77" s="5"/>
      <c r="N77" s="5"/>
      <c r="O77" s="5"/>
      <c r="P77" s="5"/>
      <c r="Q77" s="5"/>
      <c r="R77" s="5"/>
      <c r="S77" s="5"/>
      <c r="T77" s="5"/>
      <c r="U77" s="5"/>
      <c r="V77" s="5"/>
      <c r="W77" s="5"/>
      <c r="X77" s="5"/>
      <c r="Y77" s="5"/>
      <c r="Z77" s="5"/>
    </row>
    <row r="78" spans="1:26" ht="14" x14ac:dyDescent="0.15">
      <c r="A78" s="71"/>
      <c r="B78" s="71"/>
      <c r="C78" s="5"/>
      <c r="D78" s="5"/>
      <c r="E78" s="5"/>
      <c r="F78" s="48"/>
      <c r="G78" s="5"/>
      <c r="H78" s="5"/>
      <c r="I78" s="5"/>
      <c r="J78" s="5"/>
      <c r="K78" s="5"/>
      <c r="L78" s="5"/>
      <c r="M78" s="5"/>
      <c r="N78" s="5"/>
      <c r="O78" s="5"/>
      <c r="P78" s="5"/>
      <c r="Q78" s="5"/>
      <c r="R78" s="5"/>
      <c r="S78" s="5"/>
      <c r="T78" s="5"/>
      <c r="U78" s="5"/>
      <c r="V78" s="5"/>
      <c r="W78" s="5"/>
      <c r="X78" s="5"/>
      <c r="Y78" s="5"/>
      <c r="Z78" s="5"/>
    </row>
    <row r="79" spans="1:26" ht="14" x14ac:dyDescent="0.15">
      <c r="A79" s="71"/>
      <c r="B79" s="5"/>
      <c r="C79" s="5"/>
      <c r="D79" s="5"/>
      <c r="E79" s="5"/>
      <c r="F79" s="48"/>
      <c r="G79" s="5"/>
      <c r="H79" s="5"/>
      <c r="I79" s="5"/>
      <c r="J79" s="5"/>
      <c r="K79" s="5"/>
      <c r="L79" s="5"/>
      <c r="M79" s="5"/>
      <c r="N79" s="5"/>
      <c r="O79" s="5"/>
      <c r="P79" s="5"/>
      <c r="Q79" s="5"/>
      <c r="R79" s="5"/>
      <c r="S79" s="5"/>
      <c r="T79" s="5"/>
      <c r="U79" s="5"/>
      <c r="V79" s="5"/>
      <c r="W79" s="5"/>
      <c r="X79" s="5"/>
      <c r="Y79" s="5"/>
      <c r="Z79" s="5"/>
    </row>
    <row r="80" spans="1:26" ht="14" x14ac:dyDescent="0.15">
      <c r="A80" s="71"/>
      <c r="B80" s="5"/>
      <c r="C80" s="5"/>
      <c r="D80" s="5"/>
      <c r="E80" s="5"/>
      <c r="F80" s="48"/>
      <c r="G80" s="5"/>
      <c r="H80" s="5"/>
      <c r="I80" s="5"/>
      <c r="J80" s="5"/>
      <c r="K80" s="5"/>
      <c r="L80" s="5"/>
      <c r="M80" s="5"/>
      <c r="N80" s="5"/>
      <c r="O80" s="5"/>
      <c r="P80" s="5"/>
      <c r="Q80" s="5"/>
      <c r="R80" s="5"/>
      <c r="S80" s="5"/>
      <c r="T80" s="5"/>
      <c r="U80" s="5"/>
      <c r="V80" s="5"/>
      <c r="W80" s="5"/>
      <c r="X80" s="5"/>
      <c r="Y80" s="5"/>
      <c r="Z80" s="5"/>
    </row>
    <row r="81" spans="1:26" ht="14" x14ac:dyDescent="0.15">
      <c r="A81" s="5"/>
      <c r="B81" s="5"/>
      <c r="C81" s="5"/>
      <c r="D81" s="5"/>
      <c r="E81" s="5"/>
      <c r="F81" s="48"/>
      <c r="G81" s="5"/>
      <c r="H81" s="5"/>
      <c r="I81" s="5"/>
      <c r="J81" s="5"/>
      <c r="K81" s="5"/>
      <c r="L81" s="5"/>
      <c r="M81" s="5"/>
      <c r="N81" s="5"/>
      <c r="O81" s="5"/>
      <c r="P81" s="5"/>
      <c r="Q81" s="5"/>
      <c r="R81" s="5"/>
      <c r="S81" s="5"/>
      <c r="T81" s="5"/>
      <c r="U81" s="5"/>
      <c r="V81" s="5"/>
      <c r="W81" s="5"/>
      <c r="X81" s="5"/>
      <c r="Y81" s="5"/>
      <c r="Z81" s="5"/>
    </row>
    <row r="82" spans="1:26" ht="14" x14ac:dyDescent="0.15">
      <c r="A82" s="48"/>
      <c r="B82" s="5"/>
      <c r="C82" s="5"/>
      <c r="D82" s="5"/>
      <c r="E82" s="5"/>
      <c r="F82" s="48"/>
      <c r="G82" s="5"/>
      <c r="H82" s="5"/>
      <c r="I82" s="5"/>
      <c r="J82" s="5"/>
      <c r="K82" s="5"/>
      <c r="L82" s="5"/>
      <c r="M82" s="5"/>
      <c r="N82" s="5"/>
      <c r="O82" s="5"/>
      <c r="P82" s="5"/>
      <c r="Q82" s="5"/>
      <c r="R82" s="5"/>
      <c r="S82" s="5"/>
      <c r="T82" s="5"/>
      <c r="U82" s="5"/>
      <c r="V82" s="5"/>
      <c r="W82" s="5"/>
      <c r="X82" s="5"/>
      <c r="Y82" s="5"/>
      <c r="Z82" s="5"/>
    </row>
    <row r="83" spans="1:26" ht="14" x14ac:dyDescent="0.15">
      <c r="A83" s="48"/>
      <c r="B83" s="5"/>
      <c r="C83" s="5"/>
      <c r="D83" s="5"/>
      <c r="E83" s="5"/>
      <c r="F83" s="48"/>
      <c r="G83" s="5"/>
      <c r="H83" s="5"/>
      <c r="I83" s="5"/>
      <c r="J83" s="5"/>
      <c r="K83" s="5"/>
      <c r="L83" s="5"/>
      <c r="M83" s="5"/>
      <c r="N83" s="5"/>
      <c r="O83" s="5"/>
      <c r="P83" s="5"/>
      <c r="Q83" s="5"/>
      <c r="R83" s="5"/>
      <c r="S83" s="5"/>
      <c r="T83" s="5"/>
      <c r="U83" s="5"/>
      <c r="V83" s="5"/>
      <c r="W83" s="5"/>
      <c r="X83" s="5"/>
      <c r="Y83" s="5"/>
      <c r="Z83" s="5"/>
    </row>
    <row r="84" spans="1:26" ht="14" x14ac:dyDescent="0.15">
      <c r="A84" s="48"/>
      <c r="B84" s="5"/>
      <c r="C84" s="5"/>
      <c r="D84" s="5"/>
      <c r="E84" s="5"/>
      <c r="F84" s="48"/>
      <c r="G84" s="5"/>
      <c r="H84" s="5"/>
      <c r="I84" s="5"/>
      <c r="J84" s="5"/>
      <c r="K84" s="5"/>
      <c r="L84" s="5"/>
      <c r="M84" s="5"/>
      <c r="N84" s="5"/>
      <c r="O84" s="5"/>
      <c r="P84" s="5"/>
      <c r="Q84" s="5"/>
      <c r="R84" s="5"/>
      <c r="S84" s="5"/>
      <c r="T84" s="5"/>
      <c r="U84" s="5"/>
      <c r="V84" s="5"/>
      <c r="W84" s="5"/>
      <c r="X84" s="5"/>
      <c r="Y84" s="5"/>
      <c r="Z84" s="5"/>
    </row>
    <row r="85" spans="1:26" ht="14" x14ac:dyDescent="0.15">
      <c r="A85" s="48"/>
      <c r="B85" s="5"/>
      <c r="C85" s="5"/>
      <c r="D85" s="5"/>
      <c r="E85" s="5"/>
      <c r="F85" s="48"/>
      <c r="G85" s="5"/>
      <c r="H85" s="5"/>
      <c r="I85" s="5"/>
      <c r="J85" s="5"/>
      <c r="K85" s="5"/>
      <c r="L85" s="5"/>
      <c r="M85" s="5"/>
      <c r="N85" s="5"/>
      <c r="O85" s="5"/>
      <c r="P85" s="5"/>
      <c r="Q85" s="5"/>
      <c r="R85" s="5"/>
      <c r="S85" s="5"/>
      <c r="T85" s="5"/>
      <c r="U85" s="5"/>
      <c r="V85" s="5"/>
      <c r="W85" s="5"/>
      <c r="X85" s="5"/>
      <c r="Y85" s="5"/>
      <c r="Z85" s="5"/>
    </row>
    <row r="86" spans="1:26" ht="14" x14ac:dyDescent="0.15">
      <c r="A86" s="48"/>
      <c r="B86" s="5"/>
      <c r="C86" s="5"/>
      <c r="D86" s="5"/>
      <c r="E86" s="5"/>
      <c r="F86" s="48"/>
      <c r="G86" s="5"/>
      <c r="H86" s="5"/>
      <c r="I86" s="5"/>
      <c r="J86" s="5"/>
      <c r="K86" s="5"/>
      <c r="L86" s="5"/>
      <c r="M86" s="5"/>
      <c r="N86" s="5"/>
      <c r="O86" s="5"/>
      <c r="P86" s="5"/>
      <c r="Q86" s="5"/>
      <c r="R86" s="5"/>
      <c r="S86" s="5"/>
      <c r="T86" s="5"/>
      <c r="U86" s="5"/>
      <c r="V86" s="5"/>
      <c r="W86" s="5"/>
      <c r="X86" s="5"/>
      <c r="Y86" s="5"/>
      <c r="Z86" s="5"/>
    </row>
    <row r="87" spans="1:26" ht="14" x14ac:dyDescent="0.15">
      <c r="A87" s="48"/>
      <c r="B87" s="5"/>
      <c r="C87" s="5"/>
      <c r="D87" s="5"/>
      <c r="E87" s="5"/>
      <c r="F87" s="48"/>
      <c r="G87" s="5"/>
      <c r="H87" s="5"/>
      <c r="I87" s="5"/>
      <c r="J87" s="5"/>
      <c r="K87" s="5"/>
      <c r="L87" s="5"/>
      <c r="M87" s="5"/>
      <c r="N87" s="5"/>
      <c r="O87" s="5"/>
      <c r="P87" s="5"/>
      <c r="Q87" s="5"/>
      <c r="R87" s="5"/>
      <c r="S87" s="5"/>
      <c r="T87" s="5"/>
      <c r="U87" s="5"/>
      <c r="V87" s="5"/>
      <c r="W87" s="5"/>
      <c r="X87" s="5"/>
      <c r="Y87" s="5"/>
      <c r="Z87" s="5"/>
    </row>
    <row r="88" spans="1:26" ht="14" x14ac:dyDescent="0.15">
      <c r="A88" s="48"/>
      <c r="B88" s="5"/>
      <c r="C88" s="5"/>
      <c r="D88" s="5"/>
      <c r="E88" s="5"/>
      <c r="F88" s="48"/>
      <c r="G88" s="5"/>
      <c r="H88" s="5"/>
      <c r="I88" s="5"/>
      <c r="J88" s="5"/>
      <c r="K88" s="5"/>
      <c r="L88" s="5"/>
      <c r="M88" s="5"/>
      <c r="N88" s="5"/>
      <c r="O88" s="5"/>
      <c r="P88" s="5"/>
      <c r="Q88" s="5"/>
      <c r="R88" s="5"/>
      <c r="S88" s="5"/>
      <c r="T88" s="5"/>
      <c r="U88" s="5"/>
      <c r="V88" s="5"/>
      <c r="W88" s="5"/>
      <c r="X88" s="5"/>
      <c r="Y88" s="5"/>
      <c r="Z88" s="5"/>
    </row>
    <row r="89" spans="1:26" ht="14" x14ac:dyDescent="0.15">
      <c r="A89" s="48"/>
      <c r="B89" s="5"/>
      <c r="C89" s="5"/>
      <c r="D89" s="5"/>
      <c r="E89" s="5"/>
      <c r="F89" s="48"/>
      <c r="G89" s="5"/>
      <c r="H89" s="5"/>
      <c r="I89" s="5"/>
      <c r="J89" s="5"/>
      <c r="K89" s="5"/>
      <c r="L89" s="5"/>
      <c r="M89" s="5"/>
      <c r="N89" s="5"/>
      <c r="O89" s="5"/>
      <c r="P89" s="5"/>
      <c r="Q89" s="5"/>
      <c r="R89" s="5"/>
      <c r="S89" s="5"/>
      <c r="T89" s="5"/>
      <c r="U89" s="5"/>
      <c r="V89" s="5"/>
      <c r="W89" s="5"/>
      <c r="X89" s="5"/>
      <c r="Y89" s="5"/>
      <c r="Z89" s="5"/>
    </row>
    <row r="90" spans="1:26" ht="14" x14ac:dyDescent="0.15">
      <c r="A90" s="48"/>
      <c r="B90" s="5"/>
      <c r="C90" s="5"/>
      <c r="D90" s="5"/>
      <c r="E90" s="5"/>
      <c r="F90" s="48"/>
      <c r="G90" s="5"/>
      <c r="H90" s="5"/>
      <c r="I90" s="5"/>
      <c r="J90" s="5"/>
      <c r="K90" s="5"/>
      <c r="L90" s="5"/>
      <c r="M90" s="5"/>
      <c r="N90" s="5"/>
      <c r="O90" s="5"/>
      <c r="P90" s="5"/>
      <c r="Q90" s="5"/>
      <c r="R90" s="5"/>
      <c r="S90" s="5"/>
      <c r="T90" s="5"/>
      <c r="U90" s="5"/>
      <c r="V90" s="5"/>
      <c r="W90" s="5"/>
      <c r="X90" s="5"/>
      <c r="Y90" s="5"/>
      <c r="Z90" s="5"/>
    </row>
    <row r="91" spans="1:26" ht="14" x14ac:dyDescent="0.15">
      <c r="A91" s="48"/>
      <c r="B91" s="5"/>
      <c r="C91" s="5"/>
      <c r="D91" s="5"/>
      <c r="E91" s="5"/>
      <c r="F91" s="48"/>
      <c r="G91" s="5"/>
      <c r="H91" s="5"/>
      <c r="I91" s="5"/>
      <c r="J91" s="5"/>
      <c r="K91" s="5"/>
      <c r="L91" s="5"/>
      <c r="M91" s="5"/>
      <c r="N91" s="5"/>
      <c r="O91" s="5"/>
      <c r="P91" s="5"/>
      <c r="Q91" s="5"/>
      <c r="R91" s="5"/>
      <c r="S91" s="5"/>
      <c r="T91" s="5"/>
      <c r="U91" s="5"/>
      <c r="V91" s="5"/>
      <c r="W91" s="5"/>
      <c r="X91" s="5"/>
      <c r="Y91" s="5"/>
      <c r="Z91" s="5"/>
    </row>
    <row r="92" spans="1:26" ht="14" x14ac:dyDescent="0.15">
      <c r="A92" s="48"/>
      <c r="B92" s="5"/>
      <c r="C92" s="5"/>
      <c r="D92" s="5"/>
      <c r="E92" s="5"/>
      <c r="F92" s="48"/>
      <c r="G92" s="5"/>
      <c r="H92" s="5"/>
      <c r="I92" s="5"/>
      <c r="J92" s="5"/>
      <c r="K92" s="5"/>
      <c r="L92" s="5"/>
      <c r="M92" s="5"/>
      <c r="N92" s="5"/>
      <c r="O92" s="5"/>
      <c r="P92" s="5"/>
      <c r="Q92" s="5"/>
      <c r="R92" s="5"/>
      <c r="S92" s="5"/>
      <c r="T92" s="5"/>
      <c r="U92" s="5"/>
      <c r="V92" s="5"/>
      <c r="W92" s="5"/>
      <c r="X92" s="5"/>
      <c r="Y92" s="5"/>
      <c r="Z92" s="5"/>
    </row>
    <row r="93" spans="1:26" ht="14" x14ac:dyDescent="0.15">
      <c r="A93" s="48"/>
      <c r="B93" s="5"/>
      <c r="C93" s="5"/>
      <c r="D93" s="5"/>
      <c r="E93" s="5"/>
      <c r="F93" s="48"/>
      <c r="G93" s="5"/>
      <c r="H93" s="5"/>
      <c r="I93" s="5"/>
      <c r="J93" s="5"/>
      <c r="K93" s="5"/>
      <c r="L93" s="5"/>
      <c r="M93" s="5"/>
      <c r="N93" s="5"/>
      <c r="O93" s="5"/>
      <c r="P93" s="5"/>
      <c r="Q93" s="5"/>
      <c r="R93" s="5"/>
      <c r="S93" s="5"/>
      <c r="T93" s="5"/>
      <c r="U93" s="5"/>
      <c r="V93" s="5"/>
      <c r="W93" s="5"/>
      <c r="X93" s="5"/>
      <c r="Y93" s="5"/>
      <c r="Z93" s="5"/>
    </row>
    <row r="94" spans="1:26" ht="14" x14ac:dyDescent="0.15">
      <c r="A94" s="48"/>
      <c r="B94" s="5"/>
      <c r="C94" s="5"/>
      <c r="D94" s="5"/>
      <c r="E94" s="5"/>
      <c r="F94" s="48"/>
      <c r="G94" s="5"/>
      <c r="H94" s="5"/>
      <c r="I94" s="5"/>
      <c r="J94" s="5"/>
      <c r="K94" s="5"/>
      <c r="L94" s="5"/>
      <c r="M94" s="5"/>
      <c r="N94" s="5"/>
      <c r="O94" s="5"/>
      <c r="P94" s="5"/>
      <c r="Q94" s="5"/>
      <c r="R94" s="5"/>
      <c r="S94" s="5"/>
      <c r="T94" s="5"/>
      <c r="U94" s="5"/>
      <c r="V94" s="5"/>
      <c r="W94" s="5"/>
      <c r="X94" s="5"/>
      <c r="Y94" s="5"/>
      <c r="Z94" s="5"/>
    </row>
    <row r="95" spans="1:26" ht="14" x14ac:dyDescent="0.15">
      <c r="A95" s="48"/>
      <c r="B95" s="5"/>
      <c r="C95" s="5"/>
      <c r="D95" s="5"/>
      <c r="E95" s="5"/>
      <c r="F95" s="48"/>
      <c r="G95" s="5"/>
      <c r="H95" s="5"/>
      <c r="I95" s="5"/>
      <c r="J95" s="5"/>
      <c r="K95" s="5"/>
      <c r="L95" s="5"/>
      <c r="M95" s="5"/>
      <c r="N95" s="5"/>
      <c r="O95" s="5"/>
      <c r="P95" s="5"/>
      <c r="Q95" s="5"/>
      <c r="R95" s="5"/>
      <c r="S95" s="5"/>
      <c r="T95" s="5"/>
      <c r="U95" s="5"/>
      <c r="V95" s="5"/>
      <c r="W95" s="5"/>
      <c r="X95" s="5"/>
      <c r="Y95" s="5"/>
      <c r="Z95" s="5"/>
    </row>
    <row r="96" spans="1:26" ht="14" x14ac:dyDescent="0.15">
      <c r="A96" s="48"/>
      <c r="B96" s="5"/>
      <c r="C96" s="5"/>
      <c r="D96" s="5"/>
      <c r="E96" s="5"/>
      <c r="F96" s="48"/>
      <c r="G96" s="5"/>
      <c r="H96" s="5"/>
      <c r="I96" s="5"/>
      <c r="J96" s="5"/>
      <c r="K96" s="5"/>
      <c r="L96" s="5"/>
      <c r="M96" s="5"/>
      <c r="N96" s="5"/>
      <c r="O96" s="5"/>
      <c r="P96" s="5"/>
      <c r="Q96" s="5"/>
      <c r="R96" s="5"/>
      <c r="S96" s="5"/>
      <c r="T96" s="5"/>
      <c r="U96" s="5"/>
      <c r="V96" s="5"/>
      <c r="W96" s="5"/>
      <c r="X96" s="5"/>
      <c r="Y96" s="5"/>
      <c r="Z96" s="5"/>
    </row>
    <row r="97" spans="1:26" ht="14" x14ac:dyDescent="0.15">
      <c r="A97" s="48"/>
      <c r="B97" s="5"/>
      <c r="C97" s="5"/>
      <c r="D97" s="5"/>
      <c r="E97" s="5"/>
      <c r="F97" s="48"/>
      <c r="G97" s="5"/>
      <c r="H97" s="5"/>
      <c r="I97" s="5"/>
      <c r="J97" s="5"/>
      <c r="K97" s="5"/>
      <c r="L97" s="5"/>
      <c r="M97" s="5"/>
      <c r="N97" s="5"/>
      <c r="O97" s="5"/>
      <c r="P97" s="5"/>
      <c r="Q97" s="5"/>
      <c r="R97" s="5"/>
      <c r="S97" s="5"/>
      <c r="T97" s="5"/>
      <c r="U97" s="5"/>
      <c r="V97" s="5"/>
      <c r="W97" s="5"/>
      <c r="X97" s="5"/>
      <c r="Y97" s="5"/>
      <c r="Z97" s="5"/>
    </row>
    <row r="98" spans="1:26" ht="14" x14ac:dyDescent="0.15">
      <c r="A98" s="48"/>
      <c r="B98" s="5"/>
      <c r="C98" s="5"/>
      <c r="D98" s="5"/>
      <c r="E98" s="5"/>
      <c r="F98" s="48"/>
      <c r="G98" s="5"/>
      <c r="H98" s="5"/>
      <c r="I98" s="5"/>
      <c r="J98" s="5"/>
      <c r="K98" s="5"/>
      <c r="L98" s="5"/>
      <c r="M98" s="5"/>
      <c r="N98" s="5"/>
      <c r="O98" s="5"/>
      <c r="P98" s="5"/>
      <c r="Q98" s="5"/>
      <c r="R98" s="5"/>
      <c r="S98" s="5"/>
      <c r="T98" s="5"/>
      <c r="U98" s="5"/>
      <c r="V98" s="5"/>
      <c r="W98" s="5"/>
      <c r="X98" s="5"/>
      <c r="Y98" s="5"/>
      <c r="Z98" s="5"/>
    </row>
    <row r="99" spans="1:26" ht="14" x14ac:dyDescent="0.15">
      <c r="A99" s="48"/>
      <c r="B99" s="5"/>
      <c r="C99" s="5"/>
      <c r="D99" s="5"/>
      <c r="E99" s="5"/>
      <c r="F99" s="48"/>
      <c r="G99" s="5"/>
      <c r="H99" s="5"/>
      <c r="I99" s="5"/>
      <c r="J99" s="5"/>
      <c r="K99" s="5"/>
      <c r="L99" s="5"/>
      <c r="M99" s="5"/>
      <c r="N99" s="5"/>
      <c r="O99" s="5"/>
      <c r="P99" s="5"/>
      <c r="Q99" s="5"/>
      <c r="R99" s="5"/>
      <c r="S99" s="5"/>
      <c r="T99" s="5"/>
      <c r="U99" s="5"/>
      <c r="V99" s="5"/>
      <c r="W99" s="5"/>
      <c r="X99" s="5"/>
      <c r="Y99" s="5"/>
      <c r="Z99" s="5"/>
    </row>
    <row r="100" spans="1:26" ht="14" x14ac:dyDescent="0.15">
      <c r="A100" s="48"/>
      <c r="B100" s="5"/>
      <c r="C100" s="5"/>
      <c r="D100" s="5"/>
      <c r="E100" s="5"/>
      <c r="F100" s="48"/>
      <c r="G100" s="5"/>
      <c r="H100" s="5"/>
      <c r="I100" s="5"/>
      <c r="J100" s="5"/>
      <c r="K100" s="5"/>
      <c r="L100" s="5"/>
      <c r="M100" s="5"/>
      <c r="N100" s="5"/>
      <c r="O100" s="5"/>
      <c r="P100" s="5"/>
      <c r="Q100" s="5"/>
      <c r="R100" s="5"/>
      <c r="S100" s="5"/>
      <c r="T100" s="5"/>
      <c r="U100" s="5"/>
      <c r="V100" s="5"/>
      <c r="W100" s="5"/>
      <c r="X100" s="5"/>
      <c r="Y100" s="5"/>
      <c r="Z100" s="5"/>
    </row>
    <row r="101" spans="1:26" ht="14" x14ac:dyDescent="0.15">
      <c r="A101" s="48"/>
      <c r="B101" s="5"/>
      <c r="C101" s="5"/>
      <c r="D101" s="5"/>
      <c r="E101" s="5"/>
      <c r="F101" s="48"/>
      <c r="G101" s="5"/>
      <c r="H101" s="5"/>
      <c r="I101" s="5"/>
      <c r="J101" s="5"/>
      <c r="K101" s="5"/>
      <c r="L101" s="5"/>
      <c r="M101" s="5"/>
      <c r="N101" s="5"/>
      <c r="O101" s="5"/>
      <c r="P101" s="5"/>
      <c r="Q101" s="5"/>
      <c r="R101" s="5"/>
      <c r="S101" s="5"/>
      <c r="T101" s="5"/>
      <c r="U101" s="5"/>
      <c r="V101" s="5"/>
      <c r="W101" s="5"/>
      <c r="X101" s="5"/>
      <c r="Y101" s="5"/>
      <c r="Z101" s="5"/>
    </row>
    <row r="102" spans="1:26" ht="14" x14ac:dyDescent="0.15">
      <c r="A102" s="48"/>
      <c r="B102" s="5"/>
      <c r="C102" s="5"/>
      <c r="D102" s="5"/>
      <c r="E102" s="5"/>
      <c r="F102" s="48"/>
      <c r="G102" s="5"/>
      <c r="H102" s="5"/>
      <c r="I102" s="5"/>
      <c r="J102" s="5"/>
      <c r="K102" s="5"/>
      <c r="L102" s="5"/>
      <c r="M102" s="5"/>
      <c r="N102" s="5"/>
      <c r="O102" s="5"/>
      <c r="P102" s="5"/>
      <c r="Q102" s="5"/>
      <c r="R102" s="5"/>
      <c r="S102" s="5"/>
      <c r="T102" s="5"/>
      <c r="U102" s="5"/>
      <c r="V102" s="5"/>
      <c r="W102" s="5"/>
      <c r="X102" s="5"/>
      <c r="Y102" s="5"/>
      <c r="Z102" s="5"/>
    </row>
    <row r="103" spans="1:26" ht="14" x14ac:dyDescent="0.15">
      <c r="A103" s="48"/>
      <c r="B103" s="5"/>
      <c r="C103" s="5"/>
      <c r="D103" s="5"/>
      <c r="E103" s="5"/>
      <c r="F103" s="48"/>
      <c r="G103" s="5"/>
      <c r="H103" s="5"/>
      <c r="I103" s="5"/>
      <c r="J103" s="5"/>
      <c r="K103" s="5"/>
      <c r="L103" s="5"/>
      <c r="M103" s="5"/>
      <c r="N103" s="5"/>
      <c r="O103" s="5"/>
      <c r="P103" s="5"/>
      <c r="Q103" s="5"/>
      <c r="R103" s="5"/>
      <c r="S103" s="5"/>
      <c r="T103" s="5"/>
      <c r="U103" s="5"/>
      <c r="V103" s="5"/>
      <c r="W103" s="5"/>
      <c r="X103" s="5"/>
      <c r="Y103" s="5"/>
      <c r="Z103" s="5"/>
    </row>
    <row r="104" spans="1:26" ht="14" x14ac:dyDescent="0.15">
      <c r="A104" s="48"/>
      <c r="B104" s="5"/>
      <c r="C104" s="5"/>
      <c r="D104" s="5"/>
      <c r="E104" s="5"/>
      <c r="F104" s="48"/>
      <c r="G104" s="5"/>
      <c r="H104" s="5"/>
      <c r="I104" s="5"/>
      <c r="J104" s="5"/>
      <c r="K104" s="5"/>
      <c r="L104" s="5"/>
      <c r="M104" s="5"/>
      <c r="N104" s="5"/>
      <c r="O104" s="5"/>
      <c r="P104" s="5"/>
      <c r="Q104" s="5"/>
      <c r="R104" s="5"/>
      <c r="S104" s="5"/>
      <c r="T104" s="5"/>
      <c r="U104" s="5"/>
      <c r="V104" s="5"/>
      <c r="W104" s="5"/>
      <c r="X104" s="5"/>
      <c r="Y104" s="5"/>
      <c r="Z104" s="5"/>
    </row>
    <row r="105" spans="1:26" ht="14" x14ac:dyDescent="0.15">
      <c r="A105" s="48"/>
      <c r="B105" s="5"/>
      <c r="C105" s="5"/>
      <c r="D105" s="5"/>
      <c r="E105" s="5"/>
      <c r="F105" s="48"/>
      <c r="G105" s="5"/>
      <c r="H105" s="5"/>
      <c r="I105" s="5"/>
      <c r="J105" s="5"/>
      <c r="K105" s="5"/>
      <c r="L105" s="5"/>
      <c r="M105" s="5"/>
      <c r="N105" s="5"/>
      <c r="O105" s="5"/>
      <c r="P105" s="5"/>
      <c r="Q105" s="5"/>
      <c r="R105" s="5"/>
      <c r="S105" s="5"/>
      <c r="T105" s="5"/>
      <c r="U105" s="5"/>
      <c r="V105" s="5"/>
      <c r="W105" s="5"/>
      <c r="X105" s="5"/>
      <c r="Y105" s="5"/>
      <c r="Z105" s="5"/>
    </row>
    <row r="106" spans="1:26" ht="14" x14ac:dyDescent="0.15">
      <c r="A106" s="48"/>
      <c r="B106" s="5"/>
      <c r="C106" s="5"/>
      <c r="D106" s="5"/>
      <c r="E106" s="5"/>
      <c r="F106" s="48"/>
      <c r="G106" s="5"/>
      <c r="H106" s="5"/>
      <c r="I106" s="5"/>
      <c r="J106" s="5"/>
      <c r="K106" s="5"/>
      <c r="L106" s="5"/>
      <c r="M106" s="5"/>
      <c r="N106" s="5"/>
      <c r="O106" s="5"/>
      <c r="P106" s="5"/>
      <c r="Q106" s="5"/>
      <c r="R106" s="5"/>
      <c r="S106" s="5"/>
      <c r="T106" s="5"/>
      <c r="U106" s="5"/>
      <c r="V106" s="5"/>
      <c r="W106" s="5"/>
      <c r="X106" s="5"/>
      <c r="Y106" s="5"/>
      <c r="Z106" s="5"/>
    </row>
    <row r="107" spans="1:26" ht="14" x14ac:dyDescent="0.15">
      <c r="A107" s="48"/>
      <c r="B107" s="5"/>
      <c r="C107" s="5"/>
      <c r="D107" s="5"/>
      <c r="E107" s="5"/>
      <c r="F107" s="48"/>
      <c r="G107" s="5"/>
      <c r="H107" s="5"/>
      <c r="I107" s="5"/>
      <c r="J107" s="5"/>
      <c r="K107" s="5"/>
      <c r="L107" s="5"/>
      <c r="M107" s="5"/>
      <c r="N107" s="5"/>
      <c r="O107" s="5"/>
      <c r="P107" s="5"/>
      <c r="Q107" s="5"/>
      <c r="R107" s="5"/>
      <c r="S107" s="5"/>
      <c r="T107" s="5"/>
      <c r="U107" s="5"/>
      <c r="V107" s="5"/>
      <c r="W107" s="5"/>
      <c r="X107" s="5"/>
      <c r="Y107" s="5"/>
      <c r="Z107" s="5"/>
    </row>
    <row r="108" spans="1:26" ht="14" x14ac:dyDescent="0.15">
      <c r="A108" s="48"/>
      <c r="B108" s="5"/>
      <c r="C108" s="5"/>
      <c r="D108" s="5"/>
      <c r="E108" s="5"/>
      <c r="F108" s="48"/>
      <c r="G108" s="5"/>
      <c r="H108" s="5"/>
      <c r="I108" s="5"/>
      <c r="J108" s="5"/>
      <c r="K108" s="5"/>
      <c r="L108" s="5"/>
      <c r="M108" s="5"/>
      <c r="N108" s="5"/>
      <c r="O108" s="5"/>
      <c r="P108" s="5"/>
      <c r="Q108" s="5"/>
      <c r="R108" s="5"/>
      <c r="S108" s="5"/>
      <c r="T108" s="5"/>
      <c r="U108" s="5"/>
      <c r="V108" s="5"/>
      <c r="W108" s="5"/>
      <c r="X108" s="5"/>
      <c r="Y108" s="5"/>
      <c r="Z108" s="5"/>
    </row>
    <row r="109" spans="1:26" ht="14" x14ac:dyDescent="0.15">
      <c r="A109" s="48"/>
      <c r="B109" s="5"/>
      <c r="C109" s="5"/>
      <c r="D109" s="5"/>
      <c r="E109" s="5"/>
      <c r="F109" s="48"/>
      <c r="G109" s="5"/>
      <c r="H109" s="5"/>
      <c r="I109" s="5"/>
      <c r="J109" s="5"/>
      <c r="K109" s="5"/>
      <c r="L109" s="5"/>
      <c r="M109" s="5"/>
      <c r="N109" s="5"/>
      <c r="O109" s="5"/>
      <c r="P109" s="5"/>
      <c r="Q109" s="5"/>
      <c r="R109" s="5"/>
      <c r="S109" s="5"/>
      <c r="T109" s="5"/>
      <c r="U109" s="5"/>
      <c r="V109" s="5"/>
      <c r="W109" s="5"/>
      <c r="X109" s="5"/>
      <c r="Y109" s="5"/>
      <c r="Z109" s="5"/>
    </row>
    <row r="110" spans="1:26" ht="14" x14ac:dyDescent="0.15">
      <c r="A110" s="48"/>
      <c r="B110" s="5"/>
      <c r="C110" s="5"/>
      <c r="D110" s="5"/>
      <c r="E110" s="5"/>
      <c r="F110" s="48"/>
      <c r="G110" s="5"/>
      <c r="H110" s="5"/>
      <c r="I110" s="5"/>
      <c r="J110" s="5"/>
      <c r="K110" s="5"/>
      <c r="L110" s="5"/>
      <c r="M110" s="5"/>
      <c r="N110" s="5"/>
      <c r="O110" s="5"/>
      <c r="P110" s="5"/>
      <c r="Q110" s="5"/>
      <c r="R110" s="5"/>
      <c r="S110" s="5"/>
      <c r="T110" s="5"/>
      <c r="U110" s="5"/>
      <c r="V110" s="5"/>
      <c r="W110" s="5"/>
      <c r="X110" s="5"/>
      <c r="Y110" s="5"/>
      <c r="Z110" s="5"/>
    </row>
    <row r="111" spans="1:26" ht="14" x14ac:dyDescent="0.15">
      <c r="A111" s="48"/>
      <c r="B111" s="5"/>
      <c r="C111" s="5"/>
      <c r="D111" s="5"/>
      <c r="E111" s="5"/>
      <c r="F111" s="48"/>
      <c r="G111" s="5"/>
      <c r="H111" s="5"/>
      <c r="I111" s="5"/>
      <c r="J111" s="5"/>
      <c r="K111" s="5"/>
      <c r="L111" s="5"/>
      <c r="M111" s="5"/>
      <c r="N111" s="5"/>
      <c r="O111" s="5"/>
      <c r="P111" s="5"/>
      <c r="Q111" s="5"/>
      <c r="R111" s="5"/>
      <c r="S111" s="5"/>
      <c r="T111" s="5"/>
      <c r="U111" s="5"/>
      <c r="V111" s="5"/>
      <c r="W111" s="5"/>
      <c r="X111" s="5"/>
      <c r="Y111" s="5"/>
      <c r="Z111" s="5"/>
    </row>
    <row r="112" spans="1:26" ht="14" x14ac:dyDescent="0.15">
      <c r="A112" s="48"/>
      <c r="B112" s="5"/>
      <c r="C112" s="5"/>
      <c r="D112" s="5"/>
      <c r="E112" s="5"/>
      <c r="F112" s="48"/>
      <c r="G112" s="5"/>
      <c r="H112" s="5"/>
      <c r="I112" s="5"/>
      <c r="J112" s="5"/>
      <c r="K112" s="5"/>
      <c r="L112" s="5"/>
      <c r="M112" s="5"/>
      <c r="N112" s="5"/>
      <c r="O112" s="5"/>
      <c r="P112" s="5"/>
      <c r="Q112" s="5"/>
      <c r="R112" s="5"/>
      <c r="S112" s="5"/>
      <c r="T112" s="5"/>
      <c r="U112" s="5"/>
      <c r="V112" s="5"/>
      <c r="W112" s="5"/>
      <c r="X112" s="5"/>
      <c r="Y112" s="5"/>
      <c r="Z112" s="5"/>
    </row>
    <row r="113" spans="1:26" ht="14" x14ac:dyDescent="0.15">
      <c r="A113" s="48"/>
      <c r="B113" s="5"/>
      <c r="C113" s="5"/>
      <c r="D113" s="5"/>
      <c r="E113" s="5"/>
      <c r="F113" s="48"/>
      <c r="G113" s="5"/>
      <c r="H113" s="5"/>
      <c r="I113" s="5"/>
      <c r="J113" s="5"/>
      <c r="K113" s="5"/>
      <c r="L113" s="5"/>
      <c r="M113" s="5"/>
      <c r="N113" s="5"/>
      <c r="O113" s="5"/>
      <c r="P113" s="5"/>
      <c r="Q113" s="5"/>
      <c r="R113" s="5"/>
      <c r="S113" s="5"/>
      <c r="T113" s="5"/>
      <c r="U113" s="5"/>
      <c r="V113" s="5"/>
      <c r="W113" s="5"/>
      <c r="X113" s="5"/>
      <c r="Y113" s="5"/>
      <c r="Z113" s="5"/>
    </row>
    <row r="114" spans="1:26" ht="14" x14ac:dyDescent="0.15">
      <c r="A114" s="48"/>
      <c r="B114" s="5"/>
      <c r="C114" s="5"/>
      <c r="D114" s="5"/>
      <c r="E114" s="5"/>
      <c r="F114" s="48"/>
      <c r="G114" s="5"/>
      <c r="H114" s="5"/>
      <c r="I114" s="5"/>
      <c r="J114" s="5"/>
      <c r="K114" s="5"/>
      <c r="L114" s="5"/>
      <c r="M114" s="5"/>
      <c r="N114" s="5"/>
      <c r="O114" s="5"/>
      <c r="P114" s="5"/>
      <c r="Q114" s="5"/>
      <c r="R114" s="5"/>
      <c r="S114" s="5"/>
      <c r="T114" s="5"/>
      <c r="U114" s="5"/>
      <c r="V114" s="5"/>
      <c r="W114" s="5"/>
      <c r="X114" s="5"/>
      <c r="Y114" s="5"/>
      <c r="Z114" s="5"/>
    </row>
    <row r="115" spans="1:26" ht="14" x14ac:dyDescent="0.15">
      <c r="A115" s="48"/>
      <c r="B115" s="5"/>
      <c r="C115" s="5"/>
      <c r="D115" s="5"/>
      <c r="E115" s="5"/>
      <c r="F115" s="48"/>
      <c r="G115" s="5"/>
      <c r="H115" s="5"/>
      <c r="I115" s="5"/>
      <c r="J115" s="5"/>
      <c r="K115" s="5"/>
      <c r="L115" s="5"/>
      <c r="M115" s="5"/>
      <c r="N115" s="5"/>
      <c r="O115" s="5"/>
      <c r="P115" s="5"/>
      <c r="Q115" s="5"/>
      <c r="R115" s="5"/>
      <c r="S115" s="5"/>
      <c r="T115" s="5"/>
      <c r="U115" s="5"/>
      <c r="V115" s="5"/>
      <c r="W115" s="5"/>
      <c r="X115" s="5"/>
      <c r="Y115" s="5"/>
      <c r="Z115" s="5"/>
    </row>
    <row r="116" spans="1:26" ht="14" x14ac:dyDescent="0.15">
      <c r="A116" s="48"/>
      <c r="B116" s="5"/>
      <c r="C116" s="5"/>
      <c r="D116" s="5"/>
      <c r="E116" s="5"/>
      <c r="F116" s="48"/>
      <c r="G116" s="5"/>
      <c r="H116" s="5"/>
      <c r="I116" s="5"/>
      <c r="J116" s="5"/>
      <c r="K116" s="5"/>
      <c r="L116" s="5"/>
      <c r="M116" s="5"/>
      <c r="N116" s="5"/>
      <c r="O116" s="5"/>
      <c r="P116" s="5"/>
      <c r="Q116" s="5"/>
      <c r="R116" s="5"/>
      <c r="S116" s="5"/>
      <c r="T116" s="5"/>
      <c r="U116" s="5"/>
      <c r="V116" s="5"/>
      <c r="W116" s="5"/>
      <c r="X116" s="5"/>
      <c r="Y116" s="5"/>
      <c r="Z116" s="5"/>
    </row>
    <row r="117" spans="1:26" ht="14" x14ac:dyDescent="0.15">
      <c r="A117" s="48"/>
      <c r="B117" s="5"/>
      <c r="C117" s="5"/>
      <c r="D117" s="5"/>
      <c r="E117" s="5"/>
      <c r="F117" s="48"/>
      <c r="G117" s="5"/>
      <c r="H117" s="5"/>
      <c r="I117" s="5"/>
      <c r="J117" s="5"/>
      <c r="K117" s="5"/>
      <c r="L117" s="5"/>
      <c r="M117" s="5"/>
      <c r="N117" s="5"/>
      <c r="O117" s="5"/>
      <c r="P117" s="5"/>
      <c r="Q117" s="5"/>
      <c r="R117" s="5"/>
      <c r="S117" s="5"/>
      <c r="T117" s="5"/>
      <c r="U117" s="5"/>
      <c r="V117" s="5"/>
      <c r="W117" s="5"/>
      <c r="X117" s="5"/>
      <c r="Y117" s="5"/>
      <c r="Z117" s="5"/>
    </row>
    <row r="118" spans="1:26" ht="14" x14ac:dyDescent="0.15">
      <c r="A118" s="48"/>
      <c r="B118" s="5"/>
      <c r="C118" s="5"/>
      <c r="D118" s="5"/>
      <c r="E118" s="5"/>
      <c r="F118" s="48"/>
      <c r="G118" s="5"/>
      <c r="H118" s="5"/>
      <c r="I118" s="5"/>
      <c r="J118" s="5"/>
      <c r="K118" s="5"/>
      <c r="L118" s="5"/>
      <c r="M118" s="5"/>
      <c r="N118" s="5"/>
      <c r="O118" s="5"/>
      <c r="P118" s="5"/>
      <c r="Q118" s="5"/>
      <c r="R118" s="5"/>
      <c r="S118" s="5"/>
      <c r="T118" s="5"/>
      <c r="U118" s="5"/>
      <c r="V118" s="5"/>
      <c r="W118" s="5"/>
      <c r="X118" s="5"/>
      <c r="Y118" s="5"/>
      <c r="Z118" s="5"/>
    </row>
    <row r="119" spans="1:26" ht="14" x14ac:dyDescent="0.15">
      <c r="A119" s="48"/>
      <c r="B119" s="5"/>
      <c r="C119" s="5"/>
      <c r="D119" s="5"/>
      <c r="E119" s="5"/>
      <c r="F119" s="48"/>
      <c r="G119" s="5"/>
      <c r="H119" s="5"/>
      <c r="I119" s="5"/>
      <c r="J119" s="5"/>
      <c r="K119" s="5"/>
      <c r="L119" s="5"/>
      <c r="M119" s="5"/>
      <c r="N119" s="5"/>
      <c r="O119" s="5"/>
      <c r="P119" s="5"/>
      <c r="Q119" s="5"/>
      <c r="R119" s="5"/>
      <c r="S119" s="5"/>
      <c r="T119" s="5"/>
      <c r="U119" s="5"/>
      <c r="V119" s="5"/>
      <c r="W119" s="5"/>
      <c r="X119" s="5"/>
      <c r="Y119" s="5"/>
      <c r="Z119" s="5"/>
    </row>
    <row r="120" spans="1:26" ht="14" x14ac:dyDescent="0.15">
      <c r="A120" s="48"/>
      <c r="B120" s="5"/>
      <c r="C120" s="5"/>
      <c r="D120" s="5"/>
      <c r="E120" s="5"/>
      <c r="F120" s="48"/>
      <c r="G120" s="5"/>
      <c r="H120" s="5"/>
      <c r="I120" s="5"/>
      <c r="J120" s="5"/>
      <c r="K120" s="5"/>
      <c r="L120" s="5"/>
      <c r="M120" s="5"/>
      <c r="N120" s="5"/>
      <c r="O120" s="5"/>
      <c r="P120" s="5"/>
      <c r="Q120" s="5"/>
      <c r="R120" s="5"/>
      <c r="S120" s="5"/>
      <c r="T120" s="5"/>
      <c r="U120" s="5"/>
      <c r="V120" s="5"/>
      <c r="W120" s="5"/>
      <c r="X120" s="5"/>
      <c r="Y120" s="5"/>
      <c r="Z120" s="5"/>
    </row>
    <row r="121" spans="1:26" ht="14" x14ac:dyDescent="0.15">
      <c r="A121" s="48"/>
      <c r="B121" s="5"/>
      <c r="C121" s="5"/>
      <c r="D121" s="5"/>
      <c r="E121" s="5"/>
      <c r="F121" s="48"/>
      <c r="G121" s="5"/>
      <c r="H121" s="5"/>
      <c r="I121" s="5"/>
      <c r="J121" s="5"/>
      <c r="K121" s="5"/>
      <c r="L121" s="5"/>
      <c r="M121" s="5"/>
      <c r="N121" s="5"/>
      <c r="O121" s="5"/>
      <c r="P121" s="5"/>
      <c r="Q121" s="5"/>
      <c r="R121" s="5"/>
      <c r="S121" s="5"/>
      <c r="T121" s="5"/>
      <c r="U121" s="5"/>
      <c r="V121" s="5"/>
      <c r="W121" s="5"/>
      <c r="X121" s="5"/>
      <c r="Y121" s="5"/>
      <c r="Z121" s="5"/>
    </row>
    <row r="122" spans="1:26" ht="14" x14ac:dyDescent="0.15">
      <c r="A122" s="48"/>
      <c r="B122" s="5"/>
      <c r="C122" s="5"/>
      <c r="D122" s="5"/>
      <c r="E122" s="5"/>
      <c r="F122" s="48"/>
      <c r="G122" s="5"/>
      <c r="H122" s="5"/>
      <c r="I122" s="5"/>
      <c r="J122" s="5"/>
      <c r="K122" s="5"/>
      <c r="L122" s="5"/>
      <c r="M122" s="5"/>
      <c r="N122" s="5"/>
      <c r="O122" s="5"/>
      <c r="P122" s="5"/>
      <c r="Q122" s="5"/>
      <c r="R122" s="5"/>
      <c r="S122" s="5"/>
      <c r="T122" s="5"/>
      <c r="U122" s="5"/>
      <c r="V122" s="5"/>
      <c r="W122" s="5"/>
      <c r="X122" s="5"/>
      <c r="Y122" s="5"/>
      <c r="Z122" s="5"/>
    </row>
    <row r="123" spans="1:26" ht="14" x14ac:dyDescent="0.15">
      <c r="A123" s="48"/>
      <c r="B123" s="5"/>
      <c r="C123" s="5"/>
      <c r="D123" s="5"/>
      <c r="E123" s="5"/>
      <c r="F123" s="48"/>
      <c r="G123" s="5"/>
      <c r="H123" s="5"/>
      <c r="I123" s="5"/>
      <c r="J123" s="5"/>
      <c r="K123" s="5"/>
      <c r="L123" s="5"/>
      <c r="M123" s="5"/>
      <c r="N123" s="5"/>
      <c r="O123" s="5"/>
      <c r="P123" s="5"/>
      <c r="Q123" s="5"/>
      <c r="R123" s="5"/>
      <c r="S123" s="5"/>
      <c r="T123" s="5"/>
      <c r="U123" s="5"/>
      <c r="V123" s="5"/>
      <c r="W123" s="5"/>
      <c r="X123" s="5"/>
      <c r="Y123" s="5"/>
      <c r="Z123" s="5"/>
    </row>
    <row r="124" spans="1:26" ht="14" x14ac:dyDescent="0.15">
      <c r="A124" s="48"/>
      <c r="B124" s="5"/>
      <c r="C124" s="5"/>
      <c r="D124" s="5"/>
      <c r="E124" s="5"/>
      <c r="F124" s="48"/>
      <c r="G124" s="5"/>
      <c r="H124" s="5"/>
      <c r="I124" s="5"/>
      <c r="J124" s="5"/>
      <c r="K124" s="5"/>
      <c r="L124" s="5"/>
      <c r="M124" s="5"/>
      <c r="N124" s="5"/>
      <c r="O124" s="5"/>
      <c r="P124" s="5"/>
      <c r="Q124" s="5"/>
      <c r="R124" s="5"/>
      <c r="S124" s="5"/>
      <c r="T124" s="5"/>
      <c r="U124" s="5"/>
      <c r="V124" s="5"/>
      <c r="W124" s="5"/>
      <c r="X124" s="5"/>
      <c r="Y124" s="5"/>
      <c r="Z124" s="5"/>
    </row>
    <row r="125" spans="1:26" ht="14" x14ac:dyDescent="0.15">
      <c r="A125" s="48"/>
      <c r="B125" s="5"/>
      <c r="C125" s="5"/>
      <c r="D125" s="5"/>
      <c r="E125" s="5"/>
      <c r="F125" s="48"/>
      <c r="G125" s="5"/>
      <c r="H125" s="5"/>
      <c r="I125" s="5"/>
      <c r="J125" s="5"/>
      <c r="K125" s="5"/>
      <c r="L125" s="5"/>
      <c r="M125" s="5"/>
      <c r="N125" s="5"/>
      <c r="O125" s="5"/>
      <c r="P125" s="5"/>
      <c r="Q125" s="5"/>
      <c r="R125" s="5"/>
      <c r="S125" s="5"/>
      <c r="T125" s="5"/>
      <c r="U125" s="5"/>
      <c r="V125" s="5"/>
      <c r="W125" s="5"/>
      <c r="X125" s="5"/>
      <c r="Y125" s="5"/>
      <c r="Z125" s="5"/>
    </row>
    <row r="126" spans="1:26" ht="14" x14ac:dyDescent="0.15">
      <c r="A126" s="48"/>
      <c r="B126" s="5"/>
      <c r="C126" s="5"/>
      <c r="D126" s="5"/>
      <c r="E126" s="5"/>
      <c r="F126" s="48"/>
      <c r="G126" s="5"/>
      <c r="H126" s="5"/>
      <c r="I126" s="5"/>
      <c r="J126" s="5"/>
      <c r="K126" s="5"/>
      <c r="L126" s="5"/>
      <c r="M126" s="5"/>
      <c r="N126" s="5"/>
      <c r="O126" s="5"/>
      <c r="P126" s="5"/>
      <c r="Q126" s="5"/>
      <c r="R126" s="5"/>
      <c r="S126" s="5"/>
      <c r="T126" s="5"/>
      <c r="U126" s="5"/>
      <c r="V126" s="5"/>
      <c r="W126" s="5"/>
      <c r="X126" s="5"/>
      <c r="Y126" s="5"/>
      <c r="Z126" s="5"/>
    </row>
    <row r="127" spans="1:26" ht="14" x14ac:dyDescent="0.15">
      <c r="A127" s="48"/>
      <c r="B127" s="5"/>
      <c r="C127" s="5"/>
      <c r="D127" s="5"/>
      <c r="E127" s="5"/>
      <c r="F127" s="48"/>
      <c r="G127" s="5"/>
      <c r="H127" s="5"/>
      <c r="I127" s="5"/>
      <c r="J127" s="5"/>
      <c r="K127" s="5"/>
      <c r="L127" s="5"/>
      <c r="M127" s="5"/>
      <c r="N127" s="5"/>
      <c r="O127" s="5"/>
      <c r="P127" s="5"/>
      <c r="Q127" s="5"/>
      <c r="R127" s="5"/>
      <c r="S127" s="5"/>
      <c r="T127" s="5"/>
      <c r="U127" s="5"/>
      <c r="V127" s="5"/>
      <c r="W127" s="5"/>
      <c r="X127" s="5"/>
      <c r="Y127" s="5"/>
      <c r="Z127" s="5"/>
    </row>
    <row r="128" spans="1:26" ht="14" x14ac:dyDescent="0.15">
      <c r="A128" s="48"/>
      <c r="B128" s="5"/>
      <c r="C128" s="5"/>
      <c r="D128" s="5"/>
      <c r="E128" s="5"/>
      <c r="F128" s="48"/>
      <c r="G128" s="5"/>
      <c r="H128" s="5"/>
      <c r="I128" s="5"/>
      <c r="J128" s="5"/>
      <c r="K128" s="5"/>
      <c r="L128" s="5"/>
      <c r="M128" s="5"/>
      <c r="N128" s="5"/>
      <c r="O128" s="5"/>
      <c r="P128" s="5"/>
      <c r="Q128" s="5"/>
      <c r="R128" s="5"/>
      <c r="S128" s="5"/>
      <c r="T128" s="5"/>
      <c r="U128" s="5"/>
      <c r="V128" s="5"/>
      <c r="W128" s="5"/>
      <c r="X128" s="5"/>
      <c r="Y128" s="5"/>
      <c r="Z128" s="5"/>
    </row>
    <row r="129" spans="1:26" ht="14" x14ac:dyDescent="0.15">
      <c r="A129" s="48"/>
      <c r="B129" s="5"/>
      <c r="C129" s="5"/>
      <c r="D129" s="5"/>
      <c r="E129" s="5"/>
      <c r="F129" s="48"/>
      <c r="G129" s="5"/>
      <c r="H129" s="5"/>
      <c r="I129" s="5"/>
      <c r="J129" s="5"/>
      <c r="K129" s="5"/>
      <c r="L129" s="5"/>
      <c r="M129" s="5"/>
      <c r="N129" s="5"/>
      <c r="O129" s="5"/>
      <c r="P129" s="5"/>
      <c r="Q129" s="5"/>
      <c r="R129" s="5"/>
      <c r="S129" s="5"/>
      <c r="T129" s="5"/>
      <c r="U129" s="5"/>
      <c r="V129" s="5"/>
      <c r="W129" s="5"/>
      <c r="X129" s="5"/>
      <c r="Y129" s="5"/>
      <c r="Z129" s="5"/>
    </row>
    <row r="130" spans="1:26" ht="14" x14ac:dyDescent="0.15">
      <c r="A130" s="48"/>
      <c r="B130" s="5"/>
      <c r="C130" s="5"/>
      <c r="D130" s="5"/>
      <c r="E130" s="5"/>
      <c r="F130" s="48"/>
      <c r="G130" s="5"/>
      <c r="H130" s="5"/>
      <c r="I130" s="5"/>
      <c r="J130" s="5"/>
      <c r="K130" s="5"/>
      <c r="L130" s="5"/>
      <c r="M130" s="5"/>
      <c r="N130" s="5"/>
      <c r="O130" s="5"/>
      <c r="P130" s="5"/>
      <c r="Q130" s="5"/>
      <c r="R130" s="5"/>
      <c r="S130" s="5"/>
      <c r="T130" s="5"/>
      <c r="U130" s="5"/>
      <c r="V130" s="5"/>
      <c r="W130" s="5"/>
      <c r="X130" s="5"/>
      <c r="Y130" s="5"/>
      <c r="Z130" s="5"/>
    </row>
    <row r="131" spans="1:26" ht="14" x14ac:dyDescent="0.15">
      <c r="A131" s="48"/>
      <c r="B131" s="5"/>
      <c r="C131" s="5"/>
      <c r="D131" s="5"/>
      <c r="E131" s="5"/>
      <c r="F131" s="48"/>
      <c r="G131" s="5"/>
      <c r="H131" s="5"/>
      <c r="I131" s="5"/>
      <c r="J131" s="5"/>
      <c r="K131" s="5"/>
      <c r="L131" s="5"/>
      <c r="M131" s="5"/>
      <c r="N131" s="5"/>
      <c r="O131" s="5"/>
      <c r="P131" s="5"/>
      <c r="Q131" s="5"/>
      <c r="R131" s="5"/>
      <c r="S131" s="5"/>
      <c r="T131" s="5"/>
      <c r="U131" s="5"/>
      <c r="V131" s="5"/>
      <c r="W131" s="5"/>
      <c r="X131" s="5"/>
      <c r="Y131" s="5"/>
      <c r="Z131" s="5"/>
    </row>
    <row r="132" spans="1:26" ht="14" x14ac:dyDescent="0.15">
      <c r="A132" s="48"/>
      <c r="B132" s="5"/>
      <c r="C132" s="5"/>
      <c r="D132" s="5"/>
      <c r="E132" s="5"/>
      <c r="F132" s="48"/>
      <c r="G132" s="5"/>
      <c r="H132" s="5"/>
      <c r="I132" s="5"/>
      <c r="J132" s="5"/>
      <c r="K132" s="5"/>
      <c r="L132" s="5"/>
      <c r="M132" s="5"/>
      <c r="N132" s="5"/>
      <c r="O132" s="5"/>
      <c r="P132" s="5"/>
      <c r="Q132" s="5"/>
      <c r="R132" s="5"/>
      <c r="S132" s="5"/>
      <c r="T132" s="5"/>
      <c r="U132" s="5"/>
      <c r="V132" s="5"/>
      <c r="W132" s="5"/>
      <c r="X132" s="5"/>
      <c r="Y132" s="5"/>
      <c r="Z132" s="5"/>
    </row>
    <row r="133" spans="1:26" ht="14" x14ac:dyDescent="0.15">
      <c r="A133" s="48"/>
      <c r="B133" s="5"/>
      <c r="C133" s="5"/>
      <c r="D133" s="5"/>
      <c r="E133" s="5"/>
      <c r="F133" s="48"/>
      <c r="G133" s="5"/>
      <c r="H133" s="5"/>
      <c r="I133" s="5"/>
      <c r="J133" s="5"/>
      <c r="K133" s="5"/>
      <c r="L133" s="5"/>
      <c r="M133" s="5"/>
      <c r="N133" s="5"/>
      <c r="O133" s="5"/>
      <c r="P133" s="5"/>
      <c r="Q133" s="5"/>
      <c r="R133" s="5"/>
      <c r="S133" s="5"/>
      <c r="T133" s="5"/>
      <c r="U133" s="5"/>
      <c r="V133" s="5"/>
      <c r="W133" s="5"/>
      <c r="X133" s="5"/>
      <c r="Y133" s="5"/>
      <c r="Z133" s="5"/>
    </row>
    <row r="134" spans="1:26" ht="14" x14ac:dyDescent="0.15">
      <c r="A134" s="48"/>
      <c r="B134" s="5"/>
      <c r="C134" s="5"/>
      <c r="D134" s="5"/>
      <c r="E134" s="5"/>
      <c r="F134" s="48"/>
      <c r="G134" s="5"/>
      <c r="H134" s="5"/>
      <c r="I134" s="5"/>
      <c r="J134" s="5"/>
      <c r="K134" s="5"/>
      <c r="L134" s="5"/>
      <c r="M134" s="5"/>
      <c r="N134" s="5"/>
      <c r="O134" s="5"/>
      <c r="P134" s="5"/>
      <c r="Q134" s="5"/>
      <c r="R134" s="5"/>
      <c r="S134" s="5"/>
      <c r="T134" s="5"/>
      <c r="U134" s="5"/>
      <c r="V134" s="5"/>
      <c r="W134" s="5"/>
      <c r="X134" s="5"/>
      <c r="Y134" s="5"/>
      <c r="Z134" s="5"/>
    </row>
    <row r="135" spans="1:26" ht="14" x14ac:dyDescent="0.15">
      <c r="A135" s="48"/>
      <c r="B135" s="5"/>
      <c r="C135" s="5"/>
      <c r="D135" s="5"/>
      <c r="E135" s="5"/>
      <c r="F135" s="48"/>
      <c r="G135" s="5"/>
      <c r="H135" s="5"/>
      <c r="I135" s="5"/>
      <c r="J135" s="5"/>
      <c r="K135" s="5"/>
      <c r="L135" s="5"/>
      <c r="M135" s="5"/>
      <c r="N135" s="5"/>
      <c r="O135" s="5"/>
      <c r="P135" s="5"/>
      <c r="Q135" s="5"/>
      <c r="R135" s="5"/>
      <c r="S135" s="5"/>
      <c r="T135" s="5"/>
      <c r="U135" s="5"/>
      <c r="V135" s="5"/>
      <c r="W135" s="5"/>
      <c r="X135" s="5"/>
      <c r="Y135" s="5"/>
      <c r="Z135" s="5"/>
    </row>
    <row r="136" spans="1:26" ht="14" x14ac:dyDescent="0.15">
      <c r="A136" s="48"/>
      <c r="B136" s="5"/>
      <c r="C136" s="5"/>
      <c r="D136" s="5"/>
      <c r="E136" s="5"/>
      <c r="F136" s="48"/>
      <c r="G136" s="5"/>
      <c r="H136" s="5"/>
      <c r="I136" s="5"/>
      <c r="J136" s="5"/>
      <c r="K136" s="5"/>
      <c r="L136" s="5"/>
      <c r="M136" s="5"/>
      <c r="N136" s="5"/>
      <c r="O136" s="5"/>
      <c r="P136" s="5"/>
      <c r="Q136" s="5"/>
      <c r="R136" s="5"/>
      <c r="S136" s="5"/>
      <c r="T136" s="5"/>
      <c r="U136" s="5"/>
      <c r="V136" s="5"/>
      <c r="W136" s="5"/>
      <c r="X136" s="5"/>
      <c r="Y136" s="5"/>
      <c r="Z136" s="5"/>
    </row>
    <row r="137" spans="1:26" ht="14" x14ac:dyDescent="0.15">
      <c r="A137" s="48"/>
      <c r="B137" s="5"/>
      <c r="C137" s="5"/>
      <c r="D137" s="5"/>
      <c r="E137" s="5"/>
      <c r="F137" s="48"/>
      <c r="G137" s="5"/>
      <c r="H137" s="5"/>
      <c r="I137" s="5"/>
      <c r="J137" s="5"/>
      <c r="K137" s="5"/>
      <c r="L137" s="5"/>
      <c r="M137" s="5"/>
      <c r="N137" s="5"/>
      <c r="O137" s="5"/>
      <c r="P137" s="5"/>
      <c r="Q137" s="5"/>
      <c r="R137" s="5"/>
      <c r="S137" s="5"/>
      <c r="T137" s="5"/>
      <c r="U137" s="5"/>
      <c r="V137" s="5"/>
      <c r="W137" s="5"/>
      <c r="X137" s="5"/>
      <c r="Y137" s="5"/>
      <c r="Z137" s="5"/>
    </row>
    <row r="138" spans="1:26" ht="14" x14ac:dyDescent="0.15">
      <c r="A138" s="48"/>
      <c r="B138" s="5"/>
      <c r="C138" s="5"/>
      <c r="D138" s="5"/>
      <c r="E138" s="5"/>
      <c r="F138" s="48"/>
      <c r="G138" s="5"/>
      <c r="H138" s="5"/>
      <c r="I138" s="5"/>
      <c r="J138" s="5"/>
      <c r="K138" s="5"/>
      <c r="L138" s="5"/>
      <c r="M138" s="5"/>
      <c r="N138" s="5"/>
      <c r="O138" s="5"/>
      <c r="P138" s="5"/>
      <c r="Q138" s="5"/>
      <c r="R138" s="5"/>
      <c r="S138" s="5"/>
      <c r="T138" s="5"/>
      <c r="U138" s="5"/>
      <c r="V138" s="5"/>
      <c r="W138" s="5"/>
      <c r="X138" s="5"/>
      <c r="Y138" s="5"/>
      <c r="Z138" s="5"/>
    </row>
    <row r="139" spans="1:26" ht="14" x14ac:dyDescent="0.15">
      <c r="A139" s="48"/>
      <c r="B139" s="5"/>
      <c r="C139" s="5"/>
      <c r="D139" s="5"/>
      <c r="E139" s="5"/>
      <c r="F139" s="48"/>
      <c r="G139" s="5"/>
      <c r="H139" s="5"/>
      <c r="I139" s="5"/>
      <c r="J139" s="5"/>
      <c r="K139" s="5"/>
      <c r="L139" s="5"/>
      <c r="M139" s="5"/>
      <c r="N139" s="5"/>
      <c r="O139" s="5"/>
      <c r="P139" s="5"/>
      <c r="Q139" s="5"/>
      <c r="R139" s="5"/>
      <c r="S139" s="5"/>
      <c r="T139" s="5"/>
      <c r="U139" s="5"/>
      <c r="V139" s="5"/>
      <c r="W139" s="5"/>
      <c r="X139" s="5"/>
      <c r="Y139" s="5"/>
      <c r="Z139" s="5"/>
    </row>
    <row r="140" spans="1:26" ht="14" x14ac:dyDescent="0.15">
      <c r="A140" s="48"/>
      <c r="B140" s="5"/>
      <c r="C140" s="5"/>
      <c r="D140" s="5"/>
      <c r="E140" s="5"/>
      <c r="F140" s="48"/>
      <c r="G140" s="5"/>
      <c r="H140" s="5"/>
      <c r="I140" s="5"/>
      <c r="J140" s="5"/>
      <c r="K140" s="5"/>
      <c r="L140" s="5"/>
      <c r="M140" s="5"/>
      <c r="N140" s="5"/>
      <c r="O140" s="5"/>
      <c r="P140" s="5"/>
      <c r="Q140" s="5"/>
      <c r="R140" s="5"/>
      <c r="S140" s="5"/>
      <c r="T140" s="5"/>
      <c r="U140" s="5"/>
      <c r="V140" s="5"/>
      <c r="W140" s="5"/>
      <c r="X140" s="5"/>
      <c r="Y140" s="5"/>
      <c r="Z140" s="5"/>
    </row>
    <row r="141" spans="1:26" ht="14" x14ac:dyDescent="0.15">
      <c r="A141" s="48"/>
      <c r="B141" s="5"/>
      <c r="C141" s="5"/>
      <c r="D141" s="5"/>
      <c r="E141" s="5"/>
      <c r="F141" s="48"/>
      <c r="G141" s="5"/>
      <c r="H141" s="5"/>
      <c r="I141" s="5"/>
      <c r="J141" s="5"/>
      <c r="K141" s="5"/>
      <c r="L141" s="5"/>
      <c r="M141" s="5"/>
      <c r="N141" s="5"/>
      <c r="O141" s="5"/>
      <c r="P141" s="5"/>
      <c r="Q141" s="5"/>
      <c r="R141" s="5"/>
      <c r="S141" s="5"/>
      <c r="T141" s="5"/>
      <c r="U141" s="5"/>
      <c r="V141" s="5"/>
      <c r="W141" s="5"/>
      <c r="X141" s="5"/>
      <c r="Y141" s="5"/>
      <c r="Z141" s="5"/>
    </row>
    <row r="142" spans="1:26" ht="14" x14ac:dyDescent="0.15">
      <c r="A142" s="48"/>
      <c r="B142" s="5"/>
      <c r="C142" s="5"/>
      <c r="D142" s="5"/>
      <c r="E142" s="5"/>
      <c r="F142" s="48"/>
      <c r="G142" s="5"/>
      <c r="H142" s="5"/>
      <c r="I142" s="5"/>
      <c r="J142" s="5"/>
      <c r="K142" s="5"/>
      <c r="L142" s="5"/>
      <c r="M142" s="5"/>
      <c r="N142" s="5"/>
      <c r="O142" s="5"/>
      <c r="P142" s="5"/>
      <c r="Q142" s="5"/>
      <c r="R142" s="5"/>
      <c r="S142" s="5"/>
      <c r="T142" s="5"/>
      <c r="U142" s="5"/>
      <c r="V142" s="5"/>
      <c r="W142" s="5"/>
      <c r="X142" s="5"/>
      <c r="Y142" s="5"/>
      <c r="Z142" s="5"/>
    </row>
    <row r="143" spans="1:26" ht="14" x14ac:dyDescent="0.15">
      <c r="A143" s="48"/>
      <c r="B143" s="5"/>
      <c r="C143" s="5"/>
      <c r="D143" s="5"/>
      <c r="E143" s="5"/>
      <c r="F143" s="48"/>
      <c r="G143" s="5"/>
      <c r="H143" s="5"/>
      <c r="I143" s="5"/>
      <c r="J143" s="5"/>
      <c r="K143" s="5"/>
      <c r="L143" s="5"/>
      <c r="M143" s="5"/>
      <c r="N143" s="5"/>
      <c r="O143" s="5"/>
      <c r="P143" s="5"/>
      <c r="Q143" s="5"/>
      <c r="R143" s="5"/>
      <c r="S143" s="5"/>
      <c r="T143" s="5"/>
      <c r="U143" s="5"/>
      <c r="V143" s="5"/>
      <c r="W143" s="5"/>
      <c r="X143" s="5"/>
      <c r="Y143" s="5"/>
      <c r="Z143" s="5"/>
    </row>
    <row r="144" spans="1:26" ht="14" x14ac:dyDescent="0.15">
      <c r="A144" s="48"/>
      <c r="B144" s="5"/>
      <c r="C144" s="5"/>
      <c r="D144" s="5"/>
      <c r="E144" s="5"/>
      <c r="F144" s="48"/>
      <c r="G144" s="5"/>
      <c r="H144" s="5"/>
      <c r="I144" s="5"/>
      <c r="J144" s="5"/>
      <c r="K144" s="5"/>
      <c r="L144" s="5"/>
      <c r="M144" s="5"/>
      <c r="N144" s="5"/>
      <c r="O144" s="5"/>
      <c r="P144" s="5"/>
      <c r="Q144" s="5"/>
      <c r="R144" s="5"/>
      <c r="S144" s="5"/>
      <c r="T144" s="5"/>
      <c r="U144" s="5"/>
      <c r="V144" s="5"/>
      <c r="W144" s="5"/>
      <c r="X144" s="5"/>
      <c r="Y144" s="5"/>
      <c r="Z144" s="5"/>
    </row>
    <row r="145" spans="1:26" ht="14" x14ac:dyDescent="0.15">
      <c r="A145" s="48"/>
      <c r="B145" s="5"/>
      <c r="C145" s="5"/>
      <c r="D145" s="5"/>
      <c r="E145" s="5"/>
      <c r="F145" s="48"/>
      <c r="G145" s="5"/>
      <c r="H145" s="5"/>
      <c r="I145" s="5"/>
      <c r="J145" s="5"/>
      <c r="K145" s="5"/>
      <c r="L145" s="5"/>
      <c r="M145" s="5"/>
      <c r="N145" s="5"/>
      <c r="O145" s="5"/>
      <c r="P145" s="5"/>
      <c r="Q145" s="5"/>
      <c r="R145" s="5"/>
      <c r="S145" s="5"/>
      <c r="T145" s="5"/>
      <c r="U145" s="5"/>
      <c r="V145" s="5"/>
      <c r="W145" s="5"/>
      <c r="X145" s="5"/>
      <c r="Y145" s="5"/>
      <c r="Z145" s="5"/>
    </row>
    <row r="146" spans="1:26" ht="14" x14ac:dyDescent="0.15">
      <c r="A146" s="48"/>
      <c r="B146" s="5"/>
      <c r="C146" s="5"/>
      <c r="D146" s="5"/>
      <c r="E146" s="5"/>
      <c r="F146" s="48"/>
      <c r="G146" s="5"/>
      <c r="H146" s="5"/>
      <c r="I146" s="5"/>
      <c r="J146" s="5"/>
      <c r="K146" s="5"/>
      <c r="L146" s="5"/>
      <c r="M146" s="5"/>
      <c r="N146" s="5"/>
      <c r="O146" s="5"/>
      <c r="P146" s="5"/>
      <c r="Q146" s="5"/>
      <c r="R146" s="5"/>
      <c r="S146" s="5"/>
      <c r="T146" s="5"/>
      <c r="U146" s="5"/>
      <c r="V146" s="5"/>
      <c r="W146" s="5"/>
      <c r="X146" s="5"/>
      <c r="Y146" s="5"/>
      <c r="Z146" s="5"/>
    </row>
    <row r="147" spans="1:26" ht="14" x14ac:dyDescent="0.15">
      <c r="A147" s="48"/>
      <c r="B147" s="5"/>
      <c r="C147" s="5"/>
      <c r="D147" s="5"/>
      <c r="E147" s="5"/>
      <c r="F147" s="48"/>
      <c r="G147" s="5"/>
      <c r="H147" s="5"/>
      <c r="I147" s="5"/>
      <c r="J147" s="5"/>
      <c r="K147" s="5"/>
      <c r="L147" s="5"/>
      <c r="M147" s="5"/>
      <c r="N147" s="5"/>
      <c r="O147" s="5"/>
      <c r="P147" s="5"/>
      <c r="Q147" s="5"/>
      <c r="R147" s="5"/>
      <c r="S147" s="5"/>
      <c r="T147" s="5"/>
      <c r="U147" s="5"/>
      <c r="V147" s="5"/>
      <c r="W147" s="5"/>
      <c r="X147" s="5"/>
      <c r="Y147" s="5"/>
      <c r="Z147" s="5"/>
    </row>
    <row r="148" spans="1:26" ht="14" x14ac:dyDescent="0.15">
      <c r="A148" s="48"/>
      <c r="B148" s="5"/>
      <c r="C148" s="5"/>
      <c r="D148" s="5"/>
      <c r="E148" s="5"/>
      <c r="F148" s="48"/>
      <c r="G148" s="5"/>
      <c r="H148" s="5"/>
      <c r="I148" s="5"/>
      <c r="J148" s="5"/>
      <c r="K148" s="5"/>
      <c r="L148" s="5"/>
      <c r="M148" s="5"/>
      <c r="N148" s="5"/>
      <c r="O148" s="5"/>
      <c r="P148" s="5"/>
      <c r="Q148" s="5"/>
      <c r="R148" s="5"/>
      <c r="S148" s="5"/>
      <c r="T148" s="5"/>
      <c r="U148" s="5"/>
      <c r="V148" s="5"/>
      <c r="W148" s="5"/>
      <c r="X148" s="5"/>
      <c r="Y148" s="5"/>
      <c r="Z148" s="5"/>
    </row>
    <row r="149" spans="1:26" ht="14" x14ac:dyDescent="0.15">
      <c r="A149" s="48"/>
      <c r="B149" s="5"/>
      <c r="C149" s="5"/>
      <c r="D149" s="5"/>
      <c r="E149" s="5"/>
      <c r="F149" s="48"/>
      <c r="G149" s="5"/>
      <c r="H149" s="5"/>
      <c r="I149" s="5"/>
      <c r="J149" s="5"/>
      <c r="K149" s="5"/>
      <c r="L149" s="5"/>
      <c r="M149" s="5"/>
      <c r="N149" s="5"/>
      <c r="O149" s="5"/>
      <c r="P149" s="5"/>
      <c r="Q149" s="5"/>
      <c r="R149" s="5"/>
      <c r="S149" s="5"/>
      <c r="T149" s="5"/>
      <c r="U149" s="5"/>
      <c r="V149" s="5"/>
      <c r="W149" s="5"/>
      <c r="X149" s="5"/>
      <c r="Y149" s="5"/>
      <c r="Z149" s="5"/>
    </row>
    <row r="150" spans="1:26" ht="14" x14ac:dyDescent="0.15">
      <c r="A150" s="48"/>
      <c r="B150" s="5"/>
      <c r="C150" s="5"/>
      <c r="D150" s="5"/>
      <c r="E150" s="5"/>
      <c r="F150" s="48"/>
      <c r="G150" s="5"/>
      <c r="H150" s="5"/>
      <c r="I150" s="5"/>
      <c r="J150" s="5"/>
      <c r="K150" s="5"/>
      <c r="L150" s="5"/>
      <c r="M150" s="5"/>
      <c r="N150" s="5"/>
      <c r="O150" s="5"/>
      <c r="P150" s="5"/>
      <c r="Q150" s="5"/>
      <c r="R150" s="5"/>
      <c r="S150" s="5"/>
      <c r="T150" s="5"/>
      <c r="U150" s="5"/>
      <c r="V150" s="5"/>
      <c r="W150" s="5"/>
      <c r="X150" s="5"/>
      <c r="Y150" s="5"/>
      <c r="Z150" s="5"/>
    </row>
    <row r="151" spans="1:26" ht="14" x14ac:dyDescent="0.15">
      <c r="A151" s="48"/>
      <c r="B151" s="5"/>
      <c r="C151" s="5"/>
      <c r="D151" s="5"/>
      <c r="E151" s="5"/>
      <c r="F151" s="48"/>
      <c r="G151" s="5"/>
      <c r="H151" s="5"/>
      <c r="I151" s="5"/>
      <c r="J151" s="5"/>
      <c r="K151" s="5"/>
      <c r="L151" s="5"/>
      <c r="M151" s="5"/>
      <c r="N151" s="5"/>
      <c r="O151" s="5"/>
      <c r="P151" s="5"/>
      <c r="Q151" s="5"/>
      <c r="R151" s="5"/>
      <c r="S151" s="5"/>
      <c r="T151" s="5"/>
      <c r="U151" s="5"/>
      <c r="V151" s="5"/>
      <c r="W151" s="5"/>
      <c r="X151" s="5"/>
      <c r="Y151" s="5"/>
      <c r="Z151" s="5"/>
    </row>
    <row r="152" spans="1:26" ht="14" x14ac:dyDescent="0.15">
      <c r="A152" s="48"/>
      <c r="B152" s="5"/>
      <c r="C152" s="5"/>
      <c r="D152" s="5"/>
      <c r="E152" s="5"/>
      <c r="F152" s="48"/>
      <c r="G152" s="5"/>
      <c r="H152" s="5"/>
      <c r="I152" s="5"/>
      <c r="J152" s="5"/>
      <c r="K152" s="5"/>
      <c r="L152" s="5"/>
      <c r="M152" s="5"/>
      <c r="N152" s="5"/>
      <c r="O152" s="5"/>
      <c r="P152" s="5"/>
      <c r="Q152" s="5"/>
      <c r="R152" s="5"/>
      <c r="S152" s="5"/>
      <c r="T152" s="5"/>
      <c r="U152" s="5"/>
      <c r="V152" s="5"/>
      <c r="W152" s="5"/>
      <c r="X152" s="5"/>
      <c r="Y152" s="5"/>
      <c r="Z152" s="5"/>
    </row>
    <row r="153" spans="1:26" ht="14" x14ac:dyDescent="0.15">
      <c r="A153" s="48"/>
      <c r="B153" s="5"/>
      <c r="C153" s="5"/>
      <c r="D153" s="5"/>
      <c r="E153" s="5"/>
      <c r="F153" s="48"/>
      <c r="G153" s="5"/>
      <c r="H153" s="5"/>
      <c r="I153" s="5"/>
      <c r="J153" s="5"/>
      <c r="K153" s="5"/>
      <c r="L153" s="5"/>
      <c r="M153" s="5"/>
      <c r="N153" s="5"/>
      <c r="O153" s="5"/>
      <c r="P153" s="5"/>
      <c r="Q153" s="5"/>
      <c r="R153" s="5"/>
      <c r="S153" s="5"/>
      <c r="T153" s="5"/>
      <c r="U153" s="5"/>
      <c r="V153" s="5"/>
      <c r="W153" s="5"/>
      <c r="X153" s="5"/>
      <c r="Y153" s="5"/>
      <c r="Z153" s="5"/>
    </row>
    <row r="154" spans="1:26" ht="14" x14ac:dyDescent="0.15">
      <c r="A154" s="48"/>
      <c r="B154" s="5"/>
      <c r="C154" s="5"/>
      <c r="D154" s="5"/>
      <c r="E154" s="5"/>
      <c r="F154" s="48"/>
      <c r="G154" s="5"/>
      <c r="H154" s="5"/>
      <c r="I154" s="5"/>
      <c r="J154" s="5"/>
      <c r="K154" s="5"/>
      <c r="L154" s="5"/>
      <c r="M154" s="5"/>
      <c r="N154" s="5"/>
      <c r="O154" s="5"/>
      <c r="P154" s="5"/>
      <c r="Q154" s="5"/>
      <c r="R154" s="5"/>
      <c r="S154" s="5"/>
      <c r="T154" s="5"/>
      <c r="U154" s="5"/>
      <c r="V154" s="5"/>
      <c r="W154" s="5"/>
      <c r="X154" s="5"/>
      <c r="Y154" s="5"/>
      <c r="Z154" s="5"/>
    </row>
    <row r="155" spans="1:26" ht="14" x14ac:dyDescent="0.15">
      <c r="A155" s="48"/>
      <c r="B155" s="5"/>
      <c r="C155" s="5"/>
      <c r="D155" s="5"/>
      <c r="E155" s="5"/>
      <c r="F155" s="48"/>
      <c r="G155" s="5"/>
      <c r="H155" s="5"/>
      <c r="I155" s="5"/>
      <c r="J155" s="5"/>
      <c r="K155" s="5"/>
      <c r="L155" s="5"/>
      <c r="M155" s="5"/>
      <c r="N155" s="5"/>
      <c r="O155" s="5"/>
      <c r="P155" s="5"/>
      <c r="Q155" s="5"/>
      <c r="R155" s="5"/>
      <c r="S155" s="5"/>
      <c r="T155" s="5"/>
      <c r="U155" s="5"/>
      <c r="V155" s="5"/>
      <c r="W155" s="5"/>
      <c r="X155" s="5"/>
      <c r="Y155" s="5"/>
      <c r="Z155" s="5"/>
    </row>
    <row r="156" spans="1:26" ht="14" x14ac:dyDescent="0.15">
      <c r="A156" s="48"/>
      <c r="B156" s="5"/>
      <c r="C156" s="5"/>
      <c r="D156" s="5"/>
      <c r="E156" s="5"/>
      <c r="F156" s="48"/>
      <c r="G156" s="5"/>
      <c r="H156" s="5"/>
      <c r="I156" s="5"/>
      <c r="J156" s="5"/>
      <c r="K156" s="5"/>
      <c r="L156" s="5"/>
      <c r="M156" s="5"/>
      <c r="N156" s="5"/>
      <c r="O156" s="5"/>
      <c r="P156" s="5"/>
      <c r="Q156" s="5"/>
      <c r="R156" s="5"/>
      <c r="S156" s="5"/>
      <c r="T156" s="5"/>
      <c r="U156" s="5"/>
      <c r="V156" s="5"/>
      <c r="W156" s="5"/>
      <c r="X156" s="5"/>
      <c r="Y156" s="5"/>
      <c r="Z156" s="5"/>
    </row>
    <row r="157" spans="1:26" ht="14" x14ac:dyDescent="0.15">
      <c r="A157" s="48"/>
      <c r="B157" s="5"/>
      <c r="C157" s="5"/>
      <c r="D157" s="5"/>
      <c r="E157" s="5"/>
      <c r="F157" s="48"/>
      <c r="G157" s="5"/>
      <c r="H157" s="5"/>
      <c r="I157" s="5"/>
      <c r="J157" s="5"/>
      <c r="K157" s="5"/>
      <c r="L157" s="5"/>
      <c r="M157" s="5"/>
      <c r="N157" s="5"/>
      <c r="O157" s="5"/>
      <c r="P157" s="5"/>
      <c r="Q157" s="5"/>
      <c r="R157" s="5"/>
      <c r="S157" s="5"/>
      <c r="T157" s="5"/>
      <c r="U157" s="5"/>
      <c r="V157" s="5"/>
      <c r="W157" s="5"/>
      <c r="X157" s="5"/>
      <c r="Y157" s="5"/>
      <c r="Z157" s="5"/>
    </row>
    <row r="158" spans="1:26" ht="14" x14ac:dyDescent="0.15">
      <c r="A158" s="48"/>
      <c r="B158" s="5"/>
      <c r="C158" s="5"/>
      <c r="D158" s="5"/>
      <c r="E158" s="5"/>
      <c r="F158" s="48"/>
      <c r="G158" s="5"/>
      <c r="H158" s="5"/>
      <c r="I158" s="5"/>
      <c r="J158" s="5"/>
      <c r="K158" s="5"/>
      <c r="L158" s="5"/>
      <c r="M158" s="5"/>
      <c r="N158" s="5"/>
      <c r="O158" s="5"/>
      <c r="P158" s="5"/>
      <c r="Q158" s="5"/>
      <c r="R158" s="5"/>
      <c r="S158" s="5"/>
      <c r="T158" s="5"/>
      <c r="U158" s="5"/>
      <c r="V158" s="5"/>
      <c r="W158" s="5"/>
      <c r="X158" s="5"/>
      <c r="Y158" s="5"/>
      <c r="Z158" s="5"/>
    </row>
    <row r="159" spans="1:26" ht="14" x14ac:dyDescent="0.15">
      <c r="A159" s="48"/>
      <c r="B159" s="5"/>
      <c r="C159" s="5"/>
      <c r="D159" s="5"/>
      <c r="E159" s="5"/>
      <c r="F159" s="48"/>
      <c r="G159" s="5"/>
      <c r="H159" s="5"/>
      <c r="I159" s="5"/>
      <c r="J159" s="5"/>
      <c r="K159" s="5"/>
      <c r="L159" s="5"/>
      <c r="M159" s="5"/>
      <c r="N159" s="5"/>
      <c r="O159" s="5"/>
      <c r="P159" s="5"/>
      <c r="Q159" s="5"/>
      <c r="R159" s="5"/>
      <c r="S159" s="5"/>
      <c r="T159" s="5"/>
      <c r="U159" s="5"/>
      <c r="V159" s="5"/>
      <c r="W159" s="5"/>
      <c r="X159" s="5"/>
      <c r="Y159" s="5"/>
      <c r="Z159" s="5"/>
    </row>
    <row r="160" spans="1:26" ht="14" x14ac:dyDescent="0.15">
      <c r="A160" s="48"/>
      <c r="B160" s="5"/>
      <c r="C160" s="5"/>
      <c r="D160" s="5"/>
      <c r="E160" s="5"/>
      <c r="F160" s="48"/>
      <c r="G160" s="5"/>
      <c r="H160" s="5"/>
      <c r="I160" s="5"/>
      <c r="J160" s="5"/>
      <c r="K160" s="5"/>
      <c r="L160" s="5"/>
      <c r="M160" s="5"/>
      <c r="N160" s="5"/>
      <c r="O160" s="5"/>
      <c r="P160" s="5"/>
      <c r="Q160" s="5"/>
      <c r="R160" s="5"/>
      <c r="S160" s="5"/>
      <c r="T160" s="5"/>
      <c r="U160" s="5"/>
      <c r="V160" s="5"/>
      <c r="W160" s="5"/>
      <c r="X160" s="5"/>
      <c r="Y160" s="5"/>
      <c r="Z160" s="5"/>
    </row>
    <row r="161" spans="1:26" ht="14" x14ac:dyDescent="0.15">
      <c r="A161" s="48"/>
      <c r="B161" s="5"/>
      <c r="C161" s="5"/>
      <c r="D161" s="5"/>
      <c r="E161" s="5"/>
      <c r="F161" s="48"/>
      <c r="G161" s="5"/>
      <c r="H161" s="5"/>
      <c r="I161" s="5"/>
      <c r="J161" s="5"/>
      <c r="K161" s="5"/>
      <c r="L161" s="5"/>
      <c r="M161" s="5"/>
      <c r="N161" s="5"/>
      <c r="O161" s="5"/>
      <c r="P161" s="5"/>
      <c r="Q161" s="5"/>
      <c r="R161" s="5"/>
      <c r="S161" s="5"/>
      <c r="T161" s="5"/>
      <c r="U161" s="5"/>
      <c r="V161" s="5"/>
      <c r="W161" s="5"/>
      <c r="X161" s="5"/>
      <c r="Y161" s="5"/>
      <c r="Z161" s="5"/>
    </row>
    <row r="162" spans="1:26" ht="14" x14ac:dyDescent="0.15">
      <c r="A162" s="48"/>
      <c r="B162" s="5"/>
      <c r="C162" s="5"/>
      <c r="D162" s="5"/>
      <c r="E162" s="5"/>
      <c r="F162" s="48"/>
      <c r="G162" s="5"/>
      <c r="H162" s="5"/>
      <c r="I162" s="5"/>
      <c r="J162" s="5"/>
      <c r="K162" s="5"/>
      <c r="L162" s="5"/>
      <c r="M162" s="5"/>
      <c r="N162" s="5"/>
      <c r="O162" s="5"/>
      <c r="P162" s="5"/>
      <c r="Q162" s="5"/>
      <c r="R162" s="5"/>
      <c r="S162" s="5"/>
      <c r="T162" s="5"/>
      <c r="U162" s="5"/>
      <c r="V162" s="5"/>
      <c r="W162" s="5"/>
      <c r="X162" s="5"/>
      <c r="Y162" s="5"/>
      <c r="Z162" s="5"/>
    </row>
    <row r="163" spans="1:26" ht="14" x14ac:dyDescent="0.15">
      <c r="A163" s="48"/>
      <c r="B163" s="5"/>
      <c r="C163" s="5"/>
      <c r="D163" s="5"/>
      <c r="E163" s="5"/>
      <c r="F163" s="48"/>
      <c r="G163" s="5"/>
      <c r="H163" s="5"/>
      <c r="I163" s="5"/>
      <c r="J163" s="5"/>
      <c r="K163" s="5"/>
      <c r="L163" s="5"/>
      <c r="M163" s="5"/>
      <c r="N163" s="5"/>
      <c r="O163" s="5"/>
      <c r="P163" s="5"/>
      <c r="Q163" s="5"/>
      <c r="R163" s="5"/>
      <c r="S163" s="5"/>
      <c r="T163" s="5"/>
      <c r="U163" s="5"/>
      <c r="V163" s="5"/>
      <c r="W163" s="5"/>
      <c r="X163" s="5"/>
      <c r="Y163" s="5"/>
      <c r="Z163" s="5"/>
    </row>
    <row r="164" spans="1:26" ht="14" x14ac:dyDescent="0.15">
      <c r="A164" s="48"/>
      <c r="B164" s="5"/>
      <c r="C164" s="5"/>
      <c r="D164" s="5"/>
      <c r="E164" s="5"/>
      <c r="F164" s="48"/>
      <c r="G164" s="5"/>
      <c r="H164" s="5"/>
      <c r="I164" s="5"/>
      <c r="J164" s="5"/>
      <c r="K164" s="5"/>
      <c r="L164" s="5"/>
      <c r="M164" s="5"/>
      <c r="N164" s="5"/>
      <c r="O164" s="5"/>
      <c r="P164" s="5"/>
      <c r="Q164" s="5"/>
      <c r="R164" s="5"/>
      <c r="S164" s="5"/>
      <c r="T164" s="5"/>
      <c r="U164" s="5"/>
      <c r="V164" s="5"/>
      <c r="W164" s="5"/>
      <c r="X164" s="5"/>
      <c r="Y164" s="5"/>
      <c r="Z164" s="5"/>
    </row>
    <row r="165" spans="1:26" ht="14" x14ac:dyDescent="0.15">
      <c r="A165" s="48"/>
      <c r="B165" s="5"/>
      <c r="C165" s="5"/>
      <c r="D165" s="5"/>
      <c r="E165" s="5"/>
      <c r="F165" s="48"/>
      <c r="G165" s="5"/>
      <c r="H165" s="5"/>
      <c r="I165" s="5"/>
      <c r="J165" s="5"/>
      <c r="K165" s="5"/>
      <c r="L165" s="5"/>
      <c r="M165" s="5"/>
      <c r="N165" s="5"/>
      <c r="O165" s="5"/>
      <c r="P165" s="5"/>
      <c r="Q165" s="5"/>
      <c r="R165" s="5"/>
      <c r="S165" s="5"/>
      <c r="T165" s="5"/>
      <c r="U165" s="5"/>
      <c r="V165" s="5"/>
      <c r="W165" s="5"/>
      <c r="X165" s="5"/>
      <c r="Y165" s="5"/>
      <c r="Z165" s="5"/>
    </row>
    <row r="166" spans="1:26" ht="14" x14ac:dyDescent="0.15">
      <c r="A166" s="48"/>
      <c r="B166" s="5"/>
      <c r="C166" s="5"/>
      <c r="D166" s="5"/>
      <c r="E166" s="5"/>
      <c r="F166" s="48"/>
      <c r="G166" s="5"/>
      <c r="H166" s="5"/>
      <c r="I166" s="5"/>
      <c r="J166" s="5"/>
      <c r="K166" s="5"/>
      <c r="L166" s="5"/>
      <c r="M166" s="5"/>
      <c r="N166" s="5"/>
      <c r="O166" s="5"/>
      <c r="P166" s="5"/>
      <c r="Q166" s="5"/>
      <c r="R166" s="5"/>
      <c r="S166" s="5"/>
      <c r="T166" s="5"/>
      <c r="U166" s="5"/>
      <c r="V166" s="5"/>
      <c r="W166" s="5"/>
      <c r="X166" s="5"/>
      <c r="Y166" s="5"/>
      <c r="Z166" s="5"/>
    </row>
    <row r="167" spans="1:26" ht="14" x14ac:dyDescent="0.15">
      <c r="A167" s="48"/>
      <c r="B167" s="5"/>
      <c r="C167" s="5"/>
      <c r="D167" s="5"/>
      <c r="E167" s="5"/>
      <c r="F167" s="48"/>
      <c r="G167" s="5"/>
      <c r="H167" s="5"/>
      <c r="I167" s="5"/>
      <c r="J167" s="5"/>
      <c r="K167" s="5"/>
      <c r="L167" s="5"/>
      <c r="M167" s="5"/>
      <c r="N167" s="5"/>
      <c r="O167" s="5"/>
      <c r="P167" s="5"/>
      <c r="Q167" s="5"/>
      <c r="R167" s="5"/>
      <c r="S167" s="5"/>
      <c r="T167" s="5"/>
      <c r="U167" s="5"/>
      <c r="V167" s="5"/>
      <c r="W167" s="5"/>
      <c r="X167" s="5"/>
      <c r="Y167" s="5"/>
      <c r="Z167" s="5"/>
    </row>
    <row r="168" spans="1:26" ht="14" x14ac:dyDescent="0.15">
      <c r="A168" s="48"/>
      <c r="B168" s="5"/>
      <c r="C168" s="5"/>
      <c r="D168" s="5"/>
      <c r="E168" s="5"/>
      <c r="F168" s="48"/>
      <c r="G168" s="5"/>
      <c r="H168" s="5"/>
      <c r="I168" s="5"/>
      <c r="J168" s="5"/>
      <c r="K168" s="5"/>
      <c r="L168" s="5"/>
      <c r="M168" s="5"/>
      <c r="N168" s="5"/>
      <c r="O168" s="5"/>
      <c r="P168" s="5"/>
      <c r="Q168" s="5"/>
      <c r="R168" s="5"/>
      <c r="S168" s="5"/>
      <c r="T168" s="5"/>
      <c r="U168" s="5"/>
      <c r="V168" s="5"/>
      <c r="W168" s="5"/>
      <c r="X168" s="5"/>
      <c r="Y168" s="5"/>
      <c r="Z168" s="5"/>
    </row>
    <row r="169" spans="1:26" ht="14" x14ac:dyDescent="0.15">
      <c r="A169" s="48"/>
      <c r="B169" s="5"/>
      <c r="C169" s="5"/>
      <c r="D169" s="5"/>
      <c r="E169" s="5"/>
      <c r="F169" s="48"/>
      <c r="G169" s="5"/>
      <c r="H169" s="5"/>
      <c r="I169" s="5"/>
      <c r="J169" s="5"/>
      <c r="K169" s="5"/>
      <c r="L169" s="5"/>
      <c r="M169" s="5"/>
      <c r="N169" s="5"/>
      <c r="O169" s="5"/>
      <c r="P169" s="5"/>
      <c r="Q169" s="5"/>
      <c r="R169" s="5"/>
      <c r="S169" s="5"/>
      <c r="T169" s="5"/>
      <c r="U169" s="5"/>
      <c r="V169" s="5"/>
      <c r="W169" s="5"/>
      <c r="X169" s="5"/>
      <c r="Y169" s="5"/>
      <c r="Z169" s="5"/>
    </row>
    <row r="170" spans="1:26" ht="14" x14ac:dyDescent="0.15">
      <c r="A170" s="48"/>
      <c r="B170" s="5"/>
      <c r="C170" s="5"/>
      <c r="D170" s="5"/>
      <c r="E170" s="5"/>
      <c r="F170" s="48"/>
      <c r="G170" s="5"/>
      <c r="H170" s="5"/>
      <c r="I170" s="5"/>
      <c r="J170" s="5"/>
      <c r="K170" s="5"/>
      <c r="L170" s="5"/>
      <c r="M170" s="5"/>
      <c r="N170" s="5"/>
      <c r="O170" s="5"/>
      <c r="P170" s="5"/>
      <c r="Q170" s="5"/>
      <c r="R170" s="5"/>
      <c r="S170" s="5"/>
      <c r="T170" s="5"/>
      <c r="U170" s="5"/>
      <c r="V170" s="5"/>
      <c r="W170" s="5"/>
      <c r="X170" s="5"/>
      <c r="Y170" s="5"/>
      <c r="Z170" s="5"/>
    </row>
    <row r="171" spans="1:26" ht="14" x14ac:dyDescent="0.15">
      <c r="A171" s="48"/>
      <c r="B171" s="5"/>
      <c r="C171" s="5"/>
      <c r="D171" s="5"/>
      <c r="E171" s="5"/>
      <c r="F171" s="48"/>
      <c r="G171" s="5"/>
      <c r="H171" s="5"/>
      <c r="I171" s="5"/>
      <c r="J171" s="5"/>
      <c r="K171" s="5"/>
      <c r="L171" s="5"/>
      <c r="M171" s="5"/>
      <c r="N171" s="5"/>
      <c r="O171" s="5"/>
      <c r="P171" s="5"/>
      <c r="Q171" s="5"/>
      <c r="R171" s="5"/>
      <c r="S171" s="5"/>
      <c r="T171" s="5"/>
      <c r="U171" s="5"/>
      <c r="V171" s="5"/>
      <c r="W171" s="5"/>
      <c r="X171" s="5"/>
      <c r="Y171" s="5"/>
      <c r="Z171" s="5"/>
    </row>
    <row r="172" spans="1:26" ht="14" x14ac:dyDescent="0.15">
      <c r="A172" s="48"/>
      <c r="B172" s="5"/>
      <c r="C172" s="5"/>
      <c r="D172" s="5"/>
      <c r="E172" s="5"/>
      <c r="F172" s="48"/>
      <c r="G172" s="5"/>
      <c r="H172" s="5"/>
      <c r="I172" s="5"/>
      <c r="J172" s="5"/>
      <c r="K172" s="5"/>
      <c r="L172" s="5"/>
      <c r="M172" s="5"/>
      <c r="N172" s="5"/>
      <c r="O172" s="5"/>
      <c r="P172" s="5"/>
      <c r="Q172" s="5"/>
      <c r="R172" s="5"/>
      <c r="S172" s="5"/>
      <c r="T172" s="5"/>
      <c r="U172" s="5"/>
      <c r="V172" s="5"/>
      <c r="W172" s="5"/>
      <c r="X172" s="5"/>
      <c r="Y172" s="5"/>
      <c r="Z172" s="5"/>
    </row>
    <row r="173" spans="1:26" ht="14" x14ac:dyDescent="0.15">
      <c r="A173" s="48"/>
      <c r="B173" s="5"/>
      <c r="C173" s="5"/>
      <c r="D173" s="5"/>
      <c r="E173" s="5"/>
      <c r="F173" s="48"/>
      <c r="G173" s="5"/>
      <c r="H173" s="5"/>
      <c r="I173" s="5"/>
      <c r="J173" s="5"/>
      <c r="K173" s="5"/>
      <c r="L173" s="5"/>
      <c r="M173" s="5"/>
      <c r="N173" s="5"/>
      <c r="O173" s="5"/>
      <c r="P173" s="5"/>
      <c r="Q173" s="5"/>
      <c r="R173" s="5"/>
      <c r="S173" s="5"/>
      <c r="T173" s="5"/>
      <c r="U173" s="5"/>
      <c r="V173" s="5"/>
      <c r="W173" s="5"/>
      <c r="X173" s="5"/>
      <c r="Y173" s="5"/>
      <c r="Z173" s="5"/>
    </row>
    <row r="174" spans="1:26" ht="14" x14ac:dyDescent="0.15">
      <c r="A174" s="48"/>
      <c r="B174" s="5"/>
      <c r="C174" s="5"/>
      <c r="D174" s="5"/>
      <c r="E174" s="5"/>
      <c r="F174" s="48"/>
      <c r="G174" s="5"/>
      <c r="H174" s="5"/>
      <c r="I174" s="5"/>
      <c r="J174" s="5"/>
      <c r="K174" s="5"/>
      <c r="L174" s="5"/>
      <c r="M174" s="5"/>
      <c r="N174" s="5"/>
      <c r="O174" s="5"/>
      <c r="P174" s="5"/>
      <c r="Q174" s="5"/>
      <c r="R174" s="5"/>
      <c r="S174" s="5"/>
      <c r="T174" s="5"/>
      <c r="U174" s="5"/>
      <c r="V174" s="5"/>
      <c r="W174" s="5"/>
      <c r="X174" s="5"/>
      <c r="Y174" s="5"/>
      <c r="Z174" s="5"/>
    </row>
    <row r="175" spans="1:26" ht="14" x14ac:dyDescent="0.15">
      <c r="A175" s="48"/>
      <c r="B175" s="5"/>
      <c r="C175" s="5"/>
      <c r="D175" s="5"/>
      <c r="E175" s="5"/>
      <c r="F175" s="48"/>
      <c r="G175" s="5"/>
      <c r="H175" s="5"/>
      <c r="I175" s="5"/>
      <c r="J175" s="5"/>
      <c r="K175" s="5"/>
      <c r="L175" s="5"/>
      <c r="M175" s="5"/>
      <c r="N175" s="5"/>
      <c r="O175" s="5"/>
      <c r="P175" s="5"/>
      <c r="Q175" s="5"/>
      <c r="R175" s="5"/>
      <c r="S175" s="5"/>
      <c r="T175" s="5"/>
      <c r="U175" s="5"/>
      <c r="V175" s="5"/>
      <c r="W175" s="5"/>
      <c r="X175" s="5"/>
      <c r="Y175" s="5"/>
      <c r="Z175" s="5"/>
    </row>
    <row r="176" spans="1:26" ht="14" x14ac:dyDescent="0.15">
      <c r="A176" s="48"/>
      <c r="B176" s="5"/>
      <c r="C176" s="5"/>
      <c r="D176" s="5"/>
      <c r="E176" s="5"/>
      <c r="F176" s="48"/>
      <c r="G176" s="5"/>
      <c r="H176" s="5"/>
      <c r="I176" s="5"/>
      <c r="J176" s="5"/>
      <c r="K176" s="5"/>
      <c r="L176" s="5"/>
      <c r="M176" s="5"/>
      <c r="N176" s="5"/>
      <c r="O176" s="5"/>
      <c r="P176" s="5"/>
      <c r="Q176" s="5"/>
      <c r="R176" s="5"/>
      <c r="S176" s="5"/>
      <c r="T176" s="5"/>
      <c r="U176" s="5"/>
      <c r="V176" s="5"/>
      <c r="W176" s="5"/>
      <c r="X176" s="5"/>
      <c r="Y176" s="5"/>
      <c r="Z176" s="5"/>
    </row>
    <row r="177" spans="1:26" ht="14" x14ac:dyDescent="0.15">
      <c r="A177" s="48"/>
      <c r="B177" s="5"/>
      <c r="C177" s="5"/>
      <c r="D177" s="5"/>
      <c r="E177" s="5"/>
      <c r="F177" s="48"/>
      <c r="G177" s="5"/>
      <c r="H177" s="5"/>
      <c r="I177" s="5"/>
      <c r="J177" s="5"/>
      <c r="K177" s="5"/>
      <c r="L177" s="5"/>
      <c r="M177" s="5"/>
      <c r="N177" s="5"/>
      <c r="O177" s="5"/>
      <c r="P177" s="5"/>
      <c r="Q177" s="5"/>
      <c r="R177" s="5"/>
      <c r="S177" s="5"/>
      <c r="T177" s="5"/>
      <c r="U177" s="5"/>
      <c r="V177" s="5"/>
      <c r="W177" s="5"/>
      <c r="X177" s="5"/>
      <c r="Y177" s="5"/>
      <c r="Z177" s="5"/>
    </row>
    <row r="178" spans="1:26" ht="14" x14ac:dyDescent="0.15">
      <c r="A178" s="48"/>
      <c r="B178" s="5"/>
      <c r="C178" s="5"/>
      <c r="D178" s="5"/>
      <c r="E178" s="5"/>
      <c r="F178" s="48"/>
      <c r="G178" s="5"/>
      <c r="H178" s="5"/>
      <c r="I178" s="5"/>
      <c r="J178" s="5"/>
      <c r="K178" s="5"/>
      <c r="L178" s="5"/>
      <c r="M178" s="5"/>
      <c r="N178" s="5"/>
      <c r="O178" s="5"/>
      <c r="P178" s="5"/>
      <c r="Q178" s="5"/>
      <c r="R178" s="5"/>
      <c r="S178" s="5"/>
      <c r="T178" s="5"/>
      <c r="U178" s="5"/>
      <c r="V178" s="5"/>
      <c r="W178" s="5"/>
      <c r="X178" s="5"/>
      <c r="Y178" s="5"/>
      <c r="Z178" s="5"/>
    </row>
    <row r="179" spans="1:26" ht="14" x14ac:dyDescent="0.15">
      <c r="A179" s="48"/>
      <c r="B179" s="5"/>
      <c r="C179" s="5"/>
      <c r="D179" s="5"/>
      <c r="E179" s="5"/>
      <c r="F179" s="48"/>
      <c r="G179" s="5"/>
      <c r="H179" s="5"/>
      <c r="I179" s="5"/>
      <c r="J179" s="5"/>
      <c r="K179" s="5"/>
      <c r="L179" s="5"/>
      <c r="M179" s="5"/>
      <c r="N179" s="5"/>
      <c r="O179" s="5"/>
      <c r="P179" s="5"/>
      <c r="Q179" s="5"/>
      <c r="R179" s="5"/>
      <c r="S179" s="5"/>
      <c r="T179" s="5"/>
      <c r="U179" s="5"/>
      <c r="V179" s="5"/>
      <c r="W179" s="5"/>
      <c r="X179" s="5"/>
      <c r="Y179" s="5"/>
      <c r="Z179" s="5"/>
    </row>
    <row r="180" spans="1:26" ht="14" x14ac:dyDescent="0.15">
      <c r="A180" s="48"/>
      <c r="B180" s="5"/>
      <c r="C180" s="5"/>
      <c r="D180" s="5"/>
      <c r="E180" s="5"/>
      <c r="F180" s="48"/>
      <c r="G180" s="5"/>
      <c r="H180" s="5"/>
      <c r="I180" s="5"/>
      <c r="J180" s="5"/>
      <c r="K180" s="5"/>
      <c r="L180" s="5"/>
      <c r="M180" s="5"/>
      <c r="N180" s="5"/>
      <c r="O180" s="5"/>
      <c r="P180" s="5"/>
      <c r="Q180" s="5"/>
      <c r="R180" s="5"/>
      <c r="S180" s="5"/>
      <c r="T180" s="5"/>
      <c r="U180" s="5"/>
      <c r="V180" s="5"/>
      <c r="W180" s="5"/>
      <c r="X180" s="5"/>
      <c r="Y180" s="5"/>
      <c r="Z180" s="5"/>
    </row>
    <row r="181" spans="1:26" ht="14" x14ac:dyDescent="0.15">
      <c r="A181" s="48"/>
      <c r="B181" s="5"/>
      <c r="C181" s="5"/>
      <c r="D181" s="5"/>
      <c r="E181" s="5"/>
      <c r="F181" s="48"/>
      <c r="G181" s="5"/>
      <c r="H181" s="5"/>
      <c r="I181" s="5"/>
      <c r="J181" s="5"/>
      <c r="K181" s="5"/>
      <c r="L181" s="5"/>
      <c r="M181" s="5"/>
      <c r="N181" s="5"/>
      <c r="O181" s="5"/>
      <c r="P181" s="5"/>
      <c r="Q181" s="5"/>
      <c r="R181" s="5"/>
      <c r="S181" s="5"/>
      <c r="T181" s="5"/>
      <c r="U181" s="5"/>
      <c r="V181" s="5"/>
      <c r="W181" s="5"/>
      <c r="X181" s="5"/>
      <c r="Y181" s="5"/>
      <c r="Z181" s="5"/>
    </row>
    <row r="182" spans="1:26" ht="14" x14ac:dyDescent="0.15">
      <c r="A182" s="48"/>
      <c r="B182" s="5"/>
      <c r="C182" s="5"/>
      <c r="D182" s="5"/>
      <c r="E182" s="5"/>
      <c r="F182" s="48"/>
      <c r="G182" s="5"/>
      <c r="H182" s="5"/>
      <c r="I182" s="5"/>
      <c r="J182" s="5"/>
      <c r="K182" s="5"/>
      <c r="L182" s="5"/>
      <c r="M182" s="5"/>
      <c r="N182" s="5"/>
      <c r="O182" s="5"/>
      <c r="P182" s="5"/>
      <c r="Q182" s="5"/>
      <c r="R182" s="5"/>
      <c r="S182" s="5"/>
      <c r="T182" s="5"/>
      <c r="U182" s="5"/>
      <c r="V182" s="5"/>
      <c r="W182" s="5"/>
      <c r="X182" s="5"/>
      <c r="Y182" s="5"/>
      <c r="Z182" s="5"/>
    </row>
    <row r="183" spans="1:26" ht="14" x14ac:dyDescent="0.15">
      <c r="A183" s="48"/>
      <c r="B183" s="5"/>
      <c r="C183" s="5"/>
      <c r="D183" s="5"/>
      <c r="E183" s="5"/>
      <c r="F183" s="48"/>
      <c r="G183" s="5"/>
      <c r="H183" s="5"/>
      <c r="I183" s="5"/>
      <c r="J183" s="5"/>
      <c r="K183" s="5"/>
      <c r="L183" s="5"/>
      <c r="M183" s="5"/>
      <c r="N183" s="5"/>
      <c r="O183" s="5"/>
      <c r="P183" s="5"/>
      <c r="Q183" s="5"/>
      <c r="R183" s="5"/>
      <c r="S183" s="5"/>
      <c r="T183" s="5"/>
      <c r="U183" s="5"/>
      <c r="V183" s="5"/>
      <c r="W183" s="5"/>
      <c r="X183" s="5"/>
      <c r="Y183" s="5"/>
      <c r="Z183" s="5"/>
    </row>
    <row r="184" spans="1:26" ht="14" x14ac:dyDescent="0.15">
      <c r="A184" s="48"/>
      <c r="B184" s="5"/>
      <c r="C184" s="5"/>
      <c r="D184" s="5"/>
      <c r="E184" s="5"/>
      <c r="F184" s="48"/>
      <c r="G184" s="5"/>
      <c r="H184" s="5"/>
      <c r="I184" s="5"/>
      <c r="J184" s="5"/>
      <c r="K184" s="5"/>
      <c r="L184" s="5"/>
      <c r="M184" s="5"/>
      <c r="N184" s="5"/>
      <c r="O184" s="5"/>
      <c r="P184" s="5"/>
      <c r="Q184" s="5"/>
      <c r="R184" s="5"/>
      <c r="S184" s="5"/>
      <c r="T184" s="5"/>
      <c r="U184" s="5"/>
      <c r="V184" s="5"/>
      <c r="W184" s="5"/>
      <c r="X184" s="5"/>
      <c r="Y184" s="5"/>
      <c r="Z184" s="5"/>
    </row>
    <row r="185" spans="1:26" ht="14" x14ac:dyDescent="0.15">
      <c r="A185" s="48"/>
      <c r="B185" s="5"/>
      <c r="C185" s="5"/>
      <c r="D185" s="5"/>
      <c r="E185" s="5"/>
      <c r="F185" s="48"/>
      <c r="G185" s="5"/>
      <c r="H185" s="5"/>
      <c r="I185" s="5"/>
      <c r="J185" s="5"/>
      <c r="K185" s="5"/>
      <c r="L185" s="5"/>
      <c r="M185" s="5"/>
      <c r="N185" s="5"/>
      <c r="O185" s="5"/>
      <c r="P185" s="5"/>
      <c r="Q185" s="5"/>
      <c r="R185" s="5"/>
      <c r="S185" s="5"/>
      <c r="T185" s="5"/>
      <c r="U185" s="5"/>
      <c r="V185" s="5"/>
      <c r="W185" s="5"/>
      <c r="X185" s="5"/>
      <c r="Y185" s="5"/>
      <c r="Z185" s="5"/>
    </row>
    <row r="186" spans="1:26" ht="14" x14ac:dyDescent="0.15">
      <c r="A186" s="48"/>
      <c r="B186" s="5"/>
      <c r="C186" s="5"/>
      <c r="D186" s="5"/>
      <c r="E186" s="5"/>
      <c r="F186" s="48"/>
      <c r="G186" s="5"/>
      <c r="H186" s="5"/>
      <c r="I186" s="5"/>
      <c r="J186" s="5"/>
      <c r="K186" s="5"/>
      <c r="L186" s="5"/>
      <c r="M186" s="5"/>
      <c r="N186" s="5"/>
      <c r="O186" s="5"/>
      <c r="P186" s="5"/>
      <c r="Q186" s="5"/>
      <c r="R186" s="5"/>
      <c r="S186" s="5"/>
      <c r="T186" s="5"/>
      <c r="U186" s="5"/>
      <c r="V186" s="5"/>
      <c r="W186" s="5"/>
      <c r="X186" s="5"/>
      <c r="Y186" s="5"/>
      <c r="Z186" s="5"/>
    </row>
    <row r="187" spans="1:26" ht="14" x14ac:dyDescent="0.15">
      <c r="A187" s="48"/>
      <c r="B187" s="5"/>
      <c r="C187" s="5"/>
      <c r="D187" s="5"/>
      <c r="E187" s="5"/>
      <c r="F187" s="48"/>
      <c r="G187" s="5"/>
      <c r="H187" s="5"/>
      <c r="I187" s="5"/>
      <c r="J187" s="5"/>
      <c r="K187" s="5"/>
      <c r="L187" s="5"/>
      <c r="M187" s="5"/>
      <c r="N187" s="5"/>
      <c r="O187" s="5"/>
      <c r="P187" s="5"/>
      <c r="Q187" s="5"/>
      <c r="R187" s="5"/>
      <c r="S187" s="5"/>
      <c r="T187" s="5"/>
      <c r="U187" s="5"/>
      <c r="V187" s="5"/>
      <c r="W187" s="5"/>
      <c r="X187" s="5"/>
      <c r="Y187" s="5"/>
      <c r="Z187" s="5"/>
    </row>
    <row r="188" spans="1:26" ht="14" x14ac:dyDescent="0.15">
      <c r="A188" s="48"/>
      <c r="B188" s="5"/>
      <c r="C188" s="5"/>
      <c r="D188" s="5"/>
      <c r="E188" s="5"/>
      <c r="F188" s="48"/>
      <c r="G188" s="5"/>
      <c r="H188" s="5"/>
      <c r="I188" s="5"/>
      <c r="J188" s="5"/>
      <c r="K188" s="5"/>
      <c r="L188" s="5"/>
      <c r="M188" s="5"/>
      <c r="N188" s="5"/>
      <c r="O188" s="5"/>
      <c r="P188" s="5"/>
      <c r="Q188" s="5"/>
      <c r="R188" s="5"/>
      <c r="S188" s="5"/>
      <c r="T188" s="5"/>
      <c r="U188" s="5"/>
      <c r="V188" s="5"/>
      <c r="W188" s="5"/>
      <c r="X188" s="5"/>
      <c r="Y188" s="5"/>
      <c r="Z188" s="5"/>
    </row>
    <row r="189" spans="1:26" ht="14" x14ac:dyDescent="0.15">
      <c r="A189" s="48"/>
      <c r="B189" s="5"/>
      <c r="C189" s="5"/>
      <c r="D189" s="5"/>
      <c r="E189" s="5"/>
      <c r="F189" s="48"/>
      <c r="G189" s="5"/>
      <c r="H189" s="5"/>
      <c r="I189" s="5"/>
      <c r="J189" s="5"/>
      <c r="K189" s="5"/>
      <c r="L189" s="5"/>
      <c r="M189" s="5"/>
      <c r="N189" s="5"/>
      <c r="O189" s="5"/>
      <c r="P189" s="5"/>
      <c r="Q189" s="5"/>
      <c r="R189" s="5"/>
      <c r="S189" s="5"/>
      <c r="T189" s="5"/>
      <c r="U189" s="5"/>
      <c r="V189" s="5"/>
      <c r="W189" s="5"/>
      <c r="X189" s="5"/>
      <c r="Y189" s="5"/>
      <c r="Z189" s="5"/>
    </row>
    <row r="190" spans="1:26" ht="14" x14ac:dyDescent="0.15">
      <c r="A190" s="48"/>
      <c r="B190" s="5"/>
      <c r="C190" s="5"/>
      <c r="D190" s="5"/>
      <c r="E190" s="5"/>
      <c r="F190" s="48"/>
      <c r="G190" s="5"/>
      <c r="H190" s="5"/>
      <c r="I190" s="5"/>
      <c r="J190" s="5"/>
      <c r="K190" s="5"/>
      <c r="L190" s="5"/>
      <c r="M190" s="5"/>
      <c r="N190" s="5"/>
      <c r="O190" s="5"/>
      <c r="P190" s="5"/>
      <c r="Q190" s="5"/>
      <c r="R190" s="5"/>
      <c r="S190" s="5"/>
      <c r="T190" s="5"/>
      <c r="U190" s="5"/>
      <c r="V190" s="5"/>
      <c r="W190" s="5"/>
      <c r="X190" s="5"/>
      <c r="Y190" s="5"/>
      <c r="Z190" s="5"/>
    </row>
    <row r="191" spans="1:26" ht="14" x14ac:dyDescent="0.15">
      <c r="A191" s="48"/>
      <c r="B191" s="5"/>
      <c r="C191" s="5"/>
      <c r="D191" s="5"/>
      <c r="E191" s="5"/>
      <c r="F191" s="48"/>
      <c r="G191" s="5"/>
      <c r="H191" s="5"/>
      <c r="I191" s="5"/>
      <c r="J191" s="5"/>
      <c r="K191" s="5"/>
      <c r="L191" s="5"/>
      <c r="M191" s="5"/>
      <c r="N191" s="5"/>
      <c r="O191" s="5"/>
      <c r="P191" s="5"/>
      <c r="Q191" s="5"/>
      <c r="R191" s="5"/>
      <c r="S191" s="5"/>
      <c r="T191" s="5"/>
      <c r="U191" s="5"/>
      <c r="V191" s="5"/>
      <c r="W191" s="5"/>
      <c r="X191" s="5"/>
      <c r="Y191" s="5"/>
      <c r="Z191" s="5"/>
    </row>
    <row r="192" spans="1:26" ht="14" x14ac:dyDescent="0.15">
      <c r="A192" s="48"/>
      <c r="B192" s="5"/>
      <c r="C192" s="5"/>
      <c r="D192" s="5"/>
      <c r="E192" s="5"/>
      <c r="F192" s="48"/>
      <c r="G192" s="5"/>
      <c r="H192" s="5"/>
      <c r="I192" s="5"/>
      <c r="J192" s="5"/>
      <c r="K192" s="5"/>
      <c r="L192" s="5"/>
      <c r="M192" s="5"/>
      <c r="N192" s="5"/>
      <c r="O192" s="5"/>
      <c r="P192" s="5"/>
      <c r="Q192" s="5"/>
      <c r="R192" s="5"/>
      <c r="S192" s="5"/>
      <c r="T192" s="5"/>
      <c r="U192" s="5"/>
      <c r="V192" s="5"/>
      <c r="W192" s="5"/>
      <c r="X192" s="5"/>
      <c r="Y192" s="5"/>
      <c r="Z192" s="5"/>
    </row>
    <row r="193" spans="1:26" ht="14" x14ac:dyDescent="0.15">
      <c r="A193" s="48"/>
      <c r="B193" s="5"/>
      <c r="C193" s="5"/>
      <c r="D193" s="5"/>
      <c r="E193" s="5"/>
      <c r="F193" s="48"/>
      <c r="G193" s="5"/>
      <c r="H193" s="5"/>
      <c r="I193" s="5"/>
      <c r="J193" s="5"/>
      <c r="K193" s="5"/>
      <c r="L193" s="5"/>
      <c r="M193" s="5"/>
      <c r="N193" s="5"/>
      <c r="O193" s="5"/>
      <c r="P193" s="5"/>
      <c r="Q193" s="5"/>
      <c r="R193" s="5"/>
      <c r="S193" s="5"/>
      <c r="T193" s="5"/>
      <c r="U193" s="5"/>
      <c r="V193" s="5"/>
      <c r="W193" s="5"/>
      <c r="X193" s="5"/>
      <c r="Y193" s="5"/>
      <c r="Z193" s="5"/>
    </row>
    <row r="194" spans="1:26" ht="14" x14ac:dyDescent="0.15">
      <c r="A194" s="48"/>
      <c r="B194" s="5"/>
      <c r="C194" s="5"/>
      <c r="D194" s="5"/>
      <c r="E194" s="5"/>
      <c r="F194" s="48"/>
      <c r="G194" s="5"/>
      <c r="H194" s="5"/>
      <c r="I194" s="5"/>
      <c r="J194" s="5"/>
      <c r="K194" s="5"/>
      <c r="L194" s="5"/>
      <c r="M194" s="5"/>
      <c r="N194" s="5"/>
      <c r="O194" s="5"/>
      <c r="P194" s="5"/>
      <c r="Q194" s="5"/>
      <c r="R194" s="5"/>
      <c r="S194" s="5"/>
      <c r="T194" s="5"/>
      <c r="U194" s="5"/>
      <c r="V194" s="5"/>
      <c r="W194" s="5"/>
      <c r="X194" s="5"/>
      <c r="Y194" s="5"/>
      <c r="Z194" s="5"/>
    </row>
    <row r="195" spans="1:26" ht="14" x14ac:dyDescent="0.15">
      <c r="A195" s="48"/>
      <c r="B195" s="5"/>
      <c r="C195" s="5"/>
      <c r="D195" s="5"/>
      <c r="E195" s="5"/>
      <c r="F195" s="48"/>
      <c r="G195" s="5"/>
      <c r="H195" s="5"/>
      <c r="I195" s="5"/>
      <c r="J195" s="5"/>
      <c r="K195" s="5"/>
      <c r="L195" s="5"/>
      <c r="M195" s="5"/>
      <c r="N195" s="5"/>
      <c r="O195" s="5"/>
      <c r="P195" s="5"/>
      <c r="Q195" s="5"/>
      <c r="R195" s="5"/>
      <c r="S195" s="5"/>
      <c r="T195" s="5"/>
      <c r="U195" s="5"/>
      <c r="V195" s="5"/>
      <c r="W195" s="5"/>
      <c r="X195" s="5"/>
      <c r="Y195" s="5"/>
      <c r="Z195" s="5"/>
    </row>
    <row r="196" spans="1:26" ht="14" x14ac:dyDescent="0.15">
      <c r="A196" s="48"/>
      <c r="B196" s="5"/>
      <c r="C196" s="5"/>
      <c r="D196" s="5"/>
      <c r="E196" s="5"/>
      <c r="F196" s="48"/>
      <c r="G196" s="5"/>
      <c r="H196" s="5"/>
      <c r="I196" s="5"/>
      <c r="J196" s="5"/>
      <c r="K196" s="5"/>
      <c r="L196" s="5"/>
      <c r="M196" s="5"/>
      <c r="N196" s="5"/>
      <c r="O196" s="5"/>
      <c r="P196" s="5"/>
      <c r="Q196" s="5"/>
      <c r="R196" s="5"/>
      <c r="S196" s="5"/>
      <c r="T196" s="5"/>
      <c r="U196" s="5"/>
      <c r="V196" s="5"/>
      <c r="W196" s="5"/>
      <c r="X196" s="5"/>
      <c r="Y196" s="5"/>
      <c r="Z196" s="5"/>
    </row>
    <row r="197" spans="1:26" ht="14" x14ac:dyDescent="0.15">
      <c r="A197" s="48"/>
      <c r="B197" s="5"/>
      <c r="C197" s="5"/>
      <c r="D197" s="5"/>
      <c r="E197" s="5"/>
      <c r="F197" s="48"/>
      <c r="G197" s="5"/>
      <c r="H197" s="5"/>
      <c r="I197" s="5"/>
      <c r="J197" s="5"/>
      <c r="K197" s="5"/>
      <c r="L197" s="5"/>
      <c r="M197" s="5"/>
      <c r="N197" s="5"/>
      <c r="O197" s="5"/>
      <c r="P197" s="5"/>
      <c r="Q197" s="5"/>
      <c r="R197" s="5"/>
      <c r="S197" s="5"/>
      <c r="T197" s="5"/>
      <c r="U197" s="5"/>
      <c r="V197" s="5"/>
      <c r="W197" s="5"/>
      <c r="X197" s="5"/>
      <c r="Y197" s="5"/>
      <c r="Z197" s="5"/>
    </row>
    <row r="198" spans="1:26" ht="14" x14ac:dyDescent="0.15">
      <c r="A198" s="48"/>
      <c r="B198" s="5"/>
      <c r="C198" s="5"/>
      <c r="D198" s="5"/>
      <c r="E198" s="5"/>
      <c r="F198" s="48"/>
      <c r="G198" s="5"/>
      <c r="H198" s="5"/>
      <c r="I198" s="5"/>
      <c r="J198" s="5"/>
      <c r="K198" s="5"/>
      <c r="L198" s="5"/>
      <c r="M198" s="5"/>
      <c r="N198" s="5"/>
      <c r="O198" s="5"/>
      <c r="P198" s="5"/>
      <c r="Q198" s="5"/>
      <c r="R198" s="5"/>
      <c r="S198" s="5"/>
      <c r="T198" s="5"/>
      <c r="U198" s="5"/>
      <c r="V198" s="5"/>
      <c r="W198" s="5"/>
      <c r="X198" s="5"/>
      <c r="Y198" s="5"/>
      <c r="Z198" s="5"/>
    </row>
    <row r="199" spans="1:26" ht="14" x14ac:dyDescent="0.15">
      <c r="A199" s="48"/>
      <c r="B199" s="5"/>
      <c r="C199" s="5"/>
      <c r="D199" s="5"/>
      <c r="E199" s="5"/>
      <c r="F199" s="48"/>
      <c r="G199" s="5"/>
      <c r="H199" s="5"/>
      <c r="I199" s="5"/>
      <c r="J199" s="5"/>
      <c r="K199" s="5"/>
      <c r="L199" s="5"/>
      <c r="M199" s="5"/>
      <c r="N199" s="5"/>
      <c r="O199" s="5"/>
      <c r="P199" s="5"/>
      <c r="Q199" s="5"/>
      <c r="R199" s="5"/>
      <c r="S199" s="5"/>
      <c r="T199" s="5"/>
      <c r="U199" s="5"/>
      <c r="V199" s="5"/>
      <c r="W199" s="5"/>
      <c r="X199" s="5"/>
      <c r="Y199" s="5"/>
      <c r="Z199" s="5"/>
    </row>
    <row r="200" spans="1:26" ht="14" x14ac:dyDescent="0.15">
      <c r="A200" s="48"/>
      <c r="B200" s="5"/>
      <c r="C200" s="5"/>
      <c r="D200" s="5"/>
      <c r="E200" s="5"/>
      <c r="F200" s="48"/>
      <c r="G200" s="5"/>
      <c r="H200" s="5"/>
      <c r="I200" s="5"/>
      <c r="J200" s="5"/>
      <c r="K200" s="5"/>
      <c r="L200" s="5"/>
      <c r="M200" s="5"/>
      <c r="N200" s="5"/>
      <c r="O200" s="5"/>
      <c r="P200" s="5"/>
      <c r="Q200" s="5"/>
      <c r="R200" s="5"/>
      <c r="S200" s="5"/>
      <c r="T200" s="5"/>
      <c r="U200" s="5"/>
      <c r="V200" s="5"/>
      <c r="W200" s="5"/>
      <c r="X200" s="5"/>
      <c r="Y200" s="5"/>
      <c r="Z200" s="5"/>
    </row>
    <row r="201" spans="1:26" ht="14" x14ac:dyDescent="0.15">
      <c r="A201" s="48"/>
      <c r="B201" s="5"/>
      <c r="C201" s="5"/>
      <c r="D201" s="5"/>
      <c r="E201" s="5"/>
      <c r="F201" s="48"/>
      <c r="G201" s="5"/>
      <c r="H201" s="5"/>
      <c r="I201" s="5"/>
      <c r="J201" s="5"/>
      <c r="K201" s="5"/>
      <c r="L201" s="5"/>
      <c r="M201" s="5"/>
      <c r="N201" s="5"/>
      <c r="O201" s="5"/>
      <c r="P201" s="5"/>
      <c r="Q201" s="5"/>
      <c r="R201" s="5"/>
      <c r="S201" s="5"/>
      <c r="T201" s="5"/>
      <c r="U201" s="5"/>
      <c r="V201" s="5"/>
      <c r="W201" s="5"/>
      <c r="X201" s="5"/>
      <c r="Y201" s="5"/>
      <c r="Z201" s="5"/>
    </row>
    <row r="202" spans="1:26" ht="14" x14ac:dyDescent="0.15">
      <c r="A202" s="48"/>
      <c r="B202" s="5"/>
      <c r="C202" s="5"/>
      <c r="D202" s="5"/>
      <c r="E202" s="5"/>
      <c r="F202" s="48"/>
      <c r="G202" s="5"/>
      <c r="H202" s="5"/>
      <c r="I202" s="5"/>
      <c r="J202" s="5"/>
      <c r="K202" s="5"/>
      <c r="L202" s="5"/>
      <c r="M202" s="5"/>
      <c r="N202" s="5"/>
      <c r="O202" s="5"/>
      <c r="P202" s="5"/>
      <c r="Q202" s="5"/>
      <c r="R202" s="5"/>
      <c r="S202" s="5"/>
      <c r="T202" s="5"/>
      <c r="U202" s="5"/>
      <c r="V202" s="5"/>
      <c r="W202" s="5"/>
      <c r="X202" s="5"/>
      <c r="Y202" s="5"/>
      <c r="Z202" s="5"/>
    </row>
    <row r="203" spans="1:26" ht="14" x14ac:dyDescent="0.15">
      <c r="A203" s="48"/>
      <c r="B203" s="5"/>
      <c r="C203" s="5"/>
      <c r="D203" s="5"/>
      <c r="E203" s="5"/>
      <c r="F203" s="48"/>
      <c r="G203" s="5"/>
      <c r="H203" s="5"/>
      <c r="I203" s="5"/>
      <c r="J203" s="5"/>
      <c r="K203" s="5"/>
      <c r="L203" s="5"/>
      <c r="M203" s="5"/>
      <c r="N203" s="5"/>
      <c r="O203" s="5"/>
      <c r="P203" s="5"/>
      <c r="Q203" s="5"/>
      <c r="R203" s="5"/>
      <c r="S203" s="5"/>
      <c r="T203" s="5"/>
      <c r="U203" s="5"/>
      <c r="V203" s="5"/>
      <c r="W203" s="5"/>
      <c r="X203" s="5"/>
      <c r="Y203" s="5"/>
      <c r="Z203" s="5"/>
    </row>
    <row r="204" spans="1:26" ht="14" x14ac:dyDescent="0.15">
      <c r="A204" s="48"/>
      <c r="B204" s="5"/>
      <c r="C204" s="5"/>
      <c r="D204" s="5"/>
      <c r="E204" s="5"/>
      <c r="F204" s="48"/>
      <c r="G204" s="5"/>
      <c r="H204" s="5"/>
      <c r="I204" s="5"/>
      <c r="J204" s="5"/>
      <c r="K204" s="5"/>
      <c r="L204" s="5"/>
      <c r="M204" s="5"/>
      <c r="N204" s="5"/>
      <c r="O204" s="5"/>
      <c r="P204" s="5"/>
      <c r="Q204" s="5"/>
      <c r="R204" s="5"/>
      <c r="S204" s="5"/>
      <c r="T204" s="5"/>
      <c r="U204" s="5"/>
      <c r="V204" s="5"/>
      <c r="W204" s="5"/>
      <c r="X204" s="5"/>
      <c r="Y204" s="5"/>
      <c r="Z204" s="5"/>
    </row>
    <row r="205" spans="1:26" ht="14" x14ac:dyDescent="0.15">
      <c r="A205" s="48"/>
      <c r="B205" s="5"/>
      <c r="C205" s="5"/>
      <c r="D205" s="5"/>
      <c r="E205" s="5"/>
      <c r="F205" s="48"/>
      <c r="G205" s="5"/>
      <c r="H205" s="5"/>
      <c r="I205" s="5"/>
      <c r="J205" s="5"/>
      <c r="K205" s="5"/>
      <c r="L205" s="5"/>
      <c r="M205" s="5"/>
      <c r="N205" s="5"/>
      <c r="O205" s="5"/>
      <c r="P205" s="5"/>
      <c r="Q205" s="5"/>
      <c r="R205" s="5"/>
      <c r="S205" s="5"/>
      <c r="T205" s="5"/>
      <c r="U205" s="5"/>
      <c r="V205" s="5"/>
      <c r="W205" s="5"/>
      <c r="X205" s="5"/>
      <c r="Y205" s="5"/>
      <c r="Z205" s="5"/>
    </row>
    <row r="206" spans="1:26" ht="14" x14ac:dyDescent="0.15">
      <c r="A206" s="48"/>
      <c r="B206" s="5"/>
      <c r="C206" s="5"/>
      <c r="D206" s="5"/>
      <c r="E206" s="5"/>
      <c r="F206" s="48"/>
      <c r="G206" s="5"/>
      <c r="H206" s="5"/>
      <c r="I206" s="5"/>
      <c r="J206" s="5"/>
      <c r="K206" s="5"/>
      <c r="L206" s="5"/>
      <c r="M206" s="5"/>
      <c r="N206" s="5"/>
      <c r="O206" s="5"/>
      <c r="P206" s="5"/>
      <c r="Q206" s="5"/>
      <c r="R206" s="5"/>
      <c r="S206" s="5"/>
      <c r="T206" s="5"/>
      <c r="U206" s="5"/>
      <c r="V206" s="5"/>
      <c r="W206" s="5"/>
      <c r="X206" s="5"/>
      <c r="Y206" s="5"/>
      <c r="Z206" s="5"/>
    </row>
    <row r="207" spans="1:26" ht="14" x14ac:dyDescent="0.15">
      <c r="A207" s="48"/>
      <c r="B207" s="5"/>
      <c r="C207" s="5"/>
      <c r="D207" s="5"/>
      <c r="E207" s="5"/>
      <c r="F207" s="48"/>
      <c r="G207" s="5"/>
      <c r="H207" s="5"/>
      <c r="I207" s="5"/>
      <c r="J207" s="5"/>
      <c r="K207" s="5"/>
      <c r="L207" s="5"/>
      <c r="M207" s="5"/>
      <c r="N207" s="5"/>
      <c r="O207" s="5"/>
      <c r="P207" s="5"/>
      <c r="Q207" s="5"/>
      <c r="R207" s="5"/>
      <c r="S207" s="5"/>
      <c r="T207" s="5"/>
      <c r="U207" s="5"/>
      <c r="V207" s="5"/>
      <c r="W207" s="5"/>
      <c r="X207" s="5"/>
      <c r="Y207" s="5"/>
      <c r="Z207" s="5"/>
    </row>
    <row r="208" spans="1:26" ht="14" x14ac:dyDescent="0.15">
      <c r="A208" s="48"/>
      <c r="B208" s="5"/>
      <c r="C208" s="5"/>
      <c r="D208" s="5"/>
      <c r="E208" s="5"/>
      <c r="F208" s="48"/>
      <c r="G208" s="5"/>
      <c r="H208" s="5"/>
      <c r="I208" s="5"/>
      <c r="J208" s="5"/>
      <c r="K208" s="5"/>
      <c r="L208" s="5"/>
      <c r="M208" s="5"/>
      <c r="N208" s="5"/>
      <c r="O208" s="5"/>
      <c r="P208" s="5"/>
      <c r="Q208" s="5"/>
      <c r="R208" s="5"/>
      <c r="S208" s="5"/>
      <c r="T208" s="5"/>
      <c r="U208" s="5"/>
      <c r="V208" s="5"/>
      <c r="W208" s="5"/>
      <c r="X208" s="5"/>
      <c r="Y208" s="5"/>
      <c r="Z208" s="5"/>
    </row>
    <row r="209" spans="1:26" ht="14" x14ac:dyDescent="0.15">
      <c r="A209" s="48"/>
      <c r="B209" s="5"/>
      <c r="C209" s="5"/>
      <c r="D209" s="5"/>
      <c r="E209" s="5"/>
      <c r="F209" s="48"/>
      <c r="G209" s="5"/>
      <c r="H209" s="5"/>
      <c r="I209" s="5"/>
      <c r="J209" s="5"/>
      <c r="K209" s="5"/>
      <c r="L209" s="5"/>
      <c r="M209" s="5"/>
      <c r="N209" s="5"/>
      <c r="O209" s="5"/>
      <c r="P209" s="5"/>
      <c r="Q209" s="5"/>
      <c r="R209" s="5"/>
      <c r="S209" s="5"/>
      <c r="T209" s="5"/>
      <c r="U209" s="5"/>
      <c r="V209" s="5"/>
      <c r="W209" s="5"/>
      <c r="X209" s="5"/>
      <c r="Y209" s="5"/>
      <c r="Z209" s="5"/>
    </row>
    <row r="210" spans="1:26" ht="14" x14ac:dyDescent="0.15">
      <c r="A210" s="48"/>
      <c r="B210" s="5"/>
      <c r="C210" s="5"/>
      <c r="D210" s="5"/>
      <c r="E210" s="5"/>
      <c r="F210" s="48"/>
      <c r="G210" s="5"/>
      <c r="H210" s="5"/>
      <c r="I210" s="5"/>
      <c r="J210" s="5"/>
      <c r="K210" s="5"/>
      <c r="L210" s="5"/>
      <c r="M210" s="5"/>
      <c r="N210" s="5"/>
      <c r="O210" s="5"/>
      <c r="P210" s="5"/>
      <c r="Q210" s="5"/>
      <c r="R210" s="5"/>
      <c r="S210" s="5"/>
      <c r="T210" s="5"/>
      <c r="U210" s="5"/>
      <c r="V210" s="5"/>
      <c r="W210" s="5"/>
      <c r="X210" s="5"/>
      <c r="Y210" s="5"/>
      <c r="Z210" s="5"/>
    </row>
    <row r="211" spans="1:26" ht="14" x14ac:dyDescent="0.15">
      <c r="A211" s="48"/>
      <c r="B211" s="5"/>
      <c r="C211" s="5"/>
      <c r="D211" s="5"/>
      <c r="E211" s="5"/>
      <c r="F211" s="48"/>
      <c r="G211" s="5"/>
      <c r="H211" s="5"/>
      <c r="I211" s="5"/>
      <c r="J211" s="5"/>
      <c r="K211" s="5"/>
      <c r="L211" s="5"/>
      <c r="M211" s="5"/>
      <c r="N211" s="5"/>
      <c r="O211" s="5"/>
      <c r="P211" s="5"/>
      <c r="Q211" s="5"/>
      <c r="R211" s="5"/>
      <c r="S211" s="5"/>
      <c r="T211" s="5"/>
      <c r="U211" s="5"/>
      <c r="V211" s="5"/>
      <c r="W211" s="5"/>
      <c r="X211" s="5"/>
      <c r="Y211" s="5"/>
      <c r="Z211" s="5"/>
    </row>
    <row r="212" spans="1:26" ht="14" x14ac:dyDescent="0.15">
      <c r="A212" s="48"/>
      <c r="B212" s="5"/>
      <c r="C212" s="5"/>
      <c r="D212" s="5"/>
      <c r="E212" s="5"/>
      <c r="F212" s="48"/>
      <c r="G212" s="5"/>
      <c r="H212" s="5"/>
      <c r="I212" s="5"/>
      <c r="J212" s="5"/>
      <c r="K212" s="5"/>
      <c r="L212" s="5"/>
      <c r="M212" s="5"/>
      <c r="N212" s="5"/>
      <c r="O212" s="5"/>
      <c r="P212" s="5"/>
      <c r="Q212" s="5"/>
      <c r="R212" s="5"/>
      <c r="S212" s="5"/>
      <c r="T212" s="5"/>
      <c r="U212" s="5"/>
      <c r="V212" s="5"/>
      <c r="W212" s="5"/>
      <c r="X212" s="5"/>
      <c r="Y212" s="5"/>
      <c r="Z212" s="5"/>
    </row>
    <row r="213" spans="1:26" ht="14" x14ac:dyDescent="0.15">
      <c r="A213" s="48"/>
      <c r="B213" s="5"/>
      <c r="C213" s="5"/>
      <c r="D213" s="5"/>
      <c r="E213" s="5"/>
      <c r="F213" s="48"/>
      <c r="G213" s="5"/>
      <c r="H213" s="5"/>
      <c r="I213" s="5"/>
      <c r="J213" s="5"/>
      <c r="K213" s="5"/>
      <c r="L213" s="5"/>
      <c r="M213" s="5"/>
      <c r="N213" s="5"/>
      <c r="O213" s="5"/>
      <c r="P213" s="5"/>
      <c r="Q213" s="5"/>
      <c r="R213" s="5"/>
      <c r="S213" s="5"/>
      <c r="T213" s="5"/>
      <c r="U213" s="5"/>
      <c r="V213" s="5"/>
      <c r="W213" s="5"/>
      <c r="X213" s="5"/>
      <c r="Y213" s="5"/>
      <c r="Z213" s="5"/>
    </row>
    <row r="214" spans="1:26" ht="14" x14ac:dyDescent="0.15">
      <c r="A214" s="48"/>
      <c r="B214" s="5"/>
      <c r="C214" s="5"/>
      <c r="D214" s="5"/>
      <c r="E214" s="5"/>
      <c r="F214" s="48"/>
      <c r="G214" s="5"/>
      <c r="H214" s="5"/>
      <c r="I214" s="5"/>
      <c r="J214" s="5"/>
      <c r="K214" s="5"/>
      <c r="L214" s="5"/>
      <c r="M214" s="5"/>
      <c r="N214" s="5"/>
      <c r="O214" s="5"/>
      <c r="P214" s="5"/>
      <c r="Q214" s="5"/>
      <c r="R214" s="5"/>
      <c r="S214" s="5"/>
      <c r="T214" s="5"/>
      <c r="U214" s="5"/>
      <c r="V214" s="5"/>
      <c r="W214" s="5"/>
      <c r="X214" s="5"/>
      <c r="Y214" s="5"/>
      <c r="Z214" s="5"/>
    </row>
    <row r="215" spans="1:26" ht="14" x14ac:dyDescent="0.15">
      <c r="A215" s="48"/>
      <c r="B215" s="5"/>
      <c r="C215" s="5"/>
      <c r="D215" s="5"/>
      <c r="E215" s="5"/>
      <c r="F215" s="48"/>
      <c r="G215" s="5"/>
      <c r="H215" s="5"/>
      <c r="I215" s="5"/>
      <c r="J215" s="5"/>
      <c r="K215" s="5"/>
      <c r="L215" s="5"/>
      <c r="M215" s="5"/>
      <c r="N215" s="5"/>
      <c r="O215" s="5"/>
      <c r="P215" s="5"/>
      <c r="Q215" s="5"/>
      <c r="R215" s="5"/>
      <c r="S215" s="5"/>
      <c r="T215" s="5"/>
      <c r="U215" s="5"/>
      <c r="V215" s="5"/>
      <c r="W215" s="5"/>
      <c r="X215" s="5"/>
      <c r="Y215" s="5"/>
      <c r="Z215" s="5"/>
    </row>
    <row r="216" spans="1:26" ht="14" x14ac:dyDescent="0.15">
      <c r="A216" s="48"/>
      <c r="B216" s="5"/>
      <c r="C216" s="5"/>
      <c r="D216" s="5"/>
      <c r="E216" s="5"/>
      <c r="F216" s="48"/>
      <c r="G216" s="5"/>
      <c r="H216" s="5"/>
      <c r="I216" s="5"/>
      <c r="J216" s="5"/>
      <c r="K216" s="5"/>
      <c r="L216" s="5"/>
      <c r="M216" s="5"/>
      <c r="N216" s="5"/>
      <c r="O216" s="5"/>
      <c r="P216" s="5"/>
      <c r="Q216" s="5"/>
      <c r="R216" s="5"/>
      <c r="S216" s="5"/>
      <c r="T216" s="5"/>
      <c r="U216" s="5"/>
      <c r="V216" s="5"/>
      <c r="W216" s="5"/>
      <c r="X216" s="5"/>
      <c r="Y216" s="5"/>
      <c r="Z216" s="5"/>
    </row>
    <row r="217" spans="1:26" ht="14" x14ac:dyDescent="0.15">
      <c r="A217" s="48"/>
      <c r="B217" s="5"/>
      <c r="C217" s="5"/>
      <c r="D217" s="5"/>
      <c r="E217" s="5"/>
      <c r="F217" s="48"/>
      <c r="G217" s="5"/>
      <c r="H217" s="5"/>
      <c r="I217" s="5"/>
      <c r="J217" s="5"/>
      <c r="K217" s="5"/>
      <c r="L217" s="5"/>
      <c r="M217" s="5"/>
      <c r="N217" s="5"/>
      <c r="O217" s="5"/>
      <c r="P217" s="5"/>
      <c r="Q217" s="5"/>
      <c r="R217" s="5"/>
      <c r="S217" s="5"/>
      <c r="T217" s="5"/>
      <c r="U217" s="5"/>
      <c r="V217" s="5"/>
      <c r="W217" s="5"/>
      <c r="X217" s="5"/>
      <c r="Y217" s="5"/>
      <c r="Z217" s="5"/>
    </row>
    <row r="218" spans="1:26" ht="14" x14ac:dyDescent="0.15">
      <c r="A218" s="48"/>
      <c r="B218" s="5"/>
      <c r="C218" s="5"/>
      <c r="D218" s="5"/>
      <c r="E218" s="5"/>
      <c r="F218" s="48"/>
      <c r="G218" s="5"/>
      <c r="H218" s="5"/>
      <c r="I218" s="5"/>
      <c r="J218" s="5"/>
      <c r="K218" s="5"/>
      <c r="L218" s="5"/>
      <c r="M218" s="5"/>
      <c r="N218" s="5"/>
      <c r="O218" s="5"/>
      <c r="P218" s="5"/>
      <c r="Q218" s="5"/>
      <c r="R218" s="5"/>
      <c r="S218" s="5"/>
      <c r="T218" s="5"/>
      <c r="U218" s="5"/>
      <c r="V218" s="5"/>
      <c r="W218" s="5"/>
      <c r="X218" s="5"/>
      <c r="Y218" s="5"/>
      <c r="Z218" s="5"/>
    </row>
    <row r="219" spans="1:26" ht="14" x14ac:dyDescent="0.15">
      <c r="A219" s="48"/>
      <c r="B219" s="5"/>
      <c r="C219" s="5"/>
      <c r="D219" s="5"/>
      <c r="E219" s="5"/>
      <c r="F219" s="48"/>
      <c r="G219" s="5"/>
      <c r="H219" s="5"/>
      <c r="I219" s="5"/>
      <c r="J219" s="5"/>
      <c r="K219" s="5"/>
      <c r="L219" s="5"/>
      <c r="M219" s="5"/>
      <c r="N219" s="5"/>
      <c r="O219" s="5"/>
      <c r="P219" s="5"/>
      <c r="Q219" s="5"/>
      <c r="R219" s="5"/>
      <c r="S219" s="5"/>
      <c r="T219" s="5"/>
      <c r="U219" s="5"/>
      <c r="V219" s="5"/>
      <c r="W219" s="5"/>
      <c r="X219" s="5"/>
      <c r="Y219" s="5"/>
      <c r="Z219" s="5"/>
    </row>
    <row r="220" spans="1:26" ht="14" x14ac:dyDescent="0.15">
      <c r="A220" s="48"/>
      <c r="B220" s="5"/>
      <c r="C220" s="5"/>
      <c r="D220" s="5"/>
      <c r="E220" s="5"/>
      <c r="F220" s="48"/>
      <c r="G220" s="5"/>
      <c r="H220" s="5"/>
      <c r="I220" s="5"/>
      <c r="J220" s="5"/>
      <c r="K220" s="5"/>
      <c r="L220" s="5"/>
      <c r="M220" s="5"/>
      <c r="N220" s="5"/>
      <c r="O220" s="5"/>
      <c r="P220" s="5"/>
      <c r="Q220" s="5"/>
      <c r="R220" s="5"/>
      <c r="S220" s="5"/>
      <c r="T220" s="5"/>
      <c r="U220" s="5"/>
      <c r="V220" s="5"/>
      <c r="W220" s="5"/>
      <c r="X220" s="5"/>
      <c r="Y220" s="5"/>
      <c r="Z220" s="5"/>
    </row>
    <row r="221" spans="1:26" ht="14" x14ac:dyDescent="0.15">
      <c r="A221" s="48"/>
      <c r="B221" s="5"/>
      <c r="C221" s="5"/>
      <c r="D221" s="5"/>
      <c r="E221" s="5"/>
      <c r="F221" s="48"/>
      <c r="G221" s="5"/>
      <c r="H221" s="5"/>
      <c r="I221" s="5"/>
      <c r="J221" s="5"/>
      <c r="K221" s="5"/>
      <c r="L221" s="5"/>
      <c r="M221" s="5"/>
      <c r="N221" s="5"/>
      <c r="O221" s="5"/>
      <c r="P221" s="5"/>
      <c r="Q221" s="5"/>
      <c r="R221" s="5"/>
      <c r="S221" s="5"/>
      <c r="T221" s="5"/>
      <c r="U221" s="5"/>
      <c r="V221" s="5"/>
      <c r="W221" s="5"/>
      <c r="X221" s="5"/>
      <c r="Y221" s="5"/>
      <c r="Z221" s="5"/>
    </row>
    <row r="222" spans="1:26" ht="14" x14ac:dyDescent="0.15">
      <c r="A222" s="48"/>
      <c r="B222" s="5"/>
      <c r="C222" s="5"/>
      <c r="D222" s="5"/>
      <c r="E222" s="5"/>
      <c r="F222" s="48"/>
      <c r="G222" s="5"/>
      <c r="H222" s="5"/>
      <c r="I222" s="5"/>
      <c r="J222" s="5"/>
      <c r="K222" s="5"/>
      <c r="L222" s="5"/>
      <c r="M222" s="5"/>
      <c r="N222" s="5"/>
      <c r="O222" s="5"/>
      <c r="P222" s="5"/>
      <c r="Q222" s="5"/>
      <c r="R222" s="5"/>
      <c r="S222" s="5"/>
      <c r="T222" s="5"/>
      <c r="U222" s="5"/>
      <c r="V222" s="5"/>
      <c r="W222" s="5"/>
      <c r="X222" s="5"/>
      <c r="Y222" s="5"/>
      <c r="Z222" s="5"/>
    </row>
    <row r="223" spans="1:26" ht="14" x14ac:dyDescent="0.15">
      <c r="A223" s="48"/>
      <c r="B223" s="5"/>
      <c r="C223" s="5"/>
      <c r="D223" s="5"/>
      <c r="E223" s="5"/>
      <c r="F223" s="48"/>
      <c r="G223" s="5"/>
      <c r="H223" s="5"/>
      <c r="I223" s="5"/>
      <c r="J223" s="5"/>
      <c r="K223" s="5"/>
      <c r="L223" s="5"/>
      <c r="M223" s="5"/>
      <c r="N223" s="5"/>
      <c r="O223" s="5"/>
      <c r="P223" s="5"/>
      <c r="Q223" s="5"/>
      <c r="R223" s="5"/>
      <c r="S223" s="5"/>
      <c r="T223" s="5"/>
      <c r="U223" s="5"/>
      <c r="V223" s="5"/>
      <c r="W223" s="5"/>
      <c r="X223" s="5"/>
      <c r="Y223" s="5"/>
      <c r="Z223" s="5"/>
    </row>
    <row r="224" spans="1:26" ht="14" x14ac:dyDescent="0.15">
      <c r="A224" s="48"/>
      <c r="B224" s="5"/>
      <c r="C224" s="5"/>
      <c r="D224" s="5"/>
      <c r="E224" s="5"/>
      <c r="F224" s="48"/>
      <c r="G224" s="5"/>
      <c r="H224" s="5"/>
      <c r="I224" s="5"/>
      <c r="J224" s="5"/>
      <c r="K224" s="5"/>
      <c r="L224" s="5"/>
      <c r="M224" s="5"/>
      <c r="N224" s="5"/>
      <c r="O224" s="5"/>
      <c r="P224" s="5"/>
      <c r="Q224" s="5"/>
      <c r="R224" s="5"/>
      <c r="S224" s="5"/>
      <c r="T224" s="5"/>
      <c r="U224" s="5"/>
      <c r="V224" s="5"/>
      <c r="W224" s="5"/>
      <c r="X224" s="5"/>
      <c r="Y224" s="5"/>
      <c r="Z224" s="5"/>
    </row>
    <row r="225" spans="1:26" ht="14" x14ac:dyDescent="0.15">
      <c r="A225" s="48"/>
      <c r="B225" s="5"/>
      <c r="C225" s="5"/>
      <c r="D225" s="5"/>
      <c r="E225" s="5"/>
      <c r="F225" s="48"/>
      <c r="G225" s="5"/>
      <c r="H225" s="5"/>
      <c r="I225" s="5"/>
      <c r="J225" s="5"/>
      <c r="K225" s="5"/>
      <c r="L225" s="5"/>
      <c r="M225" s="5"/>
      <c r="N225" s="5"/>
      <c r="O225" s="5"/>
      <c r="P225" s="5"/>
      <c r="Q225" s="5"/>
      <c r="R225" s="5"/>
      <c r="S225" s="5"/>
      <c r="T225" s="5"/>
      <c r="U225" s="5"/>
      <c r="V225" s="5"/>
      <c r="W225" s="5"/>
      <c r="X225" s="5"/>
      <c r="Y225" s="5"/>
      <c r="Z225" s="5"/>
    </row>
    <row r="226" spans="1:26" ht="14" x14ac:dyDescent="0.15">
      <c r="A226" s="48"/>
      <c r="B226" s="5"/>
      <c r="C226" s="5"/>
      <c r="D226" s="5"/>
      <c r="E226" s="5"/>
      <c r="F226" s="48"/>
      <c r="G226" s="5"/>
      <c r="H226" s="5"/>
      <c r="I226" s="5"/>
      <c r="J226" s="5"/>
      <c r="K226" s="5"/>
      <c r="L226" s="5"/>
      <c r="M226" s="5"/>
      <c r="N226" s="5"/>
      <c r="O226" s="5"/>
      <c r="P226" s="5"/>
      <c r="Q226" s="5"/>
      <c r="R226" s="5"/>
      <c r="S226" s="5"/>
      <c r="T226" s="5"/>
      <c r="U226" s="5"/>
      <c r="V226" s="5"/>
      <c r="W226" s="5"/>
      <c r="X226" s="5"/>
      <c r="Y226" s="5"/>
      <c r="Z226" s="5"/>
    </row>
    <row r="227" spans="1:26" ht="14" x14ac:dyDescent="0.15">
      <c r="A227" s="48"/>
      <c r="B227" s="5"/>
      <c r="C227" s="5"/>
      <c r="D227" s="5"/>
      <c r="E227" s="5"/>
      <c r="F227" s="48"/>
      <c r="G227" s="5"/>
      <c r="H227" s="5"/>
      <c r="I227" s="5"/>
      <c r="J227" s="5"/>
      <c r="K227" s="5"/>
      <c r="L227" s="5"/>
      <c r="M227" s="5"/>
      <c r="N227" s="5"/>
      <c r="O227" s="5"/>
      <c r="P227" s="5"/>
      <c r="Q227" s="5"/>
      <c r="R227" s="5"/>
      <c r="S227" s="5"/>
      <c r="T227" s="5"/>
      <c r="U227" s="5"/>
      <c r="V227" s="5"/>
      <c r="W227" s="5"/>
      <c r="X227" s="5"/>
      <c r="Y227" s="5"/>
      <c r="Z227" s="5"/>
    </row>
    <row r="228" spans="1:26" ht="14" x14ac:dyDescent="0.15">
      <c r="A228" s="48"/>
      <c r="B228" s="5"/>
      <c r="C228" s="5"/>
      <c r="D228" s="5"/>
      <c r="E228" s="5"/>
      <c r="F228" s="48"/>
      <c r="G228" s="5"/>
      <c r="H228" s="5"/>
      <c r="I228" s="5"/>
      <c r="J228" s="5"/>
      <c r="K228" s="5"/>
      <c r="L228" s="5"/>
      <c r="M228" s="5"/>
      <c r="N228" s="5"/>
      <c r="O228" s="5"/>
      <c r="P228" s="5"/>
      <c r="Q228" s="5"/>
      <c r="R228" s="5"/>
      <c r="S228" s="5"/>
      <c r="T228" s="5"/>
      <c r="U228" s="5"/>
      <c r="V228" s="5"/>
      <c r="W228" s="5"/>
      <c r="X228" s="5"/>
      <c r="Y228" s="5"/>
      <c r="Z228" s="5"/>
    </row>
    <row r="229" spans="1:26" ht="14" x14ac:dyDescent="0.15">
      <c r="A229" s="48"/>
      <c r="B229" s="5"/>
      <c r="C229" s="5"/>
      <c r="D229" s="5"/>
      <c r="E229" s="5"/>
      <c r="F229" s="48"/>
      <c r="G229" s="5"/>
      <c r="H229" s="5"/>
      <c r="I229" s="5"/>
      <c r="J229" s="5"/>
      <c r="K229" s="5"/>
      <c r="L229" s="5"/>
      <c r="M229" s="5"/>
      <c r="N229" s="5"/>
      <c r="O229" s="5"/>
      <c r="P229" s="5"/>
      <c r="Q229" s="5"/>
      <c r="R229" s="5"/>
      <c r="S229" s="5"/>
      <c r="T229" s="5"/>
      <c r="U229" s="5"/>
      <c r="V229" s="5"/>
      <c r="W229" s="5"/>
      <c r="X229" s="5"/>
      <c r="Y229" s="5"/>
      <c r="Z229" s="5"/>
    </row>
    <row r="230" spans="1:26" ht="14" x14ac:dyDescent="0.15">
      <c r="A230" s="48"/>
      <c r="B230" s="5"/>
      <c r="C230" s="5"/>
      <c r="D230" s="5"/>
      <c r="E230" s="5"/>
      <c r="F230" s="48"/>
      <c r="G230" s="5"/>
      <c r="H230" s="5"/>
      <c r="I230" s="5"/>
      <c r="J230" s="5"/>
      <c r="K230" s="5"/>
      <c r="L230" s="5"/>
      <c r="M230" s="5"/>
      <c r="N230" s="5"/>
      <c r="O230" s="5"/>
      <c r="P230" s="5"/>
      <c r="Q230" s="5"/>
      <c r="R230" s="5"/>
      <c r="S230" s="5"/>
      <c r="T230" s="5"/>
      <c r="U230" s="5"/>
      <c r="V230" s="5"/>
      <c r="W230" s="5"/>
      <c r="X230" s="5"/>
      <c r="Y230" s="5"/>
      <c r="Z230" s="5"/>
    </row>
    <row r="231" spans="1:26" ht="14" x14ac:dyDescent="0.15">
      <c r="A231" s="48"/>
      <c r="B231" s="5"/>
      <c r="C231" s="5"/>
      <c r="D231" s="5"/>
      <c r="E231" s="5"/>
      <c r="F231" s="48"/>
      <c r="G231" s="5"/>
      <c r="H231" s="5"/>
      <c r="I231" s="5"/>
      <c r="J231" s="5"/>
      <c r="K231" s="5"/>
      <c r="L231" s="5"/>
      <c r="M231" s="5"/>
      <c r="N231" s="5"/>
      <c r="O231" s="5"/>
      <c r="P231" s="5"/>
      <c r="Q231" s="5"/>
      <c r="R231" s="5"/>
      <c r="S231" s="5"/>
      <c r="T231" s="5"/>
      <c r="U231" s="5"/>
      <c r="V231" s="5"/>
      <c r="W231" s="5"/>
      <c r="X231" s="5"/>
      <c r="Y231" s="5"/>
      <c r="Z231" s="5"/>
    </row>
    <row r="232" spans="1:26" ht="14" x14ac:dyDescent="0.15">
      <c r="A232" s="48"/>
      <c r="B232" s="5"/>
      <c r="C232" s="5"/>
      <c r="D232" s="5"/>
      <c r="E232" s="5"/>
      <c r="F232" s="48"/>
      <c r="G232" s="5"/>
      <c r="H232" s="5"/>
      <c r="I232" s="5"/>
      <c r="J232" s="5"/>
      <c r="K232" s="5"/>
      <c r="L232" s="5"/>
      <c r="M232" s="5"/>
      <c r="N232" s="5"/>
      <c r="O232" s="5"/>
      <c r="P232" s="5"/>
      <c r="Q232" s="5"/>
      <c r="R232" s="5"/>
      <c r="S232" s="5"/>
      <c r="T232" s="5"/>
      <c r="U232" s="5"/>
      <c r="V232" s="5"/>
      <c r="W232" s="5"/>
      <c r="X232" s="5"/>
      <c r="Y232" s="5"/>
      <c r="Z232" s="5"/>
    </row>
    <row r="233" spans="1:26" ht="14" x14ac:dyDescent="0.15">
      <c r="A233" s="48"/>
      <c r="B233" s="5"/>
      <c r="C233" s="5"/>
      <c r="D233" s="5"/>
      <c r="E233" s="5"/>
      <c r="F233" s="48"/>
      <c r="G233" s="5"/>
      <c r="H233" s="5"/>
      <c r="I233" s="5"/>
      <c r="J233" s="5"/>
      <c r="K233" s="5"/>
      <c r="L233" s="5"/>
      <c r="M233" s="5"/>
      <c r="N233" s="5"/>
      <c r="O233" s="5"/>
      <c r="P233" s="5"/>
      <c r="Q233" s="5"/>
      <c r="R233" s="5"/>
      <c r="S233" s="5"/>
      <c r="T233" s="5"/>
      <c r="U233" s="5"/>
      <c r="V233" s="5"/>
      <c r="W233" s="5"/>
      <c r="X233" s="5"/>
      <c r="Y233" s="5"/>
      <c r="Z233" s="5"/>
    </row>
    <row r="234" spans="1:26" ht="14" x14ac:dyDescent="0.15">
      <c r="A234" s="48"/>
      <c r="B234" s="5"/>
      <c r="C234" s="5"/>
      <c r="D234" s="5"/>
      <c r="E234" s="5"/>
      <c r="F234" s="48"/>
      <c r="G234" s="5"/>
      <c r="H234" s="5"/>
      <c r="I234" s="5"/>
      <c r="J234" s="5"/>
      <c r="K234" s="5"/>
      <c r="L234" s="5"/>
      <c r="M234" s="5"/>
      <c r="N234" s="5"/>
      <c r="O234" s="5"/>
      <c r="P234" s="5"/>
      <c r="Q234" s="5"/>
      <c r="R234" s="5"/>
      <c r="S234" s="5"/>
      <c r="T234" s="5"/>
      <c r="U234" s="5"/>
      <c r="V234" s="5"/>
      <c r="W234" s="5"/>
      <c r="X234" s="5"/>
      <c r="Y234" s="5"/>
      <c r="Z234" s="5"/>
    </row>
    <row r="235" spans="1:26" ht="14" x14ac:dyDescent="0.15">
      <c r="A235" s="48"/>
      <c r="B235" s="5"/>
      <c r="C235" s="5"/>
      <c r="D235" s="5"/>
      <c r="E235" s="5"/>
      <c r="F235" s="48"/>
      <c r="G235" s="5"/>
      <c r="H235" s="5"/>
      <c r="I235" s="5"/>
      <c r="J235" s="5"/>
      <c r="K235" s="5"/>
      <c r="L235" s="5"/>
      <c r="M235" s="5"/>
      <c r="N235" s="5"/>
      <c r="O235" s="5"/>
      <c r="P235" s="5"/>
      <c r="Q235" s="5"/>
      <c r="R235" s="5"/>
      <c r="S235" s="5"/>
      <c r="T235" s="5"/>
      <c r="U235" s="5"/>
      <c r="V235" s="5"/>
      <c r="W235" s="5"/>
      <c r="X235" s="5"/>
      <c r="Y235" s="5"/>
      <c r="Z235" s="5"/>
    </row>
    <row r="236" spans="1:26" ht="14" x14ac:dyDescent="0.15">
      <c r="A236" s="48"/>
      <c r="B236" s="5"/>
      <c r="C236" s="5"/>
      <c r="D236" s="5"/>
      <c r="E236" s="5"/>
      <c r="F236" s="48"/>
      <c r="G236" s="5"/>
      <c r="H236" s="5"/>
      <c r="I236" s="5"/>
      <c r="J236" s="5"/>
      <c r="K236" s="5"/>
      <c r="L236" s="5"/>
      <c r="M236" s="5"/>
      <c r="N236" s="5"/>
      <c r="O236" s="5"/>
      <c r="P236" s="5"/>
      <c r="Q236" s="5"/>
      <c r="R236" s="5"/>
      <c r="S236" s="5"/>
      <c r="T236" s="5"/>
      <c r="U236" s="5"/>
      <c r="V236" s="5"/>
      <c r="W236" s="5"/>
      <c r="X236" s="5"/>
      <c r="Y236" s="5"/>
      <c r="Z236" s="5"/>
    </row>
    <row r="237" spans="1:26" ht="14" x14ac:dyDescent="0.15">
      <c r="A237" s="48"/>
      <c r="B237" s="5"/>
      <c r="C237" s="5"/>
      <c r="D237" s="5"/>
      <c r="E237" s="5"/>
      <c r="F237" s="48"/>
      <c r="G237" s="5"/>
      <c r="H237" s="5"/>
      <c r="I237" s="5"/>
      <c r="J237" s="5"/>
      <c r="K237" s="5"/>
      <c r="L237" s="5"/>
      <c r="M237" s="5"/>
      <c r="N237" s="5"/>
      <c r="O237" s="5"/>
      <c r="P237" s="5"/>
      <c r="Q237" s="5"/>
      <c r="R237" s="5"/>
      <c r="S237" s="5"/>
      <c r="T237" s="5"/>
      <c r="U237" s="5"/>
      <c r="V237" s="5"/>
      <c r="W237" s="5"/>
      <c r="X237" s="5"/>
      <c r="Y237" s="5"/>
      <c r="Z237" s="5"/>
    </row>
    <row r="238" spans="1:26" ht="14" x14ac:dyDescent="0.15">
      <c r="A238" s="48"/>
      <c r="B238" s="5"/>
      <c r="C238" s="5"/>
      <c r="D238" s="5"/>
      <c r="E238" s="5"/>
      <c r="F238" s="48"/>
      <c r="G238" s="5"/>
      <c r="H238" s="5"/>
      <c r="I238" s="5"/>
      <c r="J238" s="5"/>
      <c r="K238" s="5"/>
      <c r="L238" s="5"/>
      <c r="M238" s="5"/>
      <c r="N238" s="5"/>
      <c r="O238" s="5"/>
      <c r="P238" s="5"/>
      <c r="Q238" s="5"/>
      <c r="R238" s="5"/>
      <c r="S238" s="5"/>
      <c r="T238" s="5"/>
      <c r="U238" s="5"/>
      <c r="V238" s="5"/>
      <c r="W238" s="5"/>
      <c r="X238" s="5"/>
      <c r="Y238" s="5"/>
      <c r="Z238" s="5"/>
    </row>
    <row r="239" spans="1:26" ht="14" x14ac:dyDescent="0.15">
      <c r="A239" s="48"/>
      <c r="B239" s="5"/>
      <c r="C239" s="5"/>
      <c r="D239" s="5"/>
      <c r="E239" s="5"/>
      <c r="F239" s="48"/>
      <c r="G239" s="5"/>
      <c r="H239" s="5"/>
      <c r="I239" s="5"/>
      <c r="J239" s="5"/>
      <c r="K239" s="5"/>
      <c r="L239" s="5"/>
      <c r="M239" s="5"/>
      <c r="N239" s="5"/>
      <c r="O239" s="5"/>
      <c r="P239" s="5"/>
      <c r="Q239" s="5"/>
      <c r="R239" s="5"/>
      <c r="S239" s="5"/>
      <c r="T239" s="5"/>
      <c r="U239" s="5"/>
      <c r="V239" s="5"/>
      <c r="W239" s="5"/>
      <c r="X239" s="5"/>
      <c r="Y239" s="5"/>
      <c r="Z239" s="5"/>
    </row>
    <row r="240" spans="1:26" ht="14" x14ac:dyDescent="0.15">
      <c r="A240" s="48"/>
      <c r="B240" s="5"/>
      <c r="C240" s="5"/>
      <c r="D240" s="5"/>
      <c r="E240" s="5"/>
      <c r="F240" s="48"/>
      <c r="G240" s="5"/>
      <c r="H240" s="5"/>
      <c r="I240" s="5"/>
      <c r="J240" s="5"/>
      <c r="K240" s="5"/>
      <c r="L240" s="5"/>
      <c r="M240" s="5"/>
      <c r="N240" s="5"/>
      <c r="O240" s="5"/>
      <c r="P240" s="5"/>
      <c r="Q240" s="5"/>
      <c r="R240" s="5"/>
      <c r="S240" s="5"/>
      <c r="T240" s="5"/>
      <c r="U240" s="5"/>
      <c r="V240" s="5"/>
      <c r="W240" s="5"/>
      <c r="X240" s="5"/>
      <c r="Y240" s="5"/>
      <c r="Z240" s="5"/>
    </row>
    <row r="241" spans="1:26" ht="14" x14ac:dyDescent="0.15">
      <c r="A241" s="48"/>
      <c r="B241" s="5"/>
      <c r="C241" s="5"/>
      <c r="D241" s="5"/>
      <c r="E241" s="5"/>
      <c r="F241" s="48"/>
      <c r="G241" s="5"/>
      <c r="H241" s="5"/>
      <c r="I241" s="5"/>
      <c r="J241" s="5"/>
      <c r="K241" s="5"/>
      <c r="L241" s="5"/>
      <c r="M241" s="5"/>
      <c r="N241" s="5"/>
      <c r="O241" s="5"/>
      <c r="P241" s="5"/>
      <c r="Q241" s="5"/>
      <c r="R241" s="5"/>
      <c r="S241" s="5"/>
      <c r="T241" s="5"/>
      <c r="U241" s="5"/>
      <c r="V241" s="5"/>
      <c r="W241" s="5"/>
      <c r="X241" s="5"/>
      <c r="Y241" s="5"/>
      <c r="Z241" s="5"/>
    </row>
    <row r="242" spans="1:26" ht="14" x14ac:dyDescent="0.15">
      <c r="A242" s="48"/>
      <c r="B242" s="5"/>
      <c r="C242" s="5"/>
      <c r="D242" s="5"/>
      <c r="E242" s="5"/>
      <c r="F242" s="48"/>
      <c r="G242" s="5"/>
      <c r="H242" s="5"/>
      <c r="I242" s="5"/>
      <c r="J242" s="5"/>
      <c r="K242" s="5"/>
      <c r="L242" s="5"/>
      <c r="M242" s="5"/>
      <c r="N242" s="5"/>
      <c r="O242" s="5"/>
      <c r="P242" s="5"/>
      <c r="Q242" s="5"/>
      <c r="R242" s="5"/>
      <c r="S242" s="5"/>
      <c r="T242" s="5"/>
      <c r="U242" s="5"/>
      <c r="V242" s="5"/>
      <c r="W242" s="5"/>
      <c r="X242" s="5"/>
      <c r="Y242" s="5"/>
      <c r="Z242" s="5"/>
    </row>
    <row r="243" spans="1:26" ht="14" x14ac:dyDescent="0.15">
      <c r="A243" s="48"/>
      <c r="B243" s="5"/>
      <c r="C243" s="5"/>
      <c r="D243" s="5"/>
      <c r="E243" s="5"/>
      <c r="F243" s="48"/>
      <c r="G243" s="5"/>
      <c r="H243" s="5"/>
      <c r="I243" s="5"/>
      <c r="J243" s="5"/>
      <c r="K243" s="5"/>
      <c r="L243" s="5"/>
      <c r="M243" s="5"/>
      <c r="N243" s="5"/>
      <c r="O243" s="5"/>
      <c r="P243" s="5"/>
      <c r="Q243" s="5"/>
      <c r="R243" s="5"/>
      <c r="S243" s="5"/>
      <c r="T243" s="5"/>
      <c r="U243" s="5"/>
      <c r="V243" s="5"/>
      <c r="W243" s="5"/>
      <c r="X243" s="5"/>
      <c r="Y243" s="5"/>
      <c r="Z243" s="5"/>
    </row>
    <row r="244" spans="1:26" ht="14" x14ac:dyDescent="0.15">
      <c r="A244" s="48"/>
      <c r="B244" s="5"/>
      <c r="C244" s="5"/>
      <c r="D244" s="5"/>
      <c r="E244" s="5"/>
      <c r="F244" s="48"/>
      <c r="G244" s="5"/>
      <c r="H244" s="5"/>
      <c r="I244" s="5"/>
      <c r="J244" s="5"/>
      <c r="K244" s="5"/>
      <c r="L244" s="5"/>
      <c r="M244" s="5"/>
      <c r="N244" s="5"/>
      <c r="O244" s="5"/>
      <c r="P244" s="5"/>
      <c r="Q244" s="5"/>
      <c r="R244" s="5"/>
      <c r="S244" s="5"/>
      <c r="T244" s="5"/>
      <c r="U244" s="5"/>
      <c r="V244" s="5"/>
      <c r="W244" s="5"/>
      <c r="X244" s="5"/>
      <c r="Y244" s="5"/>
      <c r="Z244" s="5"/>
    </row>
    <row r="245" spans="1:26" ht="14" x14ac:dyDescent="0.15">
      <c r="A245" s="48"/>
      <c r="B245" s="5"/>
      <c r="C245" s="5"/>
      <c r="D245" s="5"/>
      <c r="E245" s="5"/>
      <c r="F245" s="48"/>
      <c r="G245" s="5"/>
      <c r="H245" s="5"/>
      <c r="I245" s="5"/>
      <c r="J245" s="5"/>
      <c r="K245" s="5"/>
      <c r="L245" s="5"/>
      <c r="M245" s="5"/>
      <c r="N245" s="5"/>
      <c r="O245" s="5"/>
      <c r="P245" s="5"/>
      <c r="Q245" s="5"/>
      <c r="R245" s="5"/>
      <c r="S245" s="5"/>
      <c r="T245" s="5"/>
      <c r="U245" s="5"/>
      <c r="V245" s="5"/>
      <c r="W245" s="5"/>
      <c r="X245" s="5"/>
      <c r="Y245" s="5"/>
      <c r="Z245" s="5"/>
    </row>
    <row r="246" spans="1:26" ht="14" x14ac:dyDescent="0.15">
      <c r="A246" s="48"/>
      <c r="B246" s="5"/>
      <c r="C246" s="5"/>
      <c r="D246" s="5"/>
      <c r="E246" s="5"/>
      <c r="F246" s="48"/>
      <c r="G246" s="5"/>
      <c r="H246" s="5"/>
      <c r="I246" s="5"/>
      <c r="J246" s="5"/>
      <c r="K246" s="5"/>
      <c r="L246" s="5"/>
      <c r="M246" s="5"/>
      <c r="N246" s="5"/>
      <c r="O246" s="5"/>
      <c r="P246" s="5"/>
      <c r="Q246" s="5"/>
      <c r="R246" s="5"/>
      <c r="S246" s="5"/>
      <c r="T246" s="5"/>
      <c r="U246" s="5"/>
      <c r="V246" s="5"/>
      <c r="W246" s="5"/>
      <c r="X246" s="5"/>
      <c r="Y246" s="5"/>
      <c r="Z246" s="5"/>
    </row>
    <row r="247" spans="1:26" ht="14" x14ac:dyDescent="0.15">
      <c r="A247" s="48"/>
      <c r="B247" s="5"/>
      <c r="C247" s="5"/>
      <c r="D247" s="5"/>
      <c r="E247" s="5"/>
      <c r="F247" s="48"/>
      <c r="G247" s="5"/>
      <c r="H247" s="5"/>
      <c r="I247" s="5"/>
      <c r="J247" s="5"/>
      <c r="K247" s="5"/>
      <c r="L247" s="5"/>
      <c r="M247" s="5"/>
      <c r="N247" s="5"/>
      <c r="O247" s="5"/>
      <c r="P247" s="5"/>
      <c r="Q247" s="5"/>
      <c r="R247" s="5"/>
      <c r="S247" s="5"/>
      <c r="T247" s="5"/>
      <c r="U247" s="5"/>
      <c r="V247" s="5"/>
      <c r="W247" s="5"/>
      <c r="X247" s="5"/>
      <c r="Y247" s="5"/>
      <c r="Z247" s="5"/>
    </row>
    <row r="248" spans="1:26" ht="14" x14ac:dyDescent="0.15">
      <c r="A248" s="48"/>
      <c r="B248" s="5"/>
      <c r="C248" s="5"/>
      <c r="D248" s="5"/>
      <c r="E248" s="5"/>
      <c r="F248" s="48"/>
      <c r="G248" s="5"/>
      <c r="H248" s="5"/>
      <c r="I248" s="5"/>
      <c r="J248" s="5"/>
      <c r="K248" s="5"/>
      <c r="L248" s="5"/>
      <c r="M248" s="5"/>
      <c r="N248" s="5"/>
      <c r="O248" s="5"/>
      <c r="P248" s="5"/>
      <c r="Q248" s="5"/>
      <c r="R248" s="5"/>
      <c r="S248" s="5"/>
      <c r="T248" s="5"/>
      <c r="U248" s="5"/>
      <c r="V248" s="5"/>
      <c r="W248" s="5"/>
      <c r="X248" s="5"/>
      <c r="Y248" s="5"/>
      <c r="Z248" s="5"/>
    </row>
    <row r="249" spans="1:26" ht="14" x14ac:dyDescent="0.15">
      <c r="A249" s="48"/>
      <c r="B249" s="5"/>
      <c r="C249" s="5"/>
      <c r="D249" s="5"/>
      <c r="E249" s="5"/>
      <c r="F249" s="48"/>
      <c r="G249" s="5"/>
      <c r="H249" s="5"/>
      <c r="I249" s="5"/>
      <c r="J249" s="5"/>
      <c r="K249" s="5"/>
      <c r="L249" s="5"/>
      <c r="M249" s="5"/>
      <c r="N249" s="5"/>
      <c r="O249" s="5"/>
      <c r="P249" s="5"/>
      <c r="Q249" s="5"/>
      <c r="R249" s="5"/>
      <c r="S249" s="5"/>
      <c r="T249" s="5"/>
      <c r="U249" s="5"/>
      <c r="V249" s="5"/>
      <c r="W249" s="5"/>
      <c r="X249" s="5"/>
      <c r="Y249" s="5"/>
      <c r="Z249" s="5"/>
    </row>
    <row r="250" spans="1:26" ht="14" x14ac:dyDescent="0.15">
      <c r="A250" s="48"/>
      <c r="B250" s="5"/>
      <c r="C250" s="5"/>
      <c r="D250" s="5"/>
      <c r="E250" s="5"/>
      <c r="F250" s="48"/>
      <c r="G250" s="5"/>
      <c r="H250" s="5"/>
      <c r="I250" s="5"/>
      <c r="J250" s="5"/>
      <c r="K250" s="5"/>
      <c r="L250" s="5"/>
      <c r="M250" s="5"/>
      <c r="N250" s="5"/>
      <c r="O250" s="5"/>
      <c r="P250" s="5"/>
      <c r="Q250" s="5"/>
      <c r="R250" s="5"/>
      <c r="S250" s="5"/>
      <c r="T250" s="5"/>
      <c r="U250" s="5"/>
      <c r="V250" s="5"/>
      <c r="W250" s="5"/>
      <c r="X250" s="5"/>
      <c r="Y250" s="5"/>
      <c r="Z250" s="5"/>
    </row>
    <row r="251" spans="1:26" ht="14" x14ac:dyDescent="0.15">
      <c r="A251" s="48"/>
      <c r="B251" s="5"/>
      <c r="C251" s="5"/>
      <c r="D251" s="5"/>
      <c r="E251" s="5"/>
      <c r="F251" s="48"/>
      <c r="G251" s="5"/>
      <c r="H251" s="5"/>
      <c r="I251" s="5"/>
      <c r="J251" s="5"/>
      <c r="K251" s="5"/>
      <c r="L251" s="5"/>
      <c r="M251" s="5"/>
      <c r="N251" s="5"/>
      <c r="O251" s="5"/>
      <c r="P251" s="5"/>
      <c r="Q251" s="5"/>
      <c r="R251" s="5"/>
      <c r="S251" s="5"/>
      <c r="T251" s="5"/>
      <c r="U251" s="5"/>
      <c r="V251" s="5"/>
      <c r="W251" s="5"/>
      <c r="X251" s="5"/>
      <c r="Y251" s="5"/>
      <c r="Z251" s="5"/>
    </row>
    <row r="252" spans="1:26" ht="14" x14ac:dyDescent="0.15">
      <c r="A252" s="48"/>
      <c r="B252" s="5"/>
      <c r="C252" s="5"/>
      <c r="D252" s="5"/>
      <c r="E252" s="5"/>
      <c r="F252" s="48"/>
      <c r="G252" s="5"/>
      <c r="H252" s="5"/>
      <c r="I252" s="5"/>
      <c r="J252" s="5"/>
      <c r="K252" s="5"/>
      <c r="L252" s="5"/>
      <c r="M252" s="5"/>
      <c r="N252" s="5"/>
      <c r="O252" s="5"/>
      <c r="P252" s="5"/>
      <c r="Q252" s="5"/>
      <c r="R252" s="5"/>
      <c r="S252" s="5"/>
      <c r="T252" s="5"/>
      <c r="U252" s="5"/>
      <c r="V252" s="5"/>
      <c r="W252" s="5"/>
      <c r="X252" s="5"/>
      <c r="Y252" s="5"/>
      <c r="Z252" s="5"/>
    </row>
    <row r="253" spans="1:26" ht="14" x14ac:dyDescent="0.15">
      <c r="A253" s="48"/>
      <c r="B253" s="5"/>
      <c r="C253" s="5"/>
      <c r="D253" s="5"/>
      <c r="E253" s="5"/>
      <c r="F253" s="48"/>
      <c r="G253" s="5"/>
      <c r="H253" s="5"/>
      <c r="I253" s="5"/>
      <c r="J253" s="5"/>
      <c r="K253" s="5"/>
      <c r="L253" s="5"/>
      <c r="M253" s="5"/>
      <c r="N253" s="5"/>
      <c r="O253" s="5"/>
      <c r="P253" s="5"/>
      <c r="Q253" s="5"/>
      <c r="R253" s="5"/>
      <c r="S253" s="5"/>
      <c r="T253" s="5"/>
      <c r="U253" s="5"/>
      <c r="V253" s="5"/>
      <c r="W253" s="5"/>
      <c r="X253" s="5"/>
      <c r="Y253" s="5"/>
      <c r="Z253" s="5"/>
    </row>
    <row r="254" spans="1:26" ht="14" x14ac:dyDescent="0.15">
      <c r="A254" s="48"/>
      <c r="B254" s="5"/>
      <c r="C254" s="5"/>
      <c r="D254" s="5"/>
      <c r="E254" s="5"/>
      <c r="F254" s="48"/>
      <c r="G254" s="5"/>
      <c r="H254" s="5"/>
      <c r="I254" s="5"/>
      <c r="J254" s="5"/>
      <c r="K254" s="5"/>
      <c r="L254" s="5"/>
      <c r="M254" s="5"/>
      <c r="N254" s="5"/>
      <c r="O254" s="5"/>
      <c r="P254" s="5"/>
      <c r="Q254" s="5"/>
      <c r="R254" s="5"/>
      <c r="S254" s="5"/>
      <c r="T254" s="5"/>
      <c r="U254" s="5"/>
      <c r="V254" s="5"/>
      <c r="W254" s="5"/>
      <c r="X254" s="5"/>
      <c r="Y254" s="5"/>
      <c r="Z254" s="5"/>
    </row>
    <row r="255" spans="1:26" ht="14" x14ac:dyDescent="0.15">
      <c r="A255" s="48"/>
      <c r="B255" s="5"/>
      <c r="C255" s="5"/>
      <c r="D255" s="5"/>
      <c r="E255" s="5"/>
      <c r="F255" s="48"/>
      <c r="G255" s="5"/>
      <c r="H255" s="5"/>
      <c r="I255" s="5"/>
      <c r="J255" s="5"/>
      <c r="K255" s="5"/>
      <c r="L255" s="5"/>
      <c r="M255" s="5"/>
      <c r="N255" s="5"/>
      <c r="O255" s="5"/>
      <c r="P255" s="5"/>
      <c r="Q255" s="5"/>
      <c r="R255" s="5"/>
      <c r="S255" s="5"/>
      <c r="T255" s="5"/>
      <c r="U255" s="5"/>
      <c r="V255" s="5"/>
      <c r="W255" s="5"/>
      <c r="X255" s="5"/>
      <c r="Y255" s="5"/>
      <c r="Z255" s="5"/>
    </row>
    <row r="256" spans="1:26" ht="14" x14ac:dyDescent="0.15">
      <c r="A256" s="48"/>
      <c r="B256" s="5"/>
      <c r="C256" s="5"/>
      <c r="D256" s="5"/>
      <c r="E256" s="5"/>
      <c r="F256" s="48"/>
      <c r="G256" s="5"/>
      <c r="H256" s="5"/>
      <c r="I256" s="5"/>
      <c r="J256" s="5"/>
      <c r="K256" s="5"/>
      <c r="L256" s="5"/>
      <c r="M256" s="5"/>
      <c r="N256" s="5"/>
      <c r="O256" s="5"/>
      <c r="P256" s="5"/>
      <c r="Q256" s="5"/>
      <c r="R256" s="5"/>
      <c r="S256" s="5"/>
      <c r="T256" s="5"/>
      <c r="U256" s="5"/>
      <c r="V256" s="5"/>
      <c r="W256" s="5"/>
      <c r="X256" s="5"/>
      <c r="Y256" s="5"/>
      <c r="Z256" s="5"/>
    </row>
    <row r="257" spans="1:26" ht="14" x14ac:dyDescent="0.15">
      <c r="A257" s="48"/>
      <c r="B257" s="5"/>
      <c r="C257" s="5"/>
      <c r="D257" s="5"/>
      <c r="E257" s="5"/>
      <c r="F257" s="48"/>
      <c r="G257" s="5"/>
      <c r="H257" s="5"/>
      <c r="I257" s="5"/>
      <c r="J257" s="5"/>
      <c r="K257" s="5"/>
      <c r="L257" s="5"/>
      <c r="M257" s="5"/>
      <c r="N257" s="5"/>
      <c r="O257" s="5"/>
      <c r="P257" s="5"/>
      <c r="Q257" s="5"/>
      <c r="R257" s="5"/>
      <c r="S257" s="5"/>
      <c r="T257" s="5"/>
      <c r="U257" s="5"/>
      <c r="V257" s="5"/>
      <c r="W257" s="5"/>
      <c r="X257" s="5"/>
      <c r="Y257" s="5"/>
      <c r="Z257" s="5"/>
    </row>
    <row r="258" spans="1:26" ht="14" x14ac:dyDescent="0.15">
      <c r="A258" s="48"/>
      <c r="B258" s="5"/>
      <c r="C258" s="5"/>
      <c r="D258" s="5"/>
      <c r="E258" s="5"/>
      <c r="F258" s="48"/>
      <c r="G258" s="5"/>
      <c r="H258" s="5"/>
      <c r="I258" s="5"/>
      <c r="J258" s="5"/>
      <c r="K258" s="5"/>
      <c r="L258" s="5"/>
      <c r="M258" s="5"/>
      <c r="N258" s="5"/>
      <c r="O258" s="5"/>
      <c r="P258" s="5"/>
      <c r="Q258" s="5"/>
      <c r="R258" s="5"/>
      <c r="S258" s="5"/>
      <c r="T258" s="5"/>
      <c r="U258" s="5"/>
      <c r="V258" s="5"/>
      <c r="W258" s="5"/>
      <c r="X258" s="5"/>
      <c r="Y258" s="5"/>
      <c r="Z258" s="5"/>
    </row>
    <row r="259" spans="1:26" ht="14" x14ac:dyDescent="0.15">
      <c r="A259" s="48"/>
      <c r="B259" s="5"/>
      <c r="C259" s="5"/>
      <c r="D259" s="5"/>
      <c r="E259" s="5"/>
      <c r="F259" s="48"/>
      <c r="G259" s="5"/>
      <c r="H259" s="5"/>
      <c r="I259" s="5"/>
      <c r="J259" s="5"/>
      <c r="K259" s="5"/>
      <c r="L259" s="5"/>
      <c r="M259" s="5"/>
      <c r="N259" s="5"/>
      <c r="O259" s="5"/>
      <c r="P259" s="5"/>
      <c r="Q259" s="5"/>
      <c r="R259" s="5"/>
      <c r="S259" s="5"/>
      <c r="T259" s="5"/>
      <c r="U259" s="5"/>
      <c r="V259" s="5"/>
      <c r="W259" s="5"/>
      <c r="X259" s="5"/>
      <c r="Y259" s="5"/>
      <c r="Z259" s="5"/>
    </row>
    <row r="260" spans="1:26" ht="14" x14ac:dyDescent="0.15">
      <c r="A260" s="48"/>
      <c r="B260" s="5"/>
      <c r="C260" s="5"/>
      <c r="D260" s="5"/>
      <c r="E260" s="5"/>
      <c r="F260" s="48"/>
      <c r="G260" s="5"/>
      <c r="H260" s="5"/>
      <c r="I260" s="5"/>
      <c r="J260" s="5"/>
      <c r="K260" s="5"/>
      <c r="L260" s="5"/>
      <c r="M260" s="5"/>
      <c r="N260" s="5"/>
      <c r="O260" s="5"/>
      <c r="P260" s="5"/>
      <c r="Q260" s="5"/>
      <c r="R260" s="5"/>
      <c r="S260" s="5"/>
      <c r="T260" s="5"/>
      <c r="U260" s="5"/>
      <c r="V260" s="5"/>
      <c r="W260" s="5"/>
      <c r="X260" s="5"/>
      <c r="Y260" s="5"/>
      <c r="Z260" s="5"/>
    </row>
    <row r="261" spans="1:26" ht="14" x14ac:dyDescent="0.15">
      <c r="A261" s="48"/>
      <c r="B261" s="5"/>
      <c r="C261" s="5"/>
      <c r="D261" s="5"/>
      <c r="E261" s="5"/>
      <c r="F261" s="48"/>
      <c r="G261" s="5"/>
      <c r="H261" s="5"/>
      <c r="I261" s="5"/>
      <c r="J261" s="5"/>
      <c r="K261" s="5"/>
      <c r="L261" s="5"/>
      <c r="M261" s="5"/>
      <c r="N261" s="5"/>
      <c r="O261" s="5"/>
      <c r="P261" s="5"/>
      <c r="Q261" s="5"/>
      <c r="R261" s="5"/>
      <c r="S261" s="5"/>
      <c r="T261" s="5"/>
      <c r="U261" s="5"/>
      <c r="V261" s="5"/>
      <c r="W261" s="5"/>
      <c r="X261" s="5"/>
      <c r="Y261" s="5"/>
      <c r="Z261" s="5"/>
    </row>
    <row r="262" spans="1:26" ht="14" x14ac:dyDescent="0.15">
      <c r="A262" s="48"/>
      <c r="B262" s="5"/>
      <c r="C262" s="5"/>
      <c r="D262" s="5"/>
      <c r="E262" s="5"/>
      <c r="F262" s="48"/>
      <c r="G262" s="5"/>
      <c r="H262" s="5"/>
      <c r="I262" s="5"/>
      <c r="J262" s="5"/>
      <c r="K262" s="5"/>
      <c r="L262" s="5"/>
      <c r="M262" s="5"/>
      <c r="N262" s="5"/>
      <c r="O262" s="5"/>
      <c r="P262" s="5"/>
      <c r="Q262" s="5"/>
      <c r="R262" s="5"/>
      <c r="S262" s="5"/>
      <c r="T262" s="5"/>
      <c r="U262" s="5"/>
      <c r="V262" s="5"/>
      <c r="W262" s="5"/>
      <c r="X262" s="5"/>
      <c r="Y262" s="5"/>
      <c r="Z262" s="5"/>
    </row>
    <row r="263" spans="1:26" ht="14" x14ac:dyDescent="0.15">
      <c r="A263" s="48"/>
      <c r="B263" s="5"/>
      <c r="C263" s="5"/>
      <c r="D263" s="5"/>
      <c r="E263" s="5"/>
      <c r="F263" s="48"/>
      <c r="G263" s="5"/>
      <c r="H263" s="5"/>
      <c r="I263" s="5"/>
      <c r="J263" s="5"/>
      <c r="K263" s="5"/>
      <c r="L263" s="5"/>
      <c r="M263" s="5"/>
      <c r="N263" s="5"/>
      <c r="O263" s="5"/>
      <c r="P263" s="5"/>
      <c r="Q263" s="5"/>
      <c r="R263" s="5"/>
      <c r="S263" s="5"/>
      <c r="T263" s="5"/>
      <c r="U263" s="5"/>
      <c r="V263" s="5"/>
      <c r="W263" s="5"/>
      <c r="X263" s="5"/>
      <c r="Y263" s="5"/>
      <c r="Z263" s="5"/>
    </row>
    <row r="264" spans="1:26" ht="14" x14ac:dyDescent="0.15">
      <c r="A264" s="48"/>
      <c r="B264" s="5"/>
      <c r="C264" s="5"/>
      <c r="D264" s="5"/>
      <c r="E264" s="5"/>
      <c r="F264" s="48"/>
      <c r="G264" s="5"/>
      <c r="H264" s="5"/>
      <c r="I264" s="5"/>
      <c r="J264" s="5"/>
      <c r="K264" s="5"/>
      <c r="L264" s="5"/>
      <c r="M264" s="5"/>
      <c r="N264" s="5"/>
      <c r="O264" s="5"/>
      <c r="P264" s="5"/>
      <c r="Q264" s="5"/>
      <c r="R264" s="5"/>
      <c r="S264" s="5"/>
      <c r="T264" s="5"/>
      <c r="U264" s="5"/>
      <c r="V264" s="5"/>
      <c r="W264" s="5"/>
      <c r="X264" s="5"/>
      <c r="Y264" s="5"/>
      <c r="Z264" s="5"/>
    </row>
    <row r="265" spans="1:26" ht="14" x14ac:dyDescent="0.15">
      <c r="A265" s="48"/>
      <c r="B265" s="5"/>
      <c r="C265" s="5"/>
      <c r="D265" s="5"/>
      <c r="E265" s="5"/>
      <c r="F265" s="48"/>
      <c r="G265" s="5"/>
      <c r="H265" s="5"/>
      <c r="I265" s="5"/>
      <c r="J265" s="5"/>
      <c r="K265" s="5"/>
      <c r="L265" s="5"/>
      <c r="M265" s="5"/>
      <c r="N265" s="5"/>
      <c r="O265" s="5"/>
      <c r="P265" s="5"/>
      <c r="Q265" s="5"/>
      <c r="R265" s="5"/>
      <c r="S265" s="5"/>
      <c r="T265" s="5"/>
      <c r="U265" s="5"/>
      <c r="V265" s="5"/>
      <c r="W265" s="5"/>
      <c r="X265" s="5"/>
      <c r="Y265" s="5"/>
      <c r="Z265" s="5"/>
    </row>
    <row r="266" spans="1:26" ht="14" x14ac:dyDescent="0.15">
      <c r="A266" s="48"/>
      <c r="B266" s="5"/>
      <c r="C266" s="5"/>
      <c r="D266" s="5"/>
      <c r="E266" s="5"/>
      <c r="F266" s="48"/>
      <c r="G266" s="5"/>
      <c r="H266" s="5"/>
      <c r="I266" s="5"/>
      <c r="J266" s="5"/>
      <c r="K266" s="5"/>
      <c r="L266" s="5"/>
      <c r="M266" s="5"/>
      <c r="N266" s="5"/>
      <c r="O266" s="5"/>
      <c r="P266" s="5"/>
      <c r="Q266" s="5"/>
      <c r="R266" s="5"/>
      <c r="S266" s="5"/>
      <c r="T266" s="5"/>
      <c r="U266" s="5"/>
      <c r="V266" s="5"/>
      <c r="W266" s="5"/>
      <c r="X266" s="5"/>
      <c r="Y266" s="5"/>
      <c r="Z266" s="5"/>
    </row>
    <row r="267" spans="1:26" ht="14" x14ac:dyDescent="0.15">
      <c r="A267" s="48"/>
      <c r="B267" s="5"/>
      <c r="C267" s="5"/>
      <c r="D267" s="5"/>
      <c r="E267" s="5"/>
      <c r="F267" s="48"/>
      <c r="G267" s="5"/>
      <c r="H267" s="5"/>
      <c r="I267" s="5"/>
      <c r="J267" s="5"/>
      <c r="K267" s="5"/>
      <c r="L267" s="5"/>
      <c r="M267" s="5"/>
      <c r="N267" s="5"/>
      <c r="O267" s="5"/>
      <c r="P267" s="5"/>
      <c r="Q267" s="5"/>
      <c r="R267" s="5"/>
      <c r="S267" s="5"/>
      <c r="T267" s="5"/>
      <c r="U267" s="5"/>
      <c r="V267" s="5"/>
      <c r="W267" s="5"/>
      <c r="X267" s="5"/>
      <c r="Y267" s="5"/>
      <c r="Z267" s="5"/>
    </row>
    <row r="268" spans="1:26" ht="14" x14ac:dyDescent="0.15">
      <c r="A268" s="48"/>
      <c r="B268" s="5"/>
      <c r="C268" s="5"/>
      <c r="D268" s="5"/>
      <c r="E268" s="5"/>
      <c r="F268" s="48"/>
      <c r="G268" s="5"/>
      <c r="H268" s="5"/>
      <c r="I268" s="5"/>
      <c r="J268" s="5"/>
      <c r="K268" s="5"/>
      <c r="L268" s="5"/>
      <c r="M268" s="5"/>
      <c r="N268" s="5"/>
      <c r="O268" s="5"/>
      <c r="P268" s="5"/>
      <c r="Q268" s="5"/>
      <c r="R268" s="5"/>
      <c r="S268" s="5"/>
      <c r="T268" s="5"/>
      <c r="U268" s="5"/>
      <c r="V268" s="5"/>
      <c r="W268" s="5"/>
      <c r="X268" s="5"/>
      <c r="Y268" s="5"/>
      <c r="Z268" s="5"/>
    </row>
    <row r="269" spans="1:26" ht="14" x14ac:dyDescent="0.15">
      <c r="A269" s="48"/>
      <c r="B269" s="5"/>
      <c r="C269" s="5"/>
      <c r="D269" s="5"/>
      <c r="E269" s="5"/>
      <c r="F269" s="48"/>
      <c r="G269" s="5"/>
      <c r="H269" s="5"/>
      <c r="I269" s="5"/>
      <c r="J269" s="5"/>
      <c r="K269" s="5"/>
      <c r="L269" s="5"/>
      <c r="M269" s="5"/>
      <c r="N269" s="5"/>
      <c r="O269" s="5"/>
      <c r="P269" s="5"/>
      <c r="Q269" s="5"/>
      <c r="R269" s="5"/>
      <c r="S269" s="5"/>
      <c r="T269" s="5"/>
      <c r="U269" s="5"/>
      <c r="V269" s="5"/>
      <c r="W269" s="5"/>
      <c r="X269" s="5"/>
      <c r="Y269" s="5"/>
      <c r="Z269" s="5"/>
    </row>
    <row r="270" spans="1:26" ht="14" x14ac:dyDescent="0.15">
      <c r="A270" s="48"/>
      <c r="B270" s="5"/>
      <c r="C270" s="5"/>
      <c r="D270" s="5"/>
      <c r="E270" s="5"/>
      <c r="F270" s="48"/>
      <c r="G270" s="5"/>
      <c r="H270" s="5"/>
      <c r="I270" s="5"/>
      <c r="J270" s="5"/>
      <c r="K270" s="5"/>
      <c r="L270" s="5"/>
      <c r="M270" s="5"/>
      <c r="N270" s="5"/>
      <c r="O270" s="5"/>
      <c r="P270" s="5"/>
      <c r="Q270" s="5"/>
      <c r="R270" s="5"/>
      <c r="S270" s="5"/>
      <c r="T270" s="5"/>
      <c r="U270" s="5"/>
      <c r="V270" s="5"/>
      <c r="W270" s="5"/>
      <c r="X270" s="5"/>
      <c r="Y270" s="5"/>
      <c r="Z270" s="5"/>
    </row>
    <row r="271" spans="1:26" ht="14" x14ac:dyDescent="0.15">
      <c r="A271" s="48"/>
      <c r="B271" s="5"/>
      <c r="C271" s="5"/>
      <c r="D271" s="5"/>
      <c r="E271" s="5"/>
      <c r="F271" s="48"/>
      <c r="G271" s="5"/>
      <c r="H271" s="5"/>
      <c r="I271" s="5"/>
      <c r="J271" s="5"/>
      <c r="K271" s="5"/>
      <c r="L271" s="5"/>
      <c r="M271" s="5"/>
      <c r="N271" s="5"/>
      <c r="O271" s="5"/>
      <c r="P271" s="5"/>
      <c r="Q271" s="5"/>
      <c r="R271" s="5"/>
      <c r="S271" s="5"/>
      <c r="T271" s="5"/>
      <c r="U271" s="5"/>
      <c r="V271" s="5"/>
      <c r="W271" s="5"/>
      <c r="X271" s="5"/>
      <c r="Y271" s="5"/>
      <c r="Z271" s="5"/>
    </row>
    <row r="272" spans="1:26" ht="14" x14ac:dyDescent="0.15">
      <c r="A272" s="48"/>
      <c r="B272" s="5"/>
      <c r="C272" s="5"/>
      <c r="D272" s="5"/>
      <c r="E272" s="5"/>
      <c r="F272" s="48"/>
      <c r="G272" s="5"/>
      <c r="H272" s="5"/>
      <c r="I272" s="5"/>
      <c r="J272" s="5"/>
      <c r="K272" s="5"/>
      <c r="L272" s="5"/>
      <c r="M272" s="5"/>
      <c r="N272" s="5"/>
      <c r="O272" s="5"/>
      <c r="P272" s="5"/>
      <c r="Q272" s="5"/>
      <c r="R272" s="5"/>
      <c r="S272" s="5"/>
      <c r="T272" s="5"/>
      <c r="U272" s="5"/>
      <c r="V272" s="5"/>
      <c r="W272" s="5"/>
      <c r="X272" s="5"/>
      <c r="Y272" s="5"/>
      <c r="Z272" s="5"/>
    </row>
    <row r="273" spans="1:26" ht="14" x14ac:dyDescent="0.15">
      <c r="A273" s="48"/>
      <c r="B273" s="5"/>
      <c r="C273" s="5"/>
      <c r="D273" s="5"/>
      <c r="E273" s="5"/>
      <c r="F273" s="48"/>
      <c r="G273" s="5"/>
      <c r="H273" s="5"/>
      <c r="I273" s="5"/>
      <c r="J273" s="5"/>
      <c r="K273" s="5"/>
      <c r="L273" s="5"/>
      <c r="M273" s="5"/>
      <c r="N273" s="5"/>
      <c r="O273" s="5"/>
      <c r="P273" s="5"/>
      <c r="Q273" s="5"/>
      <c r="R273" s="5"/>
      <c r="S273" s="5"/>
      <c r="T273" s="5"/>
      <c r="U273" s="5"/>
      <c r="V273" s="5"/>
      <c r="W273" s="5"/>
      <c r="X273" s="5"/>
      <c r="Y273" s="5"/>
      <c r="Z273" s="5"/>
    </row>
    <row r="274" spans="1:26" ht="14" x14ac:dyDescent="0.15">
      <c r="A274" s="48"/>
      <c r="B274" s="5"/>
      <c r="C274" s="5"/>
      <c r="D274" s="5"/>
      <c r="E274" s="5"/>
      <c r="F274" s="48"/>
      <c r="G274" s="5"/>
      <c r="H274" s="5"/>
      <c r="I274" s="5"/>
      <c r="J274" s="5"/>
      <c r="K274" s="5"/>
      <c r="L274" s="5"/>
      <c r="M274" s="5"/>
      <c r="N274" s="5"/>
      <c r="O274" s="5"/>
      <c r="P274" s="5"/>
      <c r="Q274" s="5"/>
      <c r="R274" s="5"/>
      <c r="S274" s="5"/>
      <c r="T274" s="5"/>
      <c r="U274" s="5"/>
      <c r="V274" s="5"/>
      <c r="W274" s="5"/>
      <c r="X274" s="5"/>
      <c r="Y274" s="5"/>
      <c r="Z274" s="5"/>
    </row>
    <row r="275" spans="1:26" ht="14" x14ac:dyDescent="0.15">
      <c r="A275" s="48"/>
      <c r="B275" s="5"/>
      <c r="C275" s="5"/>
      <c r="D275" s="5"/>
      <c r="E275" s="5"/>
      <c r="F275" s="48"/>
      <c r="G275" s="5"/>
      <c r="H275" s="5"/>
      <c r="I275" s="5"/>
      <c r="J275" s="5"/>
      <c r="K275" s="5"/>
      <c r="L275" s="5"/>
      <c r="M275" s="5"/>
      <c r="N275" s="5"/>
      <c r="O275" s="5"/>
      <c r="P275" s="5"/>
      <c r="Q275" s="5"/>
      <c r="R275" s="5"/>
      <c r="S275" s="5"/>
      <c r="T275" s="5"/>
      <c r="U275" s="5"/>
      <c r="V275" s="5"/>
      <c r="W275" s="5"/>
      <c r="X275" s="5"/>
      <c r="Y275" s="5"/>
      <c r="Z275" s="5"/>
    </row>
    <row r="276" spans="1:26" ht="14" x14ac:dyDescent="0.15">
      <c r="A276" s="48"/>
      <c r="B276" s="5"/>
      <c r="C276" s="5"/>
      <c r="D276" s="5"/>
      <c r="E276" s="5"/>
      <c r="F276" s="48"/>
      <c r="G276" s="5"/>
      <c r="H276" s="5"/>
      <c r="I276" s="5"/>
      <c r="J276" s="5"/>
      <c r="K276" s="5"/>
      <c r="L276" s="5"/>
      <c r="M276" s="5"/>
      <c r="N276" s="5"/>
      <c r="O276" s="5"/>
      <c r="P276" s="5"/>
      <c r="Q276" s="5"/>
      <c r="R276" s="5"/>
      <c r="S276" s="5"/>
      <c r="T276" s="5"/>
      <c r="U276" s="5"/>
      <c r="V276" s="5"/>
      <c r="W276" s="5"/>
      <c r="X276" s="5"/>
      <c r="Y276" s="5"/>
      <c r="Z276" s="5"/>
    </row>
    <row r="277" spans="1:26" ht="14" x14ac:dyDescent="0.15">
      <c r="A277" s="48"/>
      <c r="B277" s="5"/>
      <c r="C277" s="5"/>
      <c r="D277" s="5"/>
      <c r="E277" s="5"/>
      <c r="F277" s="48"/>
      <c r="G277" s="5"/>
      <c r="H277" s="5"/>
      <c r="I277" s="5"/>
      <c r="J277" s="5"/>
      <c r="K277" s="5"/>
      <c r="L277" s="5"/>
      <c r="M277" s="5"/>
      <c r="N277" s="5"/>
      <c r="O277" s="5"/>
      <c r="P277" s="5"/>
      <c r="Q277" s="5"/>
      <c r="R277" s="5"/>
      <c r="S277" s="5"/>
      <c r="T277" s="5"/>
      <c r="U277" s="5"/>
      <c r="V277" s="5"/>
      <c r="W277" s="5"/>
      <c r="X277" s="5"/>
      <c r="Y277" s="5"/>
      <c r="Z277" s="5"/>
    </row>
    <row r="278" spans="1:26" ht="14" x14ac:dyDescent="0.15">
      <c r="A278" s="48"/>
      <c r="B278" s="5"/>
      <c r="C278" s="5"/>
      <c r="D278" s="5"/>
      <c r="E278" s="5"/>
      <c r="F278" s="48"/>
      <c r="G278" s="5"/>
      <c r="H278" s="5"/>
      <c r="I278" s="5"/>
      <c r="J278" s="5"/>
      <c r="K278" s="5"/>
      <c r="L278" s="5"/>
      <c r="M278" s="5"/>
      <c r="N278" s="5"/>
      <c r="O278" s="5"/>
      <c r="P278" s="5"/>
      <c r="Q278" s="5"/>
      <c r="R278" s="5"/>
      <c r="S278" s="5"/>
      <c r="T278" s="5"/>
      <c r="U278" s="5"/>
      <c r="V278" s="5"/>
      <c r="W278" s="5"/>
      <c r="X278" s="5"/>
      <c r="Y278" s="5"/>
      <c r="Z278" s="5"/>
    </row>
    <row r="279" spans="1:26" ht="14" x14ac:dyDescent="0.15">
      <c r="A279" s="48"/>
      <c r="B279" s="5"/>
      <c r="C279" s="5"/>
      <c r="D279" s="5"/>
      <c r="E279" s="5"/>
      <c r="F279" s="48"/>
      <c r="G279" s="5"/>
      <c r="H279" s="5"/>
      <c r="I279" s="5"/>
      <c r="J279" s="5"/>
      <c r="K279" s="5"/>
      <c r="L279" s="5"/>
      <c r="M279" s="5"/>
      <c r="N279" s="5"/>
      <c r="O279" s="5"/>
      <c r="P279" s="5"/>
      <c r="Q279" s="5"/>
      <c r="R279" s="5"/>
      <c r="S279" s="5"/>
      <c r="T279" s="5"/>
      <c r="U279" s="5"/>
      <c r="V279" s="5"/>
      <c r="W279" s="5"/>
      <c r="X279" s="5"/>
      <c r="Y279" s="5"/>
      <c r="Z279" s="5"/>
    </row>
    <row r="280" spans="1:26" ht="14" x14ac:dyDescent="0.15">
      <c r="A280" s="48"/>
      <c r="B280" s="5"/>
      <c r="C280" s="5"/>
      <c r="D280" s="5"/>
      <c r="E280" s="5"/>
      <c r="F280" s="48"/>
      <c r="G280" s="5"/>
      <c r="H280" s="5"/>
      <c r="I280" s="5"/>
      <c r="J280" s="5"/>
      <c r="K280" s="5"/>
      <c r="L280" s="5"/>
      <c r="M280" s="5"/>
      <c r="N280" s="5"/>
      <c r="O280" s="5"/>
      <c r="P280" s="5"/>
      <c r="Q280" s="5"/>
      <c r="R280" s="5"/>
      <c r="S280" s="5"/>
      <c r="T280" s="5"/>
      <c r="U280" s="5"/>
      <c r="V280" s="5"/>
      <c r="W280" s="5"/>
      <c r="X280" s="5"/>
      <c r="Y280" s="5"/>
      <c r="Z280" s="5"/>
    </row>
    <row r="281" spans="1:26" ht="14" x14ac:dyDescent="0.15">
      <c r="A281" s="48"/>
      <c r="B281" s="5"/>
      <c r="C281" s="5"/>
      <c r="D281" s="5"/>
      <c r="E281" s="5"/>
      <c r="F281" s="48"/>
      <c r="G281" s="5"/>
      <c r="H281" s="5"/>
      <c r="I281" s="5"/>
      <c r="J281" s="5"/>
      <c r="K281" s="5"/>
      <c r="L281" s="5"/>
      <c r="M281" s="5"/>
      <c r="N281" s="5"/>
      <c r="O281" s="5"/>
      <c r="P281" s="5"/>
      <c r="Q281" s="5"/>
      <c r="R281" s="5"/>
      <c r="S281" s="5"/>
      <c r="T281" s="5"/>
      <c r="U281" s="5"/>
      <c r="V281" s="5"/>
      <c r="W281" s="5"/>
      <c r="X281" s="5"/>
      <c r="Y281" s="5"/>
      <c r="Z281" s="5"/>
    </row>
    <row r="282" spans="1:26" ht="14" x14ac:dyDescent="0.15">
      <c r="A282" s="48"/>
      <c r="B282" s="5"/>
      <c r="C282" s="5"/>
      <c r="D282" s="5"/>
      <c r="E282" s="5"/>
      <c r="F282" s="48"/>
      <c r="G282" s="5"/>
      <c r="H282" s="5"/>
      <c r="I282" s="5"/>
      <c r="J282" s="5"/>
      <c r="K282" s="5"/>
      <c r="L282" s="5"/>
      <c r="M282" s="5"/>
      <c r="N282" s="5"/>
      <c r="O282" s="5"/>
      <c r="P282" s="5"/>
      <c r="Q282" s="5"/>
      <c r="R282" s="5"/>
      <c r="S282" s="5"/>
      <c r="T282" s="5"/>
      <c r="U282" s="5"/>
      <c r="V282" s="5"/>
      <c r="W282" s="5"/>
      <c r="X282" s="5"/>
      <c r="Y282" s="5"/>
      <c r="Z282" s="5"/>
    </row>
    <row r="283" spans="1:26" ht="14" x14ac:dyDescent="0.15">
      <c r="A283" s="48"/>
      <c r="B283" s="5"/>
      <c r="C283" s="5"/>
      <c r="D283" s="5"/>
      <c r="E283" s="5"/>
      <c r="F283" s="48"/>
      <c r="G283" s="5"/>
      <c r="H283" s="5"/>
      <c r="I283" s="5"/>
      <c r="J283" s="5"/>
      <c r="K283" s="5"/>
      <c r="L283" s="5"/>
      <c r="M283" s="5"/>
      <c r="N283" s="5"/>
      <c r="O283" s="5"/>
      <c r="P283" s="5"/>
      <c r="Q283" s="5"/>
      <c r="R283" s="5"/>
      <c r="S283" s="5"/>
      <c r="T283" s="5"/>
      <c r="U283" s="5"/>
      <c r="V283" s="5"/>
      <c r="W283" s="5"/>
      <c r="X283" s="5"/>
      <c r="Y283" s="5"/>
      <c r="Z283" s="5"/>
    </row>
    <row r="284" spans="1:26" ht="14" x14ac:dyDescent="0.15">
      <c r="A284" s="48"/>
      <c r="B284" s="5"/>
      <c r="C284" s="5"/>
      <c r="D284" s="5"/>
      <c r="E284" s="5"/>
      <c r="F284" s="48"/>
      <c r="G284" s="5"/>
      <c r="H284" s="5"/>
      <c r="I284" s="5"/>
      <c r="J284" s="5"/>
      <c r="K284" s="5"/>
      <c r="L284" s="5"/>
      <c r="M284" s="5"/>
      <c r="N284" s="5"/>
      <c r="O284" s="5"/>
      <c r="P284" s="5"/>
      <c r="Q284" s="5"/>
      <c r="R284" s="5"/>
      <c r="S284" s="5"/>
      <c r="T284" s="5"/>
      <c r="U284" s="5"/>
      <c r="V284" s="5"/>
      <c r="W284" s="5"/>
      <c r="X284" s="5"/>
      <c r="Y284" s="5"/>
      <c r="Z284" s="5"/>
    </row>
    <row r="285" spans="1:26" ht="14" x14ac:dyDescent="0.15">
      <c r="A285" s="48"/>
      <c r="B285" s="5"/>
      <c r="C285" s="5"/>
      <c r="D285" s="5"/>
      <c r="E285" s="5"/>
      <c r="F285" s="48"/>
      <c r="G285" s="5"/>
      <c r="H285" s="5"/>
      <c r="I285" s="5"/>
      <c r="J285" s="5"/>
      <c r="K285" s="5"/>
      <c r="L285" s="5"/>
      <c r="M285" s="5"/>
      <c r="N285" s="5"/>
      <c r="O285" s="5"/>
      <c r="P285" s="5"/>
      <c r="Q285" s="5"/>
      <c r="R285" s="5"/>
      <c r="S285" s="5"/>
      <c r="T285" s="5"/>
      <c r="U285" s="5"/>
      <c r="V285" s="5"/>
      <c r="W285" s="5"/>
      <c r="X285" s="5"/>
      <c r="Y285" s="5"/>
      <c r="Z285" s="5"/>
    </row>
    <row r="286" spans="1:26" ht="14" x14ac:dyDescent="0.15">
      <c r="A286" s="48"/>
      <c r="B286" s="5"/>
      <c r="C286" s="5"/>
      <c r="D286" s="5"/>
      <c r="E286" s="5"/>
      <c r="F286" s="48"/>
      <c r="G286" s="5"/>
      <c r="H286" s="5"/>
      <c r="I286" s="5"/>
      <c r="J286" s="5"/>
      <c r="K286" s="5"/>
      <c r="L286" s="5"/>
      <c r="M286" s="5"/>
      <c r="N286" s="5"/>
      <c r="O286" s="5"/>
      <c r="P286" s="5"/>
      <c r="Q286" s="5"/>
      <c r="R286" s="5"/>
      <c r="S286" s="5"/>
      <c r="T286" s="5"/>
      <c r="U286" s="5"/>
      <c r="V286" s="5"/>
      <c r="W286" s="5"/>
      <c r="X286" s="5"/>
      <c r="Y286" s="5"/>
      <c r="Z286" s="5"/>
    </row>
    <row r="287" spans="1:26" ht="14" x14ac:dyDescent="0.15">
      <c r="A287" s="48"/>
      <c r="B287" s="5"/>
      <c r="C287" s="5"/>
      <c r="D287" s="5"/>
      <c r="E287" s="5"/>
      <c r="F287" s="48"/>
      <c r="G287" s="5"/>
      <c r="H287" s="5"/>
      <c r="I287" s="5"/>
      <c r="J287" s="5"/>
      <c r="K287" s="5"/>
      <c r="L287" s="5"/>
      <c r="M287" s="5"/>
      <c r="N287" s="5"/>
      <c r="O287" s="5"/>
      <c r="P287" s="5"/>
      <c r="Q287" s="5"/>
      <c r="R287" s="5"/>
      <c r="S287" s="5"/>
      <c r="T287" s="5"/>
      <c r="U287" s="5"/>
      <c r="V287" s="5"/>
      <c r="W287" s="5"/>
      <c r="X287" s="5"/>
      <c r="Y287" s="5"/>
      <c r="Z287" s="5"/>
    </row>
    <row r="288" spans="1:26" ht="14" x14ac:dyDescent="0.15">
      <c r="A288" s="48"/>
      <c r="B288" s="5"/>
      <c r="C288" s="5"/>
      <c r="D288" s="5"/>
      <c r="E288" s="5"/>
      <c r="F288" s="48"/>
      <c r="G288" s="5"/>
      <c r="H288" s="5"/>
      <c r="I288" s="5"/>
      <c r="J288" s="5"/>
      <c r="K288" s="5"/>
      <c r="L288" s="5"/>
      <c r="M288" s="5"/>
      <c r="N288" s="5"/>
      <c r="O288" s="5"/>
      <c r="P288" s="5"/>
      <c r="Q288" s="5"/>
      <c r="R288" s="5"/>
      <c r="S288" s="5"/>
      <c r="T288" s="5"/>
      <c r="U288" s="5"/>
      <c r="V288" s="5"/>
      <c r="W288" s="5"/>
      <c r="X288" s="5"/>
      <c r="Y288" s="5"/>
      <c r="Z288" s="5"/>
    </row>
    <row r="289" spans="1:26" ht="14" x14ac:dyDescent="0.15">
      <c r="A289" s="48"/>
      <c r="B289" s="5"/>
      <c r="C289" s="5"/>
      <c r="D289" s="5"/>
      <c r="E289" s="5"/>
      <c r="F289" s="48"/>
      <c r="G289" s="5"/>
      <c r="H289" s="5"/>
      <c r="I289" s="5"/>
      <c r="J289" s="5"/>
      <c r="K289" s="5"/>
      <c r="L289" s="5"/>
      <c r="M289" s="5"/>
      <c r="N289" s="5"/>
      <c r="O289" s="5"/>
      <c r="P289" s="5"/>
      <c r="Q289" s="5"/>
      <c r="R289" s="5"/>
      <c r="S289" s="5"/>
      <c r="T289" s="5"/>
      <c r="U289" s="5"/>
      <c r="V289" s="5"/>
      <c r="W289" s="5"/>
      <c r="X289" s="5"/>
      <c r="Y289" s="5"/>
      <c r="Z289" s="5"/>
    </row>
    <row r="290" spans="1:26" ht="14" x14ac:dyDescent="0.15">
      <c r="A290" s="48"/>
      <c r="B290" s="5"/>
      <c r="C290" s="5"/>
      <c r="D290" s="5"/>
      <c r="E290" s="5"/>
      <c r="F290" s="48"/>
      <c r="G290" s="5"/>
      <c r="H290" s="5"/>
      <c r="I290" s="5"/>
      <c r="J290" s="5"/>
      <c r="K290" s="5"/>
      <c r="L290" s="5"/>
      <c r="M290" s="5"/>
      <c r="N290" s="5"/>
      <c r="O290" s="5"/>
      <c r="P290" s="5"/>
      <c r="Q290" s="5"/>
      <c r="R290" s="5"/>
      <c r="S290" s="5"/>
      <c r="T290" s="5"/>
      <c r="U290" s="5"/>
      <c r="V290" s="5"/>
      <c r="W290" s="5"/>
      <c r="X290" s="5"/>
      <c r="Y290" s="5"/>
      <c r="Z290" s="5"/>
    </row>
    <row r="291" spans="1:26" ht="14" x14ac:dyDescent="0.15">
      <c r="A291" s="48"/>
      <c r="B291" s="5"/>
      <c r="C291" s="5"/>
      <c r="D291" s="5"/>
      <c r="E291" s="5"/>
      <c r="F291" s="48"/>
      <c r="G291" s="5"/>
      <c r="H291" s="5"/>
      <c r="I291" s="5"/>
      <c r="J291" s="5"/>
      <c r="K291" s="5"/>
      <c r="L291" s="5"/>
      <c r="M291" s="5"/>
      <c r="N291" s="5"/>
      <c r="O291" s="5"/>
      <c r="P291" s="5"/>
      <c r="Q291" s="5"/>
      <c r="R291" s="5"/>
      <c r="S291" s="5"/>
      <c r="T291" s="5"/>
      <c r="U291" s="5"/>
      <c r="V291" s="5"/>
      <c r="W291" s="5"/>
      <c r="X291" s="5"/>
      <c r="Y291" s="5"/>
      <c r="Z291" s="5"/>
    </row>
    <row r="292" spans="1:26" ht="14" x14ac:dyDescent="0.15">
      <c r="A292" s="48"/>
      <c r="B292" s="5"/>
      <c r="C292" s="5"/>
      <c r="D292" s="5"/>
      <c r="E292" s="5"/>
      <c r="F292" s="48"/>
      <c r="G292" s="5"/>
      <c r="H292" s="5"/>
      <c r="I292" s="5"/>
      <c r="J292" s="5"/>
      <c r="K292" s="5"/>
      <c r="L292" s="5"/>
      <c r="M292" s="5"/>
      <c r="N292" s="5"/>
      <c r="O292" s="5"/>
      <c r="P292" s="5"/>
      <c r="Q292" s="5"/>
      <c r="R292" s="5"/>
      <c r="S292" s="5"/>
      <c r="T292" s="5"/>
      <c r="U292" s="5"/>
      <c r="V292" s="5"/>
      <c r="W292" s="5"/>
      <c r="X292" s="5"/>
      <c r="Y292" s="5"/>
      <c r="Z292" s="5"/>
    </row>
    <row r="293" spans="1:26" ht="14" x14ac:dyDescent="0.15">
      <c r="A293" s="48"/>
      <c r="B293" s="5"/>
      <c r="C293" s="5"/>
      <c r="D293" s="5"/>
      <c r="E293" s="5"/>
      <c r="F293" s="48"/>
      <c r="G293" s="5"/>
      <c r="H293" s="5"/>
      <c r="I293" s="5"/>
      <c r="J293" s="5"/>
      <c r="K293" s="5"/>
      <c r="L293" s="5"/>
      <c r="M293" s="5"/>
      <c r="N293" s="5"/>
      <c r="O293" s="5"/>
      <c r="P293" s="5"/>
      <c r="Q293" s="5"/>
      <c r="R293" s="5"/>
      <c r="S293" s="5"/>
      <c r="T293" s="5"/>
      <c r="U293" s="5"/>
      <c r="V293" s="5"/>
      <c r="W293" s="5"/>
      <c r="X293" s="5"/>
      <c r="Y293" s="5"/>
      <c r="Z293" s="5"/>
    </row>
    <row r="294" spans="1:26" ht="14" x14ac:dyDescent="0.15">
      <c r="A294" s="48"/>
      <c r="B294" s="5"/>
      <c r="C294" s="5"/>
      <c r="D294" s="5"/>
      <c r="E294" s="5"/>
      <c r="F294" s="48"/>
      <c r="G294" s="5"/>
      <c r="H294" s="5"/>
      <c r="I294" s="5"/>
      <c r="J294" s="5"/>
      <c r="K294" s="5"/>
      <c r="L294" s="5"/>
      <c r="M294" s="5"/>
      <c r="N294" s="5"/>
      <c r="O294" s="5"/>
      <c r="P294" s="5"/>
      <c r="Q294" s="5"/>
      <c r="R294" s="5"/>
      <c r="S294" s="5"/>
      <c r="T294" s="5"/>
      <c r="U294" s="5"/>
      <c r="V294" s="5"/>
      <c r="W294" s="5"/>
      <c r="X294" s="5"/>
      <c r="Y294" s="5"/>
      <c r="Z294" s="5"/>
    </row>
    <row r="295" spans="1:26" ht="14" x14ac:dyDescent="0.15">
      <c r="A295" s="48"/>
      <c r="B295" s="5"/>
      <c r="C295" s="5"/>
      <c r="D295" s="5"/>
      <c r="E295" s="5"/>
      <c r="F295" s="48"/>
      <c r="G295" s="5"/>
      <c r="H295" s="5"/>
      <c r="I295" s="5"/>
      <c r="J295" s="5"/>
      <c r="K295" s="5"/>
      <c r="L295" s="5"/>
      <c r="M295" s="5"/>
      <c r="N295" s="5"/>
      <c r="O295" s="5"/>
      <c r="P295" s="5"/>
      <c r="Q295" s="5"/>
      <c r="R295" s="5"/>
      <c r="S295" s="5"/>
      <c r="T295" s="5"/>
      <c r="U295" s="5"/>
      <c r="V295" s="5"/>
      <c r="W295" s="5"/>
      <c r="X295" s="5"/>
      <c r="Y295" s="5"/>
      <c r="Z295" s="5"/>
    </row>
    <row r="296" spans="1:26" ht="14" x14ac:dyDescent="0.15">
      <c r="A296" s="48"/>
      <c r="B296" s="5"/>
      <c r="C296" s="5"/>
      <c r="D296" s="5"/>
      <c r="E296" s="5"/>
      <c r="F296" s="48"/>
      <c r="G296" s="5"/>
      <c r="H296" s="5"/>
      <c r="I296" s="5"/>
      <c r="J296" s="5"/>
      <c r="K296" s="5"/>
      <c r="L296" s="5"/>
      <c r="M296" s="5"/>
      <c r="N296" s="5"/>
      <c r="O296" s="5"/>
      <c r="P296" s="5"/>
      <c r="Q296" s="5"/>
      <c r="R296" s="5"/>
      <c r="S296" s="5"/>
      <c r="T296" s="5"/>
      <c r="U296" s="5"/>
      <c r="V296" s="5"/>
      <c r="W296" s="5"/>
      <c r="X296" s="5"/>
      <c r="Y296" s="5"/>
      <c r="Z296" s="5"/>
    </row>
    <row r="297" spans="1:26" ht="14" x14ac:dyDescent="0.15">
      <c r="A297" s="48"/>
      <c r="B297" s="5"/>
      <c r="C297" s="5"/>
      <c r="D297" s="5"/>
      <c r="E297" s="5"/>
      <c r="F297" s="48"/>
      <c r="G297" s="5"/>
      <c r="H297" s="5"/>
      <c r="I297" s="5"/>
      <c r="J297" s="5"/>
      <c r="K297" s="5"/>
      <c r="L297" s="5"/>
      <c r="M297" s="5"/>
      <c r="N297" s="5"/>
      <c r="O297" s="5"/>
      <c r="P297" s="5"/>
      <c r="Q297" s="5"/>
      <c r="R297" s="5"/>
      <c r="S297" s="5"/>
      <c r="T297" s="5"/>
      <c r="U297" s="5"/>
      <c r="V297" s="5"/>
      <c r="W297" s="5"/>
      <c r="X297" s="5"/>
      <c r="Y297" s="5"/>
      <c r="Z297" s="5"/>
    </row>
    <row r="298" spans="1:26" ht="14" x14ac:dyDescent="0.15">
      <c r="A298" s="48"/>
      <c r="B298" s="5"/>
      <c r="C298" s="5"/>
      <c r="D298" s="5"/>
      <c r="E298" s="5"/>
      <c r="F298" s="48"/>
      <c r="G298" s="5"/>
      <c r="H298" s="5"/>
      <c r="I298" s="5"/>
      <c r="J298" s="5"/>
      <c r="K298" s="5"/>
      <c r="L298" s="5"/>
      <c r="M298" s="5"/>
      <c r="N298" s="5"/>
      <c r="O298" s="5"/>
      <c r="P298" s="5"/>
      <c r="Q298" s="5"/>
      <c r="R298" s="5"/>
      <c r="S298" s="5"/>
      <c r="T298" s="5"/>
      <c r="U298" s="5"/>
      <c r="V298" s="5"/>
      <c r="W298" s="5"/>
      <c r="X298" s="5"/>
      <c r="Y298" s="5"/>
      <c r="Z298" s="5"/>
    </row>
    <row r="299" spans="1:26" ht="14" x14ac:dyDescent="0.15">
      <c r="A299" s="48"/>
      <c r="B299" s="5"/>
      <c r="C299" s="5"/>
      <c r="D299" s="5"/>
      <c r="E299" s="5"/>
      <c r="F299" s="48"/>
      <c r="G299" s="5"/>
      <c r="H299" s="5"/>
      <c r="I299" s="5"/>
      <c r="J299" s="5"/>
      <c r="K299" s="5"/>
      <c r="L299" s="5"/>
      <c r="M299" s="5"/>
      <c r="N299" s="5"/>
      <c r="O299" s="5"/>
      <c r="P299" s="5"/>
      <c r="Q299" s="5"/>
      <c r="R299" s="5"/>
      <c r="S299" s="5"/>
      <c r="T299" s="5"/>
      <c r="U299" s="5"/>
      <c r="V299" s="5"/>
      <c r="W299" s="5"/>
      <c r="X299" s="5"/>
      <c r="Y299" s="5"/>
      <c r="Z299" s="5"/>
    </row>
    <row r="300" spans="1:26" ht="14" x14ac:dyDescent="0.15">
      <c r="A300" s="48"/>
      <c r="B300" s="5"/>
      <c r="C300" s="5"/>
      <c r="D300" s="5"/>
      <c r="E300" s="5"/>
      <c r="F300" s="48"/>
      <c r="G300" s="5"/>
      <c r="H300" s="5"/>
      <c r="I300" s="5"/>
      <c r="J300" s="5"/>
      <c r="K300" s="5"/>
      <c r="L300" s="5"/>
      <c r="M300" s="5"/>
      <c r="N300" s="5"/>
      <c r="O300" s="5"/>
      <c r="P300" s="5"/>
      <c r="Q300" s="5"/>
      <c r="R300" s="5"/>
      <c r="S300" s="5"/>
      <c r="T300" s="5"/>
      <c r="U300" s="5"/>
      <c r="V300" s="5"/>
      <c r="W300" s="5"/>
      <c r="X300" s="5"/>
      <c r="Y300" s="5"/>
      <c r="Z300" s="5"/>
    </row>
    <row r="301" spans="1:26" ht="14" x14ac:dyDescent="0.15">
      <c r="A301" s="48"/>
      <c r="B301" s="5"/>
      <c r="C301" s="5"/>
      <c r="D301" s="5"/>
      <c r="E301" s="5"/>
      <c r="F301" s="48"/>
      <c r="G301" s="5"/>
      <c r="H301" s="5"/>
      <c r="I301" s="5"/>
      <c r="J301" s="5"/>
      <c r="K301" s="5"/>
      <c r="L301" s="5"/>
      <c r="M301" s="5"/>
      <c r="N301" s="5"/>
      <c r="O301" s="5"/>
      <c r="P301" s="5"/>
      <c r="Q301" s="5"/>
      <c r="R301" s="5"/>
      <c r="S301" s="5"/>
      <c r="T301" s="5"/>
      <c r="U301" s="5"/>
      <c r="V301" s="5"/>
      <c r="W301" s="5"/>
      <c r="X301" s="5"/>
      <c r="Y301" s="5"/>
      <c r="Z301" s="5"/>
    </row>
    <row r="302" spans="1:26" ht="14" x14ac:dyDescent="0.15">
      <c r="A302" s="48"/>
      <c r="B302" s="5"/>
      <c r="C302" s="5"/>
      <c r="D302" s="5"/>
      <c r="E302" s="5"/>
      <c r="F302" s="48"/>
      <c r="G302" s="5"/>
      <c r="H302" s="5"/>
      <c r="I302" s="5"/>
      <c r="J302" s="5"/>
      <c r="K302" s="5"/>
      <c r="L302" s="5"/>
      <c r="M302" s="5"/>
      <c r="N302" s="5"/>
      <c r="O302" s="5"/>
      <c r="P302" s="5"/>
      <c r="Q302" s="5"/>
      <c r="R302" s="5"/>
      <c r="S302" s="5"/>
      <c r="T302" s="5"/>
      <c r="U302" s="5"/>
      <c r="V302" s="5"/>
      <c r="W302" s="5"/>
      <c r="X302" s="5"/>
      <c r="Y302" s="5"/>
      <c r="Z302" s="5"/>
    </row>
    <row r="303" spans="1:26" ht="14" x14ac:dyDescent="0.15">
      <c r="A303" s="48"/>
      <c r="B303" s="5"/>
      <c r="C303" s="5"/>
      <c r="D303" s="5"/>
      <c r="E303" s="5"/>
      <c r="F303" s="48"/>
      <c r="G303" s="5"/>
      <c r="H303" s="5"/>
      <c r="I303" s="5"/>
      <c r="J303" s="5"/>
      <c r="K303" s="5"/>
      <c r="L303" s="5"/>
      <c r="M303" s="5"/>
      <c r="N303" s="5"/>
      <c r="O303" s="5"/>
      <c r="P303" s="5"/>
      <c r="Q303" s="5"/>
      <c r="R303" s="5"/>
      <c r="S303" s="5"/>
      <c r="T303" s="5"/>
      <c r="U303" s="5"/>
      <c r="V303" s="5"/>
      <c r="W303" s="5"/>
      <c r="X303" s="5"/>
      <c r="Y303" s="5"/>
      <c r="Z303" s="5"/>
    </row>
    <row r="304" spans="1:26" ht="14" x14ac:dyDescent="0.15">
      <c r="A304" s="48"/>
      <c r="B304" s="5"/>
      <c r="C304" s="5"/>
      <c r="D304" s="5"/>
      <c r="E304" s="5"/>
      <c r="F304" s="48"/>
      <c r="G304" s="5"/>
      <c r="H304" s="5"/>
      <c r="I304" s="5"/>
      <c r="J304" s="5"/>
      <c r="K304" s="5"/>
      <c r="L304" s="5"/>
      <c r="M304" s="5"/>
      <c r="N304" s="5"/>
      <c r="O304" s="5"/>
      <c r="P304" s="5"/>
      <c r="Q304" s="5"/>
      <c r="R304" s="5"/>
      <c r="S304" s="5"/>
      <c r="T304" s="5"/>
      <c r="U304" s="5"/>
      <c r="V304" s="5"/>
      <c r="W304" s="5"/>
      <c r="X304" s="5"/>
      <c r="Y304" s="5"/>
      <c r="Z304" s="5"/>
    </row>
    <row r="305" spans="1:26" ht="14" x14ac:dyDescent="0.15">
      <c r="A305" s="48"/>
      <c r="B305" s="5"/>
      <c r="C305" s="5"/>
      <c r="D305" s="5"/>
      <c r="E305" s="5"/>
      <c r="F305" s="48"/>
      <c r="G305" s="5"/>
      <c r="H305" s="5"/>
      <c r="I305" s="5"/>
      <c r="J305" s="5"/>
      <c r="K305" s="5"/>
      <c r="L305" s="5"/>
      <c r="M305" s="5"/>
      <c r="N305" s="5"/>
      <c r="O305" s="5"/>
      <c r="P305" s="5"/>
      <c r="Q305" s="5"/>
      <c r="R305" s="5"/>
      <c r="S305" s="5"/>
      <c r="T305" s="5"/>
      <c r="U305" s="5"/>
      <c r="V305" s="5"/>
      <c r="W305" s="5"/>
      <c r="X305" s="5"/>
      <c r="Y305" s="5"/>
      <c r="Z305" s="5"/>
    </row>
    <row r="306" spans="1:26" ht="14" x14ac:dyDescent="0.15">
      <c r="A306" s="48"/>
      <c r="B306" s="5"/>
      <c r="C306" s="5"/>
      <c r="D306" s="5"/>
      <c r="E306" s="5"/>
      <c r="F306" s="48"/>
      <c r="G306" s="5"/>
      <c r="H306" s="5"/>
      <c r="I306" s="5"/>
      <c r="J306" s="5"/>
      <c r="K306" s="5"/>
      <c r="L306" s="5"/>
      <c r="M306" s="5"/>
      <c r="N306" s="5"/>
      <c r="O306" s="5"/>
      <c r="P306" s="5"/>
      <c r="Q306" s="5"/>
      <c r="R306" s="5"/>
      <c r="S306" s="5"/>
      <c r="T306" s="5"/>
      <c r="U306" s="5"/>
      <c r="V306" s="5"/>
      <c r="W306" s="5"/>
      <c r="X306" s="5"/>
      <c r="Y306" s="5"/>
      <c r="Z306" s="5"/>
    </row>
    <row r="307" spans="1:26" ht="14" x14ac:dyDescent="0.15">
      <c r="A307" s="48"/>
      <c r="B307" s="5"/>
      <c r="C307" s="5"/>
      <c r="D307" s="5"/>
      <c r="E307" s="5"/>
      <c r="F307" s="48"/>
      <c r="G307" s="5"/>
      <c r="H307" s="5"/>
      <c r="I307" s="5"/>
      <c r="J307" s="5"/>
      <c r="K307" s="5"/>
      <c r="L307" s="5"/>
      <c r="M307" s="5"/>
      <c r="N307" s="5"/>
      <c r="O307" s="5"/>
      <c r="P307" s="5"/>
      <c r="Q307" s="5"/>
      <c r="R307" s="5"/>
      <c r="S307" s="5"/>
      <c r="T307" s="5"/>
      <c r="U307" s="5"/>
      <c r="V307" s="5"/>
      <c r="W307" s="5"/>
      <c r="X307" s="5"/>
      <c r="Y307" s="5"/>
      <c r="Z307" s="5"/>
    </row>
    <row r="308" spans="1:26" ht="14" x14ac:dyDescent="0.15">
      <c r="A308" s="48"/>
      <c r="B308" s="5"/>
      <c r="C308" s="5"/>
      <c r="D308" s="5"/>
      <c r="E308" s="5"/>
      <c r="F308" s="48"/>
      <c r="G308" s="5"/>
      <c r="H308" s="5"/>
      <c r="I308" s="5"/>
      <c r="J308" s="5"/>
      <c r="K308" s="5"/>
      <c r="L308" s="5"/>
      <c r="M308" s="5"/>
      <c r="N308" s="5"/>
      <c r="O308" s="5"/>
      <c r="P308" s="5"/>
      <c r="Q308" s="5"/>
      <c r="R308" s="5"/>
      <c r="S308" s="5"/>
      <c r="T308" s="5"/>
      <c r="U308" s="5"/>
      <c r="V308" s="5"/>
      <c r="W308" s="5"/>
      <c r="X308" s="5"/>
      <c r="Y308" s="5"/>
      <c r="Z308" s="5"/>
    </row>
    <row r="309" spans="1:26" ht="14" x14ac:dyDescent="0.15">
      <c r="A309" s="48"/>
      <c r="B309" s="5"/>
      <c r="C309" s="5"/>
      <c r="D309" s="5"/>
      <c r="E309" s="5"/>
      <c r="F309" s="48"/>
      <c r="G309" s="5"/>
      <c r="H309" s="5"/>
      <c r="I309" s="5"/>
      <c r="J309" s="5"/>
      <c r="K309" s="5"/>
      <c r="L309" s="5"/>
      <c r="M309" s="5"/>
      <c r="N309" s="5"/>
      <c r="O309" s="5"/>
      <c r="P309" s="5"/>
      <c r="Q309" s="5"/>
      <c r="R309" s="5"/>
      <c r="S309" s="5"/>
      <c r="T309" s="5"/>
      <c r="U309" s="5"/>
      <c r="V309" s="5"/>
      <c r="W309" s="5"/>
      <c r="X309" s="5"/>
      <c r="Y309" s="5"/>
      <c r="Z309" s="5"/>
    </row>
    <row r="310" spans="1:26" ht="14" x14ac:dyDescent="0.15">
      <c r="A310" s="48"/>
      <c r="B310" s="5"/>
      <c r="C310" s="5"/>
      <c r="D310" s="5"/>
      <c r="E310" s="5"/>
      <c r="F310" s="48"/>
      <c r="G310" s="5"/>
      <c r="H310" s="5"/>
      <c r="I310" s="5"/>
      <c r="J310" s="5"/>
      <c r="K310" s="5"/>
      <c r="L310" s="5"/>
      <c r="M310" s="5"/>
      <c r="N310" s="5"/>
      <c r="O310" s="5"/>
      <c r="P310" s="5"/>
      <c r="Q310" s="5"/>
      <c r="R310" s="5"/>
      <c r="S310" s="5"/>
      <c r="T310" s="5"/>
      <c r="U310" s="5"/>
      <c r="V310" s="5"/>
      <c r="W310" s="5"/>
      <c r="X310" s="5"/>
      <c r="Y310" s="5"/>
      <c r="Z310" s="5"/>
    </row>
    <row r="311" spans="1:26" ht="14" x14ac:dyDescent="0.15">
      <c r="A311" s="48"/>
      <c r="B311" s="5"/>
      <c r="C311" s="5"/>
      <c r="D311" s="5"/>
      <c r="E311" s="5"/>
      <c r="F311" s="48"/>
      <c r="G311" s="5"/>
      <c r="H311" s="5"/>
      <c r="I311" s="5"/>
      <c r="J311" s="5"/>
      <c r="K311" s="5"/>
      <c r="L311" s="5"/>
      <c r="M311" s="5"/>
      <c r="N311" s="5"/>
      <c r="O311" s="5"/>
      <c r="P311" s="5"/>
      <c r="Q311" s="5"/>
      <c r="R311" s="5"/>
      <c r="S311" s="5"/>
      <c r="T311" s="5"/>
      <c r="U311" s="5"/>
      <c r="V311" s="5"/>
      <c r="W311" s="5"/>
      <c r="X311" s="5"/>
      <c r="Y311" s="5"/>
      <c r="Z311" s="5"/>
    </row>
    <row r="312" spans="1:26" ht="14" x14ac:dyDescent="0.15">
      <c r="A312" s="48"/>
      <c r="B312" s="5"/>
      <c r="C312" s="5"/>
      <c r="D312" s="5"/>
      <c r="E312" s="5"/>
      <c r="F312" s="48"/>
      <c r="G312" s="5"/>
      <c r="H312" s="5"/>
      <c r="I312" s="5"/>
      <c r="J312" s="5"/>
      <c r="K312" s="5"/>
      <c r="L312" s="5"/>
      <c r="M312" s="5"/>
      <c r="N312" s="5"/>
      <c r="O312" s="5"/>
      <c r="P312" s="5"/>
      <c r="Q312" s="5"/>
      <c r="R312" s="5"/>
      <c r="S312" s="5"/>
      <c r="T312" s="5"/>
      <c r="U312" s="5"/>
      <c r="V312" s="5"/>
      <c r="W312" s="5"/>
      <c r="X312" s="5"/>
      <c r="Y312" s="5"/>
      <c r="Z312" s="5"/>
    </row>
    <row r="313" spans="1:26" ht="14" x14ac:dyDescent="0.15">
      <c r="A313" s="48"/>
      <c r="B313" s="5"/>
      <c r="C313" s="5"/>
      <c r="D313" s="5"/>
      <c r="E313" s="5"/>
      <c r="F313" s="48"/>
      <c r="G313" s="5"/>
      <c r="H313" s="5"/>
      <c r="I313" s="5"/>
      <c r="J313" s="5"/>
      <c r="K313" s="5"/>
      <c r="L313" s="5"/>
      <c r="M313" s="5"/>
      <c r="N313" s="5"/>
      <c r="O313" s="5"/>
      <c r="P313" s="5"/>
      <c r="Q313" s="5"/>
      <c r="R313" s="5"/>
      <c r="S313" s="5"/>
      <c r="T313" s="5"/>
      <c r="U313" s="5"/>
      <c r="V313" s="5"/>
      <c r="W313" s="5"/>
      <c r="X313" s="5"/>
      <c r="Y313" s="5"/>
      <c r="Z313" s="5"/>
    </row>
    <row r="314" spans="1:26" ht="14" x14ac:dyDescent="0.15">
      <c r="A314" s="48"/>
      <c r="B314" s="5"/>
      <c r="C314" s="5"/>
      <c r="D314" s="5"/>
      <c r="E314" s="5"/>
      <c r="F314" s="48"/>
      <c r="G314" s="5"/>
      <c r="H314" s="5"/>
      <c r="I314" s="5"/>
      <c r="J314" s="5"/>
      <c r="K314" s="5"/>
      <c r="L314" s="5"/>
      <c r="M314" s="5"/>
      <c r="N314" s="5"/>
      <c r="O314" s="5"/>
      <c r="P314" s="5"/>
      <c r="Q314" s="5"/>
      <c r="R314" s="5"/>
      <c r="S314" s="5"/>
      <c r="T314" s="5"/>
      <c r="U314" s="5"/>
      <c r="V314" s="5"/>
      <c r="W314" s="5"/>
      <c r="X314" s="5"/>
      <c r="Y314" s="5"/>
      <c r="Z314" s="5"/>
    </row>
    <row r="315" spans="1:26" ht="14" x14ac:dyDescent="0.15">
      <c r="A315" s="48"/>
      <c r="B315" s="5"/>
      <c r="C315" s="5"/>
      <c r="D315" s="5"/>
      <c r="E315" s="5"/>
      <c r="F315" s="48"/>
      <c r="G315" s="5"/>
      <c r="H315" s="5"/>
      <c r="I315" s="5"/>
      <c r="J315" s="5"/>
      <c r="K315" s="5"/>
      <c r="L315" s="5"/>
      <c r="M315" s="5"/>
      <c r="N315" s="5"/>
      <c r="O315" s="5"/>
      <c r="P315" s="5"/>
      <c r="Q315" s="5"/>
      <c r="R315" s="5"/>
      <c r="S315" s="5"/>
      <c r="T315" s="5"/>
      <c r="U315" s="5"/>
      <c r="V315" s="5"/>
      <c r="W315" s="5"/>
      <c r="X315" s="5"/>
      <c r="Y315" s="5"/>
      <c r="Z315" s="5"/>
    </row>
    <row r="316" spans="1:26" ht="14" x14ac:dyDescent="0.15">
      <c r="A316" s="48"/>
      <c r="B316" s="5"/>
      <c r="C316" s="5"/>
      <c r="D316" s="5"/>
      <c r="E316" s="5"/>
      <c r="F316" s="48"/>
      <c r="G316" s="5"/>
      <c r="H316" s="5"/>
      <c r="I316" s="5"/>
      <c r="J316" s="5"/>
      <c r="K316" s="5"/>
      <c r="L316" s="5"/>
      <c r="M316" s="5"/>
      <c r="N316" s="5"/>
      <c r="O316" s="5"/>
      <c r="P316" s="5"/>
      <c r="Q316" s="5"/>
      <c r="R316" s="5"/>
      <c r="S316" s="5"/>
      <c r="T316" s="5"/>
      <c r="U316" s="5"/>
      <c r="V316" s="5"/>
      <c r="W316" s="5"/>
      <c r="X316" s="5"/>
      <c r="Y316" s="5"/>
      <c r="Z316" s="5"/>
    </row>
    <row r="317" spans="1:26" ht="14" x14ac:dyDescent="0.15">
      <c r="A317" s="48"/>
      <c r="B317" s="5"/>
      <c r="C317" s="5"/>
      <c r="D317" s="5"/>
      <c r="E317" s="5"/>
      <c r="F317" s="48"/>
      <c r="G317" s="5"/>
      <c r="H317" s="5"/>
      <c r="I317" s="5"/>
      <c r="J317" s="5"/>
      <c r="K317" s="5"/>
      <c r="L317" s="5"/>
      <c r="M317" s="5"/>
      <c r="N317" s="5"/>
      <c r="O317" s="5"/>
      <c r="P317" s="5"/>
      <c r="Q317" s="5"/>
      <c r="R317" s="5"/>
      <c r="S317" s="5"/>
      <c r="T317" s="5"/>
      <c r="U317" s="5"/>
      <c r="V317" s="5"/>
      <c r="W317" s="5"/>
      <c r="X317" s="5"/>
      <c r="Y317" s="5"/>
      <c r="Z317" s="5"/>
    </row>
    <row r="318" spans="1:26" ht="14" x14ac:dyDescent="0.15">
      <c r="A318" s="48"/>
      <c r="B318" s="5"/>
      <c r="C318" s="5"/>
      <c r="D318" s="5"/>
      <c r="E318" s="5"/>
      <c r="F318" s="48"/>
      <c r="G318" s="5"/>
      <c r="H318" s="5"/>
      <c r="I318" s="5"/>
      <c r="J318" s="5"/>
      <c r="K318" s="5"/>
      <c r="L318" s="5"/>
      <c r="M318" s="5"/>
      <c r="N318" s="5"/>
      <c r="O318" s="5"/>
      <c r="P318" s="5"/>
      <c r="Q318" s="5"/>
      <c r="R318" s="5"/>
      <c r="S318" s="5"/>
      <c r="T318" s="5"/>
      <c r="U318" s="5"/>
      <c r="V318" s="5"/>
      <c r="W318" s="5"/>
      <c r="X318" s="5"/>
      <c r="Y318" s="5"/>
      <c r="Z318" s="5"/>
    </row>
    <row r="319" spans="1:26" ht="14" x14ac:dyDescent="0.15">
      <c r="A319" s="48"/>
      <c r="B319" s="5"/>
      <c r="C319" s="5"/>
      <c r="D319" s="5"/>
      <c r="E319" s="5"/>
      <c r="F319" s="48"/>
      <c r="G319" s="5"/>
      <c r="H319" s="5"/>
      <c r="I319" s="5"/>
      <c r="J319" s="5"/>
      <c r="K319" s="5"/>
      <c r="L319" s="5"/>
      <c r="M319" s="5"/>
      <c r="N319" s="5"/>
      <c r="O319" s="5"/>
      <c r="P319" s="5"/>
      <c r="Q319" s="5"/>
      <c r="R319" s="5"/>
      <c r="S319" s="5"/>
      <c r="T319" s="5"/>
      <c r="U319" s="5"/>
      <c r="V319" s="5"/>
      <c r="W319" s="5"/>
      <c r="X319" s="5"/>
      <c r="Y319" s="5"/>
      <c r="Z319" s="5"/>
    </row>
    <row r="320" spans="1:26" ht="14" x14ac:dyDescent="0.15">
      <c r="A320" s="48"/>
      <c r="B320" s="5"/>
      <c r="C320" s="5"/>
      <c r="D320" s="5"/>
      <c r="E320" s="5"/>
      <c r="F320" s="48"/>
      <c r="G320" s="5"/>
      <c r="H320" s="5"/>
      <c r="I320" s="5"/>
      <c r="J320" s="5"/>
      <c r="K320" s="5"/>
      <c r="L320" s="5"/>
      <c r="M320" s="5"/>
      <c r="N320" s="5"/>
      <c r="O320" s="5"/>
      <c r="P320" s="5"/>
      <c r="Q320" s="5"/>
      <c r="R320" s="5"/>
      <c r="S320" s="5"/>
      <c r="T320" s="5"/>
      <c r="U320" s="5"/>
      <c r="V320" s="5"/>
      <c r="W320" s="5"/>
      <c r="X320" s="5"/>
      <c r="Y320" s="5"/>
      <c r="Z320" s="5"/>
    </row>
    <row r="321" spans="1:26" ht="14" x14ac:dyDescent="0.15">
      <c r="A321" s="48"/>
      <c r="B321" s="5"/>
      <c r="C321" s="5"/>
      <c r="D321" s="5"/>
      <c r="E321" s="5"/>
      <c r="F321" s="48"/>
      <c r="G321" s="5"/>
      <c r="H321" s="5"/>
      <c r="I321" s="5"/>
      <c r="J321" s="5"/>
      <c r="K321" s="5"/>
      <c r="L321" s="5"/>
      <c r="M321" s="5"/>
      <c r="N321" s="5"/>
      <c r="O321" s="5"/>
      <c r="P321" s="5"/>
      <c r="Q321" s="5"/>
      <c r="R321" s="5"/>
      <c r="S321" s="5"/>
      <c r="T321" s="5"/>
      <c r="U321" s="5"/>
      <c r="V321" s="5"/>
      <c r="W321" s="5"/>
      <c r="X321" s="5"/>
      <c r="Y321" s="5"/>
      <c r="Z321" s="5"/>
    </row>
    <row r="322" spans="1:26" ht="14" x14ac:dyDescent="0.15">
      <c r="A322" s="48"/>
      <c r="B322" s="5"/>
      <c r="C322" s="5"/>
      <c r="D322" s="5"/>
      <c r="E322" s="5"/>
      <c r="F322" s="48"/>
      <c r="G322" s="5"/>
      <c r="H322" s="5"/>
      <c r="I322" s="5"/>
      <c r="J322" s="5"/>
      <c r="K322" s="5"/>
      <c r="L322" s="5"/>
      <c r="M322" s="5"/>
      <c r="N322" s="5"/>
      <c r="O322" s="5"/>
      <c r="P322" s="5"/>
      <c r="Q322" s="5"/>
      <c r="R322" s="5"/>
      <c r="S322" s="5"/>
      <c r="T322" s="5"/>
      <c r="U322" s="5"/>
      <c r="V322" s="5"/>
      <c r="W322" s="5"/>
      <c r="X322" s="5"/>
      <c r="Y322" s="5"/>
      <c r="Z322" s="5"/>
    </row>
    <row r="323" spans="1:26" ht="14" x14ac:dyDescent="0.15">
      <c r="A323" s="48"/>
      <c r="B323" s="5"/>
      <c r="C323" s="5"/>
      <c r="D323" s="5"/>
      <c r="E323" s="5"/>
      <c r="F323" s="48"/>
      <c r="G323" s="5"/>
      <c r="H323" s="5"/>
      <c r="I323" s="5"/>
      <c r="J323" s="5"/>
      <c r="K323" s="5"/>
      <c r="L323" s="5"/>
      <c r="M323" s="5"/>
      <c r="N323" s="5"/>
      <c r="O323" s="5"/>
      <c r="P323" s="5"/>
      <c r="Q323" s="5"/>
      <c r="R323" s="5"/>
      <c r="S323" s="5"/>
      <c r="T323" s="5"/>
      <c r="U323" s="5"/>
      <c r="V323" s="5"/>
      <c r="W323" s="5"/>
      <c r="X323" s="5"/>
      <c r="Y323" s="5"/>
      <c r="Z323" s="5"/>
    </row>
    <row r="324" spans="1:26" ht="14" x14ac:dyDescent="0.15">
      <c r="A324" s="48"/>
      <c r="B324" s="5"/>
      <c r="C324" s="5"/>
      <c r="D324" s="5"/>
      <c r="E324" s="5"/>
      <c r="F324" s="48"/>
      <c r="G324" s="5"/>
      <c r="H324" s="5"/>
      <c r="I324" s="5"/>
      <c r="J324" s="5"/>
      <c r="K324" s="5"/>
      <c r="L324" s="5"/>
      <c r="M324" s="5"/>
      <c r="N324" s="5"/>
      <c r="O324" s="5"/>
      <c r="P324" s="5"/>
      <c r="Q324" s="5"/>
      <c r="R324" s="5"/>
      <c r="S324" s="5"/>
      <c r="T324" s="5"/>
      <c r="U324" s="5"/>
      <c r="V324" s="5"/>
      <c r="W324" s="5"/>
      <c r="X324" s="5"/>
      <c r="Y324" s="5"/>
      <c r="Z324" s="5"/>
    </row>
    <row r="325" spans="1:26" ht="14" x14ac:dyDescent="0.15">
      <c r="A325" s="48"/>
      <c r="B325" s="5"/>
      <c r="C325" s="5"/>
      <c r="D325" s="5"/>
      <c r="E325" s="5"/>
      <c r="F325" s="48"/>
      <c r="G325" s="5"/>
      <c r="H325" s="5"/>
      <c r="I325" s="5"/>
      <c r="J325" s="5"/>
      <c r="K325" s="5"/>
      <c r="L325" s="5"/>
      <c r="M325" s="5"/>
      <c r="N325" s="5"/>
      <c r="O325" s="5"/>
      <c r="P325" s="5"/>
      <c r="Q325" s="5"/>
      <c r="R325" s="5"/>
      <c r="S325" s="5"/>
      <c r="T325" s="5"/>
      <c r="U325" s="5"/>
      <c r="V325" s="5"/>
      <c r="W325" s="5"/>
      <c r="X325" s="5"/>
      <c r="Y325" s="5"/>
      <c r="Z325" s="5"/>
    </row>
    <row r="326" spans="1:26" ht="14" x14ac:dyDescent="0.15">
      <c r="A326" s="48"/>
      <c r="B326" s="5"/>
      <c r="C326" s="5"/>
      <c r="D326" s="5"/>
      <c r="E326" s="5"/>
      <c r="F326" s="48"/>
      <c r="G326" s="5"/>
      <c r="H326" s="5"/>
      <c r="I326" s="5"/>
      <c r="J326" s="5"/>
      <c r="K326" s="5"/>
      <c r="L326" s="5"/>
      <c r="M326" s="5"/>
      <c r="N326" s="5"/>
      <c r="O326" s="5"/>
      <c r="P326" s="5"/>
      <c r="Q326" s="5"/>
      <c r="R326" s="5"/>
      <c r="S326" s="5"/>
      <c r="T326" s="5"/>
      <c r="U326" s="5"/>
      <c r="V326" s="5"/>
      <c r="W326" s="5"/>
      <c r="X326" s="5"/>
      <c r="Y326" s="5"/>
      <c r="Z326" s="5"/>
    </row>
    <row r="327" spans="1:26" ht="14" x14ac:dyDescent="0.15">
      <c r="A327" s="48"/>
      <c r="B327" s="5"/>
      <c r="C327" s="5"/>
      <c r="D327" s="5"/>
      <c r="E327" s="5"/>
      <c r="F327" s="48"/>
      <c r="G327" s="5"/>
      <c r="H327" s="5"/>
      <c r="I327" s="5"/>
      <c r="J327" s="5"/>
      <c r="K327" s="5"/>
      <c r="L327" s="5"/>
      <c r="M327" s="5"/>
      <c r="N327" s="5"/>
      <c r="O327" s="5"/>
      <c r="P327" s="5"/>
      <c r="Q327" s="5"/>
      <c r="R327" s="5"/>
      <c r="S327" s="5"/>
      <c r="T327" s="5"/>
      <c r="U327" s="5"/>
      <c r="V327" s="5"/>
      <c r="W327" s="5"/>
      <c r="X327" s="5"/>
      <c r="Y327" s="5"/>
      <c r="Z327" s="5"/>
    </row>
    <row r="328" spans="1:26" ht="14" x14ac:dyDescent="0.15">
      <c r="A328" s="48"/>
      <c r="B328" s="5"/>
      <c r="C328" s="5"/>
      <c r="D328" s="5"/>
      <c r="E328" s="5"/>
      <c r="F328" s="48"/>
      <c r="G328" s="5"/>
      <c r="H328" s="5"/>
      <c r="I328" s="5"/>
      <c r="J328" s="5"/>
      <c r="K328" s="5"/>
      <c r="L328" s="5"/>
      <c r="M328" s="5"/>
      <c r="N328" s="5"/>
      <c r="O328" s="5"/>
      <c r="P328" s="5"/>
      <c r="Q328" s="5"/>
      <c r="R328" s="5"/>
      <c r="S328" s="5"/>
      <c r="T328" s="5"/>
      <c r="U328" s="5"/>
      <c r="V328" s="5"/>
      <c r="W328" s="5"/>
      <c r="X328" s="5"/>
      <c r="Y328" s="5"/>
      <c r="Z328" s="5"/>
    </row>
    <row r="329" spans="1:26" ht="14" x14ac:dyDescent="0.15">
      <c r="A329" s="48"/>
      <c r="B329" s="5"/>
      <c r="C329" s="5"/>
      <c r="D329" s="5"/>
      <c r="E329" s="5"/>
      <c r="F329" s="48"/>
      <c r="G329" s="5"/>
      <c r="H329" s="5"/>
      <c r="I329" s="5"/>
      <c r="J329" s="5"/>
      <c r="K329" s="5"/>
      <c r="L329" s="5"/>
      <c r="M329" s="5"/>
      <c r="N329" s="5"/>
      <c r="O329" s="5"/>
      <c r="P329" s="5"/>
      <c r="Q329" s="5"/>
      <c r="R329" s="5"/>
      <c r="S329" s="5"/>
      <c r="T329" s="5"/>
      <c r="U329" s="5"/>
      <c r="V329" s="5"/>
      <c r="W329" s="5"/>
      <c r="X329" s="5"/>
      <c r="Y329" s="5"/>
      <c r="Z329" s="5"/>
    </row>
    <row r="330" spans="1:26" ht="14" x14ac:dyDescent="0.15">
      <c r="A330" s="48"/>
      <c r="B330" s="5"/>
      <c r="C330" s="5"/>
      <c r="D330" s="5"/>
      <c r="E330" s="5"/>
      <c r="F330" s="48"/>
      <c r="G330" s="5"/>
      <c r="H330" s="5"/>
      <c r="I330" s="5"/>
      <c r="J330" s="5"/>
      <c r="K330" s="5"/>
      <c r="L330" s="5"/>
      <c r="M330" s="5"/>
      <c r="N330" s="5"/>
      <c r="O330" s="5"/>
      <c r="P330" s="5"/>
      <c r="Q330" s="5"/>
      <c r="R330" s="5"/>
      <c r="S330" s="5"/>
      <c r="T330" s="5"/>
      <c r="U330" s="5"/>
      <c r="V330" s="5"/>
      <c r="W330" s="5"/>
      <c r="X330" s="5"/>
      <c r="Y330" s="5"/>
      <c r="Z330" s="5"/>
    </row>
    <row r="331" spans="1:26" ht="14" x14ac:dyDescent="0.15">
      <c r="A331" s="48"/>
      <c r="B331" s="5"/>
      <c r="C331" s="5"/>
      <c r="D331" s="5"/>
      <c r="E331" s="5"/>
      <c r="F331" s="48"/>
      <c r="G331" s="5"/>
      <c r="H331" s="5"/>
      <c r="I331" s="5"/>
      <c r="J331" s="5"/>
      <c r="K331" s="5"/>
      <c r="L331" s="5"/>
      <c r="M331" s="5"/>
      <c r="N331" s="5"/>
      <c r="O331" s="5"/>
      <c r="P331" s="5"/>
      <c r="Q331" s="5"/>
      <c r="R331" s="5"/>
      <c r="S331" s="5"/>
      <c r="T331" s="5"/>
      <c r="U331" s="5"/>
      <c r="V331" s="5"/>
      <c r="W331" s="5"/>
      <c r="X331" s="5"/>
      <c r="Y331" s="5"/>
      <c r="Z331" s="5"/>
    </row>
    <row r="332" spans="1:26" ht="14" x14ac:dyDescent="0.15">
      <c r="A332" s="48"/>
      <c r="B332" s="5"/>
      <c r="C332" s="5"/>
      <c r="D332" s="5"/>
      <c r="E332" s="5"/>
      <c r="F332" s="48"/>
      <c r="G332" s="5"/>
      <c r="H332" s="5"/>
      <c r="I332" s="5"/>
      <c r="J332" s="5"/>
      <c r="K332" s="5"/>
      <c r="L332" s="5"/>
      <c r="M332" s="5"/>
      <c r="N332" s="5"/>
      <c r="O332" s="5"/>
      <c r="P332" s="5"/>
      <c r="Q332" s="5"/>
      <c r="R332" s="5"/>
      <c r="S332" s="5"/>
      <c r="T332" s="5"/>
      <c r="U332" s="5"/>
      <c r="V332" s="5"/>
      <c r="W332" s="5"/>
      <c r="X332" s="5"/>
      <c r="Y332" s="5"/>
      <c r="Z332" s="5"/>
    </row>
    <row r="333" spans="1:26" ht="14" x14ac:dyDescent="0.15">
      <c r="A333" s="48"/>
      <c r="B333" s="5"/>
      <c r="C333" s="5"/>
      <c r="D333" s="5"/>
      <c r="E333" s="5"/>
      <c r="F333" s="48"/>
      <c r="G333" s="5"/>
      <c r="H333" s="5"/>
      <c r="I333" s="5"/>
      <c r="J333" s="5"/>
      <c r="K333" s="5"/>
      <c r="L333" s="5"/>
      <c r="M333" s="5"/>
      <c r="N333" s="5"/>
      <c r="O333" s="5"/>
      <c r="P333" s="5"/>
      <c r="Q333" s="5"/>
      <c r="R333" s="5"/>
      <c r="S333" s="5"/>
      <c r="T333" s="5"/>
      <c r="U333" s="5"/>
      <c r="V333" s="5"/>
      <c r="W333" s="5"/>
      <c r="X333" s="5"/>
      <c r="Y333" s="5"/>
      <c r="Z333" s="5"/>
    </row>
    <row r="334" spans="1:26" ht="14" x14ac:dyDescent="0.15">
      <c r="A334" s="48"/>
      <c r="B334" s="5"/>
      <c r="C334" s="5"/>
      <c r="D334" s="5"/>
      <c r="E334" s="5"/>
      <c r="F334" s="48"/>
      <c r="G334" s="5"/>
      <c r="H334" s="5"/>
      <c r="I334" s="5"/>
      <c r="J334" s="5"/>
      <c r="K334" s="5"/>
      <c r="L334" s="5"/>
      <c r="M334" s="5"/>
      <c r="N334" s="5"/>
      <c r="O334" s="5"/>
      <c r="P334" s="5"/>
      <c r="Q334" s="5"/>
      <c r="R334" s="5"/>
      <c r="S334" s="5"/>
      <c r="T334" s="5"/>
      <c r="U334" s="5"/>
      <c r="V334" s="5"/>
      <c r="W334" s="5"/>
      <c r="X334" s="5"/>
      <c r="Y334" s="5"/>
      <c r="Z334" s="5"/>
    </row>
    <row r="335" spans="1:26" ht="14" x14ac:dyDescent="0.15">
      <c r="A335" s="48"/>
      <c r="B335" s="5"/>
      <c r="C335" s="5"/>
      <c r="D335" s="5"/>
      <c r="E335" s="5"/>
      <c r="F335" s="48"/>
      <c r="G335" s="5"/>
      <c r="H335" s="5"/>
      <c r="I335" s="5"/>
      <c r="J335" s="5"/>
      <c r="K335" s="5"/>
      <c r="L335" s="5"/>
      <c r="M335" s="5"/>
      <c r="N335" s="5"/>
      <c r="O335" s="5"/>
      <c r="P335" s="5"/>
      <c r="Q335" s="5"/>
      <c r="R335" s="5"/>
      <c r="S335" s="5"/>
      <c r="T335" s="5"/>
      <c r="U335" s="5"/>
      <c r="V335" s="5"/>
      <c r="W335" s="5"/>
      <c r="X335" s="5"/>
      <c r="Y335" s="5"/>
      <c r="Z335" s="5"/>
    </row>
    <row r="336" spans="1:26" ht="14" x14ac:dyDescent="0.15">
      <c r="A336" s="48"/>
      <c r="B336" s="5"/>
      <c r="C336" s="5"/>
      <c r="D336" s="5"/>
      <c r="E336" s="5"/>
      <c r="F336" s="48"/>
      <c r="G336" s="5"/>
      <c r="H336" s="5"/>
      <c r="I336" s="5"/>
      <c r="J336" s="5"/>
      <c r="K336" s="5"/>
      <c r="L336" s="5"/>
      <c r="M336" s="5"/>
      <c r="N336" s="5"/>
      <c r="O336" s="5"/>
      <c r="P336" s="5"/>
      <c r="Q336" s="5"/>
      <c r="R336" s="5"/>
      <c r="S336" s="5"/>
      <c r="T336" s="5"/>
      <c r="U336" s="5"/>
      <c r="V336" s="5"/>
      <c r="W336" s="5"/>
      <c r="X336" s="5"/>
      <c r="Y336" s="5"/>
      <c r="Z336" s="5"/>
    </row>
    <row r="337" spans="1:26" ht="14" x14ac:dyDescent="0.15">
      <c r="A337" s="48"/>
      <c r="B337" s="5"/>
      <c r="C337" s="5"/>
      <c r="D337" s="5"/>
      <c r="E337" s="5"/>
      <c r="F337" s="48"/>
      <c r="G337" s="5"/>
      <c r="H337" s="5"/>
      <c r="I337" s="5"/>
      <c r="J337" s="5"/>
      <c r="K337" s="5"/>
      <c r="L337" s="5"/>
      <c r="M337" s="5"/>
      <c r="N337" s="5"/>
      <c r="O337" s="5"/>
      <c r="P337" s="5"/>
      <c r="Q337" s="5"/>
      <c r="R337" s="5"/>
      <c r="S337" s="5"/>
      <c r="T337" s="5"/>
      <c r="U337" s="5"/>
      <c r="V337" s="5"/>
      <c r="W337" s="5"/>
      <c r="X337" s="5"/>
      <c r="Y337" s="5"/>
      <c r="Z337" s="5"/>
    </row>
    <row r="338" spans="1:26" ht="14" x14ac:dyDescent="0.15">
      <c r="A338" s="48"/>
      <c r="B338" s="5"/>
      <c r="C338" s="5"/>
      <c r="D338" s="5"/>
      <c r="E338" s="5"/>
      <c r="F338" s="48"/>
      <c r="G338" s="5"/>
      <c r="H338" s="5"/>
      <c r="I338" s="5"/>
      <c r="J338" s="5"/>
      <c r="K338" s="5"/>
      <c r="L338" s="5"/>
      <c r="M338" s="5"/>
      <c r="N338" s="5"/>
      <c r="O338" s="5"/>
      <c r="P338" s="5"/>
      <c r="Q338" s="5"/>
      <c r="R338" s="5"/>
      <c r="S338" s="5"/>
      <c r="T338" s="5"/>
      <c r="U338" s="5"/>
      <c r="V338" s="5"/>
      <c r="W338" s="5"/>
      <c r="X338" s="5"/>
      <c r="Y338" s="5"/>
      <c r="Z338" s="5"/>
    </row>
    <row r="339" spans="1:26" ht="14" x14ac:dyDescent="0.15">
      <c r="A339" s="48"/>
      <c r="B339" s="5"/>
      <c r="C339" s="5"/>
      <c r="D339" s="5"/>
      <c r="E339" s="5"/>
      <c r="F339" s="48"/>
      <c r="G339" s="5"/>
      <c r="H339" s="5"/>
      <c r="I339" s="5"/>
      <c r="J339" s="5"/>
      <c r="K339" s="5"/>
      <c r="L339" s="5"/>
      <c r="M339" s="5"/>
      <c r="N339" s="5"/>
      <c r="O339" s="5"/>
      <c r="P339" s="5"/>
      <c r="Q339" s="5"/>
      <c r="R339" s="5"/>
      <c r="S339" s="5"/>
      <c r="T339" s="5"/>
      <c r="U339" s="5"/>
      <c r="V339" s="5"/>
      <c r="W339" s="5"/>
      <c r="X339" s="5"/>
      <c r="Y339" s="5"/>
      <c r="Z339" s="5"/>
    </row>
    <row r="340" spans="1:26" ht="14" x14ac:dyDescent="0.15">
      <c r="A340" s="48"/>
      <c r="B340" s="5"/>
      <c r="C340" s="5"/>
      <c r="D340" s="5"/>
      <c r="E340" s="5"/>
      <c r="F340" s="48"/>
      <c r="G340" s="5"/>
      <c r="H340" s="5"/>
      <c r="I340" s="5"/>
      <c r="J340" s="5"/>
      <c r="K340" s="5"/>
      <c r="L340" s="5"/>
      <c r="M340" s="5"/>
      <c r="N340" s="5"/>
      <c r="O340" s="5"/>
      <c r="P340" s="5"/>
      <c r="Q340" s="5"/>
      <c r="R340" s="5"/>
      <c r="S340" s="5"/>
      <c r="T340" s="5"/>
      <c r="U340" s="5"/>
      <c r="V340" s="5"/>
      <c r="W340" s="5"/>
      <c r="X340" s="5"/>
      <c r="Y340" s="5"/>
      <c r="Z340" s="5"/>
    </row>
    <row r="341" spans="1:26" ht="14" x14ac:dyDescent="0.15">
      <c r="A341" s="48"/>
      <c r="B341" s="5"/>
      <c r="C341" s="5"/>
      <c r="D341" s="5"/>
      <c r="E341" s="5"/>
      <c r="F341" s="48"/>
      <c r="G341" s="5"/>
      <c r="H341" s="5"/>
      <c r="I341" s="5"/>
      <c r="J341" s="5"/>
      <c r="K341" s="5"/>
      <c r="L341" s="5"/>
      <c r="M341" s="5"/>
      <c r="N341" s="5"/>
      <c r="O341" s="5"/>
      <c r="P341" s="5"/>
      <c r="Q341" s="5"/>
      <c r="R341" s="5"/>
      <c r="S341" s="5"/>
      <c r="T341" s="5"/>
      <c r="U341" s="5"/>
      <c r="V341" s="5"/>
      <c r="W341" s="5"/>
      <c r="X341" s="5"/>
      <c r="Y341" s="5"/>
      <c r="Z341" s="5"/>
    </row>
    <row r="342" spans="1:26" ht="14" x14ac:dyDescent="0.15">
      <c r="A342" s="48"/>
      <c r="B342" s="5"/>
      <c r="C342" s="5"/>
      <c r="D342" s="5"/>
      <c r="E342" s="5"/>
      <c r="F342" s="48"/>
      <c r="G342" s="5"/>
      <c r="H342" s="5"/>
      <c r="I342" s="5"/>
      <c r="J342" s="5"/>
      <c r="K342" s="5"/>
      <c r="L342" s="5"/>
      <c r="M342" s="5"/>
      <c r="N342" s="5"/>
      <c r="O342" s="5"/>
      <c r="P342" s="5"/>
      <c r="Q342" s="5"/>
      <c r="R342" s="5"/>
      <c r="S342" s="5"/>
      <c r="T342" s="5"/>
      <c r="U342" s="5"/>
      <c r="V342" s="5"/>
      <c r="W342" s="5"/>
      <c r="X342" s="5"/>
      <c r="Y342" s="5"/>
      <c r="Z342" s="5"/>
    </row>
    <row r="343" spans="1:26" ht="14" x14ac:dyDescent="0.15">
      <c r="A343" s="48"/>
      <c r="B343" s="5"/>
      <c r="C343" s="5"/>
      <c r="D343" s="5"/>
      <c r="E343" s="5"/>
      <c r="F343" s="48"/>
      <c r="G343" s="5"/>
      <c r="H343" s="5"/>
      <c r="I343" s="5"/>
      <c r="J343" s="5"/>
      <c r="K343" s="5"/>
      <c r="L343" s="5"/>
      <c r="M343" s="5"/>
      <c r="N343" s="5"/>
      <c r="O343" s="5"/>
      <c r="P343" s="5"/>
      <c r="Q343" s="5"/>
      <c r="R343" s="5"/>
      <c r="S343" s="5"/>
      <c r="T343" s="5"/>
      <c r="U343" s="5"/>
      <c r="V343" s="5"/>
      <c r="W343" s="5"/>
      <c r="X343" s="5"/>
      <c r="Y343" s="5"/>
      <c r="Z343" s="5"/>
    </row>
    <row r="344" spans="1:26" ht="14" x14ac:dyDescent="0.15">
      <c r="A344" s="48"/>
      <c r="B344" s="5"/>
      <c r="C344" s="5"/>
      <c r="D344" s="5"/>
      <c r="E344" s="5"/>
      <c r="F344" s="48"/>
      <c r="G344" s="5"/>
      <c r="H344" s="5"/>
      <c r="I344" s="5"/>
      <c r="J344" s="5"/>
      <c r="K344" s="5"/>
      <c r="L344" s="5"/>
      <c r="M344" s="5"/>
      <c r="N344" s="5"/>
      <c r="O344" s="5"/>
      <c r="P344" s="5"/>
      <c r="Q344" s="5"/>
      <c r="R344" s="5"/>
      <c r="S344" s="5"/>
      <c r="T344" s="5"/>
      <c r="U344" s="5"/>
      <c r="V344" s="5"/>
      <c r="W344" s="5"/>
      <c r="X344" s="5"/>
      <c r="Y344" s="5"/>
      <c r="Z344" s="5"/>
    </row>
    <row r="345" spans="1:26" ht="14" x14ac:dyDescent="0.15">
      <c r="A345" s="48"/>
      <c r="B345" s="5"/>
      <c r="C345" s="5"/>
      <c r="D345" s="5"/>
      <c r="E345" s="5"/>
      <c r="F345" s="48"/>
      <c r="G345" s="5"/>
      <c r="H345" s="5"/>
      <c r="I345" s="5"/>
      <c r="J345" s="5"/>
      <c r="K345" s="5"/>
      <c r="L345" s="5"/>
      <c r="M345" s="5"/>
      <c r="N345" s="5"/>
      <c r="O345" s="5"/>
      <c r="P345" s="5"/>
      <c r="Q345" s="5"/>
      <c r="R345" s="5"/>
      <c r="S345" s="5"/>
      <c r="T345" s="5"/>
      <c r="U345" s="5"/>
      <c r="V345" s="5"/>
      <c r="W345" s="5"/>
      <c r="X345" s="5"/>
      <c r="Y345" s="5"/>
      <c r="Z345" s="5"/>
    </row>
    <row r="346" spans="1:26" ht="14" x14ac:dyDescent="0.15">
      <c r="A346" s="48"/>
      <c r="B346" s="5"/>
      <c r="C346" s="5"/>
      <c r="D346" s="5"/>
      <c r="E346" s="5"/>
      <c r="F346" s="48"/>
      <c r="G346" s="5"/>
      <c r="H346" s="5"/>
      <c r="I346" s="5"/>
      <c r="J346" s="5"/>
      <c r="K346" s="5"/>
      <c r="L346" s="5"/>
      <c r="M346" s="5"/>
      <c r="N346" s="5"/>
      <c r="O346" s="5"/>
      <c r="P346" s="5"/>
      <c r="Q346" s="5"/>
      <c r="R346" s="5"/>
      <c r="S346" s="5"/>
      <c r="T346" s="5"/>
      <c r="U346" s="5"/>
      <c r="V346" s="5"/>
      <c r="W346" s="5"/>
      <c r="X346" s="5"/>
      <c r="Y346" s="5"/>
      <c r="Z346" s="5"/>
    </row>
    <row r="347" spans="1:26" ht="14" x14ac:dyDescent="0.15">
      <c r="A347" s="48"/>
      <c r="B347" s="5"/>
      <c r="C347" s="5"/>
      <c r="D347" s="5"/>
      <c r="E347" s="5"/>
      <c r="F347" s="48"/>
      <c r="G347" s="5"/>
      <c r="H347" s="5"/>
      <c r="I347" s="5"/>
      <c r="J347" s="5"/>
      <c r="K347" s="5"/>
      <c r="L347" s="5"/>
      <c r="M347" s="5"/>
      <c r="N347" s="5"/>
      <c r="O347" s="5"/>
      <c r="P347" s="5"/>
      <c r="Q347" s="5"/>
      <c r="R347" s="5"/>
      <c r="S347" s="5"/>
      <c r="T347" s="5"/>
      <c r="U347" s="5"/>
      <c r="V347" s="5"/>
      <c r="W347" s="5"/>
      <c r="X347" s="5"/>
      <c r="Y347" s="5"/>
      <c r="Z347" s="5"/>
    </row>
    <row r="348" spans="1:26" ht="14" x14ac:dyDescent="0.15">
      <c r="A348" s="48"/>
      <c r="B348" s="5"/>
      <c r="C348" s="5"/>
      <c r="D348" s="5"/>
      <c r="E348" s="5"/>
      <c r="F348" s="48"/>
      <c r="G348" s="5"/>
      <c r="H348" s="5"/>
      <c r="I348" s="5"/>
      <c r="J348" s="5"/>
      <c r="K348" s="5"/>
      <c r="L348" s="5"/>
      <c r="M348" s="5"/>
      <c r="N348" s="5"/>
      <c r="O348" s="5"/>
      <c r="P348" s="5"/>
      <c r="Q348" s="5"/>
      <c r="R348" s="5"/>
      <c r="S348" s="5"/>
      <c r="T348" s="5"/>
      <c r="U348" s="5"/>
      <c r="V348" s="5"/>
      <c r="W348" s="5"/>
      <c r="X348" s="5"/>
      <c r="Y348" s="5"/>
      <c r="Z348" s="5"/>
    </row>
    <row r="349" spans="1:26" ht="14" x14ac:dyDescent="0.15">
      <c r="A349" s="48"/>
      <c r="B349" s="5"/>
      <c r="C349" s="5"/>
      <c r="D349" s="5"/>
      <c r="E349" s="5"/>
      <c r="F349" s="48"/>
      <c r="G349" s="5"/>
      <c r="H349" s="5"/>
      <c r="I349" s="5"/>
      <c r="J349" s="5"/>
      <c r="K349" s="5"/>
      <c r="L349" s="5"/>
      <c r="M349" s="5"/>
      <c r="N349" s="5"/>
      <c r="O349" s="5"/>
      <c r="P349" s="5"/>
      <c r="Q349" s="5"/>
      <c r="R349" s="5"/>
      <c r="S349" s="5"/>
      <c r="T349" s="5"/>
      <c r="U349" s="5"/>
      <c r="V349" s="5"/>
      <c r="W349" s="5"/>
      <c r="X349" s="5"/>
      <c r="Y349" s="5"/>
      <c r="Z349" s="5"/>
    </row>
    <row r="350" spans="1:26" ht="14" x14ac:dyDescent="0.15">
      <c r="A350" s="48"/>
      <c r="B350" s="5"/>
      <c r="C350" s="5"/>
      <c r="D350" s="5"/>
      <c r="E350" s="5"/>
      <c r="F350" s="48"/>
      <c r="G350" s="5"/>
      <c r="H350" s="5"/>
      <c r="I350" s="5"/>
      <c r="J350" s="5"/>
      <c r="K350" s="5"/>
      <c r="L350" s="5"/>
      <c r="M350" s="5"/>
      <c r="N350" s="5"/>
      <c r="O350" s="5"/>
      <c r="P350" s="5"/>
      <c r="Q350" s="5"/>
      <c r="R350" s="5"/>
      <c r="S350" s="5"/>
      <c r="T350" s="5"/>
      <c r="U350" s="5"/>
      <c r="V350" s="5"/>
      <c r="W350" s="5"/>
      <c r="X350" s="5"/>
      <c r="Y350" s="5"/>
      <c r="Z350" s="5"/>
    </row>
    <row r="351" spans="1:26" ht="14" x14ac:dyDescent="0.15">
      <c r="A351" s="48"/>
      <c r="B351" s="5"/>
      <c r="C351" s="5"/>
      <c r="D351" s="5"/>
      <c r="E351" s="5"/>
      <c r="F351" s="48"/>
      <c r="G351" s="5"/>
      <c r="H351" s="5"/>
      <c r="I351" s="5"/>
      <c r="J351" s="5"/>
      <c r="K351" s="5"/>
      <c r="L351" s="5"/>
      <c r="M351" s="5"/>
      <c r="N351" s="5"/>
      <c r="O351" s="5"/>
      <c r="P351" s="5"/>
      <c r="Q351" s="5"/>
      <c r="R351" s="5"/>
      <c r="S351" s="5"/>
      <c r="T351" s="5"/>
      <c r="U351" s="5"/>
      <c r="V351" s="5"/>
      <c r="W351" s="5"/>
      <c r="X351" s="5"/>
      <c r="Y351" s="5"/>
      <c r="Z351" s="5"/>
    </row>
    <row r="352" spans="1:26" ht="14" x14ac:dyDescent="0.15">
      <c r="A352" s="48"/>
      <c r="B352" s="5"/>
      <c r="C352" s="5"/>
      <c r="D352" s="5"/>
      <c r="E352" s="5"/>
      <c r="F352" s="48"/>
      <c r="G352" s="5"/>
      <c r="H352" s="5"/>
      <c r="I352" s="5"/>
      <c r="J352" s="5"/>
      <c r="K352" s="5"/>
      <c r="L352" s="5"/>
      <c r="M352" s="5"/>
      <c r="N352" s="5"/>
      <c r="O352" s="5"/>
      <c r="P352" s="5"/>
      <c r="Q352" s="5"/>
      <c r="R352" s="5"/>
      <c r="S352" s="5"/>
      <c r="T352" s="5"/>
      <c r="U352" s="5"/>
      <c r="V352" s="5"/>
      <c r="W352" s="5"/>
      <c r="X352" s="5"/>
      <c r="Y352" s="5"/>
      <c r="Z352" s="5"/>
    </row>
    <row r="353" spans="1:26" ht="14" x14ac:dyDescent="0.15">
      <c r="A353" s="48"/>
      <c r="B353" s="5"/>
      <c r="C353" s="5"/>
      <c r="D353" s="5"/>
      <c r="E353" s="5"/>
      <c r="F353" s="48"/>
      <c r="G353" s="5"/>
      <c r="H353" s="5"/>
      <c r="I353" s="5"/>
      <c r="J353" s="5"/>
      <c r="K353" s="5"/>
      <c r="L353" s="5"/>
      <c r="M353" s="5"/>
      <c r="N353" s="5"/>
      <c r="O353" s="5"/>
      <c r="P353" s="5"/>
      <c r="Q353" s="5"/>
      <c r="R353" s="5"/>
      <c r="S353" s="5"/>
      <c r="T353" s="5"/>
      <c r="U353" s="5"/>
      <c r="V353" s="5"/>
      <c r="W353" s="5"/>
      <c r="X353" s="5"/>
      <c r="Y353" s="5"/>
      <c r="Z353" s="5"/>
    </row>
    <row r="354" spans="1:26" ht="14" x14ac:dyDescent="0.15">
      <c r="A354" s="48"/>
      <c r="B354" s="5"/>
      <c r="C354" s="5"/>
      <c r="D354" s="5"/>
      <c r="E354" s="5"/>
      <c r="F354" s="48"/>
      <c r="G354" s="5"/>
      <c r="H354" s="5"/>
      <c r="I354" s="5"/>
      <c r="J354" s="5"/>
      <c r="K354" s="5"/>
      <c r="L354" s="5"/>
      <c r="M354" s="5"/>
      <c r="N354" s="5"/>
      <c r="O354" s="5"/>
      <c r="P354" s="5"/>
      <c r="Q354" s="5"/>
      <c r="R354" s="5"/>
      <c r="S354" s="5"/>
      <c r="T354" s="5"/>
      <c r="U354" s="5"/>
      <c r="V354" s="5"/>
      <c r="W354" s="5"/>
      <c r="X354" s="5"/>
      <c r="Y354" s="5"/>
      <c r="Z354" s="5"/>
    </row>
    <row r="355" spans="1:26" ht="14" x14ac:dyDescent="0.15">
      <c r="A355" s="48"/>
      <c r="B355" s="5"/>
      <c r="C355" s="5"/>
      <c r="D355" s="5"/>
      <c r="E355" s="5"/>
      <c r="F355" s="48"/>
      <c r="G355" s="5"/>
      <c r="H355" s="5"/>
      <c r="I355" s="5"/>
      <c r="J355" s="5"/>
      <c r="K355" s="5"/>
      <c r="L355" s="5"/>
      <c r="M355" s="5"/>
      <c r="N355" s="5"/>
      <c r="O355" s="5"/>
      <c r="P355" s="5"/>
      <c r="Q355" s="5"/>
      <c r="R355" s="5"/>
      <c r="S355" s="5"/>
      <c r="T355" s="5"/>
      <c r="U355" s="5"/>
      <c r="V355" s="5"/>
      <c r="W355" s="5"/>
      <c r="X355" s="5"/>
      <c r="Y355" s="5"/>
      <c r="Z355" s="5"/>
    </row>
    <row r="356" spans="1:26" ht="14" x14ac:dyDescent="0.15">
      <c r="A356" s="48"/>
      <c r="B356" s="5"/>
      <c r="C356" s="5"/>
      <c r="D356" s="5"/>
      <c r="E356" s="5"/>
      <c r="F356" s="48"/>
      <c r="G356" s="5"/>
      <c r="H356" s="5"/>
      <c r="I356" s="5"/>
      <c r="J356" s="5"/>
      <c r="K356" s="5"/>
      <c r="L356" s="5"/>
      <c r="M356" s="5"/>
      <c r="N356" s="5"/>
      <c r="O356" s="5"/>
      <c r="P356" s="5"/>
      <c r="Q356" s="5"/>
      <c r="R356" s="5"/>
      <c r="S356" s="5"/>
      <c r="T356" s="5"/>
      <c r="U356" s="5"/>
      <c r="V356" s="5"/>
      <c r="W356" s="5"/>
      <c r="X356" s="5"/>
      <c r="Y356" s="5"/>
      <c r="Z356" s="5"/>
    </row>
    <row r="357" spans="1:26" ht="14" x14ac:dyDescent="0.15">
      <c r="A357" s="48"/>
      <c r="B357" s="5"/>
      <c r="C357" s="5"/>
      <c r="D357" s="5"/>
      <c r="E357" s="5"/>
      <c r="F357" s="48"/>
      <c r="G357" s="5"/>
      <c r="H357" s="5"/>
      <c r="I357" s="5"/>
      <c r="J357" s="5"/>
      <c r="K357" s="5"/>
      <c r="L357" s="5"/>
      <c r="M357" s="5"/>
      <c r="N357" s="5"/>
      <c r="O357" s="5"/>
      <c r="P357" s="5"/>
      <c r="Q357" s="5"/>
      <c r="R357" s="5"/>
      <c r="S357" s="5"/>
      <c r="T357" s="5"/>
      <c r="U357" s="5"/>
      <c r="V357" s="5"/>
      <c r="W357" s="5"/>
      <c r="X357" s="5"/>
      <c r="Y357" s="5"/>
      <c r="Z357" s="5"/>
    </row>
    <row r="358" spans="1:26" ht="14" x14ac:dyDescent="0.15">
      <c r="A358" s="48"/>
      <c r="B358" s="5"/>
      <c r="C358" s="5"/>
      <c r="D358" s="5"/>
      <c r="E358" s="5"/>
      <c r="F358" s="48"/>
      <c r="G358" s="5"/>
      <c r="H358" s="5"/>
      <c r="I358" s="5"/>
      <c r="J358" s="5"/>
      <c r="K358" s="5"/>
      <c r="L358" s="5"/>
      <c r="M358" s="5"/>
      <c r="N358" s="5"/>
      <c r="O358" s="5"/>
      <c r="P358" s="5"/>
      <c r="Q358" s="5"/>
      <c r="R358" s="5"/>
      <c r="S358" s="5"/>
      <c r="T358" s="5"/>
      <c r="U358" s="5"/>
      <c r="V358" s="5"/>
      <c r="W358" s="5"/>
      <c r="X358" s="5"/>
      <c r="Y358" s="5"/>
      <c r="Z358" s="5"/>
    </row>
    <row r="359" spans="1:26" ht="14" x14ac:dyDescent="0.15">
      <c r="A359" s="48"/>
      <c r="B359" s="5"/>
      <c r="C359" s="5"/>
      <c r="D359" s="5"/>
      <c r="E359" s="5"/>
      <c r="F359" s="48"/>
      <c r="G359" s="5"/>
      <c r="H359" s="5"/>
      <c r="I359" s="5"/>
      <c r="J359" s="5"/>
      <c r="K359" s="5"/>
      <c r="L359" s="5"/>
      <c r="M359" s="5"/>
      <c r="N359" s="5"/>
      <c r="O359" s="5"/>
      <c r="P359" s="5"/>
      <c r="Q359" s="5"/>
      <c r="R359" s="5"/>
      <c r="S359" s="5"/>
      <c r="T359" s="5"/>
      <c r="U359" s="5"/>
      <c r="V359" s="5"/>
      <c r="W359" s="5"/>
      <c r="X359" s="5"/>
      <c r="Y359" s="5"/>
      <c r="Z359" s="5"/>
    </row>
    <row r="360" spans="1:26" ht="14" x14ac:dyDescent="0.15">
      <c r="A360" s="48"/>
      <c r="B360" s="5"/>
      <c r="C360" s="5"/>
      <c r="D360" s="5"/>
      <c r="E360" s="5"/>
      <c r="F360" s="48"/>
      <c r="G360" s="5"/>
      <c r="H360" s="5"/>
      <c r="I360" s="5"/>
      <c r="J360" s="5"/>
      <c r="K360" s="5"/>
      <c r="L360" s="5"/>
      <c r="M360" s="5"/>
      <c r="N360" s="5"/>
      <c r="O360" s="5"/>
      <c r="P360" s="5"/>
      <c r="Q360" s="5"/>
      <c r="R360" s="5"/>
      <c r="S360" s="5"/>
      <c r="T360" s="5"/>
      <c r="U360" s="5"/>
      <c r="V360" s="5"/>
      <c r="W360" s="5"/>
      <c r="X360" s="5"/>
      <c r="Y360" s="5"/>
      <c r="Z360" s="5"/>
    </row>
    <row r="361" spans="1:26" ht="14" x14ac:dyDescent="0.15">
      <c r="A361" s="48"/>
      <c r="B361" s="5"/>
      <c r="C361" s="5"/>
      <c r="D361" s="5"/>
      <c r="E361" s="5"/>
      <c r="F361" s="48"/>
      <c r="G361" s="5"/>
      <c r="H361" s="5"/>
      <c r="I361" s="5"/>
      <c r="J361" s="5"/>
      <c r="K361" s="5"/>
      <c r="L361" s="5"/>
      <c r="M361" s="5"/>
      <c r="N361" s="5"/>
      <c r="O361" s="5"/>
      <c r="P361" s="5"/>
      <c r="Q361" s="5"/>
      <c r="R361" s="5"/>
      <c r="S361" s="5"/>
      <c r="T361" s="5"/>
      <c r="U361" s="5"/>
      <c r="V361" s="5"/>
      <c r="W361" s="5"/>
      <c r="X361" s="5"/>
      <c r="Y361" s="5"/>
      <c r="Z361" s="5"/>
    </row>
    <row r="362" spans="1:26" ht="14" x14ac:dyDescent="0.15">
      <c r="A362" s="48"/>
      <c r="B362" s="5"/>
      <c r="C362" s="5"/>
      <c r="D362" s="5"/>
      <c r="E362" s="5"/>
      <c r="F362" s="48"/>
      <c r="G362" s="5"/>
      <c r="H362" s="5"/>
      <c r="I362" s="5"/>
      <c r="J362" s="5"/>
      <c r="K362" s="5"/>
      <c r="L362" s="5"/>
      <c r="M362" s="5"/>
      <c r="N362" s="5"/>
      <c r="O362" s="5"/>
      <c r="P362" s="5"/>
      <c r="Q362" s="5"/>
      <c r="R362" s="5"/>
      <c r="S362" s="5"/>
      <c r="T362" s="5"/>
      <c r="U362" s="5"/>
      <c r="V362" s="5"/>
      <c r="W362" s="5"/>
      <c r="X362" s="5"/>
      <c r="Y362" s="5"/>
      <c r="Z362" s="5"/>
    </row>
    <row r="363" spans="1:26" ht="14" x14ac:dyDescent="0.15">
      <c r="A363" s="48"/>
      <c r="B363" s="5"/>
      <c r="C363" s="5"/>
      <c r="D363" s="5"/>
      <c r="E363" s="5"/>
      <c r="F363" s="48"/>
      <c r="G363" s="5"/>
      <c r="H363" s="5"/>
      <c r="I363" s="5"/>
      <c r="J363" s="5"/>
      <c r="K363" s="5"/>
      <c r="L363" s="5"/>
      <c r="M363" s="5"/>
      <c r="N363" s="5"/>
      <c r="O363" s="5"/>
      <c r="P363" s="5"/>
      <c r="Q363" s="5"/>
      <c r="R363" s="5"/>
      <c r="S363" s="5"/>
      <c r="T363" s="5"/>
      <c r="U363" s="5"/>
      <c r="V363" s="5"/>
      <c r="W363" s="5"/>
      <c r="X363" s="5"/>
      <c r="Y363" s="5"/>
      <c r="Z363" s="5"/>
    </row>
    <row r="364" spans="1:26" ht="14" x14ac:dyDescent="0.15">
      <c r="A364" s="48"/>
      <c r="B364" s="5"/>
      <c r="C364" s="5"/>
      <c r="D364" s="5"/>
      <c r="E364" s="5"/>
      <c r="F364" s="48"/>
      <c r="G364" s="5"/>
      <c r="H364" s="5"/>
      <c r="I364" s="5"/>
      <c r="J364" s="5"/>
      <c r="K364" s="5"/>
      <c r="L364" s="5"/>
      <c r="M364" s="5"/>
      <c r="N364" s="5"/>
      <c r="O364" s="5"/>
      <c r="P364" s="5"/>
      <c r="Q364" s="5"/>
      <c r="R364" s="5"/>
      <c r="S364" s="5"/>
      <c r="T364" s="5"/>
      <c r="U364" s="5"/>
      <c r="V364" s="5"/>
      <c r="W364" s="5"/>
      <c r="X364" s="5"/>
      <c r="Y364" s="5"/>
      <c r="Z364" s="5"/>
    </row>
    <row r="365" spans="1:26" ht="14" x14ac:dyDescent="0.15">
      <c r="A365" s="48"/>
      <c r="B365" s="5"/>
      <c r="C365" s="5"/>
      <c r="D365" s="5"/>
      <c r="E365" s="5"/>
      <c r="F365" s="48"/>
      <c r="G365" s="5"/>
      <c r="H365" s="5"/>
      <c r="I365" s="5"/>
      <c r="J365" s="5"/>
      <c r="K365" s="5"/>
      <c r="L365" s="5"/>
      <c r="M365" s="5"/>
      <c r="N365" s="5"/>
      <c r="O365" s="5"/>
      <c r="P365" s="5"/>
      <c r="Q365" s="5"/>
      <c r="R365" s="5"/>
      <c r="S365" s="5"/>
      <c r="T365" s="5"/>
      <c r="U365" s="5"/>
      <c r="V365" s="5"/>
      <c r="W365" s="5"/>
      <c r="X365" s="5"/>
      <c r="Y365" s="5"/>
      <c r="Z365" s="5"/>
    </row>
    <row r="366" spans="1:26" ht="14" x14ac:dyDescent="0.15">
      <c r="A366" s="48"/>
      <c r="B366" s="5"/>
      <c r="C366" s="5"/>
      <c r="D366" s="5"/>
      <c r="E366" s="5"/>
      <c r="F366" s="48"/>
      <c r="G366" s="5"/>
      <c r="H366" s="5"/>
      <c r="I366" s="5"/>
      <c r="J366" s="5"/>
      <c r="K366" s="5"/>
      <c r="L366" s="5"/>
      <c r="M366" s="5"/>
      <c r="N366" s="5"/>
      <c r="O366" s="5"/>
      <c r="P366" s="5"/>
      <c r="Q366" s="5"/>
      <c r="R366" s="5"/>
      <c r="S366" s="5"/>
      <c r="T366" s="5"/>
      <c r="U366" s="5"/>
      <c r="V366" s="5"/>
      <c r="W366" s="5"/>
      <c r="X366" s="5"/>
      <c r="Y366" s="5"/>
      <c r="Z366" s="5"/>
    </row>
    <row r="367" spans="1:26" ht="14" x14ac:dyDescent="0.15">
      <c r="A367" s="48"/>
      <c r="B367" s="5"/>
      <c r="C367" s="5"/>
      <c r="D367" s="5"/>
      <c r="E367" s="5"/>
      <c r="F367" s="48"/>
      <c r="G367" s="5"/>
      <c r="H367" s="5"/>
      <c r="I367" s="5"/>
      <c r="J367" s="5"/>
      <c r="K367" s="5"/>
      <c r="L367" s="5"/>
      <c r="M367" s="5"/>
      <c r="N367" s="5"/>
      <c r="O367" s="5"/>
      <c r="P367" s="5"/>
      <c r="Q367" s="5"/>
      <c r="R367" s="5"/>
      <c r="S367" s="5"/>
      <c r="T367" s="5"/>
      <c r="U367" s="5"/>
      <c r="V367" s="5"/>
      <c r="W367" s="5"/>
      <c r="X367" s="5"/>
      <c r="Y367" s="5"/>
      <c r="Z367" s="5"/>
    </row>
    <row r="368" spans="1:26" ht="14" x14ac:dyDescent="0.15">
      <c r="A368" s="48"/>
      <c r="B368" s="5"/>
      <c r="C368" s="5"/>
      <c r="D368" s="5"/>
      <c r="E368" s="5"/>
      <c r="F368" s="48"/>
      <c r="G368" s="5"/>
      <c r="H368" s="5"/>
      <c r="I368" s="5"/>
      <c r="J368" s="5"/>
      <c r="K368" s="5"/>
      <c r="L368" s="5"/>
      <c r="M368" s="5"/>
      <c r="N368" s="5"/>
      <c r="O368" s="5"/>
      <c r="P368" s="5"/>
      <c r="Q368" s="5"/>
      <c r="R368" s="5"/>
      <c r="S368" s="5"/>
      <c r="T368" s="5"/>
      <c r="U368" s="5"/>
      <c r="V368" s="5"/>
      <c r="W368" s="5"/>
      <c r="X368" s="5"/>
      <c r="Y368" s="5"/>
      <c r="Z368" s="5"/>
    </row>
    <row r="369" spans="1:26" ht="14" x14ac:dyDescent="0.15">
      <c r="A369" s="48"/>
      <c r="B369" s="5"/>
      <c r="C369" s="5"/>
      <c r="D369" s="5"/>
      <c r="E369" s="5"/>
      <c r="F369" s="48"/>
      <c r="G369" s="5"/>
      <c r="H369" s="5"/>
      <c r="I369" s="5"/>
      <c r="J369" s="5"/>
      <c r="K369" s="5"/>
      <c r="L369" s="5"/>
      <c r="M369" s="5"/>
      <c r="N369" s="5"/>
      <c r="O369" s="5"/>
      <c r="P369" s="5"/>
      <c r="Q369" s="5"/>
      <c r="R369" s="5"/>
      <c r="S369" s="5"/>
      <c r="T369" s="5"/>
      <c r="U369" s="5"/>
      <c r="V369" s="5"/>
      <c r="W369" s="5"/>
      <c r="X369" s="5"/>
      <c r="Y369" s="5"/>
      <c r="Z369" s="5"/>
    </row>
    <row r="370" spans="1:26" ht="14" x14ac:dyDescent="0.15">
      <c r="A370" s="48"/>
      <c r="B370" s="5"/>
      <c r="C370" s="5"/>
      <c r="D370" s="5"/>
      <c r="E370" s="5"/>
      <c r="F370" s="48"/>
      <c r="G370" s="5"/>
      <c r="H370" s="5"/>
      <c r="I370" s="5"/>
      <c r="J370" s="5"/>
      <c r="K370" s="5"/>
      <c r="L370" s="5"/>
      <c r="M370" s="5"/>
      <c r="N370" s="5"/>
      <c r="O370" s="5"/>
      <c r="P370" s="5"/>
      <c r="Q370" s="5"/>
      <c r="R370" s="5"/>
      <c r="S370" s="5"/>
      <c r="T370" s="5"/>
      <c r="U370" s="5"/>
      <c r="V370" s="5"/>
      <c r="W370" s="5"/>
      <c r="X370" s="5"/>
      <c r="Y370" s="5"/>
      <c r="Z370" s="5"/>
    </row>
    <row r="371" spans="1:26" ht="14" x14ac:dyDescent="0.15">
      <c r="A371" s="48"/>
      <c r="B371" s="5"/>
      <c r="C371" s="5"/>
      <c r="D371" s="5"/>
      <c r="E371" s="5"/>
      <c r="F371" s="48"/>
      <c r="G371" s="5"/>
      <c r="H371" s="5"/>
      <c r="I371" s="5"/>
      <c r="J371" s="5"/>
      <c r="K371" s="5"/>
      <c r="L371" s="5"/>
      <c r="M371" s="5"/>
      <c r="N371" s="5"/>
      <c r="O371" s="5"/>
      <c r="P371" s="5"/>
      <c r="Q371" s="5"/>
      <c r="R371" s="5"/>
      <c r="S371" s="5"/>
      <c r="T371" s="5"/>
      <c r="U371" s="5"/>
      <c r="V371" s="5"/>
      <c r="W371" s="5"/>
      <c r="X371" s="5"/>
      <c r="Y371" s="5"/>
      <c r="Z371" s="5"/>
    </row>
    <row r="372" spans="1:26" ht="14" x14ac:dyDescent="0.15">
      <c r="A372" s="48"/>
      <c r="B372" s="5"/>
      <c r="C372" s="5"/>
      <c r="D372" s="5"/>
      <c r="E372" s="5"/>
      <c r="F372" s="48"/>
      <c r="G372" s="5"/>
      <c r="H372" s="5"/>
      <c r="I372" s="5"/>
      <c r="J372" s="5"/>
      <c r="K372" s="5"/>
      <c r="L372" s="5"/>
      <c r="M372" s="5"/>
      <c r="N372" s="5"/>
      <c r="O372" s="5"/>
      <c r="P372" s="5"/>
      <c r="Q372" s="5"/>
      <c r="R372" s="5"/>
      <c r="S372" s="5"/>
      <c r="T372" s="5"/>
      <c r="U372" s="5"/>
      <c r="V372" s="5"/>
      <c r="W372" s="5"/>
      <c r="X372" s="5"/>
      <c r="Y372" s="5"/>
      <c r="Z372" s="5"/>
    </row>
    <row r="373" spans="1:26" ht="14" x14ac:dyDescent="0.15">
      <c r="A373" s="48"/>
      <c r="B373" s="5"/>
      <c r="C373" s="5"/>
      <c r="D373" s="5"/>
      <c r="E373" s="5"/>
      <c r="F373" s="48"/>
      <c r="G373" s="5"/>
      <c r="H373" s="5"/>
      <c r="I373" s="5"/>
      <c r="J373" s="5"/>
      <c r="K373" s="5"/>
      <c r="L373" s="5"/>
      <c r="M373" s="5"/>
      <c r="N373" s="5"/>
      <c r="O373" s="5"/>
      <c r="P373" s="5"/>
      <c r="Q373" s="5"/>
      <c r="R373" s="5"/>
      <c r="S373" s="5"/>
      <c r="T373" s="5"/>
      <c r="U373" s="5"/>
      <c r="V373" s="5"/>
      <c r="W373" s="5"/>
      <c r="X373" s="5"/>
      <c r="Y373" s="5"/>
      <c r="Z373" s="5"/>
    </row>
    <row r="374" spans="1:26" ht="14" x14ac:dyDescent="0.15">
      <c r="A374" s="48"/>
      <c r="B374" s="5"/>
      <c r="C374" s="5"/>
      <c r="D374" s="5"/>
      <c r="E374" s="5"/>
      <c r="F374" s="48"/>
      <c r="G374" s="5"/>
      <c r="H374" s="5"/>
      <c r="I374" s="5"/>
      <c r="J374" s="5"/>
      <c r="K374" s="5"/>
      <c r="L374" s="5"/>
      <c r="M374" s="5"/>
      <c r="N374" s="5"/>
      <c r="O374" s="5"/>
      <c r="P374" s="5"/>
      <c r="Q374" s="5"/>
      <c r="R374" s="5"/>
      <c r="S374" s="5"/>
      <c r="T374" s="5"/>
      <c r="U374" s="5"/>
      <c r="V374" s="5"/>
      <c r="W374" s="5"/>
      <c r="X374" s="5"/>
      <c r="Y374" s="5"/>
      <c r="Z374" s="5"/>
    </row>
    <row r="375" spans="1:26" ht="14" x14ac:dyDescent="0.15">
      <c r="A375" s="48"/>
      <c r="B375" s="5"/>
      <c r="C375" s="5"/>
      <c r="D375" s="5"/>
      <c r="E375" s="5"/>
      <c r="F375" s="48"/>
      <c r="G375" s="5"/>
      <c r="H375" s="5"/>
      <c r="I375" s="5"/>
      <c r="J375" s="5"/>
      <c r="K375" s="5"/>
      <c r="L375" s="5"/>
      <c r="M375" s="5"/>
      <c r="N375" s="5"/>
      <c r="O375" s="5"/>
      <c r="P375" s="5"/>
      <c r="Q375" s="5"/>
      <c r="R375" s="5"/>
      <c r="S375" s="5"/>
      <c r="T375" s="5"/>
      <c r="U375" s="5"/>
      <c r="V375" s="5"/>
      <c r="W375" s="5"/>
      <c r="X375" s="5"/>
      <c r="Y375" s="5"/>
      <c r="Z375" s="5"/>
    </row>
    <row r="376" spans="1:26" ht="14" x14ac:dyDescent="0.15">
      <c r="A376" s="48"/>
      <c r="B376" s="5"/>
      <c r="C376" s="5"/>
      <c r="D376" s="5"/>
      <c r="E376" s="5"/>
      <c r="F376" s="48"/>
      <c r="G376" s="5"/>
      <c r="H376" s="5"/>
      <c r="I376" s="5"/>
      <c r="J376" s="5"/>
      <c r="K376" s="5"/>
      <c r="L376" s="5"/>
      <c r="M376" s="5"/>
      <c r="N376" s="5"/>
      <c r="O376" s="5"/>
      <c r="P376" s="5"/>
      <c r="Q376" s="5"/>
      <c r="R376" s="5"/>
      <c r="S376" s="5"/>
      <c r="T376" s="5"/>
      <c r="U376" s="5"/>
      <c r="V376" s="5"/>
      <c r="W376" s="5"/>
      <c r="X376" s="5"/>
      <c r="Y376" s="5"/>
      <c r="Z376" s="5"/>
    </row>
    <row r="377" spans="1:26" ht="14" x14ac:dyDescent="0.15">
      <c r="A377" s="48"/>
      <c r="B377" s="5"/>
      <c r="C377" s="5"/>
      <c r="D377" s="5"/>
      <c r="E377" s="5"/>
      <c r="F377" s="48"/>
      <c r="G377" s="5"/>
      <c r="H377" s="5"/>
      <c r="I377" s="5"/>
      <c r="J377" s="5"/>
      <c r="K377" s="5"/>
      <c r="L377" s="5"/>
      <c r="M377" s="5"/>
      <c r="N377" s="5"/>
      <c r="O377" s="5"/>
      <c r="P377" s="5"/>
      <c r="Q377" s="5"/>
      <c r="R377" s="5"/>
      <c r="S377" s="5"/>
      <c r="T377" s="5"/>
      <c r="U377" s="5"/>
      <c r="V377" s="5"/>
      <c r="W377" s="5"/>
      <c r="X377" s="5"/>
      <c r="Y377" s="5"/>
      <c r="Z377" s="5"/>
    </row>
    <row r="378" spans="1:26" ht="14" x14ac:dyDescent="0.15">
      <c r="A378" s="48"/>
      <c r="B378" s="5"/>
      <c r="C378" s="5"/>
      <c r="D378" s="5"/>
      <c r="E378" s="5"/>
      <c r="F378" s="48"/>
      <c r="G378" s="5"/>
      <c r="H378" s="5"/>
      <c r="I378" s="5"/>
      <c r="J378" s="5"/>
      <c r="K378" s="5"/>
      <c r="L378" s="5"/>
      <c r="M378" s="5"/>
      <c r="N378" s="5"/>
      <c r="O378" s="5"/>
      <c r="P378" s="5"/>
      <c r="Q378" s="5"/>
      <c r="R378" s="5"/>
      <c r="S378" s="5"/>
      <c r="T378" s="5"/>
      <c r="U378" s="5"/>
      <c r="V378" s="5"/>
      <c r="W378" s="5"/>
      <c r="X378" s="5"/>
      <c r="Y378" s="5"/>
      <c r="Z378" s="5"/>
    </row>
    <row r="379" spans="1:26" ht="14" x14ac:dyDescent="0.15">
      <c r="A379" s="48"/>
      <c r="B379" s="5"/>
      <c r="C379" s="5"/>
      <c r="D379" s="5"/>
      <c r="E379" s="5"/>
      <c r="F379" s="48"/>
      <c r="G379" s="5"/>
      <c r="H379" s="5"/>
      <c r="I379" s="5"/>
      <c r="J379" s="5"/>
      <c r="K379" s="5"/>
      <c r="L379" s="5"/>
      <c r="M379" s="5"/>
      <c r="N379" s="5"/>
      <c r="O379" s="5"/>
      <c r="P379" s="5"/>
      <c r="Q379" s="5"/>
      <c r="R379" s="5"/>
      <c r="S379" s="5"/>
      <c r="T379" s="5"/>
      <c r="U379" s="5"/>
      <c r="V379" s="5"/>
      <c r="W379" s="5"/>
      <c r="X379" s="5"/>
      <c r="Y379" s="5"/>
      <c r="Z379" s="5"/>
    </row>
    <row r="380" spans="1:26" ht="14" x14ac:dyDescent="0.15">
      <c r="A380" s="48"/>
      <c r="B380" s="5"/>
      <c r="C380" s="5"/>
      <c r="D380" s="5"/>
      <c r="E380" s="5"/>
      <c r="F380" s="48"/>
      <c r="G380" s="5"/>
      <c r="H380" s="5"/>
      <c r="I380" s="5"/>
      <c r="J380" s="5"/>
      <c r="K380" s="5"/>
      <c r="L380" s="5"/>
      <c r="M380" s="5"/>
      <c r="N380" s="5"/>
      <c r="O380" s="5"/>
      <c r="P380" s="5"/>
      <c r="Q380" s="5"/>
      <c r="R380" s="5"/>
      <c r="S380" s="5"/>
      <c r="T380" s="5"/>
      <c r="U380" s="5"/>
      <c r="V380" s="5"/>
      <c r="W380" s="5"/>
      <c r="X380" s="5"/>
      <c r="Y380" s="5"/>
      <c r="Z380" s="5"/>
    </row>
    <row r="381" spans="1:26" ht="14" x14ac:dyDescent="0.15">
      <c r="A381" s="48"/>
      <c r="B381" s="5"/>
      <c r="C381" s="5"/>
      <c r="D381" s="5"/>
      <c r="E381" s="5"/>
      <c r="F381" s="48"/>
      <c r="G381" s="5"/>
      <c r="H381" s="5"/>
      <c r="I381" s="5"/>
      <c r="J381" s="5"/>
      <c r="K381" s="5"/>
      <c r="L381" s="5"/>
      <c r="M381" s="5"/>
      <c r="N381" s="5"/>
      <c r="O381" s="5"/>
      <c r="P381" s="5"/>
      <c r="Q381" s="5"/>
      <c r="R381" s="5"/>
      <c r="S381" s="5"/>
      <c r="T381" s="5"/>
      <c r="U381" s="5"/>
      <c r="V381" s="5"/>
      <c r="W381" s="5"/>
      <c r="X381" s="5"/>
      <c r="Y381" s="5"/>
      <c r="Z381" s="5"/>
    </row>
    <row r="382" spans="1:26" ht="14" x14ac:dyDescent="0.15">
      <c r="A382" s="48"/>
      <c r="B382" s="5"/>
      <c r="C382" s="5"/>
      <c r="D382" s="5"/>
      <c r="E382" s="5"/>
      <c r="F382" s="48"/>
      <c r="G382" s="5"/>
      <c r="H382" s="5"/>
      <c r="I382" s="5"/>
      <c r="J382" s="5"/>
      <c r="K382" s="5"/>
      <c r="L382" s="5"/>
      <c r="M382" s="5"/>
      <c r="N382" s="5"/>
      <c r="O382" s="5"/>
      <c r="P382" s="5"/>
      <c r="Q382" s="5"/>
      <c r="R382" s="5"/>
      <c r="S382" s="5"/>
      <c r="T382" s="5"/>
      <c r="U382" s="5"/>
      <c r="V382" s="5"/>
      <c r="W382" s="5"/>
      <c r="X382" s="5"/>
      <c r="Y382" s="5"/>
      <c r="Z382" s="5"/>
    </row>
    <row r="383" spans="1:26" ht="14" x14ac:dyDescent="0.15">
      <c r="A383" s="48"/>
      <c r="B383" s="5"/>
      <c r="C383" s="5"/>
      <c r="D383" s="5"/>
      <c r="E383" s="5"/>
      <c r="F383" s="48"/>
      <c r="G383" s="5"/>
      <c r="H383" s="5"/>
      <c r="I383" s="5"/>
      <c r="J383" s="5"/>
      <c r="K383" s="5"/>
      <c r="L383" s="5"/>
      <c r="M383" s="5"/>
      <c r="N383" s="5"/>
      <c r="O383" s="5"/>
      <c r="P383" s="5"/>
      <c r="Q383" s="5"/>
      <c r="R383" s="5"/>
      <c r="S383" s="5"/>
      <c r="T383" s="5"/>
      <c r="U383" s="5"/>
      <c r="V383" s="5"/>
      <c r="W383" s="5"/>
      <c r="X383" s="5"/>
      <c r="Y383" s="5"/>
      <c r="Z383" s="5"/>
    </row>
    <row r="384" spans="1:26" ht="14" x14ac:dyDescent="0.15">
      <c r="A384" s="48"/>
      <c r="B384" s="5"/>
      <c r="C384" s="5"/>
      <c r="D384" s="5"/>
      <c r="E384" s="5"/>
      <c r="F384" s="48"/>
      <c r="G384" s="5"/>
      <c r="H384" s="5"/>
      <c r="I384" s="5"/>
      <c r="J384" s="5"/>
      <c r="K384" s="5"/>
      <c r="L384" s="5"/>
      <c r="M384" s="5"/>
      <c r="N384" s="5"/>
      <c r="O384" s="5"/>
      <c r="P384" s="5"/>
      <c r="Q384" s="5"/>
      <c r="R384" s="5"/>
      <c r="S384" s="5"/>
      <c r="T384" s="5"/>
      <c r="U384" s="5"/>
      <c r="V384" s="5"/>
      <c r="W384" s="5"/>
      <c r="X384" s="5"/>
      <c r="Y384" s="5"/>
      <c r="Z384" s="5"/>
    </row>
    <row r="385" spans="1:26" ht="14" x14ac:dyDescent="0.15">
      <c r="A385" s="48"/>
      <c r="B385" s="5"/>
      <c r="C385" s="5"/>
      <c r="D385" s="5"/>
      <c r="E385" s="5"/>
      <c r="F385" s="48"/>
      <c r="G385" s="5"/>
      <c r="H385" s="5"/>
      <c r="I385" s="5"/>
      <c r="J385" s="5"/>
      <c r="K385" s="5"/>
      <c r="L385" s="5"/>
      <c r="M385" s="5"/>
      <c r="N385" s="5"/>
      <c r="O385" s="5"/>
      <c r="P385" s="5"/>
      <c r="Q385" s="5"/>
      <c r="R385" s="5"/>
      <c r="S385" s="5"/>
      <c r="T385" s="5"/>
      <c r="U385" s="5"/>
      <c r="V385" s="5"/>
      <c r="W385" s="5"/>
      <c r="X385" s="5"/>
      <c r="Y385" s="5"/>
      <c r="Z385" s="5"/>
    </row>
    <row r="386" spans="1:26" ht="14" x14ac:dyDescent="0.15">
      <c r="A386" s="48"/>
      <c r="B386" s="5"/>
      <c r="C386" s="5"/>
      <c r="D386" s="5"/>
      <c r="E386" s="5"/>
      <c r="F386" s="48"/>
      <c r="G386" s="5"/>
      <c r="H386" s="5"/>
      <c r="I386" s="5"/>
      <c r="J386" s="5"/>
      <c r="K386" s="5"/>
      <c r="L386" s="5"/>
      <c r="M386" s="5"/>
      <c r="N386" s="5"/>
      <c r="O386" s="5"/>
      <c r="P386" s="5"/>
      <c r="Q386" s="5"/>
      <c r="R386" s="5"/>
      <c r="S386" s="5"/>
      <c r="T386" s="5"/>
      <c r="U386" s="5"/>
      <c r="V386" s="5"/>
      <c r="W386" s="5"/>
      <c r="X386" s="5"/>
      <c r="Y386" s="5"/>
      <c r="Z386" s="5"/>
    </row>
    <row r="387" spans="1:26" ht="14" x14ac:dyDescent="0.15">
      <c r="A387" s="48"/>
      <c r="B387" s="5"/>
      <c r="C387" s="5"/>
      <c r="D387" s="5"/>
      <c r="E387" s="5"/>
      <c r="F387" s="48"/>
      <c r="G387" s="5"/>
      <c r="H387" s="5"/>
      <c r="I387" s="5"/>
      <c r="J387" s="5"/>
      <c r="K387" s="5"/>
      <c r="L387" s="5"/>
      <c r="M387" s="5"/>
      <c r="N387" s="5"/>
      <c r="O387" s="5"/>
      <c r="P387" s="5"/>
      <c r="Q387" s="5"/>
      <c r="R387" s="5"/>
      <c r="S387" s="5"/>
      <c r="T387" s="5"/>
      <c r="U387" s="5"/>
      <c r="V387" s="5"/>
      <c r="W387" s="5"/>
      <c r="X387" s="5"/>
      <c r="Y387" s="5"/>
      <c r="Z387" s="5"/>
    </row>
    <row r="388" spans="1:26" ht="14" x14ac:dyDescent="0.15">
      <c r="A388" s="48"/>
      <c r="B388" s="5"/>
      <c r="C388" s="5"/>
      <c r="D388" s="5"/>
      <c r="E388" s="5"/>
      <c r="F388" s="48"/>
      <c r="G388" s="5"/>
      <c r="H388" s="5"/>
      <c r="I388" s="5"/>
      <c r="J388" s="5"/>
      <c r="K388" s="5"/>
      <c r="L388" s="5"/>
      <c r="M388" s="5"/>
      <c r="N388" s="5"/>
      <c r="O388" s="5"/>
      <c r="P388" s="5"/>
      <c r="Q388" s="5"/>
      <c r="R388" s="5"/>
      <c r="S388" s="5"/>
      <c r="T388" s="5"/>
      <c r="U388" s="5"/>
      <c r="V388" s="5"/>
      <c r="W388" s="5"/>
      <c r="X388" s="5"/>
      <c r="Y388" s="5"/>
      <c r="Z388" s="5"/>
    </row>
    <row r="389" spans="1:26" ht="14" x14ac:dyDescent="0.15">
      <c r="A389" s="48"/>
      <c r="B389" s="5"/>
      <c r="C389" s="5"/>
      <c r="D389" s="5"/>
      <c r="E389" s="5"/>
      <c r="F389" s="48"/>
      <c r="G389" s="5"/>
      <c r="H389" s="5"/>
      <c r="I389" s="5"/>
      <c r="J389" s="5"/>
      <c r="K389" s="5"/>
      <c r="L389" s="5"/>
      <c r="M389" s="5"/>
      <c r="N389" s="5"/>
      <c r="O389" s="5"/>
      <c r="P389" s="5"/>
      <c r="Q389" s="5"/>
      <c r="R389" s="5"/>
      <c r="S389" s="5"/>
      <c r="T389" s="5"/>
      <c r="U389" s="5"/>
      <c r="V389" s="5"/>
      <c r="W389" s="5"/>
      <c r="X389" s="5"/>
      <c r="Y389" s="5"/>
      <c r="Z389" s="5"/>
    </row>
    <row r="390" spans="1:26" ht="14" x14ac:dyDescent="0.15">
      <c r="A390" s="48"/>
      <c r="B390" s="5"/>
      <c r="C390" s="5"/>
      <c r="D390" s="5"/>
      <c r="E390" s="5"/>
      <c r="F390" s="48"/>
      <c r="G390" s="5"/>
      <c r="H390" s="5"/>
      <c r="I390" s="5"/>
      <c r="J390" s="5"/>
      <c r="K390" s="5"/>
      <c r="L390" s="5"/>
      <c r="M390" s="5"/>
      <c r="N390" s="5"/>
      <c r="O390" s="5"/>
      <c r="P390" s="5"/>
      <c r="Q390" s="5"/>
      <c r="R390" s="5"/>
      <c r="S390" s="5"/>
      <c r="T390" s="5"/>
      <c r="U390" s="5"/>
      <c r="V390" s="5"/>
      <c r="W390" s="5"/>
      <c r="X390" s="5"/>
      <c r="Y390" s="5"/>
      <c r="Z390" s="5"/>
    </row>
    <row r="391" spans="1:26" ht="14" x14ac:dyDescent="0.15">
      <c r="A391" s="48"/>
      <c r="B391" s="5"/>
      <c r="C391" s="5"/>
      <c r="D391" s="5"/>
      <c r="E391" s="5"/>
      <c r="F391" s="48"/>
      <c r="G391" s="5"/>
      <c r="H391" s="5"/>
      <c r="I391" s="5"/>
      <c r="J391" s="5"/>
      <c r="K391" s="5"/>
      <c r="L391" s="5"/>
      <c r="M391" s="5"/>
      <c r="N391" s="5"/>
      <c r="O391" s="5"/>
      <c r="P391" s="5"/>
      <c r="Q391" s="5"/>
      <c r="R391" s="5"/>
      <c r="S391" s="5"/>
      <c r="T391" s="5"/>
      <c r="U391" s="5"/>
      <c r="V391" s="5"/>
      <c r="W391" s="5"/>
      <c r="X391" s="5"/>
      <c r="Y391" s="5"/>
      <c r="Z391" s="5"/>
    </row>
    <row r="392" spans="1:26" ht="14" x14ac:dyDescent="0.15">
      <c r="A392" s="48"/>
      <c r="B392" s="5"/>
      <c r="C392" s="5"/>
      <c r="D392" s="5"/>
      <c r="E392" s="5"/>
      <c r="F392" s="48"/>
      <c r="G392" s="5"/>
      <c r="H392" s="5"/>
      <c r="I392" s="5"/>
      <c r="J392" s="5"/>
      <c r="K392" s="5"/>
      <c r="L392" s="5"/>
      <c r="M392" s="5"/>
      <c r="N392" s="5"/>
      <c r="O392" s="5"/>
      <c r="P392" s="5"/>
      <c r="Q392" s="5"/>
      <c r="R392" s="5"/>
      <c r="S392" s="5"/>
      <c r="T392" s="5"/>
      <c r="U392" s="5"/>
      <c r="V392" s="5"/>
      <c r="W392" s="5"/>
      <c r="X392" s="5"/>
      <c r="Y392" s="5"/>
      <c r="Z392" s="5"/>
    </row>
    <row r="393" spans="1:26" ht="14" x14ac:dyDescent="0.15">
      <c r="A393" s="48"/>
      <c r="B393" s="5"/>
      <c r="C393" s="5"/>
      <c r="D393" s="5"/>
      <c r="E393" s="5"/>
      <c r="F393" s="48"/>
      <c r="G393" s="5"/>
      <c r="H393" s="5"/>
      <c r="I393" s="5"/>
      <c r="J393" s="5"/>
      <c r="K393" s="5"/>
      <c r="L393" s="5"/>
      <c r="M393" s="5"/>
      <c r="N393" s="5"/>
      <c r="O393" s="5"/>
      <c r="P393" s="5"/>
      <c r="Q393" s="5"/>
      <c r="R393" s="5"/>
      <c r="S393" s="5"/>
      <c r="T393" s="5"/>
      <c r="U393" s="5"/>
      <c r="V393" s="5"/>
      <c r="W393" s="5"/>
      <c r="X393" s="5"/>
      <c r="Y393" s="5"/>
      <c r="Z393" s="5"/>
    </row>
    <row r="394" spans="1:26" ht="14" x14ac:dyDescent="0.15">
      <c r="A394" s="48"/>
      <c r="B394" s="5"/>
      <c r="C394" s="5"/>
      <c r="D394" s="5"/>
      <c r="E394" s="5"/>
      <c r="F394" s="48"/>
      <c r="G394" s="5"/>
      <c r="H394" s="5"/>
      <c r="I394" s="5"/>
      <c r="J394" s="5"/>
      <c r="K394" s="5"/>
      <c r="L394" s="5"/>
      <c r="M394" s="5"/>
      <c r="N394" s="5"/>
      <c r="O394" s="5"/>
      <c r="P394" s="5"/>
      <c r="Q394" s="5"/>
      <c r="R394" s="5"/>
      <c r="S394" s="5"/>
      <c r="T394" s="5"/>
      <c r="U394" s="5"/>
      <c r="V394" s="5"/>
      <c r="W394" s="5"/>
      <c r="X394" s="5"/>
      <c r="Y394" s="5"/>
      <c r="Z394" s="5"/>
    </row>
    <row r="395" spans="1:26" ht="14" x14ac:dyDescent="0.15">
      <c r="A395" s="48"/>
      <c r="B395" s="5"/>
      <c r="C395" s="5"/>
      <c r="D395" s="5"/>
      <c r="E395" s="5"/>
      <c r="F395" s="48"/>
      <c r="G395" s="5"/>
      <c r="H395" s="5"/>
      <c r="I395" s="5"/>
      <c r="J395" s="5"/>
      <c r="K395" s="5"/>
      <c r="L395" s="5"/>
      <c r="M395" s="5"/>
      <c r="N395" s="5"/>
      <c r="O395" s="5"/>
      <c r="P395" s="5"/>
      <c r="Q395" s="5"/>
      <c r="R395" s="5"/>
      <c r="S395" s="5"/>
      <c r="T395" s="5"/>
      <c r="U395" s="5"/>
      <c r="V395" s="5"/>
      <c r="W395" s="5"/>
      <c r="X395" s="5"/>
      <c r="Y395" s="5"/>
      <c r="Z395" s="5"/>
    </row>
    <row r="396" spans="1:26" ht="14" x14ac:dyDescent="0.15">
      <c r="A396" s="48"/>
      <c r="B396" s="5"/>
      <c r="C396" s="5"/>
      <c r="D396" s="5"/>
      <c r="E396" s="5"/>
      <c r="F396" s="48"/>
      <c r="G396" s="5"/>
      <c r="H396" s="5"/>
      <c r="I396" s="5"/>
      <c r="J396" s="5"/>
      <c r="K396" s="5"/>
      <c r="L396" s="5"/>
      <c r="M396" s="5"/>
      <c r="N396" s="5"/>
      <c r="O396" s="5"/>
      <c r="P396" s="5"/>
      <c r="Q396" s="5"/>
      <c r="R396" s="5"/>
      <c r="S396" s="5"/>
      <c r="T396" s="5"/>
      <c r="U396" s="5"/>
      <c r="V396" s="5"/>
      <c r="W396" s="5"/>
      <c r="X396" s="5"/>
      <c r="Y396" s="5"/>
      <c r="Z396" s="5"/>
    </row>
    <row r="397" spans="1:26" ht="14" x14ac:dyDescent="0.15">
      <c r="A397" s="48"/>
      <c r="B397" s="5"/>
      <c r="C397" s="5"/>
      <c r="D397" s="5"/>
      <c r="E397" s="5"/>
      <c r="F397" s="48"/>
      <c r="G397" s="5"/>
      <c r="H397" s="5"/>
      <c r="I397" s="5"/>
      <c r="J397" s="5"/>
      <c r="K397" s="5"/>
      <c r="L397" s="5"/>
      <c r="M397" s="5"/>
      <c r="N397" s="5"/>
      <c r="O397" s="5"/>
      <c r="P397" s="5"/>
      <c r="Q397" s="5"/>
      <c r="R397" s="5"/>
      <c r="S397" s="5"/>
      <c r="T397" s="5"/>
      <c r="U397" s="5"/>
      <c r="V397" s="5"/>
      <c r="W397" s="5"/>
      <c r="X397" s="5"/>
      <c r="Y397" s="5"/>
      <c r="Z397" s="5"/>
    </row>
    <row r="398" spans="1:26" ht="14" x14ac:dyDescent="0.15">
      <c r="A398" s="48"/>
      <c r="B398" s="5"/>
      <c r="C398" s="5"/>
      <c r="D398" s="5"/>
      <c r="E398" s="5"/>
      <c r="F398" s="48"/>
      <c r="G398" s="5"/>
      <c r="H398" s="5"/>
      <c r="I398" s="5"/>
      <c r="J398" s="5"/>
      <c r="K398" s="5"/>
      <c r="L398" s="5"/>
      <c r="M398" s="5"/>
      <c r="N398" s="5"/>
      <c r="O398" s="5"/>
      <c r="P398" s="5"/>
      <c r="Q398" s="5"/>
      <c r="R398" s="5"/>
      <c r="S398" s="5"/>
      <c r="T398" s="5"/>
      <c r="U398" s="5"/>
      <c r="V398" s="5"/>
      <c r="W398" s="5"/>
      <c r="X398" s="5"/>
      <c r="Y398" s="5"/>
      <c r="Z398" s="5"/>
    </row>
    <row r="399" spans="1:26" ht="14" x14ac:dyDescent="0.15">
      <c r="A399" s="48"/>
      <c r="B399" s="5"/>
      <c r="C399" s="5"/>
      <c r="D399" s="5"/>
      <c r="E399" s="5"/>
      <c r="F399" s="48"/>
      <c r="G399" s="5"/>
      <c r="H399" s="5"/>
      <c r="I399" s="5"/>
      <c r="J399" s="5"/>
      <c r="K399" s="5"/>
      <c r="L399" s="5"/>
      <c r="M399" s="5"/>
      <c r="N399" s="5"/>
      <c r="O399" s="5"/>
      <c r="P399" s="5"/>
      <c r="Q399" s="5"/>
      <c r="R399" s="5"/>
      <c r="S399" s="5"/>
      <c r="T399" s="5"/>
      <c r="U399" s="5"/>
      <c r="V399" s="5"/>
      <c r="W399" s="5"/>
      <c r="X399" s="5"/>
      <c r="Y399" s="5"/>
      <c r="Z399" s="5"/>
    </row>
    <row r="400" spans="1:26" ht="14" x14ac:dyDescent="0.15">
      <c r="A400" s="48"/>
      <c r="B400" s="5"/>
      <c r="C400" s="5"/>
      <c r="D400" s="5"/>
      <c r="E400" s="5"/>
      <c r="F400" s="48"/>
      <c r="G400" s="5"/>
      <c r="H400" s="5"/>
      <c r="I400" s="5"/>
      <c r="J400" s="5"/>
      <c r="K400" s="5"/>
      <c r="L400" s="5"/>
      <c r="M400" s="5"/>
      <c r="N400" s="5"/>
      <c r="O400" s="5"/>
      <c r="P400" s="5"/>
      <c r="Q400" s="5"/>
      <c r="R400" s="5"/>
      <c r="S400" s="5"/>
      <c r="T400" s="5"/>
      <c r="U400" s="5"/>
      <c r="V400" s="5"/>
      <c r="W400" s="5"/>
      <c r="X400" s="5"/>
      <c r="Y400" s="5"/>
      <c r="Z400" s="5"/>
    </row>
    <row r="401" spans="1:26" ht="14" x14ac:dyDescent="0.15">
      <c r="A401" s="48"/>
      <c r="B401" s="5"/>
      <c r="C401" s="5"/>
      <c r="D401" s="5"/>
      <c r="E401" s="5"/>
      <c r="F401" s="48"/>
      <c r="G401" s="5"/>
      <c r="H401" s="5"/>
      <c r="I401" s="5"/>
      <c r="J401" s="5"/>
      <c r="K401" s="5"/>
      <c r="L401" s="5"/>
      <c r="M401" s="5"/>
      <c r="N401" s="5"/>
      <c r="O401" s="5"/>
      <c r="P401" s="5"/>
      <c r="Q401" s="5"/>
      <c r="R401" s="5"/>
      <c r="S401" s="5"/>
      <c r="T401" s="5"/>
      <c r="U401" s="5"/>
      <c r="V401" s="5"/>
      <c r="W401" s="5"/>
      <c r="X401" s="5"/>
      <c r="Y401" s="5"/>
      <c r="Z401" s="5"/>
    </row>
    <row r="402" spans="1:26" ht="14" x14ac:dyDescent="0.15">
      <c r="A402" s="48"/>
      <c r="B402" s="5"/>
      <c r="C402" s="5"/>
      <c r="D402" s="5"/>
      <c r="E402" s="5"/>
      <c r="F402" s="48"/>
      <c r="G402" s="5"/>
      <c r="H402" s="5"/>
      <c r="I402" s="5"/>
      <c r="J402" s="5"/>
      <c r="K402" s="5"/>
      <c r="L402" s="5"/>
      <c r="M402" s="5"/>
      <c r="N402" s="5"/>
      <c r="O402" s="5"/>
      <c r="P402" s="5"/>
      <c r="Q402" s="5"/>
      <c r="R402" s="5"/>
      <c r="S402" s="5"/>
      <c r="T402" s="5"/>
      <c r="U402" s="5"/>
      <c r="V402" s="5"/>
      <c r="W402" s="5"/>
      <c r="X402" s="5"/>
      <c r="Y402" s="5"/>
      <c r="Z402" s="5"/>
    </row>
    <row r="403" spans="1:26" ht="14" x14ac:dyDescent="0.15">
      <c r="A403" s="48"/>
      <c r="B403" s="5"/>
      <c r="C403" s="5"/>
      <c r="D403" s="5"/>
      <c r="E403" s="5"/>
      <c r="F403" s="48"/>
      <c r="G403" s="5"/>
      <c r="H403" s="5"/>
      <c r="I403" s="5"/>
      <c r="J403" s="5"/>
      <c r="K403" s="5"/>
      <c r="L403" s="5"/>
      <c r="M403" s="5"/>
      <c r="N403" s="5"/>
      <c r="O403" s="5"/>
      <c r="P403" s="5"/>
      <c r="Q403" s="5"/>
      <c r="R403" s="5"/>
      <c r="S403" s="5"/>
      <c r="T403" s="5"/>
      <c r="U403" s="5"/>
      <c r="V403" s="5"/>
      <c r="W403" s="5"/>
      <c r="X403" s="5"/>
      <c r="Y403" s="5"/>
      <c r="Z403" s="5"/>
    </row>
    <row r="404" spans="1:26" ht="14" x14ac:dyDescent="0.15">
      <c r="A404" s="48"/>
      <c r="B404" s="5"/>
      <c r="C404" s="5"/>
      <c r="D404" s="5"/>
      <c r="E404" s="5"/>
      <c r="F404" s="48"/>
      <c r="G404" s="5"/>
      <c r="H404" s="5"/>
      <c r="I404" s="5"/>
      <c r="J404" s="5"/>
      <c r="K404" s="5"/>
      <c r="L404" s="5"/>
      <c r="M404" s="5"/>
      <c r="N404" s="5"/>
      <c r="O404" s="5"/>
      <c r="P404" s="5"/>
      <c r="Q404" s="5"/>
      <c r="R404" s="5"/>
      <c r="S404" s="5"/>
      <c r="T404" s="5"/>
      <c r="U404" s="5"/>
      <c r="V404" s="5"/>
      <c r="W404" s="5"/>
      <c r="X404" s="5"/>
      <c r="Y404" s="5"/>
      <c r="Z404" s="5"/>
    </row>
    <row r="405" spans="1:26" ht="14" x14ac:dyDescent="0.15">
      <c r="A405" s="48"/>
      <c r="B405" s="5"/>
      <c r="C405" s="5"/>
      <c r="D405" s="5"/>
      <c r="E405" s="5"/>
      <c r="F405" s="48"/>
      <c r="G405" s="5"/>
      <c r="H405" s="5"/>
      <c r="I405" s="5"/>
      <c r="J405" s="5"/>
      <c r="K405" s="5"/>
      <c r="L405" s="5"/>
      <c r="M405" s="5"/>
      <c r="N405" s="5"/>
      <c r="O405" s="5"/>
      <c r="P405" s="5"/>
      <c r="Q405" s="5"/>
      <c r="R405" s="5"/>
      <c r="S405" s="5"/>
      <c r="T405" s="5"/>
      <c r="U405" s="5"/>
      <c r="V405" s="5"/>
      <c r="W405" s="5"/>
      <c r="X405" s="5"/>
      <c r="Y405" s="5"/>
      <c r="Z405" s="5"/>
    </row>
    <row r="406" spans="1:26" ht="14" x14ac:dyDescent="0.15">
      <c r="A406" s="48"/>
      <c r="B406" s="5"/>
      <c r="C406" s="5"/>
      <c r="D406" s="5"/>
      <c r="E406" s="5"/>
      <c r="F406" s="48"/>
      <c r="G406" s="5"/>
      <c r="H406" s="5"/>
      <c r="I406" s="5"/>
      <c r="J406" s="5"/>
      <c r="K406" s="5"/>
      <c r="L406" s="5"/>
      <c r="M406" s="5"/>
      <c r="N406" s="5"/>
      <c r="O406" s="5"/>
      <c r="P406" s="5"/>
      <c r="Q406" s="5"/>
      <c r="R406" s="5"/>
      <c r="S406" s="5"/>
      <c r="T406" s="5"/>
      <c r="U406" s="5"/>
      <c r="V406" s="5"/>
      <c r="W406" s="5"/>
      <c r="X406" s="5"/>
      <c r="Y406" s="5"/>
      <c r="Z406" s="5"/>
    </row>
    <row r="407" spans="1:26" ht="14" x14ac:dyDescent="0.15">
      <c r="A407" s="48"/>
      <c r="B407" s="5"/>
      <c r="C407" s="5"/>
      <c r="D407" s="5"/>
      <c r="E407" s="5"/>
      <c r="F407" s="48"/>
      <c r="G407" s="5"/>
      <c r="H407" s="5"/>
      <c r="I407" s="5"/>
      <c r="J407" s="5"/>
      <c r="K407" s="5"/>
      <c r="L407" s="5"/>
      <c r="M407" s="5"/>
      <c r="N407" s="5"/>
      <c r="O407" s="5"/>
      <c r="P407" s="5"/>
      <c r="Q407" s="5"/>
      <c r="R407" s="5"/>
      <c r="S407" s="5"/>
      <c r="T407" s="5"/>
      <c r="U407" s="5"/>
      <c r="V407" s="5"/>
      <c r="W407" s="5"/>
      <c r="X407" s="5"/>
      <c r="Y407" s="5"/>
      <c r="Z407" s="5"/>
    </row>
    <row r="408" spans="1:26" ht="14" x14ac:dyDescent="0.15">
      <c r="A408" s="48"/>
      <c r="B408" s="5"/>
      <c r="C408" s="5"/>
      <c r="D408" s="5"/>
      <c r="E408" s="5"/>
      <c r="F408" s="48"/>
      <c r="G408" s="5"/>
      <c r="H408" s="5"/>
      <c r="I408" s="5"/>
      <c r="J408" s="5"/>
      <c r="K408" s="5"/>
      <c r="L408" s="5"/>
      <c r="M408" s="5"/>
      <c r="N408" s="5"/>
      <c r="O408" s="5"/>
      <c r="P408" s="5"/>
      <c r="Q408" s="5"/>
      <c r="R408" s="5"/>
      <c r="S408" s="5"/>
      <c r="T408" s="5"/>
      <c r="U408" s="5"/>
      <c r="V408" s="5"/>
      <c r="W408" s="5"/>
      <c r="X408" s="5"/>
      <c r="Y408" s="5"/>
      <c r="Z408" s="5"/>
    </row>
    <row r="409" spans="1:26" ht="14" x14ac:dyDescent="0.15">
      <c r="A409" s="48"/>
      <c r="B409" s="5"/>
      <c r="C409" s="5"/>
      <c r="D409" s="5"/>
      <c r="E409" s="5"/>
      <c r="F409" s="48"/>
      <c r="G409" s="5"/>
      <c r="H409" s="5"/>
      <c r="I409" s="5"/>
      <c r="J409" s="5"/>
      <c r="K409" s="5"/>
      <c r="L409" s="5"/>
      <c r="M409" s="5"/>
      <c r="N409" s="5"/>
      <c r="O409" s="5"/>
      <c r="P409" s="5"/>
      <c r="Q409" s="5"/>
      <c r="R409" s="5"/>
      <c r="S409" s="5"/>
      <c r="T409" s="5"/>
      <c r="U409" s="5"/>
      <c r="V409" s="5"/>
      <c r="W409" s="5"/>
      <c r="X409" s="5"/>
      <c r="Y409" s="5"/>
      <c r="Z409" s="5"/>
    </row>
    <row r="410" spans="1:26" ht="14" x14ac:dyDescent="0.15">
      <c r="A410" s="48"/>
      <c r="B410" s="5"/>
      <c r="C410" s="5"/>
      <c r="D410" s="5"/>
      <c r="E410" s="5"/>
      <c r="F410" s="48"/>
      <c r="G410" s="5"/>
      <c r="H410" s="5"/>
      <c r="I410" s="5"/>
      <c r="J410" s="5"/>
      <c r="K410" s="5"/>
      <c r="L410" s="5"/>
      <c r="M410" s="5"/>
      <c r="N410" s="5"/>
      <c r="O410" s="5"/>
      <c r="P410" s="5"/>
      <c r="Q410" s="5"/>
      <c r="R410" s="5"/>
      <c r="S410" s="5"/>
      <c r="T410" s="5"/>
      <c r="U410" s="5"/>
      <c r="V410" s="5"/>
      <c r="W410" s="5"/>
      <c r="X410" s="5"/>
      <c r="Y410" s="5"/>
      <c r="Z410" s="5"/>
    </row>
    <row r="411" spans="1:26" ht="14" x14ac:dyDescent="0.15">
      <c r="A411" s="48"/>
      <c r="B411" s="5"/>
      <c r="C411" s="5"/>
      <c r="D411" s="5"/>
      <c r="E411" s="5"/>
      <c r="F411" s="48"/>
      <c r="G411" s="5"/>
      <c r="H411" s="5"/>
      <c r="I411" s="5"/>
      <c r="J411" s="5"/>
      <c r="K411" s="5"/>
      <c r="L411" s="5"/>
      <c r="M411" s="5"/>
      <c r="N411" s="5"/>
      <c r="O411" s="5"/>
      <c r="P411" s="5"/>
      <c r="Q411" s="5"/>
      <c r="R411" s="5"/>
      <c r="S411" s="5"/>
      <c r="T411" s="5"/>
      <c r="U411" s="5"/>
      <c r="V411" s="5"/>
      <c r="W411" s="5"/>
      <c r="X411" s="5"/>
      <c r="Y411" s="5"/>
      <c r="Z411" s="5"/>
    </row>
    <row r="412" spans="1:26" ht="14" x14ac:dyDescent="0.15">
      <c r="A412" s="48"/>
      <c r="B412" s="5"/>
      <c r="C412" s="5"/>
      <c r="D412" s="5"/>
      <c r="E412" s="5"/>
      <c r="F412" s="48"/>
      <c r="G412" s="5"/>
      <c r="H412" s="5"/>
      <c r="I412" s="5"/>
      <c r="J412" s="5"/>
      <c r="K412" s="5"/>
      <c r="L412" s="5"/>
      <c r="M412" s="5"/>
      <c r="N412" s="5"/>
      <c r="O412" s="5"/>
      <c r="P412" s="5"/>
      <c r="Q412" s="5"/>
      <c r="R412" s="5"/>
      <c r="S412" s="5"/>
      <c r="T412" s="5"/>
      <c r="U412" s="5"/>
      <c r="V412" s="5"/>
      <c r="W412" s="5"/>
      <c r="X412" s="5"/>
      <c r="Y412" s="5"/>
      <c r="Z412" s="5"/>
    </row>
    <row r="413" spans="1:26" ht="14" x14ac:dyDescent="0.15">
      <c r="A413" s="48"/>
      <c r="B413" s="5"/>
      <c r="C413" s="5"/>
      <c r="D413" s="5"/>
      <c r="E413" s="5"/>
      <c r="F413" s="48"/>
      <c r="G413" s="5"/>
      <c r="H413" s="5"/>
      <c r="I413" s="5"/>
      <c r="J413" s="5"/>
      <c r="K413" s="5"/>
      <c r="L413" s="5"/>
      <c r="M413" s="5"/>
      <c r="N413" s="5"/>
      <c r="O413" s="5"/>
      <c r="P413" s="5"/>
      <c r="Q413" s="5"/>
      <c r="R413" s="5"/>
      <c r="S413" s="5"/>
      <c r="T413" s="5"/>
      <c r="U413" s="5"/>
      <c r="V413" s="5"/>
      <c r="W413" s="5"/>
      <c r="X413" s="5"/>
      <c r="Y413" s="5"/>
      <c r="Z413" s="5"/>
    </row>
    <row r="414" spans="1:26" ht="14" x14ac:dyDescent="0.15">
      <c r="A414" s="48"/>
      <c r="B414" s="5"/>
      <c r="C414" s="5"/>
      <c r="D414" s="5"/>
      <c r="E414" s="5"/>
      <c r="F414" s="48"/>
      <c r="G414" s="5"/>
      <c r="H414" s="5"/>
      <c r="I414" s="5"/>
      <c r="J414" s="5"/>
      <c r="K414" s="5"/>
      <c r="L414" s="5"/>
      <c r="M414" s="5"/>
      <c r="N414" s="5"/>
      <c r="O414" s="5"/>
      <c r="P414" s="5"/>
      <c r="Q414" s="5"/>
      <c r="R414" s="5"/>
      <c r="S414" s="5"/>
      <c r="T414" s="5"/>
      <c r="U414" s="5"/>
      <c r="V414" s="5"/>
      <c r="W414" s="5"/>
      <c r="X414" s="5"/>
      <c r="Y414" s="5"/>
      <c r="Z414" s="5"/>
    </row>
    <row r="415" spans="1:26" ht="14" x14ac:dyDescent="0.15">
      <c r="A415" s="48"/>
      <c r="B415" s="5"/>
      <c r="C415" s="5"/>
      <c r="D415" s="5"/>
      <c r="E415" s="5"/>
      <c r="F415" s="48"/>
      <c r="G415" s="5"/>
      <c r="H415" s="5"/>
      <c r="I415" s="5"/>
      <c r="J415" s="5"/>
      <c r="K415" s="5"/>
      <c r="L415" s="5"/>
      <c r="M415" s="5"/>
      <c r="N415" s="5"/>
      <c r="O415" s="5"/>
      <c r="P415" s="5"/>
      <c r="Q415" s="5"/>
      <c r="R415" s="5"/>
      <c r="S415" s="5"/>
      <c r="T415" s="5"/>
      <c r="U415" s="5"/>
      <c r="V415" s="5"/>
      <c r="W415" s="5"/>
      <c r="X415" s="5"/>
      <c r="Y415" s="5"/>
      <c r="Z415" s="5"/>
    </row>
    <row r="416" spans="1:26" ht="14" x14ac:dyDescent="0.15">
      <c r="A416" s="48"/>
      <c r="B416" s="5"/>
      <c r="C416" s="5"/>
      <c r="D416" s="5"/>
      <c r="E416" s="5"/>
      <c r="F416" s="48"/>
      <c r="G416" s="5"/>
      <c r="H416" s="5"/>
      <c r="I416" s="5"/>
      <c r="J416" s="5"/>
      <c r="K416" s="5"/>
      <c r="L416" s="5"/>
      <c r="M416" s="5"/>
      <c r="N416" s="5"/>
      <c r="O416" s="5"/>
      <c r="P416" s="5"/>
      <c r="Q416" s="5"/>
      <c r="R416" s="5"/>
      <c r="S416" s="5"/>
      <c r="T416" s="5"/>
      <c r="U416" s="5"/>
      <c r="V416" s="5"/>
      <c r="W416" s="5"/>
      <c r="X416" s="5"/>
      <c r="Y416" s="5"/>
      <c r="Z416" s="5"/>
    </row>
    <row r="417" spans="1:26" ht="14" x14ac:dyDescent="0.15">
      <c r="A417" s="48"/>
      <c r="B417" s="5"/>
      <c r="C417" s="5"/>
      <c r="D417" s="5"/>
      <c r="E417" s="5"/>
      <c r="F417" s="48"/>
      <c r="G417" s="5"/>
      <c r="H417" s="5"/>
      <c r="I417" s="5"/>
      <c r="J417" s="5"/>
      <c r="K417" s="5"/>
      <c r="L417" s="5"/>
      <c r="M417" s="5"/>
      <c r="N417" s="5"/>
      <c r="O417" s="5"/>
      <c r="P417" s="5"/>
      <c r="Q417" s="5"/>
      <c r="R417" s="5"/>
      <c r="S417" s="5"/>
      <c r="T417" s="5"/>
      <c r="U417" s="5"/>
      <c r="V417" s="5"/>
      <c r="W417" s="5"/>
      <c r="X417" s="5"/>
      <c r="Y417" s="5"/>
      <c r="Z417" s="5"/>
    </row>
    <row r="418" spans="1:26" ht="14" x14ac:dyDescent="0.15">
      <c r="A418" s="48"/>
      <c r="B418" s="5"/>
      <c r="C418" s="5"/>
      <c r="D418" s="5"/>
      <c r="E418" s="5"/>
      <c r="F418" s="48"/>
      <c r="G418" s="5"/>
      <c r="H418" s="5"/>
      <c r="I418" s="5"/>
      <c r="J418" s="5"/>
      <c r="K418" s="5"/>
      <c r="L418" s="5"/>
      <c r="M418" s="5"/>
      <c r="N418" s="5"/>
      <c r="O418" s="5"/>
      <c r="P418" s="5"/>
      <c r="Q418" s="5"/>
      <c r="R418" s="5"/>
      <c r="S418" s="5"/>
      <c r="T418" s="5"/>
      <c r="U418" s="5"/>
      <c r="V418" s="5"/>
      <c r="W418" s="5"/>
      <c r="X418" s="5"/>
      <c r="Y418" s="5"/>
      <c r="Z418" s="5"/>
    </row>
    <row r="419" spans="1:26" ht="14" x14ac:dyDescent="0.15">
      <c r="A419" s="48"/>
      <c r="B419" s="5"/>
      <c r="C419" s="5"/>
      <c r="D419" s="5"/>
      <c r="E419" s="5"/>
      <c r="F419" s="48"/>
      <c r="G419" s="5"/>
      <c r="H419" s="5"/>
      <c r="I419" s="5"/>
      <c r="J419" s="5"/>
      <c r="K419" s="5"/>
      <c r="L419" s="5"/>
      <c r="M419" s="5"/>
      <c r="N419" s="5"/>
      <c r="O419" s="5"/>
      <c r="P419" s="5"/>
      <c r="Q419" s="5"/>
      <c r="R419" s="5"/>
      <c r="S419" s="5"/>
      <c r="T419" s="5"/>
      <c r="U419" s="5"/>
      <c r="V419" s="5"/>
      <c r="W419" s="5"/>
      <c r="X419" s="5"/>
      <c r="Y419" s="5"/>
      <c r="Z419" s="5"/>
    </row>
    <row r="420" spans="1:26" ht="14" x14ac:dyDescent="0.15">
      <c r="A420" s="48"/>
      <c r="B420" s="5"/>
      <c r="C420" s="5"/>
      <c r="D420" s="5"/>
      <c r="E420" s="5"/>
      <c r="F420" s="48"/>
      <c r="G420" s="5"/>
      <c r="H420" s="5"/>
      <c r="I420" s="5"/>
      <c r="J420" s="5"/>
      <c r="K420" s="5"/>
      <c r="L420" s="5"/>
      <c r="M420" s="5"/>
      <c r="N420" s="5"/>
      <c r="O420" s="5"/>
      <c r="P420" s="5"/>
      <c r="Q420" s="5"/>
      <c r="R420" s="5"/>
      <c r="S420" s="5"/>
      <c r="T420" s="5"/>
      <c r="U420" s="5"/>
      <c r="V420" s="5"/>
      <c r="W420" s="5"/>
      <c r="X420" s="5"/>
      <c r="Y420" s="5"/>
      <c r="Z420" s="5"/>
    </row>
    <row r="421" spans="1:26" ht="14" x14ac:dyDescent="0.15">
      <c r="A421" s="48"/>
      <c r="B421" s="5"/>
      <c r="C421" s="5"/>
      <c r="D421" s="5"/>
      <c r="E421" s="5"/>
      <c r="F421" s="48"/>
      <c r="G421" s="5"/>
      <c r="H421" s="5"/>
      <c r="I421" s="5"/>
      <c r="J421" s="5"/>
      <c r="K421" s="5"/>
      <c r="L421" s="5"/>
      <c r="M421" s="5"/>
      <c r="N421" s="5"/>
      <c r="O421" s="5"/>
      <c r="P421" s="5"/>
      <c r="Q421" s="5"/>
      <c r="R421" s="5"/>
      <c r="S421" s="5"/>
      <c r="T421" s="5"/>
      <c r="U421" s="5"/>
      <c r="V421" s="5"/>
      <c r="W421" s="5"/>
      <c r="X421" s="5"/>
      <c r="Y421" s="5"/>
      <c r="Z421" s="5"/>
    </row>
    <row r="422" spans="1:26" ht="14" x14ac:dyDescent="0.15">
      <c r="A422" s="48"/>
      <c r="B422" s="5"/>
      <c r="C422" s="5"/>
      <c r="D422" s="5"/>
      <c r="E422" s="5"/>
      <c r="F422" s="48"/>
      <c r="G422" s="5"/>
      <c r="H422" s="5"/>
      <c r="I422" s="5"/>
      <c r="J422" s="5"/>
      <c r="K422" s="5"/>
      <c r="L422" s="5"/>
      <c r="M422" s="5"/>
      <c r="N422" s="5"/>
      <c r="O422" s="5"/>
      <c r="P422" s="5"/>
      <c r="Q422" s="5"/>
      <c r="R422" s="5"/>
      <c r="S422" s="5"/>
      <c r="T422" s="5"/>
      <c r="U422" s="5"/>
      <c r="V422" s="5"/>
      <c r="W422" s="5"/>
      <c r="X422" s="5"/>
      <c r="Y422" s="5"/>
      <c r="Z422" s="5"/>
    </row>
    <row r="423" spans="1:26" ht="14" x14ac:dyDescent="0.15">
      <c r="A423" s="48"/>
      <c r="B423" s="5"/>
      <c r="C423" s="5"/>
      <c r="D423" s="5"/>
      <c r="E423" s="5"/>
      <c r="F423" s="48"/>
      <c r="G423" s="5"/>
      <c r="H423" s="5"/>
      <c r="I423" s="5"/>
      <c r="J423" s="5"/>
      <c r="K423" s="5"/>
      <c r="L423" s="5"/>
      <c r="M423" s="5"/>
      <c r="N423" s="5"/>
      <c r="O423" s="5"/>
      <c r="P423" s="5"/>
      <c r="Q423" s="5"/>
      <c r="R423" s="5"/>
      <c r="S423" s="5"/>
      <c r="T423" s="5"/>
      <c r="U423" s="5"/>
      <c r="V423" s="5"/>
      <c r="W423" s="5"/>
      <c r="X423" s="5"/>
      <c r="Y423" s="5"/>
      <c r="Z423" s="5"/>
    </row>
    <row r="424" spans="1:26" ht="14" x14ac:dyDescent="0.15">
      <c r="A424" s="48"/>
      <c r="B424" s="5"/>
      <c r="C424" s="5"/>
      <c r="D424" s="5"/>
      <c r="E424" s="5"/>
      <c r="F424" s="48"/>
      <c r="G424" s="5"/>
      <c r="H424" s="5"/>
      <c r="I424" s="5"/>
      <c r="J424" s="5"/>
      <c r="K424" s="5"/>
      <c r="L424" s="5"/>
      <c r="M424" s="5"/>
      <c r="N424" s="5"/>
      <c r="O424" s="5"/>
      <c r="P424" s="5"/>
      <c r="Q424" s="5"/>
      <c r="R424" s="5"/>
      <c r="S424" s="5"/>
      <c r="T424" s="5"/>
      <c r="U424" s="5"/>
      <c r="V424" s="5"/>
      <c r="W424" s="5"/>
      <c r="X424" s="5"/>
      <c r="Y424" s="5"/>
      <c r="Z424" s="5"/>
    </row>
    <row r="425" spans="1:26" ht="14" x14ac:dyDescent="0.15">
      <c r="A425" s="48"/>
      <c r="B425" s="5"/>
      <c r="C425" s="5"/>
      <c r="D425" s="5"/>
      <c r="E425" s="5"/>
      <c r="F425" s="48"/>
      <c r="G425" s="5"/>
      <c r="H425" s="5"/>
      <c r="I425" s="5"/>
      <c r="J425" s="5"/>
      <c r="K425" s="5"/>
      <c r="L425" s="5"/>
      <c r="M425" s="5"/>
      <c r="N425" s="5"/>
      <c r="O425" s="5"/>
      <c r="P425" s="5"/>
      <c r="Q425" s="5"/>
      <c r="R425" s="5"/>
      <c r="S425" s="5"/>
      <c r="T425" s="5"/>
      <c r="U425" s="5"/>
      <c r="V425" s="5"/>
      <c r="W425" s="5"/>
      <c r="X425" s="5"/>
      <c r="Y425" s="5"/>
      <c r="Z425" s="5"/>
    </row>
    <row r="426" spans="1:26" ht="14" x14ac:dyDescent="0.15">
      <c r="A426" s="48"/>
      <c r="B426" s="5"/>
      <c r="C426" s="5"/>
      <c r="D426" s="5"/>
      <c r="E426" s="5"/>
      <c r="F426" s="48"/>
      <c r="G426" s="5"/>
      <c r="H426" s="5"/>
      <c r="I426" s="5"/>
      <c r="J426" s="5"/>
      <c r="K426" s="5"/>
      <c r="L426" s="5"/>
      <c r="M426" s="5"/>
      <c r="N426" s="5"/>
      <c r="O426" s="5"/>
      <c r="P426" s="5"/>
      <c r="Q426" s="5"/>
      <c r="R426" s="5"/>
      <c r="S426" s="5"/>
      <c r="T426" s="5"/>
      <c r="U426" s="5"/>
      <c r="V426" s="5"/>
      <c r="W426" s="5"/>
      <c r="X426" s="5"/>
      <c r="Y426" s="5"/>
      <c r="Z426" s="5"/>
    </row>
    <row r="427" spans="1:26" ht="14" x14ac:dyDescent="0.15">
      <c r="A427" s="48"/>
      <c r="B427" s="5"/>
      <c r="C427" s="5"/>
      <c r="D427" s="5"/>
      <c r="E427" s="5"/>
      <c r="F427" s="48"/>
      <c r="G427" s="5"/>
      <c r="H427" s="5"/>
      <c r="I427" s="5"/>
      <c r="J427" s="5"/>
      <c r="K427" s="5"/>
      <c r="L427" s="5"/>
      <c r="M427" s="5"/>
      <c r="N427" s="5"/>
      <c r="O427" s="5"/>
      <c r="P427" s="5"/>
      <c r="Q427" s="5"/>
      <c r="R427" s="5"/>
      <c r="S427" s="5"/>
      <c r="T427" s="5"/>
      <c r="U427" s="5"/>
      <c r="V427" s="5"/>
      <c r="W427" s="5"/>
      <c r="X427" s="5"/>
      <c r="Y427" s="5"/>
      <c r="Z427" s="5"/>
    </row>
    <row r="428" spans="1:26" ht="14" x14ac:dyDescent="0.15">
      <c r="A428" s="48"/>
      <c r="B428" s="5"/>
      <c r="C428" s="5"/>
      <c r="D428" s="5"/>
      <c r="E428" s="5"/>
      <c r="F428" s="48"/>
      <c r="G428" s="5"/>
      <c r="H428" s="5"/>
      <c r="I428" s="5"/>
      <c r="J428" s="5"/>
      <c r="K428" s="5"/>
      <c r="L428" s="5"/>
      <c r="M428" s="5"/>
      <c r="N428" s="5"/>
      <c r="O428" s="5"/>
      <c r="P428" s="5"/>
      <c r="Q428" s="5"/>
      <c r="R428" s="5"/>
      <c r="S428" s="5"/>
      <c r="T428" s="5"/>
      <c r="U428" s="5"/>
      <c r="V428" s="5"/>
      <c r="W428" s="5"/>
      <c r="X428" s="5"/>
      <c r="Y428" s="5"/>
      <c r="Z428" s="5"/>
    </row>
    <row r="429" spans="1:26" ht="14" x14ac:dyDescent="0.15">
      <c r="A429" s="48"/>
      <c r="B429" s="5"/>
      <c r="C429" s="5"/>
      <c r="D429" s="5"/>
      <c r="E429" s="5"/>
      <c r="F429" s="48"/>
      <c r="G429" s="5"/>
      <c r="H429" s="5"/>
      <c r="I429" s="5"/>
      <c r="J429" s="5"/>
      <c r="K429" s="5"/>
      <c r="L429" s="5"/>
      <c r="M429" s="5"/>
      <c r="N429" s="5"/>
      <c r="O429" s="5"/>
      <c r="P429" s="5"/>
      <c r="Q429" s="5"/>
      <c r="R429" s="5"/>
      <c r="S429" s="5"/>
      <c r="T429" s="5"/>
      <c r="U429" s="5"/>
      <c r="V429" s="5"/>
      <c r="W429" s="5"/>
      <c r="X429" s="5"/>
      <c r="Y429" s="5"/>
      <c r="Z429" s="5"/>
    </row>
    <row r="430" spans="1:26" ht="14" x14ac:dyDescent="0.15">
      <c r="A430" s="48"/>
      <c r="B430" s="5"/>
      <c r="C430" s="5"/>
      <c r="D430" s="5"/>
      <c r="E430" s="5"/>
      <c r="F430" s="48"/>
      <c r="G430" s="5"/>
      <c r="H430" s="5"/>
      <c r="I430" s="5"/>
      <c r="J430" s="5"/>
      <c r="K430" s="5"/>
      <c r="L430" s="5"/>
      <c r="M430" s="5"/>
      <c r="N430" s="5"/>
      <c r="O430" s="5"/>
      <c r="P430" s="5"/>
      <c r="Q430" s="5"/>
      <c r="R430" s="5"/>
      <c r="S430" s="5"/>
      <c r="T430" s="5"/>
      <c r="U430" s="5"/>
      <c r="V430" s="5"/>
      <c r="W430" s="5"/>
      <c r="X430" s="5"/>
      <c r="Y430" s="5"/>
      <c r="Z430" s="5"/>
    </row>
    <row r="431" spans="1:26" ht="14" x14ac:dyDescent="0.15">
      <c r="A431" s="48"/>
      <c r="B431" s="5"/>
      <c r="C431" s="5"/>
      <c r="D431" s="5"/>
      <c r="E431" s="5"/>
      <c r="F431" s="48"/>
      <c r="G431" s="5"/>
      <c r="H431" s="5"/>
      <c r="I431" s="5"/>
      <c r="J431" s="5"/>
      <c r="K431" s="5"/>
      <c r="L431" s="5"/>
      <c r="M431" s="5"/>
      <c r="N431" s="5"/>
      <c r="O431" s="5"/>
      <c r="P431" s="5"/>
      <c r="Q431" s="5"/>
      <c r="R431" s="5"/>
      <c r="S431" s="5"/>
      <c r="T431" s="5"/>
      <c r="U431" s="5"/>
      <c r="V431" s="5"/>
      <c r="W431" s="5"/>
      <c r="X431" s="5"/>
      <c r="Y431" s="5"/>
      <c r="Z431" s="5"/>
    </row>
    <row r="432" spans="1:26" ht="14" x14ac:dyDescent="0.15">
      <c r="A432" s="48"/>
      <c r="B432" s="5"/>
      <c r="C432" s="5"/>
      <c r="D432" s="5"/>
      <c r="E432" s="5"/>
      <c r="F432" s="48"/>
      <c r="G432" s="5"/>
      <c r="H432" s="5"/>
      <c r="I432" s="5"/>
      <c r="J432" s="5"/>
      <c r="K432" s="5"/>
      <c r="L432" s="5"/>
      <c r="M432" s="5"/>
      <c r="N432" s="5"/>
      <c r="O432" s="5"/>
      <c r="P432" s="5"/>
      <c r="Q432" s="5"/>
      <c r="R432" s="5"/>
      <c r="S432" s="5"/>
      <c r="T432" s="5"/>
      <c r="U432" s="5"/>
      <c r="V432" s="5"/>
      <c r="W432" s="5"/>
      <c r="X432" s="5"/>
      <c r="Y432" s="5"/>
      <c r="Z432" s="5"/>
    </row>
    <row r="433" spans="1:26" ht="14" x14ac:dyDescent="0.15">
      <c r="A433" s="48"/>
      <c r="B433" s="5"/>
      <c r="C433" s="5"/>
      <c r="D433" s="5"/>
      <c r="E433" s="5"/>
      <c r="F433" s="48"/>
      <c r="G433" s="5"/>
      <c r="H433" s="5"/>
      <c r="I433" s="5"/>
      <c r="J433" s="5"/>
      <c r="K433" s="5"/>
      <c r="L433" s="5"/>
      <c r="M433" s="5"/>
      <c r="N433" s="5"/>
      <c r="O433" s="5"/>
      <c r="P433" s="5"/>
      <c r="Q433" s="5"/>
      <c r="R433" s="5"/>
      <c r="S433" s="5"/>
      <c r="T433" s="5"/>
      <c r="U433" s="5"/>
      <c r="V433" s="5"/>
      <c r="W433" s="5"/>
      <c r="X433" s="5"/>
      <c r="Y433" s="5"/>
      <c r="Z433" s="5"/>
    </row>
    <row r="434" spans="1:26" ht="14" x14ac:dyDescent="0.15">
      <c r="A434" s="48"/>
      <c r="B434" s="5"/>
      <c r="C434" s="5"/>
      <c r="D434" s="5"/>
      <c r="E434" s="5"/>
      <c r="F434" s="48"/>
      <c r="G434" s="5"/>
      <c r="H434" s="5"/>
      <c r="I434" s="5"/>
      <c r="J434" s="5"/>
      <c r="K434" s="5"/>
      <c r="L434" s="5"/>
      <c r="M434" s="5"/>
      <c r="N434" s="5"/>
      <c r="O434" s="5"/>
      <c r="P434" s="5"/>
      <c r="Q434" s="5"/>
      <c r="R434" s="5"/>
      <c r="S434" s="5"/>
      <c r="T434" s="5"/>
      <c r="U434" s="5"/>
      <c r="V434" s="5"/>
      <c r="W434" s="5"/>
      <c r="X434" s="5"/>
      <c r="Y434" s="5"/>
      <c r="Z434" s="5"/>
    </row>
    <row r="435" spans="1:26" ht="14" x14ac:dyDescent="0.15">
      <c r="A435" s="48"/>
      <c r="B435" s="5"/>
      <c r="C435" s="5"/>
      <c r="D435" s="5"/>
      <c r="E435" s="5"/>
      <c r="F435" s="48"/>
      <c r="G435" s="5"/>
      <c r="H435" s="5"/>
      <c r="I435" s="5"/>
      <c r="J435" s="5"/>
      <c r="K435" s="5"/>
      <c r="L435" s="5"/>
      <c r="M435" s="5"/>
      <c r="N435" s="5"/>
      <c r="O435" s="5"/>
      <c r="P435" s="5"/>
      <c r="Q435" s="5"/>
      <c r="R435" s="5"/>
      <c r="S435" s="5"/>
      <c r="T435" s="5"/>
      <c r="U435" s="5"/>
      <c r="V435" s="5"/>
      <c r="W435" s="5"/>
      <c r="X435" s="5"/>
      <c r="Y435" s="5"/>
      <c r="Z435" s="5"/>
    </row>
    <row r="436" spans="1:26" ht="14" x14ac:dyDescent="0.15">
      <c r="A436" s="48"/>
      <c r="B436" s="5"/>
      <c r="C436" s="5"/>
      <c r="D436" s="5"/>
      <c r="E436" s="5"/>
      <c r="F436" s="48"/>
      <c r="G436" s="5"/>
      <c r="H436" s="5"/>
      <c r="I436" s="5"/>
      <c r="J436" s="5"/>
      <c r="K436" s="5"/>
      <c r="L436" s="5"/>
      <c r="M436" s="5"/>
      <c r="N436" s="5"/>
      <c r="O436" s="5"/>
      <c r="P436" s="5"/>
      <c r="Q436" s="5"/>
      <c r="R436" s="5"/>
      <c r="S436" s="5"/>
      <c r="T436" s="5"/>
      <c r="U436" s="5"/>
      <c r="V436" s="5"/>
      <c r="W436" s="5"/>
      <c r="X436" s="5"/>
      <c r="Y436" s="5"/>
      <c r="Z436" s="5"/>
    </row>
    <row r="437" spans="1:26" ht="14" x14ac:dyDescent="0.15">
      <c r="A437" s="48"/>
      <c r="B437" s="5"/>
      <c r="C437" s="5"/>
      <c r="D437" s="5"/>
      <c r="E437" s="5"/>
      <c r="F437" s="48"/>
      <c r="G437" s="5"/>
      <c r="H437" s="5"/>
      <c r="I437" s="5"/>
      <c r="J437" s="5"/>
      <c r="K437" s="5"/>
      <c r="L437" s="5"/>
      <c r="M437" s="5"/>
      <c r="N437" s="5"/>
      <c r="O437" s="5"/>
      <c r="P437" s="5"/>
      <c r="Q437" s="5"/>
      <c r="R437" s="5"/>
      <c r="S437" s="5"/>
      <c r="T437" s="5"/>
      <c r="U437" s="5"/>
      <c r="V437" s="5"/>
      <c r="W437" s="5"/>
      <c r="X437" s="5"/>
      <c r="Y437" s="5"/>
      <c r="Z437" s="5"/>
    </row>
    <row r="438" spans="1:26" ht="14" x14ac:dyDescent="0.15">
      <c r="A438" s="48"/>
      <c r="B438" s="5"/>
      <c r="C438" s="5"/>
      <c r="D438" s="5"/>
      <c r="E438" s="5"/>
      <c r="F438" s="48"/>
      <c r="G438" s="5"/>
      <c r="H438" s="5"/>
      <c r="I438" s="5"/>
      <c r="J438" s="5"/>
      <c r="K438" s="5"/>
      <c r="L438" s="5"/>
      <c r="M438" s="5"/>
      <c r="N438" s="5"/>
      <c r="O438" s="5"/>
      <c r="P438" s="5"/>
      <c r="Q438" s="5"/>
      <c r="R438" s="5"/>
      <c r="S438" s="5"/>
      <c r="T438" s="5"/>
      <c r="U438" s="5"/>
      <c r="V438" s="5"/>
      <c r="W438" s="5"/>
      <c r="X438" s="5"/>
      <c r="Y438" s="5"/>
      <c r="Z438" s="5"/>
    </row>
    <row r="439" spans="1:26" ht="14" x14ac:dyDescent="0.15">
      <c r="A439" s="48"/>
      <c r="B439" s="5"/>
      <c r="C439" s="5"/>
      <c r="D439" s="5"/>
      <c r="E439" s="5"/>
      <c r="F439" s="48"/>
      <c r="G439" s="5"/>
      <c r="H439" s="5"/>
      <c r="I439" s="5"/>
      <c r="J439" s="5"/>
      <c r="K439" s="5"/>
      <c r="L439" s="5"/>
      <c r="M439" s="5"/>
      <c r="N439" s="5"/>
      <c r="O439" s="5"/>
      <c r="P439" s="5"/>
      <c r="Q439" s="5"/>
      <c r="R439" s="5"/>
      <c r="S439" s="5"/>
      <c r="T439" s="5"/>
      <c r="U439" s="5"/>
      <c r="V439" s="5"/>
      <c r="W439" s="5"/>
      <c r="X439" s="5"/>
      <c r="Y439" s="5"/>
      <c r="Z439" s="5"/>
    </row>
    <row r="440" spans="1:26" ht="14" x14ac:dyDescent="0.15">
      <c r="A440" s="48"/>
      <c r="B440" s="5"/>
      <c r="C440" s="5"/>
      <c r="D440" s="5"/>
      <c r="E440" s="5"/>
      <c r="F440" s="48"/>
      <c r="G440" s="5"/>
      <c r="H440" s="5"/>
      <c r="I440" s="5"/>
      <c r="J440" s="5"/>
      <c r="K440" s="5"/>
      <c r="L440" s="5"/>
      <c r="M440" s="5"/>
      <c r="N440" s="5"/>
      <c r="O440" s="5"/>
      <c r="P440" s="5"/>
      <c r="Q440" s="5"/>
      <c r="R440" s="5"/>
      <c r="S440" s="5"/>
      <c r="T440" s="5"/>
      <c r="U440" s="5"/>
      <c r="V440" s="5"/>
      <c r="W440" s="5"/>
      <c r="X440" s="5"/>
      <c r="Y440" s="5"/>
      <c r="Z440" s="5"/>
    </row>
    <row r="441" spans="1:26" ht="14" x14ac:dyDescent="0.15">
      <c r="A441" s="48"/>
      <c r="B441" s="5"/>
      <c r="C441" s="5"/>
      <c r="D441" s="5"/>
      <c r="E441" s="5"/>
      <c r="F441" s="48"/>
      <c r="G441" s="5"/>
      <c r="H441" s="5"/>
      <c r="I441" s="5"/>
      <c r="J441" s="5"/>
      <c r="K441" s="5"/>
      <c r="L441" s="5"/>
      <c r="M441" s="5"/>
      <c r="N441" s="5"/>
      <c r="O441" s="5"/>
      <c r="P441" s="5"/>
      <c r="Q441" s="5"/>
      <c r="R441" s="5"/>
      <c r="S441" s="5"/>
      <c r="T441" s="5"/>
      <c r="U441" s="5"/>
      <c r="V441" s="5"/>
      <c r="W441" s="5"/>
      <c r="X441" s="5"/>
      <c r="Y441" s="5"/>
      <c r="Z441" s="5"/>
    </row>
    <row r="442" spans="1:26" ht="14" x14ac:dyDescent="0.15">
      <c r="A442" s="48"/>
      <c r="B442" s="5"/>
      <c r="C442" s="5"/>
      <c r="D442" s="5"/>
      <c r="E442" s="5"/>
      <c r="F442" s="48"/>
      <c r="G442" s="5"/>
      <c r="H442" s="5"/>
      <c r="I442" s="5"/>
      <c r="J442" s="5"/>
      <c r="K442" s="5"/>
      <c r="L442" s="5"/>
      <c r="M442" s="5"/>
      <c r="N442" s="5"/>
      <c r="O442" s="5"/>
      <c r="P442" s="5"/>
      <c r="Q442" s="5"/>
      <c r="R442" s="5"/>
      <c r="S442" s="5"/>
      <c r="T442" s="5"/>
      <c r="U442" s="5"/>
      <c r="V442" s="5"/>
      <c r="W442" s="5"/>
      <c r="X442" s="5"/>
      <c r="Y442" s="5"/>
      <c r="Z442" s="5"/>
    </row>
    <row r="443" spans="1:26" ht="14" x14ac:dyDescent="0.15">
      <c r="A443" s="48"/>
      <c r="B443" s="5"/>
      <c r="C443" s="5"/>
      <c r="D443" s="5"/>
      <c r="E443" s="5"/>
      <c r="F443" s="48"/>
      <c r="G443" s="5"/>
      <c r="H443" s="5"/>
      <c r="I443" s="5"/>
      <c r="J443" s="5"/>
      <c r="K443" s="5"/>
      <c r="L443" s="5"/>
      <c r="M443" s="5"/>
      <c r="N443" s="5"/>
      <c r="O443" s="5"/>
      <c r="P443" s="5"/>
      <c r="Q443" s="5"/>
      <c r="R443" s="5"/>
      <c r="S443" s="5"/>
      <c r="T443" s="5"/>
      <c r="U443" s="5"/>
      <c r="V443" s="5"/>
      <c r="W443" s="5"/>
      <c r="X443" s="5"/>
      <c r="Y443" s="5"/>
      <c r="Z443" s="5"/>
    </row>
    <row r="444" spans="1:26" ht="14" x14ac:dyDescent="0.15">
      <c r="A444" s="48"/>
      <c r="B444" s="5"/>
      <c r="C444" s="5"/>
      <c r="D444" s="5"/>
      <c r="E444" s="5"/>
      <c r="F444" s="48"/>
      <c r="G444" s="5"/>
      <c r="H444" s="5"/>
      <c r="I444" s="5"/>
      <c r="J444" s="5"/>
      <c r="K444" s="5"/>
      <c r="L444" s="5"/>
      <c r="M444" s="5"/>
      <c r="N444" s="5"/>
      <c r="O444" s="5"/>
      <c r="P444" s="5"/>
      <c r="Q444" s="5"/>
      <c r="R444" s="5"/>
      <c r="S444" s="5"/>
      <c r="T444" s="5"/>
      <c r="U444" s="5"/>
      <c r="V444" s="5"/>
      <c r="W444" s="5"/>
      <c r="X444" s="5"/>
      <c r="Y444" s="5"/>
      <c r="Z444" s="5"/>
    </row>
    <row r="445" spans="1:26" ht="14" x14ac:dyDescent="0.15">
      <c r="A445" s="48"/>
      <c r="B445" s="5"/>
      <c r="C445" s="5"/>
      <c r="D445" s="5"/>
      <c r="E445" s="5"/>
      <c r="F445" s="48"/>
      <c r="G445" s="5"/>
      <c r="H445" s="5"/>
      <c r="I445" s="5"/>
      <c r="J445" s="5"/>
      <c r="K445" s="5"/>
      <c r="L445" s="5"/>
      <c r="M445" s="5"/>
      <c r="N445" s="5"/>
      <c r="O445" s="5"/>
      <c r="P445" s="5"/>
      <c r="Q445" s="5"/>
      <c r="R445" s="5"/>
      <c r="S445" s="5"/>
      <c r="T445" s="5"/>
      <c r="U445" s="5"/>
      <c r="V445" s="5"/>
      <c r="W445" s="5"/>
      <c r="X445" s="5"/>
      <c r="Y445" s="5"/>
      <c r="Z445" s="5"/>
    </row>
    <row r="446" spans="1:26" ht="14" x14ac:dyDescent="0.15">
      <c r="A446" s="48"/>
      <c r="B446" s="5"/>
      <c r="C446" s="5"/>
      <c r="D446" s="5"/>
      <c r="E446" s="5"/>
      <c r="F446" s="48"/>
      <c r="G446" s="5"/>
      <c r="H446" s="5"/>
      <c r="I446" s="5"/>
      <c r="J446" s="5"/>
      <c r="K446" s="5"/>
      <c r="L446" s="5"/>
      <c r="M446" s="5"/>
      <c r="N446" s="5"/>
      <c r="O446" s="5"/>
      <c r="P446" s="5"/>
      <c r="Q446" s="5"/>
      <c r="R446" s="5"/>
      <c r="S446" s="5"/>
      <c r="T446" s="5"/>
      <c r="U446" s="5"/>
      <c r="V446" s="5"/>
      <c r="W446" s="5"/>
      <c r="X446" s="5"/>
      <c r="Y446" s="5"/>
      <c r="Z446" s="5"/>
    </row>
    <row r="447" spans="1:26" ht="14" x14ac:dyDescent="0.15">
      <c r="A447" s="48"/>
      <c r="B447" s="5"/>
      <c r="C447" s="5"/>
      <c r="D447" s="5"/>
      <c r="E447" s="5"/>
      <c r="F447" s="48"/>
      <c r="G447" s="5"/>
      <c r="H447" s="5"/>
      <c r="I447" s="5"/>
      <c r="J447" s="5"/>
      <c r="K447" s="5"/>
      <c r="L447" s="5"/>
      <c r="M447" s="5"/>
      <c r="N447" s="5"/>
      <c r="O447" s="5"/>
      <c r="P447" s="5"/>
      <c r="Q447" s="5"/>
      <c r="R447" s="5"/>
      <c r="S447" s="5"/>
      <c r="T447" s="5"/>
      <c r="U447" s="5"/>
      <c r="V447" s="5"/>
      <c r="W447" s="5"/>
      <c r="X447" s="5"/>
      <c r="Y447" s="5"/>
      <c r="Z447" s="5"/>
    </row>
    <row r="448" spans="1:26" ht="14" x14ac:dyDescent="0.15">
      <c r="A448" s="48"/>
      <c r="B448" s="5"/>
      <c r="C448" s="5"/>
      <c r="D448" s="5"/>
      <c r="E448" s="5"/>
      <c r="F448" s="48"/>
      <c r="G448" s="5"/>
      <c r="H448" s="5"/>
      <c r="I448" s="5"/>
      <c r="J448" s="5"/>
      <c r="K448" s="5"/>
      <c r="L448" s="5"/>
      <c r="M448" s="5"/>
      <c r="N448" s="5"/>
      <c r="O448" s="5"/>
      <c r="P448" s="5"/>
      <c r="Q448" s="5"/>
      <c r="R448" s="5"/>
      <c r="S448" s="5"/>
      <c r="T448" s="5"/>
      <c r="U448" s="5"/>
      <c r="V448" s="5"/>
      <c r="W448" s="5"/>
      <c r="X448" s="5"/>
      <c r="Y448" s="5"/>
      <c r="Z448" s="5"/>
    </row>
    <row r="449" spans="1:26" ht="14" x14ac:dyDescent="0.15">
      <c r="A449" s="48"/>
      <c r="B449" s="5"/>
      <c r="C449" s="5"/>
      <c r="D449" s="5"/>
      <c r="E449" s="5"/>
      <c r="F449" s="48"/>
      <c r="G449" s="5"/>
      <c r="H449" s="5"/>
      <c r="I449" s="5"/>
      <c r="J449" s="5"/>
      <c r="K449" s="5"/>
      <c r="L449" s="5"/>
      <c r="M449" s="5"/>
      <c r="N449" s="5"/>
      <c r="O449" s="5"/>
      <c r="P449" s="5"/>
      <c r="Q449" s="5"/>
      <c r="R449" s="5"/>
      <c r="S449" s="5"/>
      <c r="T449" s="5"/>
      <c r="U449" s="5"/>
      <c r="V449" s="5"/>
      <c r="W449" s="5"/>
      <c r="X449" s="5"/>
      <c r="Y449" s="5"/>
      <c r="Z449" s="5"/>
    </row>
    <row r="450" spans="1:26" ht="14" x14ac:dyDescent="0.15">
      <c r="A450" s="48"/>
      <c r="B450" s="5"/>
      <c r="C450" s="5"/>
      <c r="D450" s="5"/>
      <c r="E450" s="5"/>
      <c r="F450" s="48"/>
      <c r="G450" s="5"/>
      <c r="H450" s="5"/>
      <c r="I450" s="5"/>
      <c r="J450" s="5"/>
      <c r="K450" s="5"/>
      <c r="L450" s="5"/>
      <c r="M450" s="5"/>
      <c r="N450" s="5"/>
      <c r="O450" s="5"/>
      <c r="P450" s="5"/>
      <c r="Q450" s="5"/>
      <c r="R450" s="5"/>
      <c r="S450" s="5"/>
      <c r="T450" s="5"/>
      <c r="U450" s="5"/>
      <c r="V450" s="5"/>
      <c r="W450" s="5"/>
      <c r="X450" s="5"/>
      <c r="Y450" s="5"/>
      <c r="Z450" s="5"/>
    </row>
    <row r="451" spans="1:26" ht="14" x14ac:dyDescent="0.15">
      <c r="A451" s="48"/>
      <c r="B451" s="5"/>
      <c r="C451" s="5"/>
      <c r="D451" s="5"/>
      <c r="E451" s="5"/>
      <c r="F451" s="48"/>
      <c r="G451" s="5"/>
      <c r="H451" s="5"/>
      <c r="I451" s="5"/>
      <c r="J451" s="5"/>
      <c r="K451" s="5"/>
      <c r="L451" s="5"/>
      <c r="M451" s="5"/>
      <c r="N451" s="5"/>
      <c r="O451" s="5"/>
      <c r="P451" s="5"/>
      <c r="Q451" s="5"/>
      <c r="R451" s="5"/>
      <c r="S451" s="5"/>
      <c r="T451" s="5"/>
      <c r="U451" s="5"/>
      <c r="V451" s="5"/>
      <c r="W451" s="5"/>
      <c r="X451" s="5"/>
      <c r="Y451" s="5"/>
      <c r="Z451" s="5"/>
    </row>
    <row r="452" spans="1:26" ht="14" x14ac:dyDescent="0.15">
      <c r="A452" s="48"/>
      <c r="B452" s="5"/>
      <c r="C452" s="5"/>
      <c r="D452" s="5"/>
      <c r="E452" s="5"/>
      <c r="F452" s="48"/>
      <c r="G452" s="5"/>
      <c r="H452" s="5"/>
      <c r="I452" s="5"/>
      <c r="J452" s="5"/>
      <c r="K452" s="5"/>
      <c r="L452" s="5"/>
      <c r="M452" s="5"/>
      <c r="N452" s="5"/>
      <c r="O452" s="5"/>
      <c r="P452" s="5"/>
      <c r="Q452" s="5"/>
      <c r="R452" s="5"/>
      <c r="S452" s="5"/>
      <c r="T452" s="5"/>
      <c r="U452" s="5"/>
      <c r="V452" s="5"/>
      <c r="W452" s="5"/>
      <c r="X452" s="5"/>
      <c r="Y452" s="5"/>
      <c r="Z452" s="5"/>
    </row>
    <row r="453" spans="1:26" ht="14" x14ac:dyDescent="0.15">
      <c r="A453" s="48"/>
      <c r="B453" s="5"/>
      <c r="C453" s="5"/>
      <c r="D453" s="5"/>
      <c r="E453" s="5"/>
      <c r="F453" s="48"/>
      <c r="G453" s="5"/>
      <c r="H453" s="5"/>
      <c r="I453" s="5"/>
      <c r="J453" s="5"/>
      <c r="K453" s="5"/>
      <c r="L453" s="5"/>
      <c r="M453" s="5"/>
      <c r="N453" s="5"/>
      <c r="O453" s="5"/>
      <c r="P453" s="5"/>
      <c r="Q453" s="5"/>
      <c r="R453" s="5"/>
      <c r="S453" s="5"/>
      <c r="T453" s="5"/>
      <c r="U453" s="5"/>
      <c r="V453" s="5"/>
      <c r="W453" s="5"/>
      <c r="X453" s="5"/>
      <c r="Y453" s="5"/>
      <c r="Z453" s="5"/>
    </row>
    <row r="454" spans="1:26" ht="14" x14ac:dyDescent="0.15">
      <c r="A454" s="48"/>
      <c r="B454" s="5"/>
      <c r="C454" s="5"/>
      <c r="D454" s="5"/>
      <c r="E454" s="5"/>
      <c r="F454" s="48"/>
      <c r="G454" s="5"/>
      <c r="H454" s="5"/>
      <c r="I454" s="5"/>
      <c r="J454" s="5"/>
      <c r="K454" s="5"/>
      <c r="L454" s="5"/>
      <c r="M454" s="5"/>
      <c r="N454" s="5"/>
      <c r="O454" s="5"/>
      <c r="P454" s="5"/>
      <c r="Q454" s="5"/>
      <c r="R454" s="5"/>
      <c r="S454" s="5"/>
      <c r="T454" s="5"/>
      <c r="U454" s="5"/>
      <c r="V454" s="5"/>
      <c r="W454" s="5"/>
      <c r="X454" s="5"/>
      <c r="Y454" s="5"/>
      <c r="Z454" s="5"/>
    </row>
    <row r="455" spans="1:26" ht="14" x14ac:dyDescent="0.15">
      <c r="A455" s="48"/>
      <c r="B455" s="5"/>
      <c r="C455" s="5"/>
      <c r="D455" s="5"/>
      <c r="E455" s="5"/>
      <c r="F455" s="48"/>
      <c r="G455" s="5"/>
      <c r="H455" s="5"/>
      <c r="I455" s="5"/>
      <c r="J455" s="5"/>
      <c r="K455" s="5"/>
      <c r="L455" s="5"/>
      <c r="M455" s="5"/>
      <c r="N455" s="5"/>
      <c r="O455" s="5"/>
      <c r="P455" s="5"/>
      <c r="Q455" s="5"/>
      <c r="R455" s="5"/>
      <c r="S455" s="5"/>
      <c r="T455" s="5"/>
      <c r="U455" s="5"/>
      <c r="V455" s="5"/>
      <c r="W455" s="5"/>
      <c r="X455" s="5"/>
      <c r="Y455" s="5"/>
      <c r="Z455" s="5"/>
    </row>
    <row r="456" spans="1:26" ht="14" x14ac:dyDescent="0.15">
      <c r="A456" s="48"/>
      <c r="B456" s="5"/>
      <c r="C456" s="5"/>
      <c r="D456" s="5"/>
      <c r="E456" s="5"/>
      <c r="F456" s="48"/>
      <c r="G456" s="5"/>
      <c r="H456" s="5"/>
      <c r="I456" s="5"/>
      <c r="J456" s="5"/>
      <c r="K456" s="5"/>
      <c r="L456" s="5"/>
      <c r="M456" s="5"/>
      <c r="N456" s="5"/>
      <c r="O456" s="5"/>
      <c r="P456" s="5"/>
      <c r="Q456" s="5"/>
      <c r="R456" s="5"/>
      <c r="S456" s="5"/>
      <c r="T456" s="5"/>
      <c r="U456" s="5"/>
      <c r="V456" s="5"/>
      <c r="W456" s="5"/>
      <c r="X456" s="5"/>
      <c r="Y456" s="5"/>
      <c r="Z456" s="5"/>
    </row>
    <row r="457" spans="1:26" ht="14" x14ac:dyDescent="0.15">
      <c r="A457" s="48"/>
      <c r="B457" s="5"/>
      <c r="C457" s="5"/>
      <c r="D457" s="5"/>
      <c r="E457" s="5"/>
      <c r="F457" s="48"/>
      <c r="G457" s="5"/>
      <c r="H457" s="5"/>
      <c r="I457" s="5"/>
      <c r="J457" s="5"/>
      <c r="K457" s="5"/>
      <c r="L457" s="5"/>
      <c r="M457" s="5"/>
      <c r="N457" s="5"/>
      <c r="O457" s="5"/>
      <c r="P457" s="5"/>
      <c r="Q457" s="5"/>
      <c r="R457" s="5"/>
      <c r="S457" s="5"/>
      <c r="T457" s="5"/>
      <c r="U457" s="5"/>
      <c r="V457" s="5"/>
      <c r="W457" s="5"/>
      <c r="X457" s="5"/>
      <c r="Y457" s="5"/>
      <c r="Z457" s="5"/>
    </row>
    <row r="458" spans="1:26" ht="14" x14ac:dyDescent="0.15">
      <c r="A458" s="48"/>
      <c r="B458" s="5"/>
      <c r="C458" s="5"/>
      <c r="D458" s="5"/>
      <c r="E458" s="5"/>
      <c r="F458" s="48"/>
      <c r="G458" s="5"/>
      <c r="H458" s="5"/>
      <c r="I458" s="5"/>
      <c r="J458" s="5"/>
      <c r="K458" s="5"/>
      <c r="L458" s="5"/>
      <c r="M458" s="5"/>
      <c r="N458" s="5"/>
      <c r="O458" s="5"/>
      <c r="P458" s="5"/>
      <c r="Q458" s="5"/>
      <c r="R458" s="5"/>
      <c r="S458" s="5"/>
      <c r="T458" s="5"/>
      <c r="U458" s="5"/>
      <c r="V458" s="5"/>
      <c r="W458" s="5"/>
      <c r="X458" s="5"/>
      <c r="Y458" s="5"/>
      <c r="Z458" s="5"/>
    </row>
    <row r="459" spans="1:26" ht="14" x14ac:dyDescent="0.15">
      <c r="A459" s="48"/>
      <c r="B459" s="5"/>
      <c r="C459" s="5"/>
      <c r="D459" s="5"/>
      <c r="E459" s="5"/>
      <c r="F459" s="48"/>
      <c r="G459" s="5"/>
      <c r="H459" s="5"/>
      <c r="I459" s="5"/>
      <c r="J459" s="5"/>
      <c r="K459" s="5"/>
      <c r="L459" s="5"/>
      <c r="M459" s="5"/>
      <c r="N459" s="5"/>
      <c r="O459" s="5"/>
      <c r="P459" s="5"/>
      <c r="Q459" s="5"/>
      <c r="R459" s="5"/>
      <c r="S459" s="5"/>
      <c r="T459" s="5"/>
      <c r="U459" s="5"/>
      <c r="V459" s="5"/>
      <c r="W459" s="5"/>
      <c r="X459" s="5"/>
      <c r="Y459" s="5"/>
      <c r="Z459" s="5"/>
    </row>
    <row r="460" spans="1:26" ht="14" x14ac:dyDescent="0.15">
      <c r="A460" s="48"/>
      <c r="B460" s="5"/>
      <c r="C460" s="5"/>
      <c r="D460" s="5"/>
      <c r="E460" s="5"/>
      <c r="F460" s="48"/>
      <c r="G460" s="5"/>
      <c r="H460" s="5"/>
      <c r="I460" s="5"/>
      <c r="J460" s="5"/>
      <c r="K460" s="5"/>
      <c r="L460" s="5"/>
      <c r="M460" s="5"/>
      <c r="N460" s="5"/>
      <c r="O460" s="5"/>
      <c r="P460" s="5"/>
      <c r="Q460" s="5"/>
      <c r="R460" s="5"/>
      <c r="S460" s="5"/>
      <c r="T460" s="5"/>
      <c r="U460" s="5"/>
      <c r="V460" s="5"/>
      <c r="W460" s="5"/>
      <c r="X460" s="5"/>
      <c r="Y460" s="5"/>
      <c r="Z460" s="5"/>
    </row>
    <row r="461" spans="1:26" ht="14" x14ac:dyDescent="0.15">
      <c r="A461" s="48"/>
      <c r="B461" s="5"/>
      <c r="C461" s="5"/>
      <c r="D461" s="5"/>
      <c r="E461" s="5"/>
      <c r="F461" s="48"/>
      <c r="G461" s="5"/>
      <c r="H461" s="5"/>
      <c r="I461" s="5"/>
      <c r="J461" s="5"/>
      <c r="K461" s="5"/>
      <c r="L461" s="5"/>
      <c r="M461" s="5"/>
      <c r="N461" s="5"/>
      <c r="O461" s="5"/>
      <c r="P461" s="5"/>
      <c r="Q461" s="5"/>
      <c r="R461" s="5"/>
      <c r="S461" s="5"/>
      <c r="T461" s="5"/>
      <c r="U461" s="5"/>
      <c r="V461" s="5"/>
      <c r="W461" s="5"/>
      <c r="X461" s="5"/>
      <c r="Y461" s="5"/>
      <c r="Z461" s="5"/>
    </row>
    <row r="462" spans="1:26" ht="14" x14ac:dyDescent="0.15">
      <c r="A462" s="48"/>
      <c r="B462" s="5"/>
      <c r="C462" s="5"/>
      <c r="D462" s="5"/>
      <c r="E462" s="5"/>
      <c r="F462" s="48"/>
      <c r="G462" s="5"/>
      <c r="H462" s="5"/>
      <c r="I462" s="5"/>
      <c r="J462" s="5"/>
      <c r="K462" s="5"/>
      <c r="L462" s="5"/>
      <c r="M462" s="5"/>
      <c r="N462" s="5"/>
      <c r="O462" s="5"/>
      <c r="P462" s="5"/>
      <c r="Q462" s="5"/>
      <c r="R462" s="5"/>
      <c r="S462" s="5"/>
      <c r="T462" s="5"/>
      <c r="U462" s="5"/>
      <c r="V462" s="5"/>
      <c r="W462" s="5"/>
      <c r="X462" s="5"/>
      <c r="Y462" s="5"/>
      <c r="Z462" s="5"/>
    </row>
    <row r="463" spans="1:26" ht="14" x14ac:dyDescent="0.15">
      <c r="A463" s="48"/>
      <c r="B463" s="5"/>
      <c r="C463" s="5"/>
      <c r="D463" s="5"/>
      <c r="E463" s="5"/>
      <c r="F463" s="48"/>
      <c r="G463" s="5"/>
      <c r="H463" s="5"/>
      <c r="I463" s="5"/>
      <c r="J463" s="5"/>
      <c r="K463" s="5"/>
      <c r="L463" s="5"/>
      <c r="M463" s="5"/>
      <c r="N463" s="5"/>
      <c r="O463" s="5"/>
      <c r="P463" s="5"/>
      <c r="Q463" s="5"/>
      <c r="R463" s="5"/>
      <c r="S463" s="5"/>
      <c r="T463" s="5"/>
      <c r="U463" s="5"/>
      <c r="V463" s="5"/>
      <c r="W463" s="5"/>
      <c r="X463" s="5"/>
      <c r="Y463" s="5"/>
      <c r="Z463" s="5"/>
    </row>
    <row r="464" spans="1:26" ht="14" x14ac:dyDescent="0.15">
      <c r="A464" s="48"/>
      <c r="B464" s="5"/>
      <c r="C464" s="5"/>
      <c r="D464" s="5"/>
      <c r="E464" s="5"/>
      <c r="F464" s="48"/>
      <c r="G464" s="5"/>
      <c r="H464" s="5"/>
      <c r="I464" s="5"/>
      <c r="J464" s="5"/>
      <c r="K464" s="5"/>
      <c r="L464" s="5"/>
      <c r="M464" s="5"/>
      <c r="N464" s="5"/>
      <c r="O464" s="5"/>
      <c r="P464" s="5"/>
      <c r="Q464" s="5"/>
      <c r="R464" s="5"/>
      <c r="S464" s="5"/>
      <c r="T464" s="5"/>
      <c r="U464" s="5"/>
      <c r="V464" s="5"/>
      <c r="W464" s="5"/>
      <c r="X464" s="5"/>
      <c r="Y464" s="5"/>
      <c r="Z464" s="5"/>
    </row>
    <row r="465" spans="1:26" ht="14" x14ac:dyDescent="0.15">
      <c r="A465" s="48"/>
      <c r="B465" s="5"/>
      <c r="C465" s="5"/>
      <c r="D465" s="5"/>
      <c r="E465" s="5"/>
      <c r="F465" s="48"/>
      <c r="G465" s="5"/>
      <c r="H465" s="5"/>
      <c r="I465" s="5"/>
      <c r="J465" s="5"/>
      <c r="K465" s="5"/>
      <c r="L465" s="5"/>
      <c r="M465" s="5"/>
      <c r="N465" s="5"/>
      <c r="O465" s="5"/>
      <c r="P465" s="5"/>
      <c r="Q465" s="5"/>
      <c r="R465" s="5"/>
      <c r="S465" s="5"/>
      <c r="T465" s="5"/>
      <c r="U465" s="5"/>
      <c r="V465" s="5"/>
      <c r="W465" s="5"/>
      <c r="X465" s="5"/>
      <c r="Y465" s="5"/>
      <c r="Z465" s="5"/>
    </row>
    <row r="466" spans="1:26" ht="14" x14ac:dyDescent="0.15">
      <c r="A466" s="48"/>
      <c r="B466" s="5"/>
      <c r="C466" s="5"/>
      <c r="D466" s="5"/>
      <c r="E466" s="5"/>
      <c r="F466" s="48"/>
      <c r="G466" s="5"/>
      <c r="H466" s="5"/>
      <c r="I466" s="5"/>
      <c r="J466" s="5"/>
      <c r="K466" s="5"/>
      <c r="L466" s="5"/>
      <c r="M466" s="5"/>
      <c r="N466" s="5"/>
      <c r="O466" s="5"/>
      <c r="P466" s="5"/>
      <c r="Q466" s="5"/>
      <c r="R466" s="5"/>
      <c r="S466" s="5"/>
      <c r="T466" s="5"/>
      <c r="U466" s="5"/>
      <c r="V466" s="5"/>
      <c r="W466" s="5"/>
      <c r="X466" s="5"/>
      <c r="Y466" s="5"/>
      <c r="Z466" s="5"/>
    </row>
    <row r="467" spans="1:26" ht="14" x14ac:dyDescent="0.15">
      <c r="A467" s="48"/>
      <c r="B467" s="5"/>
      <c r="C467" s="5"/>
      <c r="D467" s="5"/>
      <c r="E467" s="5"/>
      <c r="F467" s="48"/>
      <c r="G467" s="5"/>
      <c r="H467" s="5"/>
      <c r="I467" s="5"/>
      <c r="J467" s="5"/>
      <c r="K467" s="5"/>
      <c r="L467" s="5"/>
      <c r="M467" s="5"/>
      <c r="N467" s="5"/>
      <c r="O467" s="5"/>
      <c r="P467" s="5"/>
      <c r="Q467" s="5"/>
      <c r="R467" s="5"/>
      <c r="S467" s="5"/>
      <c r="T467" s="5"/>
      <c r="U467" s="5"/>
      <c r="V467" s="5"/>
      <c r="W467" s="5"/>
      <c r="X467" s="5"/>
      <c r="Y467" s="5"/>
      <c r="Z467" s="5"/>
    </row>
    <row r="468" spans="1:26" ht="14" x14ac:dyDescent="0.15">
      <c r="A468" s="48"/>
      <c r="B468" s="5"/>
      <c r="C468" s="5"/>
      <c r="D468" s="5"/>
      <c r="E468" s="5"/>
      <c r="F468" s="48"/>
      <c r="G468" s="5"/>
      <c r="H468" s="5"/>
      <c r="I468" s="5"/>
      <c r="J468" s="5"/>
      <c r="K468" s="5"/>
      <c r="L468" s="5"/>
      <c r="M468" s="5"/>
      <c r="N468" s="5"/>
      <c r="O468" s="5"/>
      <c r="P468" s="5"/>
      <c r="Q468" s="5"/>
      <c r="R468" s="5"/>
      <c r="S468" s="5"/>
      <c r="T468" s="5"/>
      <c r="U468" s="5"/>
      <c r="V468" s="5"/>
      <c r="W468" s="5"/>
      <c r="X468" s="5"/>
      <c r="Y468" s="5"/>
      <c r="Z468" s="5"/>
    </row>
    <row r="469" spans="1:26" ht="14" x14ac:dyDescent="0.15">
      <c r="A469" s="48"/>
      <c r="B469" s="5"/>
      <c r="C469" s="5"/>
      <c r="D469" s="5"/>
      <c r="E469" s="5"/>
      <c r="F469" s="48"/>
      <c r="G469" s="5"/>
      <c r="H469" s="5"/>
      <c r="I469" s="5"/>
      <c r="J469" s="5"/>
      <c r="K469" s="5"/>
      <c r="L469" s="5"/>
      <c r="M469" s="5"/>
      <c r="N469" s="5"/>
      <c r="O469" s="5"/>
      <c r="P469" s="5"/>
      <c r="Q469" s="5"/>
      <c r="R469" s="5"/>
      <c r="S469" s="5"/>
      <c r="T469" s="5"/>
      <c r="U469" s="5"/>
      <c r="V469" s="5"/>
      <c r="W469" s="5"/>
      <c r="X469" s="5"/>
      <c r="Y469" s="5"/>
      <c r="Z469" s="5"/>
    </row>
    <row r="470" spans="1:26" ht="14" x14ac:dyDescent="0.15">
      <c r="A470" s="48"/>
      <c r="B470" s="5"/>
      <c r="C470" s="5"/>
      <c r="D470" s="5"/>
      <c r="E470" s="5"/>
      <c r="F470" s="48"/>
      <c r="G470" s="5"/>
      <c r="H470" s="5"/>
      <c r="I470" s="5"/>
      <c r="J470" s="5"/>
      <c r="K470" s="5"/>
      <c r="L470" s="5"/>
      <c r="M470" s="5"/>
      <c r="N470" s="5"/>
      <c r="O470" s="5"/>
      <c r="P470" s="5"/>
      <c r="Q470" s="5"/>
      <c r="R470" s="5"/>
      <c r="S470" s="5"/>
      <c r="T470" s="5"/>
      <c r="U470" s="5"/>
      <c r="V470" s="5"/>
      <c r="W470" s="5"/>
      <c r="X470" s="5"/>
      <c r="Y470" s="5"/>
      <c r="Z470" s="5"/>
    </row>
    <row r="471" spans="1:26" ht="14" x14ac:dyDescent="0.15">
      <c r="A471" s="48"/>
      <c r="B471" s="5"/>
      <c r="C471" s="5"/>
      <c r="D471" s="5"/>
      <c r="E471" s="5"/>
      <c r="F471" s="48"/>
      <c r="G471" s="5"/>
      <c r="H471" s="5"/>
      <c r="I471" s="5"/>
      <c r="J471" s="5"/>
      <c r="K471" s="5"/>
      <c r="L471" s="5"/>
      <c r="M471" s="5"/>
      <c r="N471" s="5"/>
      <c r="O471" s="5"/>
      <c r="P471" s="5"/>
      <c r="Q471" s="5"/>
      <c r="R471" s="5"/>
      <c r="S471" s="5"/>
      <c r="T471" s="5"/>
      <c r="U471" s="5"/>
      <c r="V471" s="5"/>
      <c r="W471" s="5"/>
      <c r="X471" s="5"/>
      <c r="Y471" s="5"/>
      <c r="Z471" s="5"/>
    </row>
    <row r="472" spans="1:26" ht="14" x14ac:dyDescent="0.15">
      <c r="A472" s="48"/>
      <c r="B472" s="5"/>
      <c r="C472" s="5"/>
      <c r="D472" s="5"/>
      <c r="E472" s="5"/>
      <c r="F472" s="48"/>
      <c r="G472" s="5"/>
      <c r="H472" s="5"/>
      <c r="I472" s="5"/>
      <c r="J472" s="5"/>
      <c r="K472" s="5"/>
      <c r="L472" s="5"/>
      <c r="M472" s="5"/>
      <c r="N472" s="5"/>
      <c r="O472" s="5"/>
      <c r="P472" s="5"/>
      <c r="Q472" s="5"/>
      <c r="R472" s="5"/>
      <c r="S472" s="5"/>
      <c r="T472" s="5"/>
      <c r="U472" s="5"/>
      <c r="V472" s="5"/>
      <c r="W472" s="5"/>
      <c r="X472" s="5"/>
      <c r="Y472" s="5"/>
      <c r="Z472" s="5"/>
    </row>
    <row r="473" spans="1:26" ht="14" x14ac:dyDescent="0.15">
      <c r="A473" s="48"/>
      <c r="B473" s="5"/>
      <c r="C473" s="5"/>
      <c r="D473" s="5"/>
      <c r="E473" s="5"/>
      <c r="F473" s="48"/>
      <c r="G473" s="5"/>
      <c r="H473" s="5"/>
      <c r="I473" s="5"/>
      <c r="J473" s="5"/>
      <c r="K473" s="5"/>
      <c r="L473" s="5"/>
      <c r="M473" s="5"/>
      <c r="N473" s="5"/>
      <c r="O473" s="5"/>
      <c r="P473" s="5"/>
      <c r="Q473" s="5"/>
      <c r="R473" s="5"/>
      <c r="S473" s="5"/>
      <c r="T473" s="5"/>
      <c r="U473" s="5"/>
      <c r="V473" s="5"/>
      <c r="W473" s="5"/>
      <c r="X473" s="5"/>
      <c r="Y473" s="5"/>
      <c r="Z473" s="5"/>
    </row>
    <row r="474" spans="1:26" ht="14" x14ac:dyDescent="0.15">
      <c r="A474" s="48"/>
      <c r="B474" s="5"/>
      <c r="C474" s="5"/>
      <c r="D474" s="5"/>
      <c r="E474" s="5"/>
      <c r="F474" s="48"/>
      <c r="G474" s="5"/>
      <c r="H474" s="5"/>
      <c r="I474" s="5"/>
      <c r="J474" s="5"/>
      <c r="K474" s="5"/>
      <c r="L474" s="5"/>
      <c r="M474" s="5"/>
      <c r="N474" s="5"/>
      <c r="O474" s="5"/>
      <c r="P474" s="5"/>
      <c r="Q474" s="5"/>
      <c r="R474" s="5"/>
      <c r="S474" s="5"/>
      <c r="T474" s="5"/>
      <c r="U474" s="5"/>
      <c r="V474" s="5"/>
      <c r="W474" s="5"/>
      <c r="X474" s="5"/>
      <c r="Y474" s="5"/>
      <c r="Z474" s="5"/>
    </row>
    <row r="475" spans="1:26" ht="14" x14ac:dyDescent="0.15">
      <c r="A475" s="48"/>
      <c r="B475" s="5"/>
      <c r="C475" s="5"/>
      <c r="D475" s="5"/>
      <c r="E475" s="5"/>
      <c r="F475" s="48"/>
      <c r="G475" s="5"/>
      <c r="H475" s="5"/>
      <c r="I475" s="5"/>
      <c r="J475" s="5"/>
      <c r="K475" s="5"/>
      <c r="L475" s="5"/>
      <c r="M475" s="5"/>
      <c r="N475" s="5"/>
      <c r="O475" s="5"/>
      <c r="P475" s="5"/>
      <c r="Q475" s="5"/>
      <c r="R475" s="5"/>
      <c r="S475" s="5"/>
      <c r="T475" s="5"/>
      <c r="U475" s="5"/>
      <c r="V475" s="5"/>
      <c r="W475" s="5"/>
      <c r="X475" s="5"/>
      <c r="Y475" s="5"/>
      <c r="Z475" s="5"/>
    </row>
    <row r="476" spans="1:26" ht="14" x14ac:dyDescent="0.15">
      <c r="A476" s="48"/>
      <c r="B476" s="5"/>
      <c r="C476" s="5"/>
      <c r="D476" s="5"/>
      <c r="E476" s="5"/>
      <c r="F476" s="48"/>
      <c r="G476" s="5"/>
      <c r="H476" s="5"/>
      <c r="I476" s="5"/>
      <c r="J476" s="5"/>
      <c r="K476" s="5"/>
      <c r="L476" s="5"/>
      <c r="M476" s="5"/>
      <c r="N476" s="5"/>
      <c r="O476" s="5"/>
      <c r="P476" s="5"/>
      <c r="Q476" s="5"/>
      <c r="R476" s="5"/>
      <c r="S476" s="5"/>
      <c r="T476" s="5"/>
      <c r="U476" s="5"/>
      <c r="V476" s="5"/>
      <c r="W476" s="5"/>
      <c r="X476" s="5"/>
      <c r="Y476" s="5"/>
      <c r="Z476" s="5"/>
    </row>
    <row r="477" spans="1:26" ht="14" x14ac:dyDescent="0.15">
      <c r="A477" s="48"/>
      <c r="B477" s="5"/>
      <c r="C477" s="5"/>
      <c r="D477" s="5"/>
      <c r="E477" s="5"/>
      <c r="F477" s="48"/>
      <c r="G477" s="5"/>
      <c r="H477" s="5"/>
      <c r="I477" s="5"/>
      <c r="J477" s="5"/>
      <c r="K477" s="5"/>
      <c r="L477" s="5"/>
      <c r="M477" s="5"/>
      <c r="N477" s="5"/>
      <c r="O477" s="5"/>
      <c r="P477" s="5"/>
      <c r="Q477" s="5"/>
      <c r="R477" s="5"/>
      <c r="S477" s="5"/>
      <c r="T477" s="5"/>
      <c r="U477" s="5"/>
      <c r="V477" s="5"/>
      <c r="W477" s="5"/>
      <c r="X477" s="5"/>
      <c r="Y477" s="5"/>
      <c r="Z477" s="5"/>
    </row>
    <row r="478" spans="1:26" ht="14" x14ac:dyDescent="0.15">
      <c r="A478" s="48"/>
      <c r="B478" s="5"/>
      <c r="C478" s="5"/>
      <c r="D478" s="5"/>
      <c r="E478" s="5"/>
      <c r="F478" s="48"/>
      <c r="G478" s="5"/>
      <c r="H478" s="5"/>
      <c r="I478" s="5"/>
      <c r="J478" s="5"/>
      <c r="K478" s="5"/>
      <c r="L478" s="5"/>
      <c r="M478" s="5"/>
      <c r="N478" s="5"/>
      <c r="O478" s="5"/>
      <c r="P478" s="5"/>
      <c r="Q478" s="5"/>
      <c r="R478" s="5"/>
      <c r="S478" s="5"/>
      <c r="T478" s="5"/>
      <c r="U478" s="5"/>
      <c r="V478" s="5"/>
      <c r="W478" s="5"/>
      <c r="X478" s="5"/>
      <c r="Y478" s="5"/>
      <c r="Z478" s="5"/>
    </row>
    <row r="479" spans="1:26" ht="14" x14ac:dyDescent="0.15">
      <c r="A479" s="48"/>
      <c r="B479" s="5"/>
      <c r="C479" s="5"/>
      <c r="D479" s="5"/>
      <c r="E479" s="5"/>
      <c r="F479" s="48"/>
      <c r="G479" s="5"/>
      <c r="H479" s="5"/>
      <c r="I479" s="5"/>
      <c r="J479" s="5"/>
      <c r="K479" s="5"/>
      <c r="L479" s="5"/>
      <c r="M479" s="5"/>
      <c r="N479" s="5"/>
      <c r="O479" s="5"/>
      <c r="P479" s="5"/>
      <c r="Q479" s="5"/>
      <c r="R479" s="5"/>
      <c r="S479" s="5"/>
      <c r="T479" s="5"/>
      <c r="U479" s="5"/>
      <c r="V479" s="5"/>
      <c r="W479" s="5"/>
      <c r="X479" s="5"/>
      <c r="Y479" s="5"/>
      <c r="Z479" s="5"/>
    </row>
    <row r="480" spans="1:26" ht="14" x14ac:dyDescent="0.15">
      <c r="A480" s="48"/>
      <c r="B480" s="5"/>
      <c r="C480" s="5"/>
      <c r="D480" s="5"/>
      <c r="E480" s="5"/>
      <c r="F480" s="48"/>
      <c r="G480" s="5"/>
      <c r="H480" s="5"/>
      <c r="I480" s="5"/>
      <c r="J480" s="5"/>
      <c r="K480" s="5"/>
      <c r="L480" s="5"/>
      <c r="M480" s="5"/>
      <c r="N480" s="5"/>
      <c r="O480" s="5"/>
      <c r="P480" s="5"/>
      <c r="Q480" s="5"/>
      <c r="R480" s="5"/>
      <c r="S480" s="5"/>
      <c r="T480" s="5"/>
      <c r="U480" s="5"/>
      <c r="V480" s="5"/>
      <c r="W480" s="5"/>
      <c r="X480" s="5"/>
      <c r="Y480" s="5"/>
      <c r="Z480" s="5"/>
    </row>
    <row r="481" spans="1:26" ht="14" x14ac:dyDescent="0.15">
      <c r="A481" s="48"/>
      <c r="B481" s="5"/>
      <c r="C481" s="5"/>
      <c r="D481" s="5"/>
      <c r="E481" s="5"/>
      <c r="F481" s="48"/>
      <c r="G481" s="5"/>
      <c r="H481" s="5"/>
      <c r="I481" s="5"/>
      <c r="J481" s="5"/>
      <c r="K481" s="5"/>
      <c r="L481" s="5"/>
      <c r="M481" s="5"/>
      <c r="N481" s="5"/>
      <c r="O481" s="5"/>
      <c r="P481" s="5"/>
      <c r="Q481" s="5"/>
      <c r="R481" s="5"/>
      <c r="S481" s="5"/>
      <c r="T481" s="5"/>
      <c r="U481" s="5"/>
      <c r="V481" s="5"/>
      <c r="W481" s="5"/>
      <c r="X481" s="5"/>
      <c r="Y481" s="5"/>
      <c r="Z481" s="5"/>
    </row>
    <row r="482" spans="1:26" ht="14" x14ac:dyDescent="0.15">
      <c r="A482" s="48"/>
      <c r="B482" s="5"/>
      <c r="C482" s="5"/>
      <c r="D482" s="5"/>
      <c r="E482" s="5"/>
      <c r="F482" s="48"/>
      <c r="G482" s="5"/>
      <c r="H482" s="5"/>
      <c r="I482" s="5"/>
      <c r="J482" s="5"/>
      <c r="K482" s="5"/>
      <c r="L482" s="5"/>
      <c r="M482" s="5"/>
      <c r="N482" s="5"/>
      <c r="O482" s="5"/>
      <c r="P482" s="5"/>
      <c r="Q482" s="5"/>
      <c r="R482" s="5"/>
      <c r="S482" s="5"/>
      <c r="T482" s="5"/>
      <c r="U482" s="5"/>
      <c r="V482" s="5"/>
      <c r="W482" s="5"/>
      <c r="X482" s="5"/>
      <c r="Y482" s="5"/>
      <c r="Z482" s="5"/>
    </row>
    <row r="483" spans="1:26" ht="14" x14ac:dyDescent="0.15">
      <c r="A483" s="48"/>
      <c r="B483" s="5"/>
      <c r="C483" s="5"/>
      <c r="D483" s="5"/>
      <c r="E483" s="5"/>
      <c r="F483" s="48"/>
      <c r="G483" s="5"/>
      <c r="H483" s="5"/>
      <c r="I483" s="5"/>
      <c r="J483" s="5"/>
      <c r="K483" s="5"/>
      <c r="L483" s="5"/>
      <c r="M483" s="5"/>
      <c r="N483" s="5"/>
      <c r="O483" s="5"/>
      <c r="P483" s="5"/>
      <c r="Q483" s="5"/>
      <c r="R483" s="5"/>
      <c r="S483" s="5"/>
      <c r="T483" s="5"/>
      <c r="U483" s="5"/>
      <c r="V483" s="5"/>
      <c r="W483" s="5"/>
      <c r="X483" s="5"/>
      <c r="Y483" s="5"/>
      <c r="Z483" s="5"/>
    </row>
    <row r="484" spans="1:26" ht="14" x14ac:dyDescent="0.15">
      <c r="A484" s="48"/>
      <c r="B484" s="5"/>
      <c r="C484" s="5"/>
      <c r="D484" s="5"/>
      <c r="E484" s="5"/>
      <c r="F484" s="48"/>
      <c r="G484" s="5"/>
      <c r="H484" s="5"/>
      <c r="I484" s="5"/>
      <c r="J484" s="5"/>
      <c r="K484" s="5"/>
      <c r="L484" s="5"/>
      <c r="M484" s="5"/>
      <c r="N484" s="5"/>
      <c r="O484" s="5"/>
      <c r="P484" s="5"/>
      <c r="Q484" s="5"/>
      <c r="R484" s="5"/>
      <c r="S484" s="5"/>
      <c r="T484" s="5"/>
      <c r="U484" s="5"/>
      <c r="V484" s="5"/>
      <c r="W484" s="5"/>
      <c r="X484" s="5"/>
      <c r="Y484" s="5"/>
      <c r="Z484" s="5"/>
    </row>
    <row r="485" spans="1:26" ht="14" x14ac:dyDescent="0.15">
      <c r="A485" s="48"/>
      <c r="B485" s="5"/>
      <c r="C485" s="5"/>
      <c r="D485" s="5"/>
      <c r="E485" s="5"/>
      <c r="F485" s="48"/>
      <c r="G485" s="5"/>
      <c r="H485" s="5"/>
      <c r="I485" s="5"/>
      <c r="J485" s="5"/>
      <c r="K485" s="5"/>
      <c r="L485" s="5"/>
      <c r="M485" s="5"/>
      <c r="N485" s="5"/>
      <c r="O485" s="5"/>
      <c r="P485" s="5"/>
      <c r="Q485" s="5"/>
      <c r="R485" s="5"/>
      <c r="S485" s="5"/>
      <c r="T485" s="5"/>
      <c r="U485" s="5"/>
      <c r="V485" s="5"/>
      <c r="W485" s="5"/>
      <c r="X485" s="5"/>
      <c r="Y485" s="5"/>
      <c r="Z485" s="5"/>
    </row>
    <row r="486" spans="1:26" ht="14" x14ac:dyDescent="0.15">
      <c r="A486" s="48"/>
      <c r="B486" s="5"/>
      <c r="C486" s="5"/>
      <c r="D486" s="5"/>
      <c r="E486" s="5"/>
      <c r="F486" s="48"/>
      <c r="G486" s="5"/>
      <c r="H486" s="5"/>
      <c r="I486" s="5"/>
      <c r="J486" s="5"/>
      <c r="K486" s="5"/>
      <c r="L486" s="5"/>
      <c r="M486" s="5"/>
      <c r="N486" s="5"/>
      <c r="O486" s="5"/>
      <c r="P486" s="5"/>
      <c r="Q486" s="5"/>
      <c r="R486" s="5"/>
      <c r="S486" s="5"/>
      <c r="T486" s="5"/>
      <c r="U486" s="5"/>
      <c r="V486" s="5"/>
      <c r="W486" s="5"/>
      <c r="X486" s="5"/>
      <c r="Y486" s="5"/>
      <c r="Z486" s="5"/>
    </row>
    <row r="487" spans="1:26" ht="14" x14ac:dyDescent="0.15">
      <c r="A487" s="48"/>
      <c r="B487" s="5"/>
      <c r="C487" s="5"/>
      <c r="D487" s="5"/>
      <c r="E487" s="5"/>
      <c r="F487" s="48"/>
      <c r="G487" s="5"/>
      <c r="H487" s="5"/>
      <c r="I487" s="5"/>
      <c r="J487" s="5"/>
      <c r="K487" s="5"/>
      <c r="L487" s="5"/>
      <c r="M487" s="5"/>
      <c r="N487" s="5"/>
      <c r="O487" s="5"/>
      <c r="P487" s="5"/>
      <c r="Q487" s="5"/>
      <c r="R487" s="5"/>
      <c r="S487" s="5"/>
      <c r="T487" s="5"/>
      <c r="U487" s="5"/>
      <c r="V487" s="5"/>
      <c r="W487" s="5"/>
      <c r="X487" s="5"/>
      <c r="Y487" s="5"/>
      <c r="Z487" s="5"/>
    </row>
    <row r="488" spans="1:26" ht="14" x14ac:dyDescent="0.15">
      <c r="A488" s="48"/>
      <c r="B488" s="5"/>
      <c r="C488" s="5"/>
      <c r="D488" s="5"/>
      <c r="E488" s="5"/>
      <c r="F488" s="48"/>
      <c r="G488" s="5"/>
      <c r="H488" s="5"/>
      <c r="I488" s="5"/>
      <c r="J488" s="5"/>
      <c r="K488" s="5"/>
      <c r="L488" s="5"/>
      <c r="M488" s="5"/>
      <c r="N488" s="5"/>
      <c r="O488" s="5"/>
      <c r="P488" s="5"/>
      <c r="Q488" s="5"/>
      <c r="R488" s="5"/>
      <c r="S488" s="5"/>
      <c r="T488" s="5"/>
      <c r="U488" s="5"/>
      <c r="V488" s="5"/>
      <c r="W488" s="5"/>
      <c r="X488" s="5"/>
      <c r="Y488" s="5"/>
      <c r="Z488" s="5"/>
    </row>
    <row r="489" spans="1:26" ht="14" x14ac:dyDescent="0.15">
      <c r="A489" s="48"/>
      <c r="B489" s="5"/>
      <c r="C489" s="5"/>
      <c r="D489" s="5"/>
      <c r="E489" s="5"/>
      <c r="F489" s="48"/>
      <c r="G489" s="5"/>
      <c r="H489" s="5"/>
      <c r="I489" s="5"/>
      <c r="J489" s="5"/>
      <c r="K489" s="5"/>
      <c r="L489" s="5"/>
      <c r="M489" s="5"/>
      <c r="N489" s="5"/>
      <c r="O489" s="5"/>
      <c r="P489" s="5"/>
      <c r="Q489" s="5"/>
      <c r="R489" s="5"/>
      <c r="S489" s="5"/>
      <c r="T489" s="5"/>
      <c r="U489" s="5"/>
      <c r="V489" s="5"/>
      <c r="W489" s="5"/>
      <c r="X489" s="5"/>
      <c r="Y489" s="5"/>
      <c r="Z489" s="5"/>
    </row>
    <row r="490" spans="1:26" ht="14" x14ac:dyDescent="0.15">
      <c r="A490" s="48"/>
      <c r="B490" s="5"/>
      <c r="C490" s="5"/>
      <c r="D490" s="5"/>
      <c r="E490" s="5"/>
      <c r="F490" s="48"/>
      <c r="G490" s="5"/>
      <c r="H490" s="5"/>
      <c r="I490" s="5"/>
      <c r="J490" s="5"/>
      <c r="K490" s="5"/>
      <c r="L490" s="5"/>
      <c r="M490" s="5"/>
      <c r="N490" s="5"/>
      <c r="O490" s="5"/>
      <c r="P490" s="5"/>
      <c r="Q490" s="5"/>
      <c r="R490" s="5"/>
      <c r="S490" s="5"/>
      <c r="T490" s="5"/>
      <c r="U490" s="5"/>
      <c r="V490" s="5"/>
      <c r="W490" s="5"/>
      <c r="X490" s="5"/>
      <c r="Y490" s="5"/>
      <c r="Z490" s="5"/>
    </row>
    <row r="491" spans="1:26" ht="14" x14ac:dyDescent="0.15">
      <c r="A491" s="48"/>
      <c r="B491" s="5"/>
      <c r="C491" s="5"/>
      <c r="D491" s="5"/>
      <c r="E491" s="5"/>
      <c r="F491" s="48"/>
      <c r="G491" s="5"/>
      <c r="H491" s="5"/>
      <c r="I491" s="5"/>
      <c r="J491" s="5"/>
      <c r="K491" s="5"/>
      <c r="L491" s="5"/>
      <c r="M491" s="5"/>
      <c r="N491" s="5"/>
      <c r="O491" s="5"/>
      <c r="P491" s="5"/>
      <c r="Q491" s="5"/>
      <c r="R491" s="5"/>
      <c r="S491" s="5"/>
      <c r="T491" s="5"/>
      <c r="U491" s="5"/>
      <c r="V491" s="5"/>
      <c r="W491" s="5"/>
      <c r="X491" s="5"/>
      <c r="Y491" s="5"/>
      <c r="Z491" s="5"/>
    </row>
    <row r="492" spans="1:26" ht="14" x14ac:dyDescent="0.15">
      <c r="A492" s="48"/>
      <c r="B492" s="5"/>
      <c r="C492" s="5"/>
      <c r="D492" s="5"/>
      <c r="E492" s="5"/>
      <c r="F492" s="48"/>
      <c r="G492" s="5"/>
      <c r="H492" s="5"/>
      <c r="I492" s="5"/>
      <c r="J492" s="5"/>
      <c r="K492" s="5"/>
      <c r="L492" s="5"/>
      <c r="M492" s="5"/>
      <c r="N492" s="5"/>
      <c r="O492" s="5"/>
      <c r="P492" s="5"/>
      <c r="Q492" s="5"/>
      <c r="R492" s="5"/>
      <c r="S492" s="5"/>
      <c r="T492" s="5"/>
      <c r="U492" s="5"/>
      <c r="V492" s="5"/>
      <c r="W492" s="5"/>
      <c r="X492" s="5"/>
      <c r="Y492" s="5"/>
      <c r="Z492" s="5"/>
    </row>
    <row r="493" spans="1:26" ht="14" x14ac:dyDescent="0.15">
      <c r="A493" s="48"/>
      <c r="B493" s="5"/>
      <c r="C493" s="5"/>
      <c r="D493" s="5"/>
      <c r="E493" s="5"/>
      <c r="F493" s="48"/>
      <c r="G493" s="5"/>
      <c r="H493" s="5"/>
      <c r="I493" s="5"/>
      <c r="J493" s="5"/>
      <c r="K493" s="5"/>
      <c r="L493" s="5"/>
      <c r="M493" s="5"/>
      <c r="N493" s="5"/>
      <c r="O493" s="5"/>
      <c r="P493" s="5"/>
      <c r="Q493" s="5"/>
      <c r="R493" s="5"/>
      <c r="S493" s="5"/>
      <c r="T493" s="5"/>
      <c r="U493" s="5"/>
      <c r="V493" s="5"/>
      <c r="W493" s="5"/>
      <c r="X493" s="5"/>
      <c r="Y493" s="5"/>
      <c r="Z493" s="5"/>
    </row>
    <row r="494" spans="1:26" ht="14" x14ac:dyDescent="0.15">
      <c r="A494" s="48"/>
      <c r="B494" s="5"/>
      <c r="C494" s="5"/>
      <c r="D494" s="5"/>
      <c r="E494" s="5"/>
      <c r="F494" s="48"/>
      <c r="G494" s="5"/>
      <c r="H494" s="5"/>
      <c r="I494" s="5"/>
      <c r="J494" s="5"/>
      <c r="K494" s="5"/>
      <c r="L494" s="5"/>
      <c r="M494" s="5"/>
      <c r="N494" s="5"/>
      <c r="O494" s="5"/>
      <c r="P494" s="5"/>
      <c r="Q494" s="5"/>
      <c r="R494" s="5"/>
      <c r="S494" s="5"/>
      <c r="T494" s="5"/>
      <c r="U494" s="5"/>
      <c r="V494" s="5"/>
      <c r="W494" s="5"/>
      <c r="X494" s="5"/>
      <c r="Y494" s="5"/>
      <c r="Z494" s="5"/>
    </row>
    <row r="495" spans="1:26" ht="14" x14ac:dyDescent="0.15">
      <c r="A495" s="48"/>
      <c r="B495" s="5"/>
      <c r="C495" s="5"/>
      <c r="D495" s="5"/>
      <c r="E495" s="5"/>
      <c r="F495" s="48"/>
      <c r="G495" s="5"/>
      <c r="H495" s="5"/>
      <c r="I495" s="5"/>
      <c r="J495" s="5"/>
      <c r="K495" s="5"/>
      <c r="L495" s="5"/>
      <c r="M495" s="5"/>
      <c r="N495" s="5"/>
      <c r="O495" s="5"/>
      <c r="P495" s="5"/>
      <c r="Q495" s="5"/>
      <c r="R495" s="5"/>
      <c r="S495" s="5"/>
      <c r="T495" s="5"/>
      <c r="U495" s="5"/>
      <c r="V495" s="5"/>
      <c r="W495" s="5"/>
      <c r="X495" s="5"/>
      <c r="Y495" s="5"/>
      <c r="Z495" s="5"/>
    </row>
    <row r="496" spans="1:26" ht="14" x14ac:dyDescent="0.15">
      <c r="A496" s="48"/>
      <c r="B496" s="5"/>
      <c r="C496" s="5"/>
      <c r="D496" s="5"/>
      <c r="E496" s="5"/>
      <c r="F496" s="48"/>
      <c r="G496" s="5"/>
      <c r="H496" s="5"/>
      <c r="I496" s="5"/>
      <c r="J496" s="5"/>
      <c r="K496" s="5"/>
      <c r="L496" s="5"/>
      <c r="M496" s="5"/>
      <c r="N496" s="5"/>
      <c r="O496" s="5"/>
      <c r="P496" s="5"/>
      <c r="Q496" s="5"/>
      <c r="R496" s="5"/>
      <c r="S496" s="5"/>
      <c r="T496" s="5"/>
      <c r="U496" s="5"/>
      <c r="V496" s="5"/>
      <c r="W496" s="5"/>
      <c r="X496" s="5"/>
      <c r="Y496" s="5"/>
      <c r="Z496" s="5"/>
    </row>
    <row r="497" spans="1:26" ht="14" x14ac:dyDescent="0.15">
      <c r="A497" s="48"/>
      <c r="B497" s="5"/>
      <c r="C497" s="5"/>
      <c r="D497" s="5"/>
      <c r="E497" s="5"/>
      <c r="F497" s="48"/>
      <c r="G497" s="5"/>
      <c r="H497" s="5"/>
      <c r="I497" s="5"/>
      <c r="J497" s="5"/>
      <c r="K497" s="5"/>
      <c r="L497" s="5"/>
      <c r="M497" s="5"/>
      <c r="N497" s="5"/>
      <c r="O497" s="5"/>
      <c r="P497" s="5"/>
      <c r="Q497" s="5"/>
      <c r="R497" s="5"/>
      <c r="S497" s="5"/>
      <c r="T497" s="5"/>
      <c r="U497" s="5"/>
      <c r="V497" s="5"/>
      <c r="W497" s="5"/>
      <c r="X497" s="5"/>
      <c r="Y497" s="5"/>
      <c r="Z497" s="5"/>
    </row>
    <row r="498" spans="1:26" ht="14" x14ac:dyDescent="0.15">
      <c r="A498" s="48"/>
      <c r="B498" s="5"/>
      <c r="C498" s="5"/>
      <c r="D498" s="5"/>
      <c r="E498" s="5"/>
      <c r="F498" s="48"/>
      <c r="G498" s="5"/>
      <c r="H498" s="5"/>
      <c r="I498" s="5"/>
      <c r="J498" s="5"/>
      <c r="K498" s="5"/>
      <c r="L498" s="5"/>
      <c r="M498" s="5"/>
      <c r="N498" s="5"/>
      <c r="O498" s="5"/>
      <c r="P498" s="5"/>
      <c r="Q498" s="5"/>
      <c r="R498" s="5"/>
      <c r="S498" s="5"/>
      <c r="T498" s="5"/>
      <c r="U498" s="5"/>
      <c r="V498" s="5"/>
      <c r="W498" s="5"/>
      <c r="X498" s="5"/>
      <c r="Y498" s="5"/>
      <c r="Z498" s="5"/>
    </row>
    <row r="499" spans="1:26" ht="14" x14ac:dyDescent="0.15">
      <c r="A499" s="48"/>
      <c r="B499" s="5"/>
      <c r="C499" s="5"/>
      <c r="D499" s="5"/>
      <c r="E499" s="5"/>
      <c r="F499" s="48"/>
      <c r="G499" s="5"/>
      <c r="H499" s="5"/>
      <c r="I499" s="5"/>
      <c r="J499" s="5"/>
      <c r="K499" s="5"/>
      <c r="L499" s="5"/>
      <c r="M499" s="5"/>
      <c r="N499" s="5"/>
      <c r="O499" s="5"/>
      <c r="P499" s="5"/>
      <c r="Q499" s="5"/>
      <c r="R499" s="5"/>
      <c r="S499" s="5"/>
      <c r="T499" s="5"/>
      <c r="U499" s="5"/>
      <c r="V499" s="5"/>
      <c r="W499" s="5"/>
      <c r="X499" s="5"/>
      <c r="Y499" s="5"/>
      <c r="Z499" s="5"/>
    </row>
    <row r="500" spans="1:26" ht="14" x14ac:dyDescent="0.15">
      <c r="A500" s="48"/>
      <c r="B500" s="5"/>
      <c r="C500" s="5"/>
      <c r="D500" s="5"/>
      <c r="E500" s="5"/>
      <c r="F500" s="48"/>
      <c r="G500" s="5"/>
      <c r="H500" s="5"/>
      <c r="I500" s="5"/>
      <c r="J500" s="5"/>
      <c r="K500" s="5"/>
      <c r="L500" s="5"/>
      <c r="M500" s="5"/>
      <c r="N500" s="5"/>
      <c r="O500" s="5"/>
      <c r="P500" s="5"/>
      <c r="Q500" s="5"/>
      <c r="R500" s="5"/>
      <c r="S500" s="5"/>
      <c r="T500" s="5"/>
      <c r="U500" s="5"/>
      <c r="V500" s="5"/>
      <c r="W500" s="5"/>
      <c r="X500" s="5"/>
      <c r="Y500" s="5"/>
      <c r="Z500" s="5"/>
    </row>
    <row r="501" spans="1:26" ht="14" x14ac:dyDescent="0.15">
      <c r="A501" s="48"/>
      <c r="B501" s="5"/>
      <c r="C501" s="5"/>
      <c r="D501" s="5"/>
      <c r="E501" s="5"/>
      <c r="F501" s="48"/>
      <c r="G501" s="5"/>
      <c r="H501" s="5"/>
      <c r="I501" s="5"/>
      <c r="J501" s="5"/>
      <c r="K501" s="5"/>
      <c r="L501" s="5"/>
      <c r="M501" s="5"/>
      <c r="N501" s="5"/>
      <c r="O501" s="5"/>
      <c r="P501" s="5"/>
      <c r="Q501" s="5"/>
      <c r="R501" s="5"/>
      <c r="S501" s="5"/>
      <c r="T501" s="5"/>
      <c r="U501" s="5"/>
      <c r="V501" s="5"/>
      <c r="W501" s="5"/>
      <c r="X501" s="5"/>
      <c r="Y501" s="5"/>
      <c r="Z501" s="5"/>
    </row>
    <row r="502" spans="1:26" ht="14" x14ac:dyDescent="0.15">
      <c r="A502" s="48"/>
      <c r="B502" s="5"/>
      <c r="C502" s="5"/>
      <c r="D502" s="5"/>
      <c r="E502" s="5"/>
      <c r="F502" s="48"/>
      <c r="G502" s="5"/>
      <c r="H502" s="5"/>
      <c r="I502" s="5"/>
      <c r="J502" s="5"/>
      <c r="K502" s="5"/>
      <c r="L502" s="5"/>
      <c r="M502" s="5"/>
      <c r="N502" s="5"/>
      <c r="O502" s="5"/>
      <c r="P502" s="5"/>
      <c r="Q502" s="5"/>
      <c r="R502" s="5"/>
      <c r="S502" s="5"/>
      <c r="T502" s="5"/>
      <c r="U502" s="5"/>
      <c r="V502" s="5"/>
      <c r="W502" s="5"/>
      <c r="X502" s="5"/>
      <c r="Y502" s="5"/>
      <c r="Z502" s="5"/>
    </row>
    <row r="503" spans="1:26" ht="14" x14ac:dyDescent="0.15">
      <c r="A503" s="48"/>
      <c r="B503" s="5"/>
      <c r="C503" s="5"/>
      <c r="D503" s="5"/>
      <c r="E503" s="5"/>
      <c r="F503" s="48"/>
      <c r="G503" s="5"/>
      <c r="H503" s="5"/>
      <c r="I503" s="5"/>
      <c r="J503" s="5"/>
      <c r="K503" s="5"/>
      <c r="L503" s="5"/>
      <c r="M503" s="5"/>
      <c r="N503" s="5"/>
      <c r="O503" s="5"/>
      <c r="P503" s="5"/>
      <c r="Q503" s="5"/>
      <c r="R503" s="5"/>
      <c r="S503" s="5"/>
      <c r="T503" s="5"/>
      <c r="U503" s="5"/>
      <c r="V503" s="5"/>
      <c r="W503" s="5"/>
      <c r="X503" s="5"/>
      <c r="Y503" s="5"/>
      <c r="Z503" s="5"/>
    </row>
    <row r="504" spans="1:26" ht="14" x14ac:dyDescent="0.15">
      <c r="A504" s="48"/>
      <c r="B504" s="5"/>
      <c r="C504" s="5"/>
      <c r="D504" s="5"/>
      <c r="E504" s="5"/>
      <c r="F504" s="48"/>
      <c r="G504" s="5"/>
      <c r="H504" s="5"/>
      <c r="I504" s="5"/>
      <c r="J504" s="5"/>
      <c r="K504" s="5"/>
      <c r="L504" s="5"/>
      <c r="M504" s="5"/>
      <c r="N504" s="5"/>
      <c r="O504" s="5"/>
      <c r="P504" s="5"/>
      <c r="Q504" s="5"/>
      <c r="R504" s="5"/>
      <c r="S504" s="5"/>
      <c r="T504" s="5"/>
      <c r="U504" s="5"/>
      <c r="V504" s="5"/>
      <c r="W504" s="5"/>
      <c r="X504" s="5"/>
      <c r="Y504" s="5"/>
      <c r="Z504" s="5"/>
    </row>
    <row r="505" spans="1:26" ht="14" x14ac:dyDescent="0.15">
      <c r="A505" s="48"/>
      <c r="B505" s="5"/>
      <c r="C505" s="5"/>
      <c r="D505" s="5"/>
      <c r="E505" s="5"/>
      <c r="F505" s="48"/>
      <c r="G505" s="5"/>
      <c r="H505" s="5"/>
      <c r="I505" s="5"/>
      <c r="J505" s="5"/>
      <c r="K505" s="5"/>
      <c r="L505" s="5"/>
      <c r="M505" s="5"/>
      <c r="N505" s="5"/>
      <c r="O505" s="5"/>
      <c r="P505" s="5"/>
      <c r="Q505" s="5"/>
      <c r="R505" s="5"/>
      <c r="S505" s="5"/>
      <c r="T505" s="5"/>
      <c r="U505" s="5"/>
      <c r="V505" s="5"/>
      <c r="W505" s="5"/>
      <c r="X505" s="5"/>
      <c r="Y505" s="5"/>
      <c r="Z505" s="5"/>
    </row>
    <row r="506" spans="1:26" ht="14" x14ac:dyDescent="0.15">
      <c r="A506" s="48"/>
      <c r="B506" s="5"/>
      <c r="C506" s="5"/>
      <c r="D506" s="5"/>
      <c r="E506" s="5"/>
      <c r="F506" s="48"/>
      <c r="G506" s="5"/>
      <c r="H506" s="5"/>
      <c r="I506" s="5"/>
      <c r="J506" s="5"/>
      <c r="K506" s="5"/>
      <c r="L506" s="5"/>
      <c r="M506" s="5"/>
      <c r="N506" s="5"/>
      <c r="O506" s="5"/>
      <c r="P506" s="5"/>
      <c r="Q506" s="5"/>
      <c r="R506" s="5"/>
      <c r="S506" s="5"/>
      <c r="T506" s="5"/>
      <c r="U506" s="5"/>
      <c r="V506" s="5"/>
      <c r="W506" s="5"/>
      <c r="X506" s="5"/>
      <c r="Y506" s="5"/>
      <c r="Z506" s="5"/>
    </row>
    <row r="507" spans="1:26" ht="14" x14ac:dyDescent="0.15">
      <c r="A507" s="48"/>
      <c r="B507" s="5"/>
      <c r="C507" s="5"/>
      <c r="D507" s="5"/>
      <c r="E507" s="5"/>
      <c r="F507" s="48"/>
      <c r="G507" s="5"/>
      <c r="H507" s="5"/>
      <c r="I507" s="5"/>
      <c r="J507" s="5"/>
      <c r="K507" s="5"/>
      <c r="L507" s="5"/>
      <c r="M507" s="5"/>
      <c r="N507" s="5"/>
      <c r="O507" s="5"/>
      <c r="P507" s="5"/>
      <c r="Q507" s="5"/>
      <c r="R507" s="5"/>
      <c r="S507" s="5"/>
      <c r="T507" s="5"/>
      <c r="U507" s="5"/>
      <c r="V507" s="5"/>
      <c r="W507" s="5"/>
      <c r="X507" s="5"/>
      <c r="Y507" s="5"/>
      <c r="Z507" s="5"/>
    </row>
    <row r="508" spans="1:26" ht="14" x14ac:dyDescent="0.15">
      <c r="A508" s="48"/>
      <c r="B508" s="5"/>
      <c r="C508" s="5"/>
      <c r="D508" s="5"/>
      <c r="E508" s="5"/>
      <c r="F508" s="48"/>
      <c r="G508" s="5"/>
      <c r="H508" s="5"/>
      <c r="I508" s="5"/>
      <c r="J508" s="5"/>
      <c r="K508" s="5"/>
      <c r="L508" s="5"/>
      <c r="M508" s="5"/>
      <c r="N508" s="5"/>
      <c r="O508" s="5"/>
      <c r="P508" s="5"/>
      <c r="Q508" s="5"/>
      <c r="R508" s="5"/>
      <c r="S508" s="5"/>
      <c r="T508" s="5"/>
      <c r="U508" s="5"/>
      <c r="V508" s="5"/>
      <c r="W508" s="5"/>
      <c r="X508" s="5"/>
      <c r="Y508" s="5"/>
      <c r="Z508" s="5"/>
    </row>
    <row r="509" spans="1:26" ht="14" x14ac:dyDescent="0.15">
      <c r="A509" s="48"/>
      <c r="B509" s="5"/>
      <c r="C509" s="5"/>
      <c r="D509" s="5"/>
      <c r="E509" s="5"/>
      <c r="F509" s="48"/>
      <c r="G509" s="5"/>
      <c r="H509" s="5"/>
      <c r="I509" s="5"/>
      <c r="J509" s="5"/>
      <c r="K509" s="5"/>
      <c r="L509" s="5"/>
      <c r="M509" s="5"/>
      <c r="N509" s="5"/>
      <c r="O509" s="5"/>
      <c r="P509" s="5"/>
      <c r="Q509" s="5"/>
      <c r="R509" s="5"/>
      <c r="S509" s="5"/>
      <c r="T509" s="5"/>
      <c r="U509" s="5"/>
      <c r="V509" s="5"/>
      <c r="W509" s="5"/>
      <c r="X509" s="5"/>
      <c r="Y509" s="5"/>
      <c r="Z509" s="5"/>
    </row>
    <row r="510" spans="1:26" ht="14" x14ac:dyDescent="0.15">
      <c r="A510" s="48"/>
      <c r="B510" s="5"/>
      <c r="C510" s="5"/>
      <c r="D510" s="5"/>
      <c r="E510" s="5"/>
      <c r="F510" s="48"/>
      <c r="G510" s="5"/>
      <c r="H510" s="5"/>
      <c r="I510" s="5"/>
      <c r="J510" s="5"/>
      <c r="K510" s="5"/>
      <c r="L510" s="5"/>
      <c r="M510" s="5"/>
      <c r="N510" s="5"/>
      <c r="O510" s="5"/>
      <c r="P510" s="5"/>
      <c r="Q510" s="5"/>
      <c r="R510" s="5"/>
      <c r="S510" s="5"/>
      <c r="T510" s="5"/>
      <c r="U510" s="5"/>
      <c r="V510" s="5"/>
      <c r="W510" s="5"/>
      <c r="X510" s="5"/>
      <c r="Y510" s="5"/>
      <c r="Z510" s="5"/>
    </row>
    <row r="511" spans="1:26" ht="14" x14ac:dyDescent="0.15">
      <c r="A511" s="48"/>
      <c r="B511" s="5"/>
      <c r="C511" s="5"/>
      <c r="D511" s="5"/>
      <c r="E511" s="5"/>
      <c r="F511" s="48"/>
      <c r="G511" s="5"/>
      <c r="H511" s="5"/>
      <c r="I511" s="5"/>
      <c r="J511" s="5"/>
      <c r="K511" s="5"/>
      <c r="L511" s="5"/>
      <c r="M511" s="5"/>
      <c r="N511" s="5"/>
      <c r="O511" s="5"/>
      <c r="P511" s="5"/>
      <c r="Q511" s="5"/>
      <c r="R511" s="5"/>
      <c r="S511" s="5"/>
      <c r="T511" s="5"/>
      <c r="U511" s="5"/>
      <c r="V511" s="5"/>
      <c r="W511" s="5"/>
      <c r="X511" s="5"/>
      <c r="Y511" s="5"/>
      <c r="Z511" s="5"/>
    </row>
    <row r="512" spans="1:26" ht="14" x14ac:dyDescent="0.15">
      <c r="A512" s="48"/>
      <c r="B512" s="5"/>
      <c r="C512" s="5"/>
      <c r="D512" s="5"/>
      <c r="E512" s="5"/>
      <c r="F512" s="48"/>
      <c r="G512" s="5"/>
      <c r="H512" s="5"/>
      <c r="I512" s="5"/>
      <c r="J512" s="5"/>
      <c r="K512" s="5"/>
      <c r="L512" s="5"/>
      <c r="M512" s="5"/>
      <c r="N512" s="5"/>
      <c r="O512" s="5"/>
      <c r="P512" s="5"/>
      <c r="Q512" s="5"/>
      <c r="R512" s="5"/>
      <c r="S512" s="5"/>
      <c r="T512" s="5"/>
      <c r="U512" s="5"/>
      <c r="V512" s="5"/>
      <c r="W512" s="5"/>
      <c r="X512" s="5"/>
      <c r="Y512" s="5"/>
      <c r="Z512" s="5"/>
    </row>
    <row r="513" spans="1:26" ht="14" x14ac:dyDescent="0.15">
      <c r="A513" s="48"/>
      <c r="B513" s="5"/>
      <c r="C513" s="5"/>
      <c r="D513" s="5"/>
      <c r="E513" s="5"/>
      <c r="F513" s="48"/>
      <c r="G513" s="5"/>
      <c r="H513" s="5"/>
      <c r="I513" s="5"/>
      <c r="J513" s="5"/>
      <c r="K513" s="5"/>
      <c r="L513" s="5"/>
      <c r="M513" s="5"/>
      <c r="N513" s="5"/>
      <c r="O513" s="5"/>
      <c r="P513" s="5"/>
      <c r="Q513" s="5"/>
      <c r="R513" s="5"/>
      <c r="S513" s="5"/>
      <c r="T513" s="5"/>
      <c r="U513" s="5"/>
      <c r="V513" s="5"/>
      <c r="W513" s="5"/>
      <c r="X513" s="5"/>
      <c r="Y513" s="5"/>
      <c r="Z513" s="5"/>
    </row>
    <row r="514" spans="1:26" ht="14" x14ac:dyDescent="0.15">
      <c r="A514" s="48"/>
      <c r="B514" s="5"/>
      <c r="C514" s="5"/>
      <c r="D514" s="5"/>
      <c r="E514" s="5"/>
      <c r="F514" s="48"/>
      <c r="G514" s="5"/>
      <c r="H514" s="5"/>
      <c r="I514" s="5"/>
      <c r="J514" s="5"/>
      <c r="K514" s="5"/>
      <c r="L514" s="5"/>
      <c r="M514" s="5"/>
      <c r="N514" s="5"/>
      <c r="O514" s="5"/>
      <c r="P514" s="5"/>
      <c r="Q514" s="5"/>
      <c r="R514" s="5"/>
      <c r="S514" s="5"/>
      <c r="T514" s="5"/>
      <c r="U514" s="5"/>
      <c r="V514" s="5"/>
      <c r="W514" s="5"/>
      <c r="X514" s="5"/>
      <c r="Y514" s="5"/>
      <c r="Z514" s="5"/>
    </row>
    <row r="515" spans="1:26" ht="14" x14ac:dyDescent="0.15">
      <c r="A515" s="48"/>
      <c r="B515" s="5"/>
      <c r="C515" s="5"/>
      <c r="D515" s="5"/>
      <c r="E515" s="5"/>
      <c r="F515" s="48"/>
      <c r="G515" s="5"/>
      <c r="H515" s="5"/>
      <c r="I515" s="5"/>
      <c r="J515" s="5"/>
      <c r="K515" s="5"/>
      <c r="L515" s="5"/>
      <c r="M515" s="5"/>
      <c r="N515" s="5"/>
      <c r="O515" s="5"/>
      <c r="P515" s="5"/>
      <c r="Q515" s="5"/>
      <c r="R515" s="5"/>
      <c r="S515" s="5"/>
      <c r="T515" s="5"/>
      <c r="U515" s="5"/>
      <c r="V515" s="5"/>
      <c r="W515" s="5"/>
      <c r="X515" s="5"/>
      <c r="Y515" s="5"/>
      <c r="Z515" s="5"/>
    </row>
    <row r="516" spans="1:26" ht="14" x14ac:dyDescent="0.15">
      <c r="A516" s="48"/>
      <c r="B516" s="5"/>
      <c r="C516" s="5"/>
      <c r="D516" s="5"/>
      <c r="E516" s="5"/>
      <c r="F516" s="48"/>
      <c r="G516" s="5"/>
      <c r="H516" s="5"/>
      <c r="I516" s="5"/>
      <c r="J516" s="5"/>
      <c r="K516" s="5"/>
      <c r="L516" s="5"/>
      <c r="M516" s="5"/>
      <c r="N516" s="5"/>
      <c r="O516" s="5"/>
      <c r="P516" s="5"/>
      <c r="Q516" s="5"/>
      <c r="R516" s="5"/>
      <c r="S516" s="5"/>
      <c r="T516" s="5"/>
      <c r="U516" s="5"/>
      <c r="V516" s="5"/>
      <c r="W516" s="5"/>
      <c r="X516" s="5"/>
      <c r="Y516" s="5"/>
      <c r="Z516" s="5"/>
    </row>
    <row r="517" spans="1:26" ht="14" x14ac:dyDescent="0.15">
      <c r="A517" s="48"/>
      <c r="B517" s="5"/>
      <c r="C517" s="5"/>
      <c r="D517" s="5"/>
      <c r="E517" s="5"/>
      <c r="F517" s="48"/>
      <c r="G517" s="5"/>
      <c r="H517" s="5"/>
      <c r="I517" s="5"/>
      <c r="J517" s="5"/>
      <c r="K517" s="5"/>
      <c r="L517" s="5"/>
      <c r="M517" s="5"/>
      <c r="N517" s="5"/>
      <c r="O517" s="5"/>
      <c r="P517" s="5"/>
      <c r="Q517" s="5"/>
      <c r="R517" s="5"/>
      <c r="S517" s="5"/>
      <c r="T517" s="5"/>
      <c r="U517" s="5"/>
      <c r="V517" s="5"/>
      <c r="W517" s="5"/>
      <c r="X517" s="5"/>
      <c r="Y517" s="5"/>
      <c r="Z517" s="5"/>
    </row>
    <row r="518" spans="1:26" ht="14" x14ac:dyDescent="0.15">
      <c r="A518" s="48"/>
      <c r="B518" s="5"/>
      <c r="C518" s="5"/>
      <c r="D518" s="5"/>
      <c r="E518" s="5"/>
      <c r="F518" s="48"/>
      <c r="G518" s="5"/>
      <c r="H518" s="5"/>
      <c r="I518" s="5"/>
      <c r="J518" s="5"/>
      <c r="K518" s="5"/>
      <c r="L518" s="5"/>
      <c r="M518" s="5"/>
      <c r="N518" s="5"/>
      <c r="O518" s="5"/>
      <c r="P518" s="5"/>
      <c r="Q518" s="5"/>
      <c r="R518" s="5"/>
      <c r="S518" s="5"/>
      <c r="T518" s="5"/>
      <c r="U518" s="5"/>
      <c r="V518" s="5"/>
      <c r="W518" s="5"/>
      <c r="X518" s="5"/>
      <c r="Y518" s="5"/>
      <c r="Z518" s="5"/>
    </row>
    <row r="519" spans="1:26" ht="14" x14ac:dyDescent="0.15">
      <c r="A519" s="48"/>
      <c r="B519" s="5"/>
      <c r="C519" s="5"/>
      <c r="D519" s="5"/>
      <c r="E519" s="5"/>
      <c r="F519" s="48"/>
      <c r="G519" s="5"/>
      <c r="H519" s="5"/>
      <c r="I519" s="5"/>
      <c r="J519" s="5"/>
      <c r="K519" s="5"/>
      <c r="L519" s="5"/>
      <c r="M519" s="5"/>
      <c r="N519" s="5"/>
      <c r="O519" s="5"/>
      <c r="P519" s="5"/>
      <c r="Q519" s="5"/>
      <c r="R519" s="5"/>
      <c r="S519" s="5"/>
      <c r="T519" s="5"/>
      <c r="U519" s="5"/>
      <c r="V519" s="5"/>
      <c r="W519" s="5"/>
      <c r="X519" s="5"/>
      <c r="Y519" s="5"/>
      <c r="Z519" s="5"/>
    </row>
    <row r="520" spans="1:26" ht="14" x14ac:dyDescent="0.15">
      <c r="A520" s="48"/>
      <c r="B520" s="5"/>
      <c r="C520" s="5"/>
      <c r="D520" s="5"/>
      <c r="E520" s="5"/>
      <c r="F520" s="48"/>
      <c r="G520" s="5"/>
      <c r="H520" s="5"/>
      <c r="I520" s="5"/>
      <c r="J520" s="5"/>
      <c r="K520" s="5"/>
      <c r="L520" s="5"/>
      <c r="M520" s="5"/>
      <c r="N520" s="5"/>
      <c r="O520" s="5"/>
      <c r="P520" s="5"/>
      <c r="Q520" s="5"/>
      <c r="R520" s="5"/>
      <c r="S520" s="5"/>
      <c r="T520" s="5"/>
      <c r="U520" s="5"/>
      <c r="V520" s="5"/>
      <c r="W520" s="5"/>
      <c r="X520" s="5"/>
      <c r="Y520" s="5"/>
      <c r="Z520" s="5"/>
    </row>
    <row r="521" spans="1:26" ht="14" x14ac:dyDescent="0.15">
      <c r="A521" s="48"/>
      <c r="B521" s="5"/>
      <c r="C521" s="5"/>
      <c r="D521" s="5"/>
      <c r="E521" s="5"/>
      <c r="F521" s="48"/>
      <c r="G521" s="5"/>
      <c r="H521" s="5"/>
      <c r="I521" s="5"/>
      <c r="J521" s="5"/>
      <c r="K521" s="5"/>
      <c r="L521" s="5"/>
      <c r="M521" s="5"/>
      <c r="N521" s="5"/>
      <c r="O521" s="5"/>
      <c r="P521" s="5"/>
      <c r="Q521" s="5"/>
      <c r="R521" s="5"/>
      <c r="S521" s="5"/>
      <c r="T521" s="5"/>
      <c r="U521" s="5"/>
      <c r="V521" s="5"/>
      <c r="W521" s="5"/>
      <c r="X521" s="5"/>
      <c r="Y521" s="5"/>
      <c r="Z521" s="5"/>
    </row>
    <row r="522" spans="1:26" ht="14" x14ac:dyDescent="0.15">
      <c r="A522" s="48"/>
      <c r="B522" s="5"/>
      <c r="C522" s="5"/>
      <c r="D522" s="5"/>
      <c r="E522" s="5"/>
      <c r="F522" s="48"/>
      <c r="G522" s="5"/>
      <c r="H522" s="5"/>
      <c r="I522" s="5"/>
      <c r="J522" s="5"/>
      <c r="K522" s="5"/>
      <c r="L522" s="5"/>
      <c r="M522" s="5"/>
      <c r="N522" s="5"/>
      <c r="O522" s="5"/>
      <c r="P522" s="5"/>
      <c r="Q522" s="5"/>
      <c r="R522" s="5"/>
      <c r="S522" s="5"/>
      <c r="T522" s="5"/>
      <c r="U522" s="5"/>
      <c r="V522" s="5"/>
      <c r="W522" s="5"/>
      <c r="X522" s="5"/>
      <c r="Y522" s="5"/>
      <c r="Z522" s="5"/>
    </row>
    <row r="523" spans="1:26" ht="14" x14ac:dyDescent="0.15">
      <c r="A523" s="48"/>
      <c r="B523" s="5"/>
      <c r="C523" s="5"/>
      <c r="D523" s="5"/>
      <c r="E523" s="5"/>
      <c r="F523" s="48"/>
      <c r="G523" s="5"/>
      <c r="H523" s="5"/>
      <c r="I523" s="5"/>
      <c r="J523" s="5"/>
      <c r="K523" s="5"/>
      <c r="L523" s="5"/>
      <c r="M523" s="5"/>
      <c r="N523" s="5"/>
      <c r="O523" s="5"/>
      <c r="P523" s="5"/>
      <c r="Q523" s="5"/>
      <c r="R523" s="5"/>
      <c r="S523" s="5"/>
      <c r="T523" s="5"/>
      <c r="U523" s="5"/>
      <c r="V523" s="5"/>
      <c r="W523" s="5"/>
      <c r="X523" s="5"/>
      <c r="Y523" s="5"/>
      <c r="Z523" s="5"/>
    </row>
    <row r="524" spans="1:26" ht="14" x14ac:dyDescent="0.15">
      <c r="A524" s="48"/>
      <c r="B524" s="5"/>
      <c r="C524" s="5"/>
      <c r="D524" s="5"/>
      <c r="E524" s="5"/>
      <c r="F524" s="48"/>
      <c r="G524" s="5"/>
      <c r="H524" s="5"/>
      <c r="I524" s="5"/>
      <c r="J524" s="5"/>
      <c r="K524" s="5"/>
      <c r="L524" s="5"/>
      <c r="M524" s="5"/>
      <c r="N524" s="5"/>
      <c r="O524" s="5"/>
      <c r="P524" s="5"/>
      <c r="Q524" s="5"/>
      <c r="R524" s="5"/>
      <c r="S524" s="5"/>
      <c r="T524" s="5"/>
      <c r="U524" s="5"/>
      <c r="V524" s="5"/>
      <c r="W524" s="5"/>
      <c r="X524" s="5"/>
      <c r="Y524" s="5"/>
      <c r="Z524" s="5"/>
    </row>
    <row r="525" spans="1:26" ht="14" x14ac:dyDescent="0.15">
      <c r="A525" s="48"/>
      <c r="B525" s="5"/>
      <c r="C525" s="5"/>
      <c r="D525" s="5"/>
      <c r="E525" s="5"/>
      <c r="F525" s="48"/>
      <c r="G525" s="5"/>
      <c r="H525" s="5"/>
      <c r="I525" s="5"/>
      <c r="J525" s="5"/>
      <c r="K525" s="5"/>
      <c r="L525" s="5"/>
      <c r="M525" s="5"/>
      <c r="N525" s="5"/>
      <c r="O525" s="5"/>
      <c r="P525" s="5"/>
      <c r="Q525" s="5"/>
      <c r="R525" s="5"/>
      <c r="S525" s="5"/>
      <c r="T525" s="5"/>
      <c r="U525" s="5"/>
      <c r="V525" s="5"/>
      <c r="W525" s="5"/>
      <c r="X525" s="5"/>
      <c r="Y525" s="5"/>
      <c r="Z525" s="5"/>
    </row>
    <row r="526" spans="1:26" ht="14" x14ac:dyDescent="0.15">
      <c r="A526" s="48"/>
      <c r="B526" s="5"/>
      <c r="C526" s="5"/>
      <c r="D526" s="5"/>
      <c r="E526" s="5"/>
      <c r="F526" s="48"/>
      <c r="G526" s="5"/>
      <c r="H526" s="5"/>
      <c r="I526" s="5"/>
      <c r="J526" s="5"/>
      <c r="K526" s="5"/>
      <c r="L526" s="5"/>
      <c r="M526" s="5"/>
      <c r="N526" s="5"/>
      <c r="O526" s="5"/>
      <c r="P526" s="5"/>
      <c r="Q526" s="5"/>
      <c r="R526" s="5"/>
      <c r="S526" s="5"/>
      <c r="T526" s="5"/>
      <c r="U526" s="5"/>
      <c r="V526" s="5"/>
      <c r="W526" s="5"/>
      <c r="X526" s="5"/>
      <c r="Y526" s="5"/>
      <c r="Z526" s="5"/>
    </row>
    <row r="527" spans="1:26" ht="14" x14ac:dyDescent="0.15">
      <c r="A527" s="48"/>
      <c r="B527" s="5"/>
      <c r="C527" s="5"/>
      <c r="D527" s="5"/>
      <c r="E527" s="5"/>
      <c r="F527" s="48"/>
      <c r="G527" s="5"/>
      <c r="H527" s="5"/>
      <c r="I527" s="5"/>
      <c r="J527" s="5"/>
      <c r="K527" s="5"/>
      <c r="L527" s="5"/>
      <c r="M527" s="5"/>
      <c r="N527" s="5"/>
      <c r="O527" s="5"/>
      <c r="P527" s="5"/>
      <c r="Q527" s="5"/>
      <c r="R527" s="5"/>
      <c r="S527" s="5"/>
      <c r="T527" s="5"/>
      <c r="U527" s="5"/>
      <c r="V527" s="5"/>
      <c r="W527" s="5"/>
      <c r="X527" s="5"/>
      <c r="Y527" s="5"/>
      <c r="Z527" s="5"/>
    </row>
    <row r="528" spans="1:26" ht="14" x14ac:dyDescent="0.15">
      <c r="A528" s="48"/>
      <c r="B528" s="5"/>
      <c r="C528" s="5"/>
      <c r="D528" s="5"/>
      <c r="E528" s="5"/>
      <c r="F528" s="48"/>
      <c r="G528" s="5"/>
      <c r="H528" s="5"/>
      <c r="I528" s="5"/>
      <c r="J528" s="5"/>
      <c r="K528" s="5"/>
      <c r="L528" s="5"/>
      <c r="M528" s="5"/>
      <c r="N528" s="5"/>
      <c r="O528" s="5"/>
      <c r="P528" s="5"/>
      <c r="Q528" s="5"/>
      <c r="R528" s="5"/>
      <c r="S528" s="5"/>
      <c r="T528" s="5"/>
      <c r="U528" s="5"/>
      <c r="V528" s="5"/>
      <c r="W528" s="5"/>
      <c r="X528" s="5"/>
      <c r="Y528" s="5"/>
      <c r="Z528" s="5"/>
    </row>
    <row r="529" spans="1:26" ht="14" x14ac:dyDescent="0.15">
      <c r="A529" s="48"/>
      <c r="B529" s="5"/>
      <c r="C529" s="5"/>
      <c r="D529" s="5"/>
      <c r="E529" s="5"/>
      <c r="F529" s="48"/>
      <c r="G529" s="5"/>
      <c r="H529" s="5"/>
      <c r="I529" s="5"/>
      <c r="J529" s="5"/>
      <c r="K529" s="5"/>
      <c r="L529" s="5"/>
      <c r="M529" s="5"/>
      <c r="N529" s="5"/>
      <c r="O529" s="5"/>
      <c r="P529" s="5"/>
      <c r="Q529" s="5"/>
      <c r="R529" s="5"/>
      <c r="S529" s="5"/>
      <c r="T529" s="5"/>
      <c r="U529" s="5"/>
      <c r="V529" s="5"/>
      <c r="W529" s="5"/>
      <c r="X529" s="5"/>
      <c r="Y529" s="5"/>
      <c r="Z529" s="5"/>
    </row>
    <row r="530" spans="1:26" ht="14" x14ac:dyDescent="0.15">
      <c r="A530" s="48"/>
      <c r="B530" s="5"/>
      <c r="C530" s="5"/>
      <c r="D530" s="5"/>
      <c r="E530" s="5"/>
      <c r="F530" s="48"/>
      <c r="G530" s="5"/>
      <c r="H530" s="5"/>
      <c r="I530" s="5"/>
      <c r="J530" s="5"/>
      <c r="K530" s="5"/>
      <c r="L530" s="5"/>
      <c r="M530" s="5"/>
      <c r="N530" s="5"/>
      <c r="O530" s="5"/>
      <c r="P530" s="5"/>
      <c r="Q530" s="5"/>
      <c r="R530" s="5"/>
      <c r="S530" s="5"/>
      <c r="T530" s="5"/>
      <c r="U530" s="5"/>
      <c r="V530" s="5"/>
      <c r="W530" s="5"/>
      <c r="X530" s="5"/>
      <c r="Y530" s="5"/>
      <c r="Z530" s="5"/>
    </row>
    <row r="531" spans="1:26" ht="14" x14ac:dyDescent="0.15">
      <c r="A531" s="48"/>
      <c r="B531" s="5"/>
      <c r="C531" s="5"/>
      <c r="D531" s="5"/>
      <c r="E531" s="5"/>
      <c r="F531" s="48"/>
      <c r="G531" s="5"/>
      <c r="H531" s="5"/>
      <c r="I531" s="5"/>
      <c r="J531" s="5"/>
      <c r="K531" s="5"/>
      <c r="L531" s="5"/>
      <c r="M531" s="5"/>
      <c r="N531" s="5"/>
      <c r="O531" s="5"/>
      <c r="P531" s="5"/>
      <c r="Q531" s="5"/>
      <c r="R531" s="5"/>
      <c r="S531" s="5"/>
      <c r="T531" s="5"/>
      <c r="U531" s="5"/>
      <c r="V531" s="5"/>
      <c r="W531" s="5"/>
      <c r="X531" s="5"/>
      <c r="Y531" s="5"/>
      <c r="Z531" s="5"/>
    </row>
    <row r="532" spans="1:26" ht="14" x14ac:dyDescent="0.15">
      <c r="A532" s="48"/>
      <c r="B532" s="5"/>
      <c r="C532" s="5"/>
      <c r="D532" s="5"/>
      <c r="E532" s="5"/>
      <c r="F532" s="48"/>
      <c r="G532" s="5"/>
      <c r="H532" s="5"/>
      <c r="I532" s="5"/>
      <c r="J532" s="5"/>
      <c r="K532" s="5"/>
      <c r="L532" s="5"/>
      <c r="M532" s="5"/>
      <c r="N532" s="5"/>
      <c r="O532" s="5"/>
      <c r="P532" s="5"/>
      <c r="Q532" s="5"/>
      <c r="R532" s="5"/>
      <c r="S532" s="5"/>
      <c r="T532" s="5"/>
      <c r="U532" s="5"/>
      <c r="V532" s="5"/>
      <c r="W532" s="5"/>
      <c r="X532" s="5"/>
      <c r="Y532" s="5"/>
      <c r="Z532" s="5"/>
    </row>
    <row r="533" spans="1:26" ht="14" x14ac:dyDescent="0.15">
      <c r="A533" s="48"/>
      <c r="B533" s="5"/>
      <c r="C533" s="5"/>
      <c r="D533" s="5"/>
      <c r="E533" s="5"/>
      <c r="F533" s="48"/>
      <c r="G533" s="5"/>
      <c r="H533" s="5"/>
      <c r="I533" s="5"/>
      <c r="J533" s="5"/>
      <c r="K533" s="5"/>
      <c r="L533" s="5"/>
      <c r="M533" s="5"/>
      <c r="N533" s="5"/>
      <c r="O533" s="5"/>
      <c r="P533" s="5"/>
      <c r="Q533" s="5"/>
      <c r="R533" s="5"/>
      <c r="S533" s="5"/>
      <c r="T533" s="5"/>
      <c r="U533" s="5"/>
      <c r="V533" s="5"/>
      <c r="W533" s="5"/>
      <c r="X533" s="5"/>
      <c r="Y533" s="5"/>
      <c r="Z533" s="5"/>
    </row>
    <row r="534" spans="1:26" ht="14" x14ac:dyDescent="0.15">
      <c r="A534" s="48"/>
      <c r="B534" s="5"/>
      <c r="C534" s="5"/>
      <c r="D534" s="5"/>
      <c r="E534" s="5"/>
      <c r="F534" s="48"/>
      <c r="G534" s="5"/>
      <c r="H534" s="5"/>
      <c r="I534" s="5"/>
      <c r="J534" s="5"/>
      <c r="K534" s="5"/>
      <c r="L534" s="5"/>
      <c r="M534" s="5"/>
      <c r="N534" s="5"/>
      <c r="O534" s="5"/>
      <c r="P534" s="5"/>
      <c r="Q534" s="5"/>
      <c r="R534" s="5"/>
      <c r="S534" s="5"/>
      <c r="T534" s="5"/>
      <c r="U534" s="5"/>
      <c r="V534" s="5"/>
      <c r="W534" s="5"/>
      <c r="X534" s="5"/>
      <c r="Y534" s="5"/>
      <c r="Z534" s="5"/>
    </row>
    <row r="535" spans="1:26" ht="14" x14ac:dyDescent="0.15">
      <c r="A535" s="48"/>
      <c r="B535" s="5"/>
      <c r="C535" s="5"/>
      <c r="D535" s="5"/>
      <c r="E535" s="5"/>
      <c r="F535" s="48"/>
      <c r="G535" s="5"/>
      <c r="H535" s="5"/>
      <c r="I535" s="5"/>
      <c r="J535" s="5"/>
      <c r="K535" s="5"/>
      <c r="L535" s="5"/>
      <c r="M535" s="5"/>
      <c r="N535" s="5"/>
      <c r="O535" s="5"/>
      <c r="P535" s="5"/>
      <c r="Q535" s="5"/>
      <c r="R535" s="5"/>
      <c r="S535" s="5"/>
      <c r="T535" s="5"/>
      <c r="U535" s="5"/>
      <c r="V535" s="5"/>
      <c r="W535" s="5"/>
      <c r="X535" s="5"/>
      <c r="Y535" s="5"/>
      <c r="Z535" s="5"/>
    </row>
    <row r="536" spans="1:26" ht="14" x14ac:dyDescent="0.15">
      <c r="A536" s="48"/>
      <c r="B536" s="5"/>
      <c r="C536" s="5"/>
      <c r="D536" s="5"/>
      <c r="E536" s="5"/>
      <c r="F536" s="48"/>
      <c r="G536" s="5"/>
      <c r="H536" s="5"/>
      <c r="I536" s="5"/>
      <c r="J536" s="5"/>
      <c r="K536" s="5"/>
      <c r="L536" s="5"/>
      <c r="M536" s="5"/>
      <c r="N536" s="5"/>
      <c r="O536" s="5"/>
      <c r="P536" s="5"/>
      <c r="Q536" s="5"/>
      <c r="R536" s="5"/>
      <c r="S536" s="5"/>
      <c r="T536" s="5"/>
      <c r="U536" s="5"/>
      <c r="V536" s="5"/>
      <c r="W536" s="5"/>
      <c r="X536" s="5"/>
      <c r="Y536" s="5"/>
      <c r="Z536" s="5"/>
    </row>
    <row r="537" spans="1:26" ht="14" x14ac:dyDescent="0.15">
      <c r="A537" s="48"/>
      <c r="B537" s="5"/>
      <c r="C537" s="5"/>
      <c r="D537" s="5"/>
      <c r="E537" s="5"/>
      <c r="F537" s="48"/>
      <c r="G537" s="5"/>
      <c r="H537" s="5"/>
      <c r="I537" s="5"/>
      <c r="J537" s="5"/>
      <c r="K537" s="5"/>
      <c r="L537" s="5"/>
      <c r="M537" s="5"/>
      <c r="N537" s="5"/>
      <c r="O537" s="5"/>
      <c r="P537" s="5"/>
      <c r="Q537" s="5"/>
      <c r="R537" s="5"/>
      <c r="S537" s="5"/>
      <c r="T537" s="5"/>
      <c r="U537" s="5"/>
      <c r="V537" s="5"/>
      <c r="W537" s="5"/>
      <c r="X537" s="5"/>
      <c r="Y537" s="5"/>
      <c r="Z537" s="5"/>
    </row>
    <row r="538" spans="1:26" ht="14" x14ac:dyDescent="0.15">
      <c r="A538" s="48"/>
      <c r="B538" s="5"/>
      <c r="C538" s="5"/>
      <c r="D538" s="5"/>
      <c r="E538" s="5"/>
      <c r="F538" s="48"/>
      <c r="G538" s="5"/>
      <c r="H538" s="5"/>
      <c r="I538" s="5"/>
      <c r="J538" s="5"/>
      <c r="K538" s="5"/>
      <c r="L538" s="5"/>
      <c r="M538" s="5"/>
      <c r="N538" s="5"/>
      <c r="O538" s="5"/>
      <c r="P538" s="5"/>
      <c r="Q538" s="5"/>
      <c r="R538" s="5"/>
      <c r="S538" s="5"/>
      <c r="T538" s="5"/>
      <c r="U538" s="5"/>
      <c r="V538" s="5"/>
      <c r="W538" s="5"/>
      <c r="X538" s="5"/>
      <c r="Y538" s="5"/>
      <c r="Z538" s="5"/>
    </row>
    <row r="539" spans="1:26" ht="14" x14ac:dyDescent="0.15">
      <c r="A539" s="48"/>
      <c r="B539" s="5"/>
      <c r="C539" s="5"/>
      <c r="D539" s="5"/>
      <c r="E539" s="5"/>
      <c r="F539" s="48"/>
      <c r="G539" s="5"/>
      <c r="H539" s="5"/>
      <c r="I539" s="5"/>
      <c r="J539" s="5"/>
      <c r="K539" s="5"/>
      <c r="L539" s="5"/>
      <c r="M539" s="5"/>
      <c r="N539" s="5"/>
      <c r="O539" s="5"/>
      <c r="P539" s="5"/>
      <c r="Q539" s="5"/>
      <c r="R539" s="5"/>
      <c r="S539" s="5"/>
      <c r="T539" s="5"/>
      <c r="U539" s="5"/>
      <c r="V539" s="5"/>
      <c r="W539" s="5"/>
      <c r="X539" s="5"/>
      <c r="Y539" s="5"/>
      <c r="Z539" s="5"/>
    </row>
    <row r="540" spans="1:26" ht="14" x14ac:dyDescent="0.15">
      <c r="A540" s="48"/>
      <c r="B540" s="5"/>
      <c r="C540" s="5"/>
      <c r="D540" s="5"/>
      <c r="E540" s="5"/>
      <c r="F540" s="48"/>
      <c r="G540" s="5"/>
      <c r="H540" s="5"/>
      <c r="I540" s="5"/>
      <c r="J540" s="5"/>
      <c r="K540" s="5"/>
      <c r="L540" s="5"/>
      <c r="M540" s="5"/>
      <c r="N540" s="5"/>
      <c r="O540" s="5"/>
      <c r="P540" s="5"/>
      <c r="Q540" s="5"/>
      <c r="R540" s="5"/>
      <c r="S540" s="5"/>
      <c r="T540" s="5"/>
      <c r="U540" s="5"/>
      <c r="V540" s="5"/>
      <c r="W540" s="5"/>
      <c r="X540" s="5"/>
      <c r="Y540" s="5"/>
      <c r="Z540" s="5"/>
    </row>
    <row r="541" spans="1:26" ht="14" x14ac:dyDescent="0.15">
      <c r="A541" s="48"/>
      <c r="B541" s="5"/>
      <c r="C541" s="5"/>
      <c r="D541" s="5"/>
      <c r="E541" s="5"/>
      <c r="F541" s="48"/>
      <c r="G541" s="5"/>
      <c r="H541" s="5"/>
      <c r="I541" s="5"/>
      <c r="J541" s="5"/>
      <c r="K541" s="5"/>
      <c r="L541" s="5"/>
      <c r="M541" s="5"/>
      <c r="N541" s="5"/>
      <c r="O541" s="5"/>
      <c r="P541" s="5"/>
      <c r="Q541" s="5"/>
      <c r="R541" s="5"/>
      <c r="S541" s="5"/>
      <c r="T541" s="5"/>
      <c r="U541" s="5"/>
      <c r="V541" s="5"/>
      <c r="W541" s="5"/>
      <c r="X541" s="5"/>
      <c r="Y541" s="5"/>
      <c r="Z541" s="5"/>
    </row>
    <row r="542" spans="1:26" ht="14" x14ac:dyDescent="0.15">
      <c r="A542" s="48"/>
      <c r="B542" s="5"/>
      <c r="C542" s="5"/>
      <c r="D542" s="5"/>
      <c r="E542" s="5"/>
      <c r="F542" s="48"/>
      <c r="G542" s="5"/>
      <c r="H542" s="5"/>
      <c r="I542" s="5"/>
      <c r="J542" s="5"/>
      <c r="K542" s="5"/>
      <c r="L542" s="5"/>
      <c r="M542" s="5"/>
      <c r="N542" s="5"/>
      <c r="O542" s="5"/>
      <c r="P542" s="5"/>
      <c r="Q542" s="5"/>
      <c r="R542" s="5"/>
      <c r="S542" s="5"/>
      <c r="T542" s="5"/>
      <c r="U542" s="5"/>
      <c r="V542" s="5"/>
      <c r="W542" s="5"/>
      <c r="X542" s="5"/>
      <c r="Y542" s="5"/>
      <c r="Z542" s="5"/>
    </row>
    <row r="543" spans="1:26" ht="14" x14ac:dyDescent="0.15">
      <c r="A543" s="48"/>
      <c r="B543" s="5"/>
      <c r="C543" s="5"/>
      <c r="D543" s="5"/>
      <c r="E543" s="5"/>
      <c r="F543" s="48"/>
      <c r="G543" s="5"/>
      <c r="H543" s="5"/>
      <c r="I543" s="5"/>
      <c r="J543" s="5"/>
      <c r="K543" s="5"/>
      <c r="L543" s="5"/>
      <c r="M543" s="5"/>
      <c r="N543" s="5"/>
      <c r="O543" s="5"/>
      <c r="P543" s="5"/>
      <c r="Q543" s="5"/>
      <c r="R543" s="5"/>
      <c r="S543" s="5"/>
      <c r="T543" s="5"/>
      <c r="U543" s="5"/>
      <c r="V543" s="5"/>
      <c r="W543" s="5"/>
      <c r="X543" s="5"/>
      <c r="Y543" s="5"/>
      <c r="Z543" s="5"/>
    </row>
    <row r="544" spans="1:26" ht="14" x14ac:dyDescent="0.15">
      <c r="A544" s="48"/>
      <c r="B544" s="5"/>
      <c r="C544" s="5"/>
      <c r="D544" s="5"/>
      <c r="E544" s="5"/>
      <c r="F544" s="48"/>
      <c r="G544" s="5"/>
      <c r="H544" s="5"/>
      <c r="I544" s="5"/>
      <c r="J544" s="5"/>
      <c r="K544" s="5"/>
      <c r="L544" s="5"/>
      <c r="M544" s="5"/>
      <c r="N544" s="5"/>
      <c r="O544" s="5"/>
      <c r="P544" s="5"/>
      <c r="Q544" s="5"/>
      <c r="R544" s="5"/>
      <c r="S544" s="5"/>
      <c r="T544" s="5"/>
      <c r="U544" s="5"/>
      <c r="V544" s="5"/>
      <c r="W544" s="5"/>
      <c r="X544" s="5"/>
      <c r="Y544" s="5"/>
      <c r="Z544" s="5"/>
    </row>
    <row r="545" spans="1:26" ht="14" x14ac:dyDescent="0.15">
      <c r="A545" s="48"/>
      <c r="B545" s="5"/>
      <c r="C545" s="5"/>
      <c r="D545" s="5"/>
      <c r="E545" s="5"/>
      <c r="F545" s="48"/>
      <c r="G545" s="5"/>
      <c r="H545" s="5"/>
      <c r="I545" s="5"/>
      <c r="J545" s="5"/>
      <c r="K545" s="5"/>
      <c r="L545" s="5"/>
      <c r="M545" s="5"/>
      <c r="N545" s="5"/>
      <c r="O545" s="5"/>
      <c r="P545" s="5"/>
      <c r="Q545" s="5"/>
      <c r="R545" s="5"/>
      <c r="S545" s="5"/>
      <c r="T545" s="5"/>
      <c r="U545" s="5"/>
      <c r="V545" s="5"/>
      <c r="W545" s="5"/>
      <c r="X545" s="5"/>
      <c r="Y545" s="5"/>
      <c r="Z545" s="5"/>
    </row>
    <row r="546" spans="1:26" ht="14" x14ac:dyDescent="0.15">
      <c r="A546" s="48"/>
      <c r="B546" s="5"/>
      <c r="C546" s="5"/>
      <c r="D546" s="5"/>
      <c r="E546" s="5"/>
      <c r="F546" s="48"/>
      <c r="G546" s="5"/>
      <c r="H546" s="5"/>
      <c r="I546" s="5"/>
      <c r="J546" s="5"/>
      <c r="K546" s="5"/>
      <c r="L546" s="5"/>
      <c r="M546" s="5"/>
      <c r="N546" s="5"/>
      <c r="O546" s="5"/>
      <c r="P546" s="5"/>
      <c r="Q546" s="5"/>
      <c r="R546" s="5"/>
      <c r="S546" s="5"/>
      <c r="T546" s="5"/>
      <c r="U546" s="5"/>
      <c r="V546" s="5"/>
      <c r="W546" s="5"/>
      <c r="X546" s="5"/>
      <c r="Y546" s="5"/>
      <c r="Z546" s="5"/>
    </row>
    <row r="547" spans="1:26" ht="14" x14ac:dyDescent="0.15">
      <c r="A547" s="48"/>
      <c r="B547" s="5"/>
      <c r="C547" s="5"/>
      <c r="D547" s="5"/>
      <c r="E547" s="5"/>
      <c r="F547" s="48"/>
      <c r="G547" s="5"/>
      <c r="H547" s="5"/>
      <c r="I547" s="5"/>
      <c r="J547" s="5"/>
      <c r="K547" s="5"/>
      <c r="L547" s="5"/>
      <c r="M547" s="5"/>
      <c r="N547" s="5"/>
      <c r="O547" s="5"/>
      <c r="P547" s="5"/>
      <c r="Q547" s="5"/>
      <c r="R547" s="5"/>
      <c r="S547" s="5"/>
      <c r="T547" s="5"/>
      <c r="U547" s="5"/>
      <c r="V547" s="5"/>
      <c r="W547" s="5"/>
      <c r="X547" s="5"/>
      <c r="Y547" s="5"/>
      <c r="Z547" s="5"/>
    </row>
    <row r="548" spans="1:26" ht="14" x14ac:dyDescent="0.15">
      <c r="A548" s="48"/>
      <c r="B548" s="5"/>
      <c r="C548" s="5"/>
      <c r="D548" s="5"/>
      <c r="E548" s="5"/>
      <c r="F548" s="48"/>
      <c r="G548" s="5"/>
      <c r="H548" s="5"/>
      <c r="I548" s="5"/>
      <c r="J548" s="5"/>
      <c r="K548" s="5"/>
      <c r="L548" s="5"/>
      <c r="M548" s="5"/>
      <c r="N548" s="5"/>
      <c r="O548" s="5"/>
      <c r="P548" s="5"/>
      <c r="Q548" s="5"/>
      <c r="R548" s="5"/>
      <c r="S548" s="5"/>
      <c r="T548" s="5"/>
      <c r="U548" s="5"/>
      <c r="V548" s="5"/>
      <c r="W548" s="5"/>
      <c r="X548" s="5"/>
      <c r="Y548" s="5"/>
      <c r="Z548" s="5"/>
    </row>
    <row r="549" spans="1:26" ht="14" x14ac:dyDescent="0.15">
      <c r="A549" s="48"/>
      <c r="B549" s="5"/>
      <c r="C549" s="5"/>
      <c r="D549" s="5"/>
      <c r="E549" s="5"/>
      <c r="F549" s="48"/>
      <c r="G549" s="5"/>
      <c r="H549" s="5"/>
      <c r="I549" s="5"/>
      <c r="J549" s="5"/>
      <c r="K549" s="5"/>
      <c r="L549" s="5"/>
      <c r="M549" s="5"/>
      <c r="N549" s="5"/>
      <c r="O549" s="5"/>
      <c r="P549" s="5"/>
      <c r="Q549" s="5"/>
      <c r="R549" s="5"/>
      <c r="S549" s="5"/>
      <c r="T549" s="5"/>
      <c r="U549" s="5"/>
      <c r="V549" s="5"/>
      <c r="W549" s="5"/>
      <c r="X549" s="5"/>
      <c r="Y549" s="5"/>
      <c r="Z549" s="5"/>
    </row>
    <row r="550" spans="1:26" ht="14" x14ac:dyDescent="0.15">
      <c r="A550" s="48"/>
      <c r="B550" s="5"/>
      <c r="C550" s="5"/>
      <c r="D550" s="5"/>
      <c r="E550" s="5"/>
      <c r="F550" s="48"/>
      <c r="G550" s="5"/>
      <c r="H550" s="5"/>
      <c r="I550" s="5"/>
      <c r="J550" s="5"/>
      <c r="K550" s="5"/>
      <c r="L550" s="5"/>
      <c r="M550" s="5"/>
      <c r="N550" s="5"/>
      <c r="O550" s="5"/>
      <c r="P550" s="5"/>
      <c r="Q550" s="5"/>
      <c r="R550" s="5"/>
      <c r="S550" s="5"/>
      <c r="T550" s="5"/>
      <c r="U550" s="5"/>
      <c r="V550" s="5"/>
      <c r="W550" s="5"/>
      <c r="X550" s="5"/>
      <c r="Y550" s="5"/>
      <c r="Z550" s="5"/>
    </row>
    <row r="551" spans="1:26" ht="14" x14ac:dyDescent="0.15">
      <c r="A551" s="48"/>
      <c r="B551" s="5"/>
      <c r="C551" s="5"/>
      <c r="D551" s="5"/>
      <c r="E551" s="5"/>
      <c r="F551" s="48"/>
      <c r="G551" s="5"/>
      <c r="H551" s="5"/>
      <c r="I551" s="5"/>
      <c r="J551" s="5"/>
      <c r="K551" s="5"/>
      <c r="L551" s="5"/>
      <c r="M551" s="5"/>
      <c r="N551" s="5"/>
      <c r="O551" s="5"/>
      <c r="P551" s="5"/>
      <c r="Q551" s="5"/>
      <c r="R551" s="5"/>
      <c r="S551" s="5"/>
      <c r="T551" s="5"/>
      <c r="U551" s="5"/>
      <c r="V551" s="5"/>
      <c r="W551" s="5"/>
      <c r="X551" s="5"/>
      <c r="Y551" s="5"/>
      <c r="Z551" s="5"/>
    </row>
    <row r="552" spans="1:26" ht="14" x14ac:dyDescent="0.15">
      <c r="A552" s="48"/>
      <c r="B552" s="5"/>
      <c r="C552" s="5"/>
      <c r="D552" s="5"/>
      <c r="E552" s="5"/>
      <c r="F552" s="48"/>
      <c r="G552" s="5"/>
      <c r="H552" s="5"/>
      <c r="I552" s="5"/>
      <c r="J552" s="5"/>
      <c r="K552" s="5"/>
      <c r="L552" s="5"/>
      <c r="M552" s="5"/>
      <c r="N552" s="5"/>
      <c r="O552" s="5"/>
      <c r="P552" s="5"/>
      <c r="Q552" s="5"/>
      <c r="R552" s="5"/>
      <c r="S552" s="5"/>
      <c r="T552" s="5"/>
      <c r="U552" s="5"/>
      <c r="V552" s="5"/>
      <c r="W552" s="5"/>
      <c r="X552" s="5"/>
      <c r="Y552" s="5"/>
      <c r="Z552" s="5"/>
    </row>
    <row r="553" spans="1:26" ht="14" x14ac:dyDescent="0.15">
      <c r="A553" s="48"/>
      <c r="B553" s="5"/>
      <c r="C553" s="5"/>
      <c r="D553" s="5"/>
      <c r="E553" s="5"/>
      <c r="F553" s="48"/>
      <c r="G553" s="5"/>
      <c r="H553" s="5"/>
      <c r="I553" s="5"/>
      <c r="J553" s="5"/>
      <c r="K553" s="5"/>
      <c r="L553" s="5"/>
      <c r="M553" s="5"/>
      <c r="N553" s="5"/>
      <c r="O553" s="5"/>
      <c r="P553" s="5"/>
      <c r="Q553" s="5"/>
      <c r="R553" s="5"/>
      <c r="S553" s="5"/>
      <c r="T553" s="5"/>
      <c r="U553" s="5"/>
      <c r="V553" s="5"/>
      <c r="W553" s="5"/>
      <c r="X553" s="5"/>
      <c r="Y553" s="5"/>
      <c r="Z553" s="5"/>
    </row>
    <row r="554" spans="1:26" ht="14" x14ac:dyDescent="0.15">
      <c r="A554" s="48"/>
      <c r="B554" s="5"/>
      <c r="C554" s="5"/>
      <c r="D554" s="5"/>
      <c r="E554" s="5"/>
      <c r="F554" s="48"/>
      <c r="G554" s="5"/>
      <c r="H554" s="5"/>
      <c r="I554" s="5"/>
      <c r="J554" s="5"/>
      <c r="K554" s="5"/>
      <c r="L554" s="5"/>
      <c r="M554" s="5"/>
      <c r="N554" s="5"/>
      <c r="O554" s="5"/>
      <c r="P554" s="5"/>
      <c r="Q554" s="5"/>
      <c r="R554" s="5"/>
      <c r="S554" s="5"/>
      <c r="T554" s="5"/>
      <c r="U554" s="5"/>
      <c r="V554" s="5"/>
      <c r="W554" s="5"/>
      <c r="X554" s="5"/>
      <c r="Y554" s="5"/>
      <c r="Z554" s="5"/>
    </row>
    <row r="555" spans="1:26" ht="14" x14ac:dyDescent="0.15">
      <c r="A555" s="48"/>
      <c r="B555" s="5"/>
      <c r="C555" s="5"/>
      <c r="D555" s="5"/>
      <c r="E555" s="5"/>
      <c r="F555" s="48"/>
      <c r="G555" s="5"/>
      <c r="H555" s="5"/>
      <c r="I555" s="5"/>
      <c r="J555" s="5"/>
      <c r="K555" s="5"/>
      <c r="L555" s="5"/>
      <c r="M555" s="5"/>
      <c r="N555" s="5"/>
      <c r="O555" s="5"/>
      <c r="P555" s="5"/>
      <c r="Q555" s="5"/>
      <c r="R555" s="5"/>
      <c r="S555" s="5"/>
      <c r="T555" s="5"/>
      <c r="U555" s="5"/>
      <c r="V555" s="5"/>
      <c r="W555" s="5"/>
      <c r="X555" s="5"/>
      <c r="Y555" s="5"/>
      <c r="Z555" s="5"/>
    </row>
    <row r="556" spans="1:26" ht="14" x14ac:dyDescent="0.15">
      <c r="A556" s="48"/>
      <c r="B556" s="5"/>
      <c r="C556" s="5"/>
      <c r="D556" s="5"/>
      <c r="E556" s="5"/>
      <c r="F556" s="48"/>
      <c r="G556" s="5"/>
      <c r="H556" s="5"/>
      <c r="I556" s="5"/>
      <c r="J556" s="5"/>
      <c r="K556" s="5"/>
      <c r="L556" s="5"/>
      <c r="M556" s="5"/>
      <c r="N556" s="5"/>
      <c r="O556" s="5"/>
      <c r="P556" s="5"/>
      <c r="Q556" s="5"/>
      <c r="R556" s="5"/>
      <c r="S556" s="5"/>
      <c r="T556" s="5"/>
      <c r="U556" s="5"/>
      <c r="V556" s="5"/>
      <c r="W556" s="5"/>
      <c r="X556" s="5"/>
      <c r="Y556" s="5"/>
      <c r="Z556" s="5"/>
    </row>
    <row r="557" spans="1:26" ht="14" x14ac:dyDescent="0.15">
      <c r="A557" s="48"/>
      <c r="B557" s="5"/>
      <c r="C557" s="5"/>
      <c r="D557" s="5"/>
      <c r="E557" s="5"/>
      <c r="F557" s="48"/>
      <c r="G557" s="5"/>
      <c r="H557" s="5"/>
      <c r="I557" s="5"/>
      <c r="J557" s="5"/>
      <c r="K557" s="5"/>
      <c r="L557" s="5"/>
      <c r="M557" s="5"/>
      <c r="N557" s="5"/>
      <c r="O557" s="5"/>
      <c r="P557" s="5"/>
      <c r="Q557" s="5"/>
      <c r="R557" s="5"/>
      <c r="S557" s="5"/>
      <c r="T557" s="5"/>
      <c r="U557" s="5"/>
      <c r="V557" s="5"/>
      <c r="W557" s="5"/>
      <c r="X557" s="5"/>
      <c r="Y557" s="5"/>
      <c r="Z557" s="5"/>
    </row>
    <row r="558" spans="1:26" ht="14" x14ac:dyDescent="0.15">
      <c r="A558" s="48"/>
      <c r="B558" s="5"/>
      <c r="C558" s="5"/>
      <c r="D558" s="5"/>
      <c r="E558" s="5"/>
      <c r="F558" s="48"/>
      <c r="G558" s="5"/>
      <c r="H558" s="5"/>
      <c r="I558" s="5"/>
      <c r="J558" s="5"/>
      <c r="K558" s="5"/>
      <c r="L558" s="5"/>
      <c r="M558" s="5"/>
      <c r="N558" s="5"/>
      <c r="O558" s="5"/>
      <c r="P558" s="5"/>
      <c r="Q558" s="5"/>
      <c r="R558" s="5"/>
      <c r="S558" s="5"/>
      <c r="T558" s="5"/>
      <c r="U558" s="5"/>
      <c r="V558" s="5"/>
      <c r="W558" s="5"/>
      <c r="X558" s="5"/>
      <c r="Y558" s="5"/>
      <c r="Z558" s="5"/>
    </row>
    <row r="559" spans="1:26" ht="14" x14ac:dyDescent="0.15">
      <c r="A559" s="48"/>
      <c r="B559" s="5"/>
      <c r="C559" s="5"/>
      <c r="D559" s="5"/>
      <c r="E559" s="5"/>
      <c r="F559" s="48"/>
      <c r="G559" s="5"/>
      <c r="H559" s="5"/>
      <c r="I559" s="5"/>
      <c r="J559" s="5"/>
      <c r="K559" s="5"/>
      <c r="L559" s="5"/>
      <c r="M559" s="5"/>
      <c r="N559" s="5"/>
      <c r="O559" s="5"/>
      <c r="P559" s="5"/>
      <c r="Q559" s="5"/>
      <c r="R559" s="5"/>
      <c r="S559" s="5"/>
      <c r="T559" s="5"/>
      <c r="U559" s="5"/>
      <c r="V559" s="5"/>
      <c r="W559" s="5"/>
      <c r="X559" s="5"/>
      <c r="Y559" s="5"/>
      <c r="Z559" s="5"/>
    </row>
    <row r="560" spans="1:26" ht="14" x14ac:dyDescent="0.15">
      <c r="A560" s="48"/>
      <c r="B560" s="5"/>
      <c r="C560" s="5"/>
      <c r="D560" s="5"/>
      <c r="E560" s="5"/>
      <c r="F560" s="48"/>
      <c r="G560" s="5"/>
      <c r="H560" s="5"/>
      <c r="I560" s="5"/>
      <c r="J560" s="5"/>
      <c r="K560" s="5"/>
      <c r="L560" s="5"/>
      <c r="M560" s="5"/>
      <c r="N560" s="5"/>
      <c r="O560" s="5"/>
      <c r="P560" s="5"/>
      <c r="Q560" s="5"/>
      <c r="R560" s="5"/>
      <c r="S560" s="5"/>
      <c r="T560" s="5"/>
      <c r="U560" s="5"/>
      <c r="V560" s="5"/>
      <c r="W560" s="5"/>
      <c r="X560" s="5"/>
      <c r="Y560" s="5"/>
      <c r="Z560" s="5"/>
    </row>
    <row r="561" spans="1:26" ht="14" x14ac:dyDescent="0.15">
      <c r="A561" s="48"/>
      <c r="B561" s="5"/>
      <c r="C561" s="5"/>
      <c r="D561" s="5"/>
      <c r="E561" s="5"/>
      <c r="F561" s="48"/>
      <c r="G561" s="5"/>
      <c r="H561" s="5"/>
      <c r="I561" s="5"/>
      <c r="J561" s="5"/>
      <c r="K561" s="5"/>
      <c r="L561" s="5"/>
      <c r="M561" s="5"/>
      <c r="N561" s="5"/>
      <c r="O561" s="5"/>
      <c r="P561" s="5"/>
      <c r="Q561" s="5"/>
      <c r="R561" s="5"/>
      <c r="S561" s="5"/>
      <c r="T561" s="5"/>
      <c r="U561" s="5"/>
      <c r="V561" s="5"/>
      <c r="W561" s="5"/>
      <c r="X561" s="5"/>
      <c r="Y561" s="5"/>
      <c r="Z561" s="5"/>
    </row>
    <row r="562" spans="1:26" ht="14" x14ac:dyDescent="0.15">
      <c r="A562" s="48"/>
      <c r="B562" s="5"/>
      <c r="C562" s="5"/>
      <c r="D562" s="5"/>
      <c r="E562" s="5"/>
      <c r="F562" s="48"/>
      <c r="G562" s="5"/>
      <c r="H562" s="5"/>
      <c r="I562" s="5"/>
      <c r="J562" s="5"/>
      <c r="K562" s="5"/>
      <c r="L562" s="5"/>
      <c r="M562" s="5"/>
      <c r="N562" s="5"/>
      <c r="O562" s="5"/>
      <c r="P562" s="5"/>
      <c r="Q562" s="5"/>
      <c r="R562" s="5"/>
      <c r="S562" s="5"/>
      <c r="T562" s="5"/>
      <c r="U562" s="5"/>
      <c r="V562" s="5"/>
      <c r="W562" s="5"/>
      <c r="X562" s="5"/>
      <c r="Y562" s="5"/>
      <c r="Z562" s="5"/>
    </row>
    <row r="563" spans="1:26" ht="14" x14ac:dyDescent="0.15">
      <c r="A563" s="48"/>
      <c r="B563" s="5"/>
      <c r="C563" s="5"/>
      <c r="D563" s="5"/>
      <c r="E563" s="5"/>
      <c r="F563" s="48"/>
      <c r="G563" s="5"/>
      <c r="H563" s="5"/>
      <c r="I563" s="5"/>
      <c r="J563" s="5"/>
      <c r="K563" s="5"/>
      <c r="L563" s="5"/>
      <c r="M563" s="5"/>
      <c r="N563" s="5"/>
      <c r="O563" s="5"/>
      <c r="P563" s="5"/>
      <c r="Q563" s="5"/>
      <c r="R563" s="5"/>
      <c r="S563" s="5"/>
      <c r="T563" s="5"/>
      <c r="U563" s="5"/>
      <c r="V563" s="5"/>
      <c r="W563" s="5"/>
      <c r="X563" s="5"/>
      <c r="Y563" s="5"/>
      <c r="Z563" s="5"/>
    </row>
    <row r="564" spans="1:26" ht="14" x14ac:dyDescent="0.15">
      <c r="A564" s="48"/>
      <c r="B564" s="5"/>
      <c r="C564" s="5"/>
      <c r="D564" s="5"/>
      <c r="E564" s="5"/>
      <c r="F564" s="48"/>
      <c r="G564" s="5"/>
      <c r="H564" s="5"/>
      <c r="I564" s="5"/>
      <c r="J564" s="5"/>
      <c r="K564" s="5"/>
      <c r="L564" s="5"/>
      <c r="M564" s="5"/>
      <c r="N564" s="5"/>
      <c r="O564" s="5"/>
      <c r="P564" s="5"/>
      <c r="Q564" s="5"/>
      <c r="R564" s="5"/>
      <c r="S564" s="5"/>
      <c r="T564" s="5"/>
      <c r="U564" s="5"/>
      <c r="V564" s="5"/>
      <c r="W564" s="5"/>
      <c r="X564" s="5"/>
      <c r="Y564" s="5"/>
      <c r="Z564" s="5"/>
    </row>
    <row r="565" spans="1:26" ht="14" x14ac:dyDescent="0.15">
      <c r="A565" s="48"/>
      <c r="B565" s="5"/>
      <c r="C565" s="5"/>
      <c r="D565" s="5"/>
      <c r="E565" s="5"/>
      <c r="F565" s="48"/>
      <c r="G565" s="5"/>
      <c r="H565" s="5"/>
      <c r="I565" s="5"/>
      <c r="J565" s="5"/>
      <c r="K565" s="5"/>
      <c r="L565" s="5"/>
      <c r="M565" s="5"/>
      <c r="N565" s="5"/>
      <c r="O565" s="5"/>
      <c r="P565" s="5"/>
      <c r="Q565" s="5"/>
      <c r="R565" s="5"/>
      <c r="S565" s="5"/>
      <c r="T565" s="5"/>
      <c r="U565" s="5"/>
      <c r="V565" s="5"/>
      <c r="W565" s="5"/>
      <c r="X565" s="5"/>
      <c r="Y565" s="5"/>
      <c r="Z565" s="5"/>
    </row>
    <row r="566" spans="1:26" ht="14" x14ac:dyDescent="0.15">
      <c r="A566" s="48"/>
      <c r="B566" s="5"/>
      <c r="C566" s="5"/>
      <c r="D566" s="5"/>
      <c r="E566" s="5"/>
      <c r="F566" s="48"/>
      <c r="G566" s="5"/>
      <c r="H566" s="5"/>
      <c r="I566" s="5"/>
      <c r="J566" s="5"/>
      <c r="K566" s="5"/>
      <c r="L566" s="5"/>
      <c r="M566" s="5"/>
      <c r="N566" s="5"/>
      <c r="O566" s="5"/>
      <c r="P566" s="5"/>
      <c r="Q566" s="5"/>
      <c r="R566" s="5"/>
      <c r="S566" s="5"/>
      <c r="T566" s="5"/>
      <c r="U566" s="5"/>
      <c r="V566" s="5"/>
      <c r="W566" s="5"/>
      <c r="X566" s="5"/>
      <c r="Y566" s="5"/>
      <c r="Z566" s="5"/>
    </row>
    <row r="567" spans="1:26" ht="14" x14ac:dyDescent="0.15">
      <c r="A567" s="48"/>
      <c r="B567" s="5"/>
      <c r="C567" s="5"/>
      <c r="D567" s="5"/>
      <c r="E567" s="5"/>
      <c r="F567" s="48"/>
      <c r="G567" s="5"/>
      <c r="H567" s="5"/>
      <c r="I567" s="5"/>
      <c r="J567" s="5"/>
      <c r="K567" s="5"/>
      <c r="L567" s="5"/>
      <c r="M567" s="5"/>
      <c r="N567" s="5"/>
      <c r="O567" s="5"/>
      <c r="P567" s="5"/>
      <c r="Q567" s="5"/>
      <c r="R567" s="5"/>
      <c r="S567" s="5"/>
      <c r="T567" s="5"/>
      <c r="U567" s="5"/>
      <c r="V567" s="5"/>
      <c r="W567" s="5"/>
      <c r="X567" s="5"/>
      <c r="Y567" s="5"/>
      <c r="Z567" s="5"/>
    </row>
    <row r="568" spans="1:26" ht="14" x14ac:dyDescent="0.15">
      <c r="A568" s="48"/>
      <c r="B568" s="5"/>
      <c r="C568" s="5"/>
      <c r="D568" s="5"/>
      <c r="E568" s="5"/>
      <c r="F568" s="48"/>
      <c r="G568" s="5"/>
      <c r="H568" s="5"/>
      <c r="I568" s="5"/>
      <c r="J568" s="5"/>
      <c r="K568" s="5"/>
      <c r="L568" s="5"/>
      <c r="M568" s="5"/>
      <c r="N568" s="5"/>
      <c r="O568" s="5"/>
      <c r="P568" s="5"/>
      <c r="Q568" s="5"/>
      <c r="R568" s="5"/>
      <c r="S568" s="5"/>
      <c r="T568" s="5"/>
      <c r="U568" s="5"/>
      <c r="V568" s="5"/>
      <c r="W568" s="5"/>
      <c r="X568" s="5"/>
      <c r="Y568" s="5"/>
      <c r="Z568" s="5"/>
    </row>
    <row r="569" spans="1:26" ht="14" x14ac:dyDescent="0.15">
      <c r="A569" s="48"/>
      <c r="B569" s="5"/>
      <c r="C569" s="5"/>
      <c r="D569" s="5"/>
      <c r="E569" s="5"/>
      <c r="F569" s="48"/>
      <c r="G569" s="5"/>
      <c r="H569" s="5"/>
      <c r="I569" s="5"/>
      <c r="J569" s="5"/>
      <c r="K569" s="5"/>
      <c r="L569" s="5"/>
      <c r="M569" s="5"/>
      <c r="N569" s="5"/>
      <c r="O569" s="5"/>
      <c r="P569" s="5"/>
      <c r="Q569" s="5"/>
      <c r="R569" s="5"/>
      <c r="S569" s="5"/>
      <c r="T569" s="5"/>
      <c r="U569" s="5"/>
      <c r="V569" s="5"/>
      <c r="W569" s="5"/>
      <c r="X569" s="5"/>
      <c r="Y569" s="5"/>
      <c r="Z569" s="5"/>
    </row>
    <row r="570" spans="1:26" ht="14" x14ac:dyDescent="0.15">
      <c r="A570" s="48"/>
      <c r="B570" s="5"/>
      <c r="C570" s="5"/>
      <c r="D570" s="5"/>
      <c r="E570" s="5"/>
      <c r="F570" s="48"/>
      <c r="G570" s="5"/>
      <c r="H570" s="5"/>
      <c r="I570" s="5"/>
      <c r="J570" s="5"/>
      <c r="K570" s="5"/>
      <c r="L570" s="5"/>
      <c r="M570" s="5"/>
      <c r="N570" s="5"/>
      <c r="O570" s="5"/>
      <c r="P570" s="5"/>
      <c r="Q570" s="5"/>
      <c r="R570" s="5"/>
      <c r="S570" s="5"/>
      <c r="T570" s="5"/>
      <c r="U570" s="5"/>
      <c r="V570" s="5"/>
      <c r="W570" s="5"/>
      <c r="X570" s="5"/>
      <c r="Y570" s="5"/>
      <c r="Z570" s="5"/>
    </row>
    <row r="571" spans="1:26" ht="14" x14ac:dyDescent="0.15">
      <c r="A571" s="48"/>
      <c r="B571" s="5"/>
      <c r="C571" s="5"/>
      <c r="D571" s="5"/>
      <c r="E571" s="5"/>
      <c r="F571" s="48"/>
      <c r="G571" s="5"/>
      <c r="H571" s="5"/>
      <c r="I571" s="5"/>
      <c r="J571" s="5"/>
      <c r="K571" s="5"/>
      <c r="L571" s="5"/>
      <c r="M571" s="5"/>
      <c r="N571" s="5"/>
      <c r="O571" s="5"/>
      <c r="P571" s="5"/>
      <c r="Q571" s="5"/>
      <c r="R571" s="5"/>
      <c r="S571" s="5"/>
      <c r="T571" s="5"/>
      <c r="U571" s="5"/>
      <c r="V571" s="5"/>
      <c r="W571" s="5"/>
      <c r="X571" s="5"/>
      <c r="Y571" s="5"/>
      <c r="Z571" s="5"/>
    </row>
    <row r="572" spans="1:26" ht="14" x14ac:dyDescent="0.15">
      <c r="A572" s="48"/>
      <c r="B572" s="5"/>
      <c r="C572" s="5"/>
      <c r="D572" s="5"/>
      <c r="E572" s="5"/>
      <c r="F572" s="48"/>
      <c r="G572" s="5"/>
      <c r="H572" s="5"/>
      <c r="I572" s="5"/>
      <c r="J572" s="5"/>
      <c r="K572" s="5"/>
      <c r="L572" s="5"/>
      <c r="M572" s="5"/>
      <c r="N572" s="5"/>
      <c r="O572" s="5"/>
      <c r="P572" s="5"/>
      <c r="Q572" s="5"/>
      <c r="R572" s="5"/>
      <c r="S572" s="5"/>
      <c r="T572" s="5"/>
      <c r="U572" s="5"/>
      <c r="V572" s="5"/>
      <c r="W572" s="5"/>
      <c r="X572" s="5"/>
      <c r="Y572" s="5"/>
      <c r="Z572" s="5"/>
    </row>
    <row r="573" spans="1:26" ht="14" x14ac:dyDescent="0.15">
      <c r="A573" s="48"/>
      <c r="B573" s="5"/>
      <c r="C573" s="5"/>
      <c r="D573" s="5"/>
      <c r="E573" s="5"/>
      <c r="F573" s="48"/>
      <c r="G573" s="5"/>
      <c r="H573" s="5"/>
      <c r="I573" s="5"/>
      <c r="J573" s="5"/>
      <c r="K573" s="5"/>
      <c r="L573" s="5"/>
      <c r="M573" s="5"/>
      <c r="N573" s="5"/>
      <c r="O573" s="5"/>
      <c r="P573" s="5"/>
      <c r="Q573" s="5"/>
      <c r="R573" s="5"/>
      <c r="S573" s="5"/>
      <c r="T573" s="5"/>
      <c r="U573" s="5"/>
      <c r="V573" s="5"/>
      <c r="W573" s="5"/>
      <c r="X573" s="5"/>
      <c r="Y573" s="5"/>
      <c r="Z573" s="5"/>
    </row>
    <row r="574" spans="1:26" ht="14" x14ac:dyDescent="0.15">
      <c r="A574" s="48"/>
      <c r="B574" s="5"/>
      <c r="C574" s="5"/>
      <c r="D574" s="5"/>
      <c r="E574" s="5"/>
      <c r="F574" s="48"/>
      <c r="G574" s="5"/>
      <c r="H574" s="5"/>
      <c r="I574" s="5"/>
      <c r="J574" s="5"/>
      <c r="K574" s="5"/>
      <c r="L574" s="5"/>
      <c r="M574" s="5"/>
      <c r="N574" s="5"/>
      <c r="O574" s="5"/>
      <c r="P574" s="5"/>
      <c r="Q574" s="5"/>
      <c r="R574" s="5"/>
      <c r="S574" s="5"/>
      <c r="T574" s="5"/>
      <c r="U574" s="5"/>
      <c r="V574" s="5"/>
      <c r="W574" s="5"/>
      <c r="X574" s="5"/>
      <c r="Y574" s="5"/>
      <c r="Z574" s="5"/>
    </row>
    <row r="575" spans="1:26" ht="14" x14ac:dyDescent="0.15">
      <c r="A575" s="48"/>
      <c r="B575" s="5"/>
      <c r="C575" s="5"/>
      <c r="D575" s="5"/>
      <c r="E575" s="5"/>
      <c r="F575" s="48"/>
      <c r="G575" s="5"/>
      <c r="H575" s="5"/>
      <c r="I575" s="5"/>
      <c r="J575" s="5"/>
      <c r="K575" s="5"/>
      <c r="L575" s="5"/>
      <c r="M575" s="5"/>
      <c r="N575" s="5"/>
      <c r="O575" s="5"/>
      <c r="P575" s="5"/>
      <c r="Q575" s="5"/>
      <c r="R575" s="5"/>
      <c r="S575" s="5"/>
      <c r="T575" s="5"/>
      <c r="U575" s="5"/>
      <c r="V575" s="5"/>
      <c r="W575" s="5"/>
      <c r="X575" s="5"/>
      <c r="Y575" s="5"/>
      <c r="Z575" s="5"/>
    </row>
    <row r="576" spans="1:26" ht="14" x14ac:dyDescent="0.15">
      <c r="A576" s="48"/>
      <c r="B576" s="5"/>
      <c r="C576" s="5"/>
      <c r="D576" s="5"/>
      <c r="E576" s="5"/>
      <c r="F576" s="48"/>
      <c r="G576" s="5"/>
      <c r="H576" s="5"/>
      <c r="I576" s="5"/>
      <c r="J576" s="5"/>
      <c r="K576" s="5"/>
      <c r="L576" s="5"/>
      <c r="M576" s="5"/>
      <c r="N576" s="5"/>
      <c r="O576" s="5"/>
      <c r="P576" s="5"/>
      <c r="Q576" s="5"/>
      <c r="R576" s="5"/>
      <c r="S576" s="5"/>
      <c r="T576" s="5"/>
      <c r="U576" s="5"/>
      <c r="V576" s="5"/>
      <c r="W576" s="5"/>
      <c r="X576" s="5"/>
      <c r="Y576" s="5"/>
      <c r="Z576" s="5"/>
    </row>
    <row r="577" spans="1:26" ht="14" x14ac:dyDescent="0.15">
      <c r="A577" s="48"/>
      <c r="B577" s="5"/>
      <c r="C577" s="5"/>
      <c r="D577" s="5"/>
      <c r="E577" s="5"/>
      <c r="F577" s="48"/>
      <c r="G577" s="5"/>
      <c r="H577" s="5"/>
      <c r="I577" s="5"/>
      <c r="J577" s="5"/>
      <c r="K577" s="5"/>
      <c r="L577" s="5"/>
      <c r="M577" s="5"/>
      <c r="N577" s="5"/>
      <c r="O577" s="5"/>
      <c r="P577" s="5"/>
      <c r="Q577" s="5"/>
      <c r="R577" s="5"/>
      <c r="S577" s="5"/>
      <c r="T577" s="5"/>
      <c r="U577" s="5"/>
      <c r="V577" s="5"/>
      <c r="W577" s="5"/>
      <c r="X577" s="5"/>
      <c r="Y577" s="5"/>
      <c r="Z577" s="5"/>
    </row>
    <row r="578" spans="1:26" ht="14" x14ac:dyDescent="0.15">
      <c r="A578" s="48"/>
      <c r="B578" s="5"/>
      <c r="C578" s="5"/>
      <c r="D578" s="5"/>
      <c r="E578" s="5"/>
      <c r="F578" s="48"/>
      <c r="G578" s="5"/>
      <c r="H578" s="5"/>
      <c r="I578" s="5"/>
      <c r="J578" s="5"/>
      <c r="K578" s="5"/>
      <c r="L578" s="5"/>
      <c r="M578" s="5"/>
      <c r="N578" s="5"/>
      <c r="O578" s="5"/>
      <c r="P578" s="5"/>
      <c r="Q578" s="5"/>
      <c r="R578" s="5"/>
      <c r="S578" s="5"/>
      <c r="T578" s="5"/>
      <c r="U578" s="5"/>
      <c r="V578" s="5"/>
      <c r="W578" s="5"/>
      <c r="X578" s="5"/>
      <c r="Y578" s="5"/>
      <c r="Z578" s="5"/>
    </row>
    <row r="579" spans="1:26" ht="14" x14ac:dyDescent="0.15">
      <c r="A579" s="48"/>
      <c r="B579" s="5"/>
      <c r="C579" s="5"/>
      <c r="D579" s="5"/>
      <c r="E579" s="5"/>
      <c r="F579" s="48"/>
      <c r="G579" s="5"/>
      <c r="H579" s="5"/>
      <c r="I579" s="5"/>
      <c r="J579" s="5"/>
      <c r="K579" s="5"/>
      <c r="L579" s="5"/>
      <c r="M579" s="5"/>
      <c r="N579" s="5"/>
      <c r="O579" s="5"/>
      <c r="P579" s="5"/>
      <c r="Q579" s="5"/>
      <c r="R579" s="5"/>
      <c r="S579" s="5"/>
      <c r="T579" s="5"/>
      <c r="U579" s="5"/>
      <c r="V579" s="5"/>
      <c r="W579" s="5"/>
      <c r="X579" s="5"/>
      <c r="Y579" s="5"/>
      <c r="Z579" s="5"/>
    </row>
    <row r="580" spans="1:26" ht="14" x14ac:dyDescent="0.15">
      <c r="A580" s="48"/>
      <c r="B580" s="5"/>
      <c r="C580" s="5"/>
      <c r="D580" s="5"/>
      <c r="E580" s="5"/>
      <c r="F580" s="48"/>
      <c r="G580" s="5"/>
      <c r="H580" s="5"/>
      <c r="I580" s="5"/>
      <c r="J580" s="5"/>
      <c r="K580" s="5"/>
      <c r="L580" s="5"/>
      <c r="M580" s="5"/>
      <c r="N580" s="5"/>
      <c r="O580" s="5"/>
      <c r="P580" s="5"/>
      <c r="Q580" s="5"/>
      <c r="R580" s="5"/>
      <c r="S580" s="5"/>
      <c r="T580" s="5"/>
      <c r="U580" s="5"/>
      <c r="V580" s="5"/>
      <c r="W580" s="5"/>
      <c r="X580" s="5"/>
      <c r="Y580" s="5"/>
      <c r="Z580" s="5"/>
    </row>
    <row r="581" spans="1:26" ht="14" x14ac:dyDescent="0.15">
      <c r="A581" s="48"/>
      <c r="B581" s="5"/>
      <c r="C581" s="5"/>
      <c r="D581" s="5"/>
      <c r="E581" s="5"/>
      <c r="F581" s="48"/>
      <c r="G581" s="5"/>
      <c r="H581" s="5"/>
      <c r="I581" s="5"/>
      <c r="J581" s="5"/>
      <c r="K581" s="5"/>
      <c r="L581" s="5"/>
      <c r="M581" s="5"/>
      <c r="N581" s="5"/>
      <c r="O581" s="5"/>
      <c r="P581" s="5"/>
      <c r="Q581" s="5"/>
      <c r="R581" s="5"/>
      <c r="S581" s="5"/>
      <c r="T581" s="5"/>
      <c r="U581" s="5"/>
      <c r="V581" s="5"/>
      <c r="W581" s="5"/>
      <c r="X581" s="5"/>
      <c r="Y581" s="5"/>
      <c r="Z581" s="5"/>
    </row>
    <row r="582" spans="1:26" ht="14" x14ac:dyDescent="0.15">
      <c r="A582" s="48"/>
      <c r="B582" s="5"/>
      <c r="C582" s="5"/>
      <c r="D582" s="5"/>
      <c r="E582" s="5"/>
      <c r="F582" s="48"/>
      <c r="G582" s="5"/>
      <c r="H582" s="5"/>
      <c r="I582" s="5"/>
      <c r="J582" s="5"/>
      <c r="K582" s="5"/>
      <c r="L582" s="5"/>
      <c r="M582" s="5"/>
      <c r="N582" s="5"/>
      <c r="O582" s="5"/>
      <c r="P582" s="5"/>
      <c r="Q582" s="5"/>
      <c r="R582" s="5"/>
      <c r="S582" s="5"/>
      <c r="T582" s="5"/>
      <c r="U582" s="5"/>
      <c r="V582" s="5"/>
      <c r="W582" s="5"/>
      <c r="X582" s="5"/>
      <c r="Y582" s="5"/>
      <c r="Z582" s="5"/>
    </row>
    <row r="583" spans="1:26" ht="14" x14ac:dyDescent="0.15">
      <c r="A583" s="48"/>
      <c r="B583" s="5"/>
      <c r="C583" s="5"/>
      <c r="D583" s="5"/>
      <c r="E583" s="5"/>
      <c r="F583" s="48"/>
      <c r="G583" s="5"/>
      <c r="H583" s="5"/>
      <c r="I583" s="5"/>
      <c r="J583" s="5"/>
      <c r="K583" s="5"/>
      <c r="L583" s="5"/>
      <c r="M583" s="5"/>
      <c r="N583" s="5"/>
      <c r="O583" s="5"/>
      <c r="P583" s="5"/>
      <c r="Q583" s="5"/>
      <c r="R583" s="5"/>
      <c r="S583" s="5"/>
      <c r="T583" s="5"/>
      <c r="U583" s="5"/>
      <c r="V583" s="5"/>
      <c r="W583" s="5"/>
      <c r="X583" s="5"/>
      <c r="Y583" s="5"/>
      <c r="Z583" s="5"/>
    </row>
    <row r="584" spans="1:26" ht="14" x14ac:dyDescent="0.15">
      <c r="A584" s="48"/>
      <c r="B584" s="5"/>
      <c r="C584" s="5"/>
      <c r="D584" s="5"/>
      <c r="E584" s="5"/>
      <c r="F584" s="48"/>
      <c r="G584" s="5"/>
      <c r="H584" s="5"/>
      <c r="I584" s="5"/>
      <c r="J584" s="5"/>
      <c r="K584" s="5"/>
      <c r="L584" s="5"/>
      <c r="M584" s="5"/>
      <c r="N584" s="5"/>
      <c r="O584" s="5"/>
      <c r="P584" s="5"/>
      <c r="Q584" s="5"/>
      <c r="R584" s="5"/>
      <c r="S584" s="5"/>
      <c r="T584" s="5"/>
      <c r="U584" s="5"/>
      <c r="V584" s="5"/>
      <c r="W584" s="5"/>
      <c r="X584" s="5"/>
      <c r="Y584" s="5"/>
      <c r="Z584" s="5"/>
    </row>
    <row r="585" spans="1:26" ht="14" x14ac:dyDescent="0.15">
      <c r="A585" s="48"/>
      <c r="B585" s="5"/>
      <c r="C585" s="5"/>
      <c r="D585" s="5"/>
      <c r="E585" s="5"/>
      <c r="F585" s="48"/>
      <c r="G585" s="5"/>
      <c r="H585" s="5"/>
      <c r="I585" s="5"/>
      <c r="J585" s="5"/>
      <c r="K585" s="5"/>
      <c r="L585" s="5"/>
      <c r="M585" s="5"/>
      <c r="N585" s="5"/>
      <c r="O585" s="5"/>
      <c r="P585" s="5"/>
      <c r="Q585" s="5"/>
      <c r="R585" s="5"/>
      <c r="S585" s="5"/>
      <c r="T585" s="5"/>
      <c r="U585" s="5"/>
      <c r="V585" s="5"/>
      <c r="W585" s="5"/>
      <c r="X585" s="5"/>
      <c r="Y585" s="5"/>
      <c r="Z585" s="5"/>
    </row>
    <row r="586" spans="1:26" ht="14" x14ac:dyDescent="0.15">
      <c r="A586" s="48"/>
      <c r="B586" s="5"/>
      <c r="C586" s="5"/>
      <c r="D586" s="5"/>
      <c r="E586" s="5"/>
      <c r="F586" s="48"/>
      <c r="G586" s="5"/>
      <c r="H586" s="5"/>
      <c r="I586" s="5"/>
      <c r="J586" s="5"/>
      <c r="K586" s="5"/>
      <c r="L586" s="5"/>
      <c r="M586" s="5"/>
      <c r="N586" s="5"/>
      <c r="O586" s="5"/>
      <c r="P586" s="5"/>
      <c r="Q586" s="5"/>
      <c r="R586" s="5"/>
      <c r="S586" s="5"/>
      <c r="T586" s="5"/>
      <c r="U586" s="5"/>
      <c r="V586" s="5"/>
      <c r="W586" s="5"/>
      <c r="X586" s="5"/>
      <c r="Y586" s="5"/>
      <c r="Z586" s="5"/>
    </row>
    <row r="587" spans="1:26" ht="14" x14ac:dyDescent="0.15">
      <c r="A587" s="48"/>
      <c r="B587" s="5"/>
      <c r="C587" s="5"/>
      <c r="D587" s="5"/>
      <c r="E587" s="5"/>
      <c r="F587" s="48"/>
      <c r="G587" s="5"/>
      <c r="H587" s="5"/>
      <c r="I587" s="5"/>
      <c r="J587" s="5"/>
      <c r="K587" s="5"/>
      <c r="L587" s="5"/>
      <c r="M587" s="5"/>
      <c r="N587" s="5"/>
      <c r="O587" s="5"/>
      <c r="P587" s="5"/>
      <c r="Q587" s="5"/>
      <c r="R587" s="5"/>
      <c r="S587" s="5"/>
      <c r="T587" s="5"/>
      <c r="U587" s="5"/>
      <c r="V587" s="5"/>
      <c r="W587" s="5"/>
      <c r="X587" s="5"/>
      <c r="Y587" s="5"/>
      <c r="Z587" s="5"/>
    </row>
    <row r="588" spans="1:26" ht="14" x14ac:dyDescent="0.15">
      <c r="A588" s="48"/>
      <c r="B588" s="5"/>
      <c r="C588" s="5"/>
      <c r="D588" s="5"/>
      <c r="E588" s="5"/>
      <c r="F588" s="48"/>
      <c r="G588" s="5"/>
      <c r="H588" s="5"/>
      <c r="I588" s="5"/>
      <c r="J588" s="5"/>
      <c r="K588" s="5"/>
      <c r="L588" s="5"/>
      <c r="M588" s="5"/>
      <c r="N588" s="5"/>
      <c r="O588" s="5"/>
      <c r="P588" s="5"/>
      <c r="Q588" s="5"/>
      <c r="R588" s="5"/>
      <c r="S588" s="5"/>
      <c r="T588" s="5"/>
      <c r="U588" s="5"/>
      <c r="V588" s="5"/>
      <c r="W588" s="5"/>
      <c r="X588" s="5"/>
      <c r="Y588" s="5"/>
      <c r="Z588" s="5"/>
    </row>
    <row r="589" spans="1:26" ht="14" x14ac:dyDescent="0.15">
      <c r="A589" s="48"/>
      <c r="B589" s="5"/>
      <c r="C589" s="5"/>
      <c r="D589" s="5"/>
      <c r="E589" s="5"/>
      <c r="F589" s="48"/>
      <c r="G589" s="5"/>
      <c r="H589" s="5"/>
      <c r="I589" s="5"/>
      <c r="J589" s="5"/>
      <c r="K589" s="5"/>
      <c r="L589" s="5"/>
      <c r="M589" s="5"/>
      <c r="N589" s="5"/>
      <c r="O589" s="5"/>
      <c r="P589" s="5"/>
      <c r="Q589" s="5"/>
      <c r="R589" s="5"/>
      <c r="S589" s="5"/>
      <c r="T589" s="5"/>
      <c r="U589" s="5"/>
      <c r="V589" s="5"/>
      <c r="W589" s="5"/>
      <c r="X589" s="5"/>
      <c r="Y589" s="5"/>
      <c r="Z589" s="5"/>
    </row>
    <row r="590" spans="1:26" ht="14" x14ac:dyDescent="0.15">
      <c r="A590" s="48"/>
      <c r="B590" s="5"/>
      <c r="C590" s="5"/>
      <c r="D590" s="5"/>
      <c r="E590" s="5"/>
      <c r="F590" s="48"/>
      <c r="G590" s="5"/>
      <c r="H590" s="5"/>
      <c r="I590" s="5"/>
      <c r="J590" s="5"/>
      <c r="K590" s="5"/>
      <c r="L590" s="5"/>
      <c r="M590" s="5"/>
      <c r="N590" s="5"/>
      <c r="O590" s="5"/>
      <c r="P590" s="5"/>
      <c r="Q590" s="5"/>
      <c r="R590" s="5"/>
      <c r="S590" s="5"/>
      <c r="T590" s="5"/>
      <c r="U590" s="5"/>
      <c r="V590" s="5"/>
      <c r="W590" s="5"/>
      <c r="X590" s="5"/>
      <c r="Y590" s="5"/>
      <c r="Z590" s="5"/>
    </row>
    <row r="591" spans="1:26" ht="14" x14ac:dyDescent="0.15">
      <c r="A591" s="48"/>
      <c r="B591" s="5"/>
      <c r="C591" s="5"/>
      <c r="D591" s="5"/>
      <c r="E591" s="5"/>
      <c r="F591" s="48"/>
      <c r="G591" s="5"/>
      <c r="H591" s="5"/>
      <c r="I591" s="5"/>
      <c r="J591" s="5"/>
      <c r="K591" s="5"/>
      <c r="L591" s="5"/>
      <c r="M591" s="5"/>
      <c r="N591" s="5"/>
      <c r="O591" s="5"/>
      <c r="P591" s="5"/>
      <c r="Q591" s="5"/>
      <c r="R591" s="5"/>
      <c r="S591" s="5"/>
      <c r="T591" s="5"/>
      <c r="U591" s="5"/>
      <c r="V591" s="5"/>
      <c r="W591" s="5"/>
      <c r="X591" s="5"/>
      <c r="Y591" s="5"/>
      <c r="Z591" s="5"/>
    </row>
    <row r="592" spans="1:26" ht="14" x14ac:dyDescent="0.15">
      <c r="A592" s="48"/>
      <c r="B592" s="5"/>
      <c r="C592" s="5"/>
      <c r="D592" s="5"/>
      <c r="E592" s="5"/>
      <c r="F592" s="48"/>
      <c r="G592" s="5"/>
      <c r="H592" s="5"/>
      <c r="I592" s="5"/>
      <c r="J592" s="5"/>
      <c r="K592" s="5"/>
      <c r="L592" s="5"/>
      <c r="M592" s="5"/>
      <c r="N592" s="5"/>
      <c r="O592" s="5"/>
      <c r="P592" s="5"/>
      <c r="Q592" s="5"/>
      <c r="R592" s="5"/>
      <c r="S592" s="5"/>
      <c r="T592" s="5"/>
      <c r="U592" s="5"/>
      <c r="V592" s="5"/>
      <c r="W592" s="5"/>
      <c r="X592" s="5"/>
      <c r="Y592" s="5"/>
      <c r="Z592" s="5"/>
    </row>
    <row r="593" spans="1:26" ht="14" x14ac:dyDescent="0.15">
      <c r="A593" s="48"/>
      <c r="B593" s="5"/>
      <c r="C593" s="5"/>
      <c r="D593" s="5"/>
      <c r="E593" s="5"/>
      <c r="F593" s="48"/>
      <c r="G593" s="5"/>
      <c r="H593" s="5"/>
      <c r="I593" s="5"/>
      <c r="J593" s="5"/>
      <c r="K593" s="5"/>
      <c r="L593" s="5"/>
      <c r="M593" s="5"/>
      <c r="N593" s="5"/>
      <c r="O593" s="5"/>
      <c r="P593" s="5"/>
      <c r="Q593" s="5"/>
      <c r="R593" s="5"/>
      <c r="S593" s="5"/>
      <c r="T593" s="5"/>
      <c r="U593" s="5"/>
      <c r="V593" s="5"/>
      <c r="W593" s="5"/>
      <c r="X593" s="5"/>
      <c r="Y593" s="5"/>
      <c r="Z593" s="5"/>
    </row>
    <row r="594" spans="1:26" ht="14" x14ac:dyDescent="0.15">
      <c r="A594" s="48"/>
      <c r="B594" s="5"/>
      <c r="C594" s="5"/>
      <c r="D594" s="5"/>
      <c r="E594" s="5"/>
      <c r="F594" s="48"/>
      <c r="G594" s="5"/>
      <c r="H594" s="5"/>
      <c r="I594" s="5"/>
      <c r="J594" s="5"/>
      <c r="K594" s="5"/>
      <c r="L594" s="5"/>
      <c r="M594" s="5"/>
      <c r="N594" s="5"/>
      <c r="O594" s="5"/>
      <c r="P594" s="5"/>
      <c r="Q594" s="5"/>
      <c r="R594" s="5"/>
      <c r="S594" s="5"/>
      <c r="T594" s="5"/>
      <c r="U594" s="5"/>
      <c r="V594" s="5"/>
      <c r="W594" s="5"/>
      <c r="X594" s="5"/>
      <c r="Y594" s="5"/>
      <c r="Z594" s="5"/>
    </row>
    <row r="595" spans="1:26" ht="14" x14ac:dyDescent="0.15">
      <c r="A595" s="48"/>
      <c r="B595" s="5"/>
      <c r="C595" s="5"/>
      <c r="D595" s="5"/>
      <c r="E595" s="5"/>
      <c r="F595" s="48"/>
      <c r="G595" s="5"/>
      <c r="H595" s="5"/>
      <c r="I595" s="5"/>
      <c r="J595" s="5"/>
      <c r="K595" s="5"/>
      <c r="L595" s="5"/>
      <c r="M595" s="5"/>
      <c r="N595" s="5"/>
      <c r="O595" s="5"/>
      <c r="P595" s="5"/>
      <c r="Q595" s="5"/>
      <c r="R595" s="5"/>
      <c r="S595" s="5"/>
      <c r="T595" s="5"/>
      <c r="U595" s="5"/>
      <c r="V595" s="5"/>
      <c r="W595" s="5"/>
      <c r="X595" s="5"/>
      <c r="Y595" s="5"/>
      <c r="Z595" s="5"/>
    </row>
    <row r="596" spans="1:26" ht="14" x14ac:dyDescent="0.15">
      <c r="A596" s="48"/>
      <c r="B596" s="5"/>
      <c r="C596" s="5"/>
      <c r="D596" s="5"/>
      <c r="E596" s="5"/>
      <c r="F596" s="48"/>
      <c r="G596" s="5"/>
      <c r="H596" s="5"/>
      <c r="I596" s="5"/>
      <c r="J596" s="5"/>
      <c r="K596" s="5"/>
      <c r="L596" s="5"/>
      <c r="M596" s="5"/>
      <c r="N596" s="5"/>
      <c r="O596" s="5"/>
      <c r="P596" s="5"/>
      <c r="Q596" s="5"/>
      <c r="R596" s="5"/>
      <c r="S596" s="5"/>
      <c r="T596" s="5"/>
      <c r="U596" s="5"/>
      <c r="V596" s="5"/>
      <c r="W596" s="5"/>
      <c r="X596" s="5"/>
      <c r="Y596" s="5"/>
      <c r="Z596" s="5"/>
    </row>
    <row r="597" spans="1:26" ht="14" x14ac:dyDescent="0.15">
      <c r="A597" s="48"/>
      <c r="B597" s="5"/>
      <c r="C597" s="5"/>
      <c r="D597" s="5"/>
      <c r="E597" s="5"/>
      <c r="F597" s="48"/>
      <c r="G597" s="5"/>
      <c r="H597" s="5"/>
      <c r="I597" s="5"/>
      <c r="J597" s="5"/>
      <c r="K597" s="5"/>
      <c r="L597" s="5"/>
      <c r="M597" s="5"/>
      <c r="N597" s="5"/>
      <c r="O597" s="5"/>
      <c r="P597" s="5"/>
      <c r="Q597" s="5"/>
      <c r="R597" s="5"/>
      <c r="S597" s="5"/>
      <c r="T597" s="5"/>
      <c r="U597" s="5"/>
      <c r="V597" s="5"/>
      <c r="W597" s="5"/>
      <c r="X597" s="5"/>
      <c r="Y597" s="5"/>
      <c r="Z597" s="5"/>
    </row>
    <row r="598" spans="1:26" ht="14" x14ac:dyDescent="0.15">
      <c r="A598" s="48"/>
      <c r="B598" s="5"/>
      <c r="C598" s="5"/>
      <c r="D598" s="5"/>
      <c r="E598" s="5"/>
      <c r="F598" s="48"/>
      <c r="G598" s="5"/>
      <c r="H598" s="5"/>
      <c r="I598" s="5"/>
      <c r="J598" s="5"/>
      <c r="K598" s="5"/>
      <c r="L598" s="5"/>
      <c r="M598" s="5"/>
      <c r="N598" s="5"/>
      <c r="O598" s="5"/>
      <c r="P598" s="5"/>
      <c r="Q598" s="5"/>
      <c r="R598" s="5"/>
      <c r="S598" s="5"/>
      <c r="T598" s="5"/>
      <c r="U598" s="5"/>
      <c r="V598" s="5"/>
      <c r="W598" s="5"/>
      <c r="X598" s="5"/>
      <c r="Y598" s="5"/>
      <c r="Z598" s="5"/>
    </row>
    <row r="599" spans="1:26" ht="14" x14ac:dyDescent="0.15">
      <c r="A599" s="48"/>
      <c r="B599" s="5"/>
      <c r="C599" s="5"/>
      <c r="D599" s="5"/>
      <c r="E599" s="5"/>
      <c r="F599" s="48"/>
      <c r="G599" s="5"/>
      <c r="H599" s="5"/>
      <c r="I599" s="5"/>
      <c r="J599" s="5"/>
      <c r="K599" s="5"/>
      <c r="L599" s="5"/>
      <c r="M599" s="5"/>
      <c r="N599" s="5"/>
      <c r="O599" s="5"/>
      <c r="P599" s="5"/>
      <c r="Q599" s="5"/>
      <c r="R599" s="5"/>
      <c r="S599" s="5"/>
      <c r="T599" s="5"/>
      <c r="U599" s="5"/>
      <c r="V599" s="5"/>
      <c r="W599" s="5"/>
      <c r="X599" s="5"/>
      <c r="Y599" s="5"/>
      <c r="Z599" s="5"/>
    </row>
    <row r="600" spans="1:26" ht="14" x14ac:dyDescent="0.15">
      <c r="A600" s="48"/>
      <c r="B600" s="5"/>
      <c r="C600" s="5"/>
      <c r="D600" s="5"/>
      <c r="E600" s="5"/>
      <c r="F600" s="48"/>
      <c r="G600" s="5"/>
      <c r="H600" s="5"/>
      <c r="I600" s="5"/>
      <c r="J600" s="5"/>
      <c r="K600" s="5"/>
      <c r="L600" s="5"/>
      <c r="M600" s="5"/>
      <c r="N600" s="5"/>
      <c r="O600" s="5"/>
      <c r="P600" s="5"/>
      <c r="Q600" s="5"/>
      <c r="R600" s="5"/>
      <c r="S600" s="5"/>
      <c r="T600" s="5"/>
      <c r="U600" s="5"/>
      <c r="V600" s="5"/>
      <c r="W600" s="5"/>
      <c r="X600" s="5"/>
      <c r="Y600" s="5"/>
      <c r="Z600" s="5"/>
    </row>
    <row r="601" spans="1:26" ht="14" x14ac:dyDescent="0.15">
      <c r="A601" s="48"/>
      <c r="B601" s="5"/>
      <c r="C601" s="5"/>
      <c r="D601" s="5"/>
      <c r="E601" s="5"/>
      <c r="F601" s="48"/>
      <c r="G601" s="5"/>
      <c r="H601" s="5"/>
      <c r="I601" s="5"/>
      <c r="J601" s="5"/>
      <c r="K601" s="5"/>
      <c r="L601" s="5"/>
      <c r="M601" s="5"/>
      <c r="N601" s="5"/>
      <c r="O601" s="5"/>
      <c r="P601" s="5"/>
      <c r="Q601" s="5"/>
      <c r="R601" s="5"/>
      <c r="S601" s="5"/>
      <c r="T601" s="5"/>
      <c r="U601" s="5"/>
      <c r="V601" s="5"/>
      <c r="W601" s="5"/>
      <c r="X601" s="5"/>
      <c r="Y601" s="5"/>
      <c r="Z601" s="5"/>
    </row>
    <row r="602" spans="1:26" ht="14" x14ac:dyDescent="0.15">
      <c r="A602" s="48"/>
      <c r="B602" s="5"/>
      <c r="C602" s="5"/>
      <c r="D602" s="5"/>
      <c r="E602" s="5"/>
      <c r="F602" s="48"/>
      <c r="G602" s="5"/>
      <c r="H602" s="5"/>
      <c r="I602" s="5"/>
      <c r="J602" s="5"/>
      <c r="K602" s="5"/>
      <c r="L602" s="5"/>
      <c r="M602" s="5"/>
      <c r="N602" s="5"/>
      <c r="O602" s="5"/>
      <c r="P602" s="5"/>
      <c r="Q602" s="5"/>
      <c r="R602" s="5"/>
      <c r="S602" s="5"/>
      <c r="T602" s="5"/>
      <c r="U602" s="5"/>
      <c r="V602" s="5"/>
      <c r="W602" s="5"/>
      <c r="X602" s="5"/>
      <c r="Y602" s="5"/>
      <c r="Z602" s="5"/>
    </row>
    <row r="603" spans="1:26" ht="14" x14ac:dyDescent="0.15">
      <c r="A603" s="48"/>
      <c r="B603" s="5"/>
      <c r="C603" s="5"/>
      <c r="D603" s="5"/>
      <c r="E603" s="5"/>
      <c r="F603" s="48"/>
      <c r="G603" s="5"/>
      <c r="H603" s="5"/>
      <c r="I603" s="5"/>
      <c r="J603" s="5"/>
      <c r="K603" s="5"/>
      <c r="L603" s="5"/>
      <c r="M603" s="5"/>
      <c r="N603" s="5"/>
      <c r="O603" s="5"/>
      <c r="P603" s="5"/>
      <c r="Q603" s="5"/>
      <c r="R603" s="5"/>
      <c r="S603" s="5"/>
      <c r="T603" s="5"/>
      <c r="U603" s="5"/>
      <c r="V603" s="5"/>
      <c r="W603" s="5"/>
      <c r="X603" s="5"/>
      <c r="Y603" s="5"/>
      <c r="Z603" s="5"/>
    </row>
    <row r="604" spans="1:26" ht="14" x14ac:dyDescent="0.15">
      <c r="A604" s="48"/>
      <c r="B604" s="5"/>
      <c r="C604" s="5"/>
      <c r="D604" s="5"/>
      <c r="E604" s="5"/>
      <c r="F604" s="48"/>
      <c r="G604" s="5"/>
      <c r="H604" s="5"/>
      <c r="I604" s="5"/>
      <c r="J604" s="5"/>
      <c r="K604" s="5"/>
      <c r="L604" s="5"/>
      <c r="M604" s="5"/>
      <c r="N604" s="5"/>
      <c r="O604" s="5"/>
      <c r="P604" s="5"/>
      <c r="Q604" s="5"/>
      <c r="R604" s="5"/>
      <c r="S604" s="5"/>
      <c r="T604" s="5"/>
      <c r="U604" s="5"/>
      <c r="V604" s="5"/>
      <c r="W604" s="5"/>
      <c r="X604" s="5"/>
      <c r="Y604" s="5"/>
      <c r="Z604" s="5"/>
    </row>
    <row r="605" spans="1:26" ht="14" x14ac:dyDescent="0.15">
      <c r="A605" s="48"/>
      <c r="B605" s="5"/>
      <c r="C605" s="5"/>
      <c r="D605" s="5"/>
      <c r="E605" s="5"/>
      <c r="F605" s="48"/>
      <c r="G605" s="5"/>
      <c r="H605" s="5"/>
      <c r="I605" s="5"/>
      <c r="J605" s="5"/>
      <c r="K605" s="5"/>
      <c r="L605" s="5"/>
      <c r="M605" s="5"/>
      <c r="N605" s="5"/>
      <c r="O605" s="5"/>
      <c r="P605" s="5"/>
      <c r="Q605" s="5"/>
      <c r="R605" s="5"/>
      <c r="S605" s="5"/>
      <c r="T605" s="5"/>
      <c r="U605" s="5"/>
      <c r="V605" s="5"/>
      <c r="W605" s="5"/>
      <c r="X605" s="5"/>
      <c r="Y605" s="5"/>
      <c r="Z605" s="5"/>
    </row>
    <row r="606" spans="1:26" ht="14" x14ac:dyDescent="0.15">
      <c r="A606" s="48"/>
      <c r="B606" s="5"/>
      <c r="C606" s="5"/>
      <c r="D606" s="5"/>
      <c r="E606" s="5"/>
      <c r="F606" s="48"/>
      <c r="G606" s="5"/>
      <c r="H606" s="5"/>
      <c r="I606" s="5"/>
      <c r="J606" s="5"/>
      <c r="K606" s="5"/>
      <c r="L606" s="5"/>
      <c r="M606" s="5"/>
      <c r="N606" s="5"/>
      <c r="O606" s="5"/>
      <c r="P606" s="5"/>
      <c r="Q606" s="5"/>
      <c r="R606" s="5"/>
      <c r="S606" s="5"/>
      <c r="T606" s="5"/>
      <c r="U606" s="5"/>
      <c r="V606" s="5"/>
      <c r="W606" s="5"/>
      <c r="X606" s="5"/>
      <c r="Y606" s="5"/>
      <c r="Z606" s="5"/>
    </row>
    <row r="607" spans="1:26" ht="14" x14ac:dyDescent="0.15">
      <c r="A607" s="48"/>
      <c r="B607" s="5"/>
      <c r="C607" s="5"/>
      <c r="D607" s="5"/>
      <c r="E607" s="5"/>
      <c r="F607" s="48"/>
      <c r="G607" s="5"/>
      <c r="H607" s="5"/>
      <c r="I607" s="5"/>
      <c r="J607" s="5"/>
      <c r="K607" s="5"/>
      <c r="L607" s="5"/>
      <c r="M607" s="5"/>
      <c r="N607" s="5"/>
      <c r="O607" s="5"/>
      <c r="P607" s="5"/>
      <c r="Q607" s="5"/>
      <c r="R607" s="5"/>
      <c r="S607" s="5"/>
      <c r="T607" s="5"/>
      <c r="U607" s="5"/>
      <c r="V607" s="5"/>
      <c r="W607" s="5"/>
      <c r="X607" s="5"/>
      <c r="Y607" s="5"/>
      <c r="Z607" s="5"/>
    </row>
    <row r="608" spans="1:26" ht="14" x14ac:dyDescent="0.15">
      <c r="A608" s="48"/>
      <c r="B608" s="5"/>
      <c r="C608" s="5"/>
      <c r="D608" s="5"/>
      <c r="E608" s="5"/>
      <c r="F608" s="48"/>
      <c r="G608" s="5"/>
      <c r="H608" s="5"/>
      <c r="I608" s="5"/>
      <c r="J608" s="5"/>
      <c r="K608" s="5"/>
      <c r="L608" s="5"/>
      <c r="M608" s="5"/>
      <c r="N608" s="5"/>
      <c r="O608" s="5"/>
      <c r="P608" s="5"/>
      <c r="Q608" s="5"/>
      <c r="R608" s="5"/>
      <c r="S608" s="5"/>
      <c r="T608" s="5"/>
      <c r="U608" s="5"/>
      <c r="V608" s="5"/>
      <c r="W608" s="5"/>
      <c r="X608" s="5"/>
      <c r="Y608" s="5"/>
      <c r="Z608" s="5"/>
    </row>
    <row r="609" spans="1:26" ht="14" x14ac:dyDescent="0.15">
      <c r="A609" s="48"/>
      <c r="B609" s="5"/>
      <c r="C609" s="5"/>
      <c r="D609" s="5"/>
      <c r="E609" s="5"/>
      <c r="F609" s="48"/>
      <c r="G609" s="5"/>
      <c r="H609" s="5"/>
      <c r="I609" s="5"/>
      <c r="J609" s="5"/>
      <c r="K609" s="5"/>
      <c r="L609" s="5"/>
      <c r="M609" s="5"/>
      <c r="N609" s="5"/>
      <c r="O609" s="5"/>
      <c r="P609" s="5"/>
      <c r="Q609" s="5"/>
      <c r="R609" s="5"/>
      <c r="S609" s="5"/>
      <c r="T609" s="5"/>
      <c r="U609" s="5"/>
      <c r="V609" s="5"/>
      <c r="W609" s="5"/>
      <c r="X609" s="5"/>
      <c r="Y609" s="5"/>
      <c r="Z609" s="5"/>
    </row>
    <row r="610" spans="1:26" ht="14" x14ac:dyDescent="0.15">
      <c r="A610" s="48"/>
      <c r="B610" s="5"/>
      <c r="C610" s="5"/>
      <c r="D610" s="5"/>
      <c r="E610" s="5"/>
      <c r="F610" s="48"/>
      <c r="G610" s="5"/>
      <c r="H610" s="5"/>
      <c r="I610" s="5"/>
      <c r="J610" s="5"/>
      <c r="K610" s="5"/>
      <c r="L610" s="5"/>
      <c r="M610" s="5"/>
      <c r="N610" s="5"/>
      <c r="O610" s="5"/>
      <c r="P610" s="5"/>
      <c r="Q610" s="5"/>
      <c r="R610" s="5"/>
      <c r="S610" s="5"/>
      <c r="T610" s="5"/>
      <c r="U610" s="5"/>
      <c r="V610" s="5"/>
      <c r="W610" s="5"/>
      <c r="X610" s="5"/>
      <c r="Y610" s="5"/>
      <c r="Z610" s="5"/>
    </row>
    <row r="611" spans="1:26" ht="14" x14ac:dyDescent="0.15">
      <c r="A611" s="48"/>
      <c r="B611" s="5"/>
      <c r="C611" s="5"/>
      <c r="D611" s="5"/>
      <c r="E611" s="5"/>
      <c r="F611" s="48"/>
      <c r="G611" s="5"/>
      <c r="H611" s="5"/>
      <c r="I611" s="5"/>
      <c r="J611" s="5"/>
      <c r="K611" s="5"/>
      <c r="L611" s="5"/>
      <c r="M611" s="5"/>
      <c r="N611" s="5"/>
      <c r="O611" s="5"/>
      <c r="P611" s="5"/>
      <c r="Q611" s="5"/>
      <c r="R611" s="5"/>
      <c r="S611" s="5"/>
      <c r="T611" s="5"/>
      <c r="U611" s="5"/>
      <c r="V611" s="5"/>
      <c r="W611" s="5"/>
      <c r="X611" s="5"/>
      <c r="Y611" s="5"/>
      <c r="Z611" s="5"/>
    </row>
    <row r="612" spans="1:26" ht="14" x14ac:dyDescent="0.15">
      <c r="A612" s="48"/>
      <c r="B612" s="5"/>
      <c r="C612" s="5"/>
      <c r="D612" s="5"/>
      <c r="E612" s="5"/>
      <c r="F612" s="48"/>
      <c r="G612" s="5"/>
      <c r="H612" s="5"/>
      <c r="I612" s="5"/>
      <c r="J612" s="5"/>
      <c r="K612" s="5"/>
      <c r="L612" s="5"/>
      <c r="M612" s="5"/>
      <c r="N612" s="5"/>
      <c r="O612" s="5"/>
      <c r="P612" s="5"/>
      <c r="Q612" s="5"/>
      <c r="R612" s="5"/>
      <c r="S612" s="5"/>
      <c r="T612" s="5"/>
      <c r="U612" s="5"/>
      <c r="V612" s="5"/>
      <c r="W612" s="5"/>
      <c r="X612" s="5"/>
      <c r="Y612" s="5"/>
      <c r="Z612" s="5"/>
    </row>
    <row r="613" spans="1:26" ht="14" x14ac:dyDescent="0.15">
      <c r="A613" s="48"/>
      <c r="B613" s="5"/>
      <c r="C613" s="5"/>
      <c r="D613" s="5"/>
      <c r="E613" s="5"/>
      <c r="F613" s="48"/>
      <c r="G613" s="5"/>
      <c r="H613" s="5"/>
      <c r="I613" s="5"/>
      <c r="J613" s="5"/>
      <c r="K613" s="5"/>
      <c r="L613" s="5"/>
      <c r="M613" s="5"/>
      <c r="N613" s="5"/>
      <c r="O613" s="5"/>
      <c r="P613" s="5"/>
      <c r="Q613" s="5"/>
      <c r="R613" s="5"/>
      <c r="S613" s="5"/>
      <c r="T613" s="5"/>
      <c r="U613" s="5"/>
      <c r="V613" s="5"/>
      <c r="W613" s="5"/>
      <c r="X613" s="5"/>
      <c r="Y613" s="5"/>
      <c r="Z613" s="5"/>
    </row>
    <row r="614" spans="1:26" ht="14" x14ac:dyDescent="0.15">
      <c r="A614" s="48"/>
      <c r="B614" s="5"/>
      <c r="C614" s="5"/>
      <c r="D614" s="5"/>
      <c r="E614" s="5"/>
      <c r="F614" s="48"/>
      <c r="G614" s="5"/>
      <c r="H614" s="5"/>
      <c r="I614" s="5"/>
      <c r="J614" s="5"/>
      <c r="K614" s="5"/>
      <c r="L614" s="5"/>
      <c r="M614" s="5"/>
      <c r="N614" s="5"/>
      <c r="O614" s="5"/>
      <c r="P614" s="5"/>
      <c r="Q614" s="5"/>
      <c r="R614" s="5"/>
      <c r="S614" s="5"/>
      <c r="T614" s="5"/>
      <c r="U614" s="5"/>
      <c r="V614" s="5"/>
      <c r="W614" s="5"/>
      <c r="X614" s="5"/>
      <c r="Y614" s="5"/>
      <c r="Z614" s="5"/>
    </row>
    <row r="615" spans="1:26" ht="14" x14ac:dyDescent="0.15">
      <c r="A615" s="48"/>
      <c r="B615" s="5"/>
      <c r="C615" s="5"/>
      <c r="D615" s="5"/>
      <c r="E615" s="5"/>
      <c r="F615" s="48"/>
      <c r="G615" s="5"/>
      <c r="H615" s="5"/>
      <c r="I615" s="5"/>
      <c r="J615" s="5"/>
      <c r="K615" s="5"/>
      <c r="L615" s="5"/>
      <c r="M615" s="5"/>
      <c r="N615" s="5"/>
      <c r="O615" s="5"/>
      <c r="P615" s="5"/>
      <c r="Q615" s="5"/>
      <c r="R615" s="5"/>
      <c r="S615" s="5"/>
      <c r="T615" s="5"/>
      <c r="U615" s="5"/>
      <c r="V615" s="5"/>
      <c r="W615" s="5"/>
      <c r="X615" s="5"/>
      <c r="Y615" s="5"/>
      <c r="Z615" s="5"/>
    </row>
    <row r="616" spans="1:26" ht="14" x14ac:dyDescent="0.15">
      <c r="A616" s="48"/>
      <c r="B616" s="5"/>
      <c r="C616" s="5"/>
      <c r="D616" s="5"/>
      <c r="E616" s="5"/>
      <c r="F616" s="48"/>
      <c r="G616" s="5"/>
      <c r="H616" s="5"/>
      <c r="I616" s="5"/>
      <c r="J616" s="5"/>
      <c r="K616" s="5"/>
      <c r="L616" s="5"/>
      <c r="M616" s="5"/>
      <c r="N616" s="5"/>
      <c r="O616" s="5"/>
      <c r="P616" s="5"/>
      <c r="Q616" s="5"/>
      <c r="R616" s="5"/>
      <c r="S616" s="5"/>
      <c r="T616" s="5"/>
      <c r="U616" s="5"/>
      <c r="V616" s="5"/>
      <c r="W616" s="5"/>
      <c r="X616" s="5"/>
      <c r="Y616" s="5"/>
      <c r="Z616" s="5"/>
    </row>
    <row r="617" spans="1:26" ht="14" x14ac:dyDescent="0.15">
      <c r="A617" s="48"/>
      <c r="B617" s="5"/>
      <c r="C617" s="5"/>
      <c r="D617" s="5"/>
      <c r="E617" s="5"/>
      <c r="F617" s="48"/>
      <c r="G617" s="5"/>
      <c r="H617" s="5"/>
      <c r="I617" s="5"/>
      <c r="J617" s="5"/>
      <c r="K617" s="5"/>
      <c r="L617" s="5"/>
      <c r="M617" s="5"/>
      <c r="N617" s="5"/>
      <c r="O617" s="5"/>
      <c r="P617" s="5"/>
      <c r="Q617" s="5"/>
      <c r="R617" s="5"/>
      <c r="S617" s="5"/>
      <c r="T617" s="5"/>
      <c r="U617" s="5"/>
      <c r="V617" s="5"/>
      <c r="W617" s="5"/>
      <c r="X617" s="5"/>
      <c r="Y617" s="5"/>
      <c r="Z617" s="5"/>
    </row>
    <row r="618" spans="1:26" ht="14" x14ac:dyDescent="0.15">
      <c r="A618" s="48"/>
      <c r="B618" s="5"/>
      <c r="C618" s="5"/>
      <c r="D618" s="5"/>
      <c r="E618" s="5"/>
      <c r="F618" s="48"/>
      <c r="G618" s="5"/>
      <c r="H618" s="5"/>
      <c r="I618" s="5"/>
      <c r="J618" s="5"/>
      <c r="K618" s="5"/>
      <c r="L618" s="5"/>
      <c r="M618" s="5"/>
      <c r="N618" s="5"/>
      <c r="O618" s="5"/>
      <c r="P618" s="5"/>
      <c r="Q618" s="5"/>
      <c r="R618" s="5"/>
      <c r="S618" s="5"/>
      <c r="T618" s="5"/>
      <c r="U618" s="5"/>
      <c r="V618" s="5"/>
      <c r="W618" s="5"/>
      <c r="X618" s="5"/>
      <c r="Y618" s="5"/>
      <c r="Z618" s="5"/>
    </row>
    <row r="619" spans="1:26" ht="14" x14ac:dyDescent="0.15">
      <c r="A619" s="48"/>
      <c r="B619" s="5"/>
      <c r="C619" s="5"/>
      <c r="D619" s="5"/>
      <c r="E619" s="5"/>
      <c r="F619" s="48"/>
      <c r="G619" s="5"/>
      <c r="H619" s="5"/>
      <c r="I619" s="5"/>
      <c r="J619" s="5"/>
      <c r="K619" s="5"/>
      <c r="L619" s="5"/>
      <c r="M619" s="5"/>
      <c r="N619" s="5"/>
      <c r="O619" s="5"/>
      <c r="P619" s="5"/>
      <c r="Q619" s="5"/>
      <c r="R619" s="5"/>
      <c r="S619" s="5"/>
      <c r="T619" s="5"/>
      <c r="U619" s="5"/>
      <c r="V619" s="5"/>
      <c r="W619" s="5"/>
      <c r="X619" s="5"/>
      <c r="Y619" s="5"/>
      <c r="Z619" s="5"/>
    </row>
    <row r="620" spans="1:26" ht="14" x14ac:dyDescent="0.15">
      <c r="A620" s="48"/>
      <c r="B620" s="5"/>
      <c r="C620" s="5"/>
      <c r="D620" s="5"/>
      <c r="E620" s="5"/>
      <c r="F620" s="48"/>
      <c r="G620" s="5"/>
      <c r="H620" s="5"/>
      <c r="I620" s="5"/>
      <c r="J620" s="5"/>
      <c r="K620" s="5"/>
      <c r="L620" s="5"/>
      <c r="M620" s="5"/>
      <c r="N620" s="5"/>
      <c r="O620" s="5"/>
      <c r="P620" s="5"/>
      <c r="Q620" s="5"/>
      <c r="R620" s="5"/>
      <c r="S620" s="5"/>
      <c r="T620" s="5"/>
      <c r="U620" s="5"/>
      <c r="V620" s="5"/>
      <c r="W620" s="5"/>
      <c r="X620" s="5"/>
      <c r="Y620" s="5"/>
      <c r="Z620" s="5"/>
    </row>
    <row r="621" spans="1:26" ht="14" x14ac:dyDescent="0.15">
      <c r="A621" s="48"/>
      <c r="B621" s="5"/>
      <c r="C621" s="5"/>
      <c r="D621" s="5"/>
      <c r="E621" s="5"/>
      <c r="F621" s="48"/>
      <c r="G621" s="5"/>
      <c r="H621" s="5"/>
      <c r="I621" s="5"/>
      <c r="J621" s="5"/>
      <c r="K621" s="5"/>
      <c r="L621" s="5"/>
      <c r="M621" s="5"/>
      <c r="N621" s="5"/>
      <c r="O621" s="5"/>
      <c r="P621" s="5"/>
      <c r="Q621" s="5"/>
      <c r="R621" s="5"/>
      <c r="S621" s="5"/>
      <c r="T621" s="5"/>
      <c r="U621" s="5"/>
      <c r="V621" s="5"/>
      <c r="W621" s="5"/>
      <c r="X621" s="5"/>
      <c r="Y621" s="5"/>
      <c r="Z621" s="5"/>
    </row>
    <row r="622" spans="1:26" ht="14" x14ac:dyDescent="0.15">
      <c r="A622" s="48"/>
      <c r="B622" s="5"/>
      <c r="C622" s="5"/>
      <c r="D622" s="5"/>
      <c r="E622" s="5"/>
      <c r="F622" s="48"/>
      <c r="G622" s="5"/>
      <c r="H622" s="5"/>
      <c r="I622" s="5"/>
      <c r="J622" s="5"/>
      <c r="K622" s="5"/>
      <c r="L622" s="5"/>
      <c r="M622" s="5"/>
      <c r="N622" s="5"/>
      <c r="O622" s="5"/>
      <c r="P622" s="5"/>
      <c r="Q622" s="5"/>
      <c r="R622" s="5"/>
      <c r="S622" s="5"/>
      <c r="T622" s="5"/>
      <c r="U622" s="5"/>
      <c r="V622" s="5"/>
      <c r="W622" s="5"/>
      <c r="X622" s="5"/>
      <c r="Y622" s="5"/>
      <c r="Z622" s="5"/>
    </row>
    <row r="623" spans="1:26" ht="14" x14ac:dyDescent="0.15">
      <c r="A623" s="48"/>
      <c r="B623" s="5"/>
      <c r="C623" s="5"/>
      <c r="D623" s="5"/>
      <c r="E623" s="5"/>
      <c r="F623" s="48"/>
      <c r="G623" s="5"/>
      <c r="H623" s="5"/>
      <c r="I623" s="5"/>
      <c r="J623" s="5"/>
      <c r="K623" s="5"/>
      <c r="L623" s="5"/>
      <c r="M623" s="5"/>
      <c r="N623" s="5"/>
      <c r="O623" s="5"/>
      <c r="P623" s="5"/>
      <c r="Q623" s="5"/>
      <c r="R623" s="5"/>
      <c r="S623" s="5"/>
      <c r="T623" s="5"/>
      <c r="U623" s="5"/>
      <c r="V623" s="5"/>
      <c r="W623" s="5"/>
      <c r="X623" s="5"/>
      <c r="Y623" s="5"/>
      <c r="Z623" s="5"/>
    </row>
    <row r="624" spans="1:26" ht="14" x14ac:dyDescent="0.15">
      <c r="A624" s="48"/>
      <c r="B624" s="5"/>
      <c r="C624" s="5"/>
      <c r="D624" s="5"/>
      <c r="E624" s="5"/>
      <c r="F624" s="48"/>
      <c r="G624" s="5"/>
      <c r="H624" s="5"/>
      <c r="I624" s="5"/>
      <c r="J624" s="5"/>
      <c r="K624" s="5"/>
      <c r="L624" s="5"/>
      <c r="M624" s="5"/>
      <c r="N624" s="5"/>
      <c r="O624" s="5"/>
      <c r="P624" s="5"/>
      <c r="Q624" s="5"/>
      <c r="R624" s="5"/>
      <c r="S624" s="5"/>
      <c r="T624" s="5"/>
      <c r="U624" s="5"/>
      <c r="V624" s="5"/>
      <c r="W624" s="5"/>
      <c r="X624" s="5"/>
      <c r="Y624" s="5"/>
      <c r="Z624" s="5"/>
    </row>
    <row r="625" spans="1:26" ht="14" x14ac:dyDescent="0.15">
      <c r="A625" s="48"/>
      <c r="B625" s="5"/>
      <c r="C625" s="5"/>
      <c r="D625" s="5"/>
      <c r="E625" s="5"/>
      <c r="F625" s="48"/>
      <c r="G625" s="5"/>
      <c r="H625" s="5"/>
      <c r="I625" s="5"/>
      <c r="J625" s="5"/>
      <c r="K625" s="5"/>
      <c r="L625" s="5"/>
      <c r="M625" s="5"/>
      <c r="N625" s="5"/>
      <c r="O625" s="5"/>
      <c r="P625" s="5"/>
      <c r="Q625" s="5"/>
      <c r="R625" s="5"/>
      <c r="S625" s="5"/>
      <c r="T625" s="5"/>
      <c r="U625" s="5"/>
      <c r="V625" s="5"/>
      <c r="W625" s="5"/>
      <c r="X625" s="5"/>
      <c r="Y625" s="5"/>
      <c r="Z625" s="5"/>
    </row>
    <row r="626" spans="1:26" ht="14" x14ac:dyDescent="0.15">
      <c r="A626" s="48"/>
      <c r="B626" s="5"/>
      <c r="C626" s="5"/>
      <c r="D626" s="5"/>
      <c r="E626" s="5"/>
      <c r="F626" s="48"/>
      <c r="G626" s="5"/>
      <c r="H626" s="5"/>
      <c r="I626" s="5"/>
      <c r="J626" s="5"/>
      <c r="K626" s="5"/>
      <c r="L626" s="5"/>
      <c r="M626" s="5"/>
      <c r="N626" s="5"/>
      <c r="O626" s="5"/>
      <c r="P626" s="5"/>
      <c r="Q626" s="5"/>
      <c r="R626" s="5"/>
      <c r="S626" s="5"/>
      <c r="T626" s="5"/>
      <c r="U626" s="5"/>
      <c r="V626" s="5"/>
      <c r="W626" s="5"/>
      <c r="X626" s="5"/>
      <c r="Y626" s="5"/>
      <c r="Z626" s="5"/>
    </row>
    <row r="627" spans="1:26" ht="14" x14ac:dyDescent="0.15">
      <c r="A627" s="48"/>
      <c r="B627" s="5"/>
      <c r="C627" s="5"/>
      <c r="D627" s="5"/>
      <c r="E627" s="5"/>
      <c r="F627" s="48"/>
      <c r="G627" s="5"/>
      <c r="H627" s="5"/>
      <c r="I627" s="5"/>
      <c r="J627" s="5"/>
      <c r="K627" s="5"/>
      <c r="L627" s="5"/>
      <c r="M627" s="5"/>
      <c r="N627" s="5"/>
      <c r="O627" s="5"/>
      <c r="P627" s="5"/>
      <c r="Q627" s="5"/>
      <c r="R627" s="5"/>
      <c r="S627" s="5"/>
      <c r="T627" s="5"/>
      <c r="U627" s="5"/>
      <c r="V627" s="5"/>
      <c r="W627" s="5"/>
      <c r="X627" s="5"/>
      <c r="Y627" s="5"/>
      <c r="Z627" s="5"/>
    </row>
    <row r="628" spans="1:26" ht="14" x14ac:dyDescent="0.15">
      <c r="A628" s="48"/>
      <c r="B628" s="5"/>
      <c r="C628" s="5"/>
      <c r="D628" s="5"/>
      <c r="E628" s="5"/>
      <c r="F628" s="48"/>
      <c r="G628" s="5"/>
      <c r="H628" s="5"/>
      <c r="I628" s="5"/>
      <c r="J628" s="5"/>
      <c r="K628" s="5"/>
      <c r="L628" s="5"/>
      <c r="M628" s="5"/>
      <c r="N628" s="5"/>
      <c r="O628" s="5"/>
      <c r="P628" s="5"/>
      <c r="Q628" s="5"/>
      <c r="R628" s="5"/>
      <c r="S628" s="5"/>
      <c r="T628" s="5"/>
      <c r="U628" s="5"/>
      <c r="V628" s="5"/>
      <c r="W628" s="5"/>
      <c r="X628" s="5"/>
      <c r="Y628" s="5"/>
      <c r="Z628" s="5"/>
    </row>
    <row r="629" spans="1:26" ht="14" x14ac:dyDescent="0.15">
      <c r="A629" s="48"/>
      <c r="B629" s="5"/>
      <c r="C629" s="5"/>
      <c r="D629" s="5"/>
      <c r="E629" s="5"/>
      <c r="F629" s="48"/>
      <c r="G629" s="5"/>
      <c r="H629" s="5"/>
      <c r="I629" s="5"/>
      <c r="J629" s="5"/>
      <c r="K629" s="5"/>
      <c r="L629" s="5"/>
      <c r="M629" s="5"/>
      <c r="N629" s="5"/>
      <c r="O629" s="5"/>
      <c r="P629" s="5"/>
      <c r="Q629" s="5"/>
      <c r="R629" s="5"/>
      <c r="S629" s="5"/>
      <c r="T629" s="5"/>
      <c r="U629" s="5"/>
      <c r="V629" s="5"/>
      <c r="W629" s="5"/>
      <c r="X629" s="5"/>
      <c r="Y629" s="5"/>
      <c r="Z629" s="5"/>
    </row>
    <row r="630" spans="1:26" ht="14" x14ac:dyDescent="0.15">
      <c r="A630" s="48"/>
      <c r="B630" s="5"/>
      <c r="C630" s="5"/>
      <c r="D630" s="5"/>
      <c r="E630" s="5"/>
      <c r="F630" s="48"/>
      <c r="G630" s="5"/>
      <c r="H630" s="5"/>
      <c r="I630" s="5"/>
      <c r="J630" s="5"/>
      <c r="K630" s="5"/>
      <c r="L630" s="5"/>
      <c r="M630" s="5"/>
      <c r="N630" s="5"/>
      <c r="O630" s="5"/>
      <c r="P630" s="5"/>
      <c r="Q630" s="5"/>
      <c r="R630" s="5"/>
      <c r="S630" s="5"/>
      <c r="T630" s="5"/>
      <c r="U630" s="5"/>
      <c r="V630" s="5"/>
      <c r="W630" s="5"/>
      <c r="X630" s="5"/>
      <c r="Y630" s="5"/>
      <c r="Z630" s="5"/>
    </row>
    <row r="631" spans="1:26" ht="14" x14ac:dyDescent="0.15">
      <c r="A631" s="48"/>
      <c r="B631" s="5"/>
      <c r="C631" s="5"/>
      <c r="D631" s="5"/>
      <c r="E631" s="5"/>
      <c r="F631" s="48"/>
      <c r="G631" s="5"/>
      <c r="H631" s="5"/>
      <c r="I631" s="5"/>
      <c r="J631" s="5"/>
      <c r="K631" s="5"/>
      <c r="L631" s="5"/>
      <c r="M631" s="5"/>
      <c r="N631" s="5"/>
      <c r="O631" s="5"/>
      <c r="P631" s="5"/>
      <c r="Q631" s="5"/>
      <c r="R631" s="5"/>
      <c r="S631" s="5"/>
      <c r="T631" s="5"/>
      <c r="U631" s="5"/>
      <c r="V631" s="5"/>
      <c r="W631" s="5"/>
      <c r="X631" s="5"/>
      <c r="Y631" s="5"/>
      <c r="Z631" s="5"/>
    </row>
    <row r="632" spans="1:26" ht="14" x14ac:dyDescent="0.15">
      <c r="A632" s="48"/>
      <c r="B632" s="5"/>
      <c r="C632" s="5"/>
      <c r="D632" s="5"/>
      <c r="E632" s="5"/>
      <c r="F632" s="48"/>
      <c r="G632" s="5"/>
      <c r="H632" s="5"/>
      <c r="I632" s="5"/>
      <c r="J632" s="5"/>
      <c r="K632" s="5"/>
      <c r="L632" s="5"/>
      <c r="M632" s="5"/>
      <c r="N632" s="5"/>
      <c r="O632" s="5"/>
      <c r="P632" s="5"/>
      <c r="Q632" s="5"/>
      <c r="R632" s="5"/>
      <c r="S632" s="5"/>
      <c r="T632" s="5"/>
      <c r="U632" s="5"/>
      <c r="V632" s="5"/>
      <c r="W632" s="5"/>
      <c r="X632" s="5"/>
      <c r="Y632" s="5"/>
      <c r="Z632" s="5"/>
    </row>
    <row r="633" spans="1:26" ht="14" x14ac:dyDescent="0.15">
      <c r="A633" s="48"/>
      <c r="B633" s="5"/>
      <c r="C633" s="5"/>
      <c r="D633" s="5"/>
      <c r="E633" s="5"/>
      <c r="F633" s="48"/>
      <c r="G633" s="5"/>
      <c r="H633" s="5"/>
      <c r="I633" s="5"/>
      <c r="J633" s="5"/>
      <c r="K633" s="5"/>
      <c r="L633" s="5"/>
      <c r="M633" s="5"/>
      <c r="N633" s="5"/>
      <c r="O633" s="5"/>
      <c r="P633" s="5"/>
      <c r="Q633" s="5"/>
      <c r="R633" s="5"/>
      <c r="S633" s="5"/>
      <c r="T633" s="5"/>
      <c r="U633" s="5"/>
      <c r="V633" s="5"/>
      <c r="W633" s="5"/>
      <c r="X633" s="5"/>
      <c r="Y633" s="5"/>
      <c r="Z633" s="5"/>
    </row>
    <row r="634" spans="1:26" ht="14" x14ac:dyDescent="0.15">
      <c r="A634" s="48"/>
      <c r="B634" s="5"/>
      <c r="C634" s="5"/>
      <c r="D634" s="5"/>
      <c r="E634" s="5"/>
      <c r="F634" s="48"/>
      <c r="G634" s="5"/>
      <c r="H634" s="5"/>
      <c r="I634" s="5"/>
      <c r="J634" s="5"/>
      <c r="K634" s="5"/>
      <c r="L634" s="5"/>
      <c r="M634" s="5"/>
      <c r="N634" s="5"/>
      <c r="O634" s="5"/>
      <c r="P634" s="5"/>
      <c r="Q634" s="5"/>
      <c r="R634" s="5"/>
      <c r="S634" s="5"/>
      <c r="T634" s="5"/>
      <c r="U634" s="5"/>
      <c r="V634" s="5"/>
      <c r="W634" s="5"/>
      <c r="X634" s="5"/>
      <c r="Y634" s="5"/>
      <c r="Z634" s="5"/>
    </row>
    <row r="635" spans="1:26" ht="14" x14ac:dyDescent="0.15">
      <c r="A635" s="48"/>
      <c r="B635" s="5"/>
      <c r="C635" s="5"/>
      <c r="D635" s="5"/>
      <c r="E635" s="5"/>
      <c r="F635" s="48"/>
      <c r="G635" s="5"/>
      <c r="H635" s="5"/>
      <c r="I635" s="5"/>
      <c r="J635" s="5"/>
      <c r="K635" s="5"/>
      <c r="L635" s="5"/>
      <c r="M635" s="5"/>
      <c r="N635" s="5"/>
      <c r="O635" s="5"/>
      <c r="P635" s="5"/>
      <c r="Q635" s="5"/>
      <c r="R635" s="5"/>
      <c r="S635" s="5"/>
      <c r="T635" s="5"/>
      <c r="U635" s="5"/>
      <c r="V635" s="5"/>
      <c r="W635" s="5"/>
      <c r="X635" s="5"/>
      <c r="Y635" s="5"/>
      <c r="Z635" s="5"/>
    </row>
    <row r="636" spans="1:26" ht="14" x14ac:dyDescent="0.15">
      <c r="A636" s="48"/>
      <c r="B636" s="5"/>
      <c r="C636" s="5"/>
      <c r="D636" s="5"/>
      <c r="E636" s="5"/>
      <c r="F636" s="48"/>
      <c r="G636" s="5"/>
      <c r="H636" s="5"/>
      <c r="I636" s="5"/>
      <c r="J636" s="5"/>
      <c r="K636" s="5"/>
      <c r="L636" s="5"/>
      <c r="M636" s="5"/>
      <c r="N636" s="5"/>
      <c r="O636" s="5"/>
      <c r="P636" s="5"/>
      <c r="Q636" s="5"/>
      <c r="R636" s="5"/>
      <c r="S636" s="5"/>
      <c r="T636" s="5"/>
      <c r="U636" s="5"/>
      <c r="V636" s="5"/>
      <c r="W636" s="5"/>
      <c r="X636" s="5"/>
      <c r="Y636" s="5"/>
      <c r="Z636" s="5"/>
    </row>
    <row r="637" spans="1:26" ht="14" x14ac:dyDescent="0.15">
      <c r="A637" s="48"/>
      <c r="B637" s="5"/>
      <c r="C637" s="5"/>
      <c r="D637" s="5"/>
      <c r="E637" s="5"/>
      <c r="F637" s="48"/>
      <c r="G637" s="5"/>
      <c r="H637" s="5"/>
      <c r="I637" s="5"/>
      <c r="J637" s="5"/>
      <c r="K637" s="5"/>
      <c r="L637" s="5"/>
      <c r="M637" s="5"/>
      <c r="N637" s="5"/>
      <c r="O637" s="5"/>
      <c r="P637" s="5"/>
      <c r="Q637" s="5"/>
      <c r="R637" s="5"/>
      <c r="S637" s="5"/>
      <c r="T637" s="5"/>
      <c r="U637" s="5"/>
      <c r="V637" s="5"/>
      <c r="W637" s="5"/>
      <c r="X637" s="5"/>
      <c r="Y637" s="5"/>
      <c r="Z637" s="5"/>
    </row>
    <row r="638" spans="1:26" ht="14" x14ac:dyDescent="0.15">
      <c r="A638" s="48"/>
      <c r="B638" s="5"/>
      <c r="C638" s="5"/>
      <c r="D638" s="5"/>
      <c r="E638" s="5"/>
      <c r="F638" s="48"/>
      <c r="G638" s="5"/>
      <c r="H638" s="5"/>
      <c r="I638" s="5"/>
      <c r="J638" s="5"/>
      <c r="K638" s="5"/>
      <c r="L638" s="5"/>
      <c r="M638" s="5"/>
      <c r="N638" s="5"/>
      <c r="O638" s="5"/>
      <c r="P638" s="5"/>
      <c r="Q638" s="5"/>
      <c r="R638" s="5"/>
      <c r="S638" s="5"/>
      <c r="T638" s="5"/>
      <c r="U638" s="5"/>
      <c r="V638" s="5"/>
      <c r="W638" s="5"/>
      <c r="X638" s="5"/>
      <c r="Y638" s="5"/>
      <c r="Z638" s="5"/>
    </row>
    <row r="639" spans="1:26" ht="14" x14ac:dyDescent="0.15">
      <c r="A639" s="48"/>
      <c r="B639" s="5"/>
      <c r="C639" s="5"/>
      <c r="D639" s="5"/>
      <c r="E639" s="5"/>
      <c r="F639" s="48"/>
      <c r="G639" s="5"/>
      <c r="H639" s="5"/>
      <c r="I639" s="5"/>
      <c r="J639" s="5"/>
      <c r="K639" s="5"/>
      <c r="L639" s="5"/>
      <c r="M639" s="5"/>
      <c r="N639" s="5"/>
      <c r="O639" s="5"/>
      <c r="P639" s="5"/>
      <c r="Q639" s="5"/>
      <c r="R639" s="5"/>
      <c r="S639" s="5"/>
      <c r="T639" s="5"/>
      <c r="U639" s="5"/>
      <c r="V639" s="5"/>
      <c r="W639" s="5"/>
      <c r="X639" s="5"/>
      <c r="Y639" s="5"/>
      <c r="Z639" s="5"/>
    </row>
    <row r="640" spans="1:26" ht="14" x14ac:dyDescent="0.15">
      <c r="A640" s="48"/>
      <c r="B640" s="5"/>
      <c r="C640" s="5"/>
      <c r="D640" s="5"/>
      <c r="E640" s="5"/>
      <c r="F640" s="48"/>
      <c r="G640" s="5"/>
      <c r="H640" s="5"/>
      <c r="I640" s="5"/>
      <c r="J640" s="5"/>
      <c r="K640" s="5"/>
      <c r="L640" s="5"/>
      <c r="M640" s="5"/>
      <c r="N640" s="5"/>
      <c r="O640" s="5"/>
      <c r="P640" s="5"/>
      <c r="Q640" s="5"/>
      <c r="R640" s="5"/>
      <c r="S640" s="5"/>
      <c r="T640" s="5"/>
      <c r="U640" s="5"/>
      <c r="V640" s="5"/>
      <c r="W640" s="5"/>
      <c r="X640" s="5"/>
      <c r="Y640" s="5"/>
      <c r="Z640" s="5"/>
    </row>
    <row r="641" spans="1:26" ht="14" x14ac:dyDescent="0.15">
      <c r="A641" s="48"/>
      <c r="B641" s="5"/>
      <c r="C641" s="5"/>
      <c r="D641" s="5"/>
      <c r="E641" s="5"/>
      <c r="F641" s="48"/>
      <c r="G641" s="5"/>
      <c r="H641" s="5"/>
      <c r="I641" s="5"/>
      <c r="J641" s="5"/>
      <c r="K641" s="5"/>
      <c r="L641" s="5"/>
      <c r="M641" s="5"/>
      <c r="N641" s="5"/>
      <c r="O641" s="5"/>
      <c r="P641" s="5"/>
      <c r="Q641" s="5"/>
      <c r="R641" s="5"/>
      <c r="S641" s="5"/>
      <c r="T641" s="5"/>
      <c r="U641" s="5"/>
      <c r="V641" s="5"/>
      <c r="W641" s="5"/>
      <c r="X641" s="5"/>
      <c r="Y641" s="5"/>
      <c r="Z641" s="5"/>
    </row>
    <row r="642" spans="1:26" ht="14" x14ac:dyDescent="0.15">
      <c r="A642" s="48"/>
      <c r="B642" s="5"/>
      <c r="C642" s="5"/>
      <c r="D642" s="5"/>
      <c r="E642" s="5"/>
      <c r="F642" s="48"/>
      <c r="G642" s="5"/>
      <c r="H642" s="5"/>
      <c r="I642" s="5"/>
      <c r="J642" s="5"/>
      <c r="K642" s="5"/>
      <c r="L642" s="5"/>
      <c r="M642" s="5"/>
      <c r="N642" s="5"/>
      <c r="O642" s="5"/>
      <c r="P642" s="5"/>
      <c r="Q642" s="5"/>
      <c r="R642" s="5"/>
      <c r="S642" s="5"/>
      <c r="T642" s="5"/>
      <c r="U642" s="5"/>
      <c r="V642" s="5"/>
      <c r="W642" s="5"/>
      <c r="X642" s="5"/>
      <c r="Y642" s="5"/>
      <c r="Z642" s="5"/>
    </row>
    <row r="643" spans="1:26" ht="14" x14ac:dyDescent="0.15">
      <c r="A643" s="48"/>
      <c r="B643" s="5"/>
      <c r="C643" s="5"/>
      <c r="D643" s="5"/>
      <c r="E643" s="5"/>
      <c r="F643" s="48"/>
      <c r="G643" s="5"/>
      <c r="H643" s="5"/>
      <c r="I643" s="5"/>
      <c r="J643" s="5"/>
      <c r="K643" s="5"/>
      <c r="L643" s="5"/>
      <c r="M643" s="5"/>
      <c r="N643" s="5"/>
      <c r="O643" s="5"/>
      <c r="P643" s="5"/>
      <c r="Q643" s="5"/>
      <c r="R643" s="5"/>
      <c r="S643" s="5"/>
      <c r="T643" s="5"/>
      <c r="U643" s="5"/>
      <c r="V643" s="5"/>
      <c r="W643" s="5"/>
      <c r="X643" s="5"/>
      <c r="Y643" s="5"/>
      <c r="Z643" s="5"/>
    </row>
    <row r="644" spans="1:26" ht="14" x14ac:dyDescent="0.15">
      <c r="A644" s="48"/>
      <c r="B644" s="5"/>
      <c r="C644" s="5"/>
      <c r="D644" s="5"/>
      <c r="E644" s="5"/>
      <c r="F644" s="48"/>
      <c r="G644" s="5"/>
      <c r="H644" s="5"/>
      <c r="I644" s="5"/>
      <c r="J644" s="5"/>
      <c r="K644" s="5"/>
      <c r="L644" s="5"/>
      <c r="M644" s="5"/>
      <c r="N644" s="5"/>
      <c r="O644" s="5"/>
      <c r="P644" s="5"/>
      <c r="Q644" s="5"/>
      <c r="R644" s="5"/>
      <c r="S644" s="5"/>
      <c r="T644" s="5"/>
      <c r="U644" s="5"/>
      <c r="V644" s="5"/>
      <c r="W644" s="5"/>
      <c r="X644" s="5"/>
      <c r="Y644" s="5"/>
      <c r="Z644" s="5"/>
    </row>
    <row r="645" spans="1:26" ht="14" x14ac:dyDescent="0.15">
      <c r="A645" s="48"/>
      <c r="B645" s="5"/>
      <c r="C645" s="5"/>
      <c r="D645" s="5"/>
      <c r="E645" s="5"/>
      <c r="F645" s="48"/>
      <c r="G645" s="5"/>
      <c r="H645" s="5"/>
      <c r="I645" s="5"/>
      <c r="J645" s="5"/>
      <c r="K645" s="5"/>
      <c r="L645" s="5"/>
      <c r="M645" s="5"/>
      <c r="N645" s="5"/>
      <c r="O645" s="5"/>
      <c r="P645" s="5"/>
      <c r="Q645" s="5"/>
      <c r="R645" s="5"/>
      <c r="S645" s="5"/>
      <c r="T645" s="5"/>
      <c r="U645" s="5"/>
      <c r="V645" s="5"/>
      <c r="W645" s="5"/>
      <c r="X645" s="5"/>
      <c r="Y645" s="5"/>
      <c r="Z645" s="5"/>
    </row>
    <row r="646" spans="1:26" ht="14" x14ac:dyDescent="0.15">
      <c r="A646" s="48"/>
      <c r="B646" s="5"/>
      <c r="C646" s="5"/>
      <c r="D646" s="5"/>
      <c r="E646" s="5"/>
      <c r="F646" s="48"/>
      <c r="G646" s="5"/>
      <c r="H646" s="5"/>
      <c r="I646" s="5"/>
      <c r="J646" s="5"/>
      <c r="K646" s="5"/>
      <c r="L646" s="5"/>
      <c r="M646" s="5"/>
      <c r="N646" s="5"/>
      <c r="O646" s="5"/>
      <c r="P646" s="5"/>
      <c r="Q646" s="5"/>
      <c r="R646" s="5"/>
      <c r="S646" s="5"/>
      <c r="T646" s="5"/>
      <c r="U646" s="5"/>
      <c r="V646" s="5"/>
      <c r="W646" s="5"/>
      <c r="X646" s="5"/>
      <c r="Y646" s="5"/>
      <c r="Z646" s="5"/>
    </row>
    <row r="647" spans="1:26" ht="14" x14ac:dyDescent="0.15">
      <c r="A647" s="48"/>
      <c r="B647" s="5"/>
      <c r="C647" s="5"/>
      <c r="D647" s="5"/>
      <c r="E647" s="5"/>
      <c r="F647" s="48"/>
      <c r="G647" s="5"/>
      <c r="H647" s="5"/>
      <c r="I647" s="5"/>
      <c r="J647" s="5"/>
      <c r="K647" s="5"/>
      <c r="L647" s="5"/>
      <c r="M647" s="5"/>
      <c r="N647" s="5"/>
      <c r="O647" s="5"/>
      <c r="P647" s="5"/>
      <c r="Q647" s="5"/>
      <c r="R647" s="5"/>
      <c r="S647" s="5"/>
      <c r="T647" s="5"/>
      <c r="U647" s="5"/>
      <c r="V647" s="5"/>
      <c r="W647" s="5"/>
      <c r="X647" s="5"/>
      <c r="Y647" s="5"/>
      <c r="Z647" s="5"/>
    </row>
    <row r="648" spans="1:26" ht="14" x14ac:dyDescent="0.15">
      <c r="A648" s="48"/>
      <c r="B648" s="5"/>
      <c r="C648" s="5"/>
      <c r="D648" s="5"/>
      <c r="E648" s="5"/>
      <c r="F648" s="48"/>
      <c r="G648" s="5"/>
      <c r="H648" s="5"/>
      <c r="I648" s="5"/>
      <c r="J648" s="5"/>
      <c r="K648" s="5"/>
      <c r="L648" s="5"/>
      <c r="M648" s="5"/>
      <c r="N648" s="5"/>
      <c r="O648" s="5"/>
      <c r="P648" s="5"/>
      <c r="Q648" s="5"/>
      <c r="R648" s="5"/>
      <c r="S648" s="5"/>
      <c r="T648" s="5"/>
      <c r="U648" s="5"/>
      <c r="V648" s="5"/>
      <c r="W648" s="5"/>
      <c r="X648" s="5"/>
      <c r="Y648" s="5"/>
      <c r="Z648" s="5"/>
    </row>
    <row r="649" spans="1:26" ht="14" x14ac:dyDescent="0.15">
      <c r="A649" s="48"/>
      <c r="B649" s="5"/>
      <c r="C649" s="5"/>
      <c r="D649" s="5"/>
      <c r="E649" s="5"/>
      <c r="F649" s="48"/>
      <c r="G649" s="5"/>
      <c r="H649" s="5"/>
      <c r="I649" s="5"/>
      <c r="J649" s="5"/>
      <c r="K649" s="5"/>
      <c r="L649" s="5"/>
      <c r="M649" s="5"/>
      <c r="N649" s="5"/>
      <c r="O649" s="5"/>
      <c r="P649" s="5"/>
      <c r="Q649" s="5"/>
      <c r="R649" s="5"/>
      <c r="S649" s="5"/>
      <c r="T649" s="5"/>
      <c r="U649" s="5"/>
      <c r="V649" s="5"/>
      <c r="W649" s="5"/>
      <c r="X649" s="5"/>
      <c r="Y649" s="5"/>
      <c r="Z649" s="5"/>
    </row>
    <row r="650" spans="1:26" ht="14" x14ac:dyDescent="0.15">
      <c r="A650" s="48"/>
      <c r="B650" s="5"/>
      <c r="C650" s="5"/>
      <c r="D650" s="5"/>
      <c r="E650" s="5"/>
      <c r="F650" s="48"/>
      <c r="G650" s="5"/>
      <c r="H650" s="5"/>
      <c r="I650" s="5"/>
      <c r="J650" s="5"/>
      <c r="K650" s="5"/>
      <c r="L650" s="5"/>
      <c r="M650" s="5"/>
      <c r="N650" s="5"/>
      <c r="O650" s="5"/>
      <c r="P650" s="5"/>
      <c r="Q650" s="5"/>
      <c r="R650" s="5"/>
      <c r="S650" s="5"/>
      <c r="T650" s="5"/>
      <c r="U650" s="5"/>
      <c r="V650" s="5"/>
      <c r="W650" s="5"/>
      <c r="X650" s="5"/>
      <c r="Y650" s="5"/>
      <c r="Z650" s="5"/>
    </row>
    <row r="651" spans="1:26" ht="14" x14ac:dyDescent="0.15">
      <c r="A651" s="48"/>
      <c r="B651" s="5"/>
      <c r="C651" s="5"/>
      <c r="D651" s="5"/>
      <c r="E651" s="5"/>
      <c r="F651" s="48"/>
      <c r="G651" s="5"/>
      <c r="H651" s="5"/>
      <c r="I651" s="5"/>
      <c r="J651" s="5"/>
      <c r="K651" s="5"/>
      <c r="L651" s="5"/>
      <c r="M651" s="5"/>
      <c r="N651" s="5"/>
      <c r="O651" s="5"/>
      <c r="P651" s="5"/>
      <c r="Q651" s="5"/>
      <c r="R651" s="5"/>
      <c r="S651" s="5"/>
      <c r="T651" s="5"/>
      <c r="U651" s="5"/>
      <c r="V651" s="5"/>
      <c r="W651" s="5"/>
      <c r="X651" s="5"/>
      <c r="Y651" s="5"/>
      <c r="Z651" s="5"/>
    </row>
    <row r="652" spans="1:26" ht="14" x14ac:dyDescent="0.15">
      <c r="A652" s="48"/>
      <c r="B652" s="5"/>
      <c r="C652" s="5"/>
      <c r="D652" s="5"/>
      <c r="E652" s="5"/>
      <c r="F652" s="48"/>
      <c r="G652" s="5"/>
      <c r="H652" s="5"/>
      <c r="I652" s="5"/>
      <c r="J652" s="5"/>
      <c r="K652" s="5"/>
      <c r="L652" s="5"/>
      <c r="M652" s="5"/>
      <c r="N652" s="5"/>
      <c r="O652" s="5"/>
      <c r="P652" s="5"/>
      <c r="Q652" s="5"/>
      <c r="R652" s="5"/>
      <c r="S652" s="5"/>
      <c r="T652" s="5"/>
      <c r="U652" s="5"/>
      <c r="V652" s="5"/>
      <c r="W652" s="5"/>
      <c r="X652" s="5"/>
      <c r="Y652" s="5"/>
      <c r="Z652" s="5"/>
    </row>
    <row r="653" spans="1:26" ht="14" x14ac:dyDescent="0.15">
      <c r="A653" s="48"/>
      <c r="B653" s="5"/>
      <c r="C653" s="5"/>
      <c r="D653" s="5"/>
      <c r="E653" s="5"/>
      <c r="F653" s="48"/>
      <c r="G653" s="5"/>
      <c r="H653" s="5"/>
      <c r="I653" s="5"/>
      <c r="J653" s="5"/>
      <c r="K653" s="5"/>
      <c r="L653" s="5"/>
      <c r="M653" s="5"/>
      <c r="N653" s="5"/>
      <c r="O653" s="5"/>
      <c r="P653" s="5"/>
      <c r="Q653" s="5"/>
      <c r="R653" s="5"/>
      <c r="S653" s="5"/>
      <c r="T653" s="5"/>
      <c r="U653" s="5"/>
      <c r="V653" s="5"/>
      <c r="W653" s="5"/>
      <c r="X653" s="5"/>
      <c r="Y653" s="5"/>
      <c r="Z653" s="5"/>
    </row>
    <row r="654" spans="1:26" ht="14" x14ac:dyDescent="0.15">
      <c r="A654" s="48"/>
      <c r="B654" s="5"/>
      <c r="C654" s="5"/>
      <c r="D654" s="5"/>
      <c r="E654" s="5"/>
      <c r="F654" s="48"/>
      <c r="G654" s="5"/>
      <c r="H654" s="5"/>
      <c r="I654" s="5"/>
      <c r="J654" s="5"/>
      <c r="K654" s="5"/>
      <c r="L654" s="5"/>
      <c r="M654" s="5"/>
      <c r="N654" s="5"/>
      <c r="O654" s="5"/>
      <c r="P654" s="5"/>
      <c r="Q654" s="5"/>
      <c r="R654" s="5"/>
      <c r="S654" s="5"/>
      <c r="T654" s="5"/>
      <c r="U654" s="5"/>
      <c r="V654" s="5"/>
      <c r="W654" s="5"/>
      <c r="X654" s="5"/>
      <c r="Y654" s="5"/>
      <c r="Z654" s="5"/>
    </row>
    <row r="655" spans="1:26" ht="14" x14ac:dyDescent="0.15">
      <c r="A655" s="48"/>
      <c r="B655" s="5"/>
      <c r="C655" s="5"/>
      <c r="D655" s="5"/>
      <c r="E655" s="5"/>
      <c r="F655" s="48"/>
      <c r="G655" s="5"/>
      <c r="H655" s="5"/>
      <c r="I655" s="5"/>
      <c r="J655" s="5"/>
      <c r="K655" s="5"/>
      <c r="L655" s="5"/>
      <c r="M655" s="5"/>
      <c r="N655" s="5"/>
      <c r="O655" s="5"/>
      <c r="P655" s="5"/>
      <c r="Q655" s="5"/>
      <c r="R655" s="5"/>
      <c r="S655" s="5"/>
      <c r="T655" s="5"/>
      <c r="U655" s="5"/>
      <c r="V655" s="5"/>
      <c r="W655" s="5"/>
      <c r="X655" s="5"/>
      <c r="Y655" s="5"/>
      <c r="Z655" s="5"/>
    </row>
    <row r="656" spans="1:26" ht="14" x14ac:dyDescent="0.15">
      <c r="A656" s="48"/>
      <c r="B656" s="5"/>
      <c r="C656" s="5"/>
      <c r="D656" s="5"/>
      <c r="E656" s="5"/>
      <c r="F656" s="48"/>
      <c r="G656" s="5"/>
      <c r="H656" s="5"/>
      <c r="I656" s="5"/>
      <c r="J656" s="5"/>
      <c r="K656" s="5"/>
      <c r="L656" s="5"/>
      <c r="M656" s="5"/>
      <c r="N656" s="5"/>
      <c r="O656" s="5"/>
      <c r="P656" s="5"/>
      <c r="Q656" s="5"/>
      <c r="R656" s="5"/>
      <c r="S656" s="5"/>
      <c r="T656" s="5"/>
      <c r="U656" s="5"/>
      <c r="V656" s="5"/>
      <c r="W656" s="5"/>
      <c r="X656" s="5"/>
      <c r="Y656" s="5"/>
      <c r="Z656" s="5"/>
    </row>
    <row r="657" spans="1:26" ht="14" x14ac:dyDescent="0.15">
      <c r="A657" s="48"/>
      <c r="B657" s="5"/>
      <c r="C657" s="5"/>
      <c r="D657" s="5"/>
      <c r="E657" s="5"/>
      <c r="F657" s="48"/>
      <c r="G657" s="5"/>
      <c r="H657" s="5"/>
      <c r="I657" s="5"/>
      <c r="J657" s="5"/>
      <c r="K657" s="5"/>
      <c r="L657" s="5"/>
      <c r="M657" s="5"/>
      <c r="N657" s="5"/>
      <c r="O657" s="5"/>
      <c r="P657" s="5"/>
      <c r="Q657" s="5"/>
      <c r="R657" s="5"/>
      <c r="S657" s="5"/>
      <c r="T657" s="5"/>
      <c r="U657" s="5"/>
      <c r="V657" s="5"/>
      <c r="W657" s="5"/>
      <c r="X657" s="5"/>
      <c r="Y657" s="5"/>
      <c r="Z657" s="5"/>
    </row>
    <row r="658" spans="1:26" ht="14" x14ac:dyDescent="0.15">
      <c r="A658" s="48"/>
      <c r="B658" s="5"/>
      <c r="C658" s="5"/>
      <c r="D658" s="5"/>
      <c r="E658" s="5"/>
      <c r="F658" s="48"/>
      <c r="G658" s="5"/>
      <c r="H658" s="5"/>
      <c r="I658" s="5"/>
      <c r="J658" s="5"/>
      <c r="K658" s="5"/>
      <c r="L658" s="5"/>
      <c r="M658" s="5"/>
      <c r="N658" s="5"/>
      <c r="O658" s="5"/>
      <c r="P658" s="5"/>
      <c r="Q658" s="5"/>
      <c r="R658" s="5"/>
      <c r="S658" s="5"/>
      <c r="T658" s="5"/>
      <c r="U658" s="5"/>
      <c r="V658" s="5"/>
      <c r="W658" s="5"/>
      <c r="X658" s="5"/>
      <c r="Y658" s="5"/>
      <c r="Z658" s="5"/>
    </row>
    <row r="659" spans="1:26" ht="14" x14ac:dyDescent="0.15">
      <c r="A659" s="48"/>
      <c r="B659" s="5"/>
      <c r="C659" s="5"/>
      <c r="D659" s="5"/>
      <c r="E659" s="5"/>
      <c r="F659" s="48"/>
      <c r="G659" s="5"/>
      <c r="H659" s="5"/>
      <c r="I659" s="5"/>
      <c r="J659" s="5"/>
      <c r="K659" s="5"/>
      <c r="L659" s="5"/>
      <c r="M659" s="5"/>
      <c r="N659" s="5"/>
      <c r="O659" s="5"/>
      <c r="P659" s="5"/>
      <c r="Q659" s="5"/>
      <c r="R659" s="5"/>
      <c r="S659" s="5"/>
      <c r="T659" s="5"/>
      <c r="U659" s="5"/>
      <c r="V659" s="5"/>
      <c r="W659" s="5"/>
      <c r="X659" s="5"/>
      <c r="Y659" s="5"/>
      <c r="Z659" s="5"/>
    </row>
    <row r="660" spans="1:26" ht="14" x14ac:dyDescent="0.15">
      <c r="A660" s="48"/>
      <c r="B660" s="5"/>
      <c r="C660" s="5"/>
      <c r="D660" s="5"/>
      <c r="E660" s="5"/>
      <c r="F660" s="48"/>
      <c r="G660" s="5"/>
      <c r="H660" s="5"/>
      <c r="I660" s="5"/>
      <c r="J660" s="5"/>
      <c r="K660" s="5"/>
      <c r="L660" s="5"/>
      <c r="M660" s="5"/>
      <c r="N660" s="5"/>
      <c r="O660" s="5"/>
      <c r="P660" s="5"/>
      <c r="Q660" s="5"/>
      <c r="R660" s="5"/>
      <c r="S660" s="5"/>
      <c r="T660" s="5"/>
      <c r="U660" s="5"/>
      <c r="V660" s="5"/>
      <c r="W660" s="5"/>
      <c r="X660" s="5"/>
      <c r="Y660" s="5"/>
      <c r="Z660" s="5"/>
    </row>
    <row r="661" spans="1:26" ht="14" x14ac:dyDescent="0.15">
      <c r="A661" s="48"/>
      <c r="B661" s="5"/>
      <c r="C661" s="5"/>
      <c r="D661" s="5"/>
      <c r="E661" s="5"/>
      <c r="F661" s="48"/>
      <c r="G661" s="5"/>
      <c r="H661" s="5"/>
      <c r="I661" s="5"/>
      <c r="J661" s="5"/>
      <c r="K661" s="5"/>
      <c r="L661" s="5"/>
      <c r="M661" s="5"/>
      <c r="N661" s="5"/>
      <c r="O661" s="5"/>
      <c r="P661" s="5"/>
      <c r="Q661" s="5"/>
      <c r="R661" s="5"/>
      <c r="S661" s="5"/>
      <c r="T661" s="5"/>
      <c r="U661" s="5"/>
      <c r="V661" s="5"/>
      <c r="W661" s="5"/>
      <c r="X661" s="5"/>
      <c r="Y661" s="5"/>
      <c r="Z661" s="5"/>
    </row>
    <row r="662" spans="1:26" ht="14" x14ac:dyDescent="0.15">
      <c r="A662" s="48"/>
      <c r="B662" s="5"/>
      <c r="C662" s="5"/>
      <c r="D662" s="5"/>
      <c r="E662" s="5"/>
      <c r="F662" s="48"/>
      <c r="G662" s="5"/>
      <c r="H662" s="5"/>
      <c r="I662" s="5"/>
      <c r="J662" s="5"/>
      <c r="K662" s="5"/>
      <c r="L662" s="5"/>
      <c r="M662" s="5"/>
      <c r="N662" s="5"/>
      <c r="O662" s="5"/>
      <c r="P662" s="5"/>
      <c r="Q662" s="5"/>
      <c r="R662" s="5"/>
      <c r="S662" s="5"/>
      <c r="T662" s="5"/>
      <c r="U662" s="5"/>
      <c r="V662" s="5"/>
      <c r="W662" s="5"/>
      <c r="X662" s="5"/>
      <c r="Y662" s="5"/>
      <c r="Z662" s="5"/>
    </row>
    <row r="663" spans="1:26" ht="14" x14ac:dyDescent="0.15">
      <c r="A663" s="48"/>
      <c r="B663" s="5"/>
      <c r="C663" s="5"/>
      <c r="D663" s="5"/>
      <c r="E663" s="5"/>
      <c r="F663" s="48"/>
      <c r="G663" s="5"/>
      <c r="H663" s="5"/>
      <c r="I663" s="5"/>
      <c r="J663" s="5"/>
      <c r="K663" s="5"/>
      <c r="L663" s="5"/>
      <c r="M663" s="5"/>
      <c r="N663" s="5"/>
      <c r="O663" s="5"/>
      <c r="P663" s="5"/>
      <c r="Q663" s="5"/>
      <c r="R663" s="5"/>
      <c r="S663" s="5"/>
      <c r="T663" s="5"/>
      <c r="U663" s="5"/>
      <c r="V663" s="5"/>
      <c r="W663" s="5"/>
      <c r="X663" s="5"/>
      <c r="Y663" s="5"/>
      <c r="Z663" s="5"/>
    </row>
    <row r="664" spans="1:26" ht="14" x14ac:dyDescent="0.15">
      <c r="A664" s="48"/>
      <c r="B664" s="5"/>
      <c r="C664" s="5"/>
      <c r="D664" s="5"/>
      <c r="E664" s="5"/>
      <c r="F664" s="48"/>
      <c r="G664" s="5"/>
      <c r="H664" s="5"/>
      <c r="I664" s="5"/>
      <c r="J664" s="5"/>
      <c r="K664" s="5"/>
      <c r="L664" s="5"/>
      <c r="M664" s="5"/>
      <c r="N664" s="5"/>
      <c r="O664" s="5"/>
      <c r="P664" s="5"/>
      <c r="Q664" s="5"/>
      <c r="R664" s="5"/>
      <c r="S664" s="5"/>
      <c r="T664" s="5"/>
      <c r="U664" s="5"/>
      <c r="V664" s="5"/>
      <c r="W664" s="5"/>
      <c r="X664" s="5"/>
      <c r="Y664" s="5"/>
      <c r="Z664" s="5"/>
    </row>
    <row r="665" spans="1:26" ht="14" x14ac:dyDescent="0.15">
      <c r="A665" s="48"/>
      <c r="B665" s="5"/>
      <c r="C665" s="5"/>
      <c r="D665" s="5"/>
      <c r="E665" s="5"/>
      <c r="F665" s="48"/>
      <c r="G665" s="5"/>
      <c r="H665" s="5"/>
      <c r="I665" s="5"/>
      <c r="J665" s="5"/>
      <c r="K665" s="5"/>
      <c r="L665" s="5"/>
      <c r="M665" s="5"/>
      <c r="N665" s="5"/>
      <c r="O665" s="5"/>
      <c r="P665" s="5"/>
      <c r="Q665" s="5"/>
      <c r="R665" s="5"/>
      <c r="S665" s="5"/>
      <c r="T665" s="5"/>
      <c r="U665" s="5"/>
      <c r="V665" s="5"/>
      <c r="W665" s="5"/>
      <c r="X665" s="5"/>
      <c r="Y665" s="5"/>
      <c r="Z665" s="5"/>
    </row>
    <row r="666" spans="1:26" ht="14" x14ac:dyDescent="0.15">
      <c r="A666" s="48"/>
      <c r="B666" s="5"/>
      <c r="C666" s="5"/>
      <c r="D666" s="5"/>
      <c r="E666" s="5"/>
      <c r="F666" s="48"/>
      <c r="G666" s="5"/>
      <c r="H666" s="5"/>
      <c r="I666" s="5"/>
      <c r="J666" s="5"/>
      <c r="K666" s="5"/>
      <c r="L666" s="5"/>
      <c r="M666" s="5"/>
      <c r="N666" s="5"/>
      <c r="O666" s="5"/>
      <c r="P666" s="5"/>
      <c r="Q666" s="5"/>
      <c r="R666" s="5"/>
      <c r="S666" s="5"/>
      <c r="T666" s="5"/>
      <c r="U666" s="5"/>
      <c r="V666" s="5"/>
      <c r="W666" s="5"/>
      <c r="X666" s="5"/>
      <c r="Y666" s="5"/>
      <c r="Z666" s="5"/>
    </row>
    <row r="667" spans="1:26" ht="14" x14ac:dyDescent="0.15">
      <c r="A667" s="48"/>
      <c r="B667" s="5"/>
      <c r="C667" s="5"/>
      <c r="D667" s="5"/>
      <c r="E667" s="5"/>
      <c r="F667" s="48"/>
      <c r="G667" s="5"/>
      <c r="H667" s="5"/>
      <c r="I667" s="5"/>
      <c r="J667" s="5"/>
      <c r="K667" s="5"/>
      <c r="L667" s="5"/>
      <c r="M667" s="5"/>
      <c r="N667" s="5"/>
      <c r="O667" s="5"/>
      <c r="P667" s="5"/>
      <c r="Q667" s="5"/>
      <c r="R667" s="5"/>
      <c r="S667" s="5"/>
      <c r="T667" s="5"/>
      <c r="U667" s="5"/>
      <c r="V667" s="5"/>
      <c r="W667" s="5"/>
      <c r="X667" s="5"/>
      <c r="Y667" s="5"/>
      <c r="Z667" s="5"/>
    </row>
    <row r="668" spans="1:26" ht="14" x14ac:dyDescent="0.15">
      <c r="A668" s="48"/>
      <c r="B668" s="5"/>
      <c r="C668" s="5"/>
      <c r="D668" s="5"/>
      <c r="E668" s="5"/>
      <c r="F668" s="48"/>
      <c r="G668" s="5"/>
      <c r="H668" s="5"/>
      <c r="I668" s="5"/>
      <c r="J668" s="5"/>
      <c r="K668" s="5"/>
      <c r="L668" s="5"/>
      <c r="M668" s="5"/>
      <c r="N668" s="5"/>
      <c r="O668" s="5"/>
      <c r="P668" s="5"/>
      <c r="Q668" s="5"/>
      <c r="R668" s="5"/>
      <c r="S668" s="5"/>
      <c r="T668" s="5"/>
      <c r="U668" s="5"/>
      <c r="V668" s="5"/>
      <c r="W668" s="5"/>
      <c r="X668" s="5"/>
      <c r="Y668" s="5"/>
      <c r="Z668" s="5"/>
    </row>
    <row r="669" spans="1:26" ht="14" x14ac:dyDescent="0.15">
      <c r="A669" s="48"/>
      <c r="B669" s="5"/>
      <c r="C669" s="5"/>
      <c r="D669" s="5"/>
      <c r="E669" s="5"/>
      <c r="F669" s="48"/>
      <c r="G669" s="5"/>
      <c r="H669" s="5"/>
      <c r="I669" s="5"/>
      <c r="J669" s="5"/>
      <c r="K669" s="5"/>
      <c r="L669" s="5"/>
      <c r="M669" s="5"/>
      <c r="N669" s="5"/>
      <c r="O669" s="5"/>
      <c r="P669" s="5"/>
      <c r="Q669" s="5"/>
      <c r="R669" s="5"/>
      <c r="S669" s="5"/>
      <c r="T669" s="5"/>
      <c r="U669" s="5"/>
      <c r="V669" s="5"/>
      <c r="W669" s="5"/>
      <c r="X669" s="5"/>
      <c r="Y669" s="5"/>
      <c r="Z669" s="5"/>
    </row>
    <row r="670" spans="1:26" ht="14" x14ac:dyDescent="0.15">
      <c r="A670" s="48"/>
      <c r="B670" s="5"/>
      <c r="C670" s="5"/>
      <c r="D670" s="5"/>
      <c r="E670" s="5"/>
      <c r="F670" s="48"/>
      <c r="G670" s="5"/>
      <c r="H670" s="5"/>
      <c r="I670" s="5"/>
      <c r="J670" s="5"/>
      <c r="K670" s="5"/>
      <c r="L670" s="5"/>
      <c r="M670" s="5"/>
      <c r="N670" s="5"/>
      <c r="O670" s="5"/>
      <c r="P670" s="5"/>
      <c r="Q670" s="5"/>
      <c r="R670" s="5"/>
      <c r="S670" s="5"/>
      <c r="T670" s="5"/>
      <c r="U670" s="5"/>
      <c r="V670" s="5"/>
      <c r="W670" s="5"/>
      <c r="X670" s="5"/>
      <c r="Y670" s="5"/>
      <c r="Z670" s="5"/>
    </row>
    <row r="671" spans="1:26" ht="14" x14ac:dyDescent="0.15">
      <c r="A671" s="48"/>
      <c r="B671" s="5"/>
      <c r="C671" s="5"/>
      <c r="D671" s="5"/>
      <c r="E671" s="5"/>
      <c r="F671" s="48"/>
      <c r="G671" s="5"/>
      <c r="H671" s="5"/>
      <c r="I671" s="5"/>
      <c r="J671" s="5"/>
      <c r="K671" s="5"/>
      <c r="L671" s="5"/>
      <c r="M671" s="5"/>
      <c r="N671" s="5"/>
      <c r="O671" s="5"/>
      <c r="P671" s="5"/>
      <c r="Q671" s="5"/>
      <c r="R671" s="5"/>
      <c r="S671" s="5"/>
      <c r="T671" s="5"/>
      <c r="U671" s="5"/>
      <c r="V671" s="5"/>
      <c r="W671" s="5"/>
      <c r="X671" s="5"/>
      <c r="Y671" s="5"/>
      <c r="Z671" s="5"/>
    </row>
    <row r="672" spans="1:26" ht="14" x14ac:dyDescent="0.15">
      <c r="A672" s="48"/>
      <c r="B672" s="5"/>
      <c r="C672" s="5"/>
      <c r="D672" s="5"/>
      <c r="E672" s="5"/>
      <c r="F672" s="48"/>
      <c r="G672" s="5"/>
      <c r="H672" s="5"/>
      <c r="I672" s="5"/>
      <c r="J672" s="5"/>
      <c r="K672" s="5"/>
      <c r="L672" s="5"/>
      <c r="M672" s="5"/>
      <c r="N672" s="5"/>
      <c r="O672" s="5"/>
      <c r="P672" s="5"/>
      <c r="Q672" s="5"/>
      <c r="R672" s="5"/>
      <c r="S672" s="5"/>
      <c r="T672" s="5"/>
      <c r="U672" s="5"/>
      <c r="V672" s="5"/>
      <c r="W672" s="5"/>
      <c r="X672" s="5"/>
      <c r="Y672" s="5"/>
      <c r="Z672" s="5"/>
    </row>
    <row r="673" spans="1:26" ht="14" x14ac:dyDescent="0.15">
      <c r="A673" s="48"/>
      <c r="B673" s="5"/>
      <c r="C673" s="5"/>
      <c r="D673" s="5"/>
      <c r="E673" s="5"/>
      <c r="F673" s="48"/>
      <c r="G673" s="5"/>
      <c r="H673" s="5"/>
      <c r="I673" s="5"/>
      <c r="J673" s="5"/>
      <c r="K673" s="5"/>
      <c r="L673" s="5"/>
      <c r="M673" s="5"/>
      <c r="N673" s="5"/>
      <c r="O673" s="5"/>
      <c r="P673" s="5"/>
      <c r="Q673" s="5"/>
      <c r="R673" s="5"/>
      <c r="S673" s="5"/>
      <c r="T673" s="5"/>
      <c r="U673" s="5"/>
      <c r="V673" s="5"/>
      <c r="W673" s="5"/>
      <c r="X673" s="5"/>
      <c r="Y673" s="5"/>
      <c r="Z673" s="5"/>
    </row>
    <row r="674" spans="1:26" ht="14" x14ac:dyDescent="0.15">
      <c r="A674" s="48"/>
      <c r="B674" s="5"/>
      <c r="C674" s="5"/>
      <c r="D674" s="5"/>
      <c r="E674" s="5"/>
      <c r="F674" s="48"/>
      <c r="G674" s="5"/>
      <c r="H674" s="5"/>
      <c r="I674" s="5"/>
      <c r="J674" s="5"/>
      <c r="K674" s="5"/>
      <c r="L674" s="5"/>
      <c r="M674" s="5"/>
      <c r="N674" s="5"/>
      <c r="O674" s="5"/>
      <c r="P674" s="5"/>
      <c r="Q674" s="5"/>
      <c r="R674" s="5"/>
      <c r="S674" s="5"/>
      <c r="T674" s="5"/>
      <c r="U674" s="5"/>
      <c r="V674" s="5"/>
      <c r="W674" s="5"/>
      <c r="X674" s="5"/>
      <c r="Y674" s="5"/>
      <c r="Z674" s="5"/>
    </row>
    <row r="675" spans="1:26" ht="14" x14ac:dyDescent="0.15">
      <c r="A675" s="48"/>
      <c r="B675" s="5"/>
      <c r="C675" s="5"/>
      <c r="D675" s="5"/>
      <c r="E675" s="5"/>
      <c r="F675" s="48"/>
      <c r="G675" s="5"/>
      <c r="H675" s="5"/>
      <c r="I675" s="5"/>
      <c r="J675" s="5"/>
      <c r="K675" s="5"/>
      <c r="L675" s="5"/>
      <c r="M675" s="5"/>
      <c r="N675" s="5"/>
      <c r="O675" s="5"/>
      <c r="P675" s="5"/>
      <c r="Q675" s="5"/>
      <c r="R675" s="5"/>
      <c r="S675" s="5"/>
      <c r="T675" s="5"/>
      <c r="U675" s="5"/>
      <c r="V675" s="5"/>
      <c r="W675" s="5"/>
      <c r="X675" s="5"/>
      <c r="Y675" s="5"/>
      <c r="Z675" s="5"/>
    </row>
    <row r="676" spans="1:26" ht="14" x14ac:dyDescent="0.15">
      <c r="A676" s="48"/>
      <c r="B676" s="5"/>
      <c r="C676" s="5"/>
      <c r="D676" s="5"/>
      <c r="E676" s="5"/>
      <c r="F676" s="48"/>
      <c r="G676" s="5"/>
      <c r="H676" s="5"/>
      <c r="I676" s="5"/>
      <c r="J676" s="5"/>
      <c r="K676" s="5"/>
      <c r="L676" s="5"/>
      <c r="M676" s="5"/>
      <c r="N676" s="5"/>
      <c r="O676" s="5"/>
      <c r="P676" s="5"/>
      <c r="Q676" s="5"/>
      <c r="R676" s="5"/>
      <c r="S676" s="5"/>
      <c r="T676" s="5"/>
      <c r="U676" s="5"/>
      <c r="V676" s="5"/>
      <c r="W676" s="5"/>
      <c r="X676" s="5"/>
      <c r="Y676" s="5"/>
      <c r="Z676" s="5"/>
    </row>
    <row r="677" spans="1:26" ht="14" x14ac:dyDescent="0.15">
      <c r="A677" s="48"/>
      <c r="B677" s="5"/>
      <c r="C677" s="5"/>
      <c r="D677" s="5"/>
      <c r="E677" s="5"/>
      <c r="F677" s="48"/>
      <c r="G677" s="5"/>
      <c r="H677" s="5"/>
      <c r="I677" s="5"/>
      <c r="J677" s="5"/>
      <c r="K677" s="5"/>
      <c r="L677" s="5"/>
      <c r="M677" s="5"/>
      <c r="N677" s="5"/>
      <c r="O677" s="5"/>
      <c r="P677" s="5"/>
      <c r="Q677" s="5"/>
      <c r="R677" s="5"/>
      <c r="S677" s="5"/>
      <c r="T677" s="5"/>
      <c r="U677" s="5"/>
      <c r="V677" s="5"/>
      <c r="W677" s="5"/>
      <c r="X677" s="5"/>
      <c r="Y677" s="5"/>
      <c r="Z677" s="5"/>
    </row>
    <row r="678" spans="1:26" ht="14" x14ac:dyDescent="0.15">
      <c r="A678" s="48"/>
      <c r="B678" s="5"/>
      <c r="C678" s="5"/>
      <c r="D678" s="5"/>
      <c r="E678" s="5"/>
      <c r="F678" s="48"/>
      <c r="G678" s="5"/>
      <c r="H678" s="5"/>
      <c r="I678" s="5"/>
      <c r="J678" s="5"/>
      <c r="K678" s="5"/>
      <c r="L678" s="5"/>
      <c r="M678" s="5"/>
      <c r="N678" s="5"/>
      <c r="O678" s="5"/>
      <c r="P678" s="5"/>
      <c r="Q678" s="5"/>
      <c r="R678" s="5"/>
      <c r="S678" s="5"/>
      <c r="T678" s="5"/>
      <c r="U678" s="5"/>
      <c r="V678" s="5"/>
      <c r="W678" s="5"/>
      <c r="X678" s="5"/>
      <c r="Y678" s="5"/>
      <c r="Z678" s="5"/>
    </row>
    <row r="679" spans="1:26" ht="14" x14ac:dyDescent="0.15">
      <c r="A679" s="48"/>
      <c r="B679" s="5"/>
      <c r="C679" s="5"/>
      <c r="D679" s="5"/>
      <c r="E679" s="5"/>
      <c r="F679" s="48"/>
      <c r="G679" s="5"/>
      <c r="H679" s="5"/>
      <c r="I679" s="5"/>
      <c r="J679" s="5"/>
      <c r="K679" s="5"/>
      <c r="L679" s="5"/>
      <c r="M679" s="5"/>
      <c r="N679" s="5"/>
      <c r="O679" s="5"/>
      <c r="P679" s="5"/>
      <c r="Q679" s="5"/>
      <c r="R679" s="5"/>
      <c r="S679" s="5"/>
      <c r="T679" s="5"/>
      <c r="U679" s="5"/>
      <c r="V679" s="5"/>
      <c r="W679" s="5"/>
      <c r="X679" s="5"/>
      <c r="Y679" s="5"/>
      <c r="Z679" s="5"/>
    </row>
    <row r="680" spans="1:26" ht="14" x14ac:dyDescent="0.15">
      <c r="A680" s="48"/>
      <c r="B680" s="5"/>
      <c r="C680" s="5"/>
      <c r="D680" s="5"/>
      <c r="E680" s="5"/>
      <c r="F680" s="48"/>
      <c r="G680" s="5"/>
      <c r="H680" s="5"/>
      <c r="I680" s="5"/>
      <c r="J680" s="5"/>
      <c r="K680" s="5"/>
      <c r="L680" s="5"/>
      <c r="M680" s="5"/>
      <c r="N680" s="5"/>
      <c r="O680" s="5"/>
      <c r="P680" s="5"/>
      <c r="Q680" s="5"/>
      <c r="R680" s="5"/>
      <c r="S680" s="5"/>
      <c r="T680" s="5"/>
      <c r="U680" s="5"/>
      <c r="V680" s="5"/>
      <c r="W680" s="5"/>
      <c r="X680" s="5"/>
      <c r="Y680" s="5"/>
      <c r="Z680" s="5"/>
    </row>
    <row r="681" spans="1:26" ht="14" x14ac:dyDescent="0.15">
      <c r="A681" s="48"/>
      <c r="B681" s="5"/>
      <c r="C681" s="5"/>
      <c r="D681" s="5"/>
      <c r="E681" s="5"/>
      <c r="F681" s="48"/>
      <c r="G681" s="5"/>
      <c r="H681" s="5"/>
      <c r="I681" s="5"/>
      <c r="J681" s="5"/>
      <c r="K681" s="5"/>
      <c r="L681" s="5"/>
      <c r="M681" s="5"/>
      <c r="N681" s="5"/>
      <c r="O681" s="5"/>
      <c r="P681" s="5"/>
      <c r="Q681" s="5"/>
      <c r="R681" s="5"/>
      <c r="S681" s="5"/>
      <c r="T681" s="5"/>
      <c r="U681" s="5"/>
      <c r="V681" s="5"/>
      <c r="W681" s="5"/>
      <c r="X681" s="5"/>
      <c r="Y681" s="5"/>
      <c r="Z681" s="5"/>
    </row>
    <row r="682" spans="1:26" ht="14" x14ac:dyDescent="0.15">
      <c r="A682" s="48"/>
      <c r="B682" s="5"/>
      <c r="C682" s="5"/>
      <c r="D682" s="5"/>
      <c r="E682" s="5"/>
      <c r="F682" s="48"/>
      <c r="G682" s="5"/>
      <c r="H682" s="5"/>
      <c r="I682" s="5"/>
      <c r="J682" s="5"/>
      <c r="K682" s="5"/>
      <c r="L682" s="5"/>
      <c r="M682" s="5"/>
      <c r="N682" s="5"/>
      <c r="O682" s="5"/>
      <c r="P682" s="5"/>
      <c r="Q682" s="5"/>
      <c r="R682" s="5"/>
      <c r="S682" s="5"/>
      <c r="T682" s="5"/>
      <c r="U682" s="5"/>
      <c r="V682" s="5"/>
      <c r="W682" s="5"/>
      <c r="X682" s="5"/>
      <c r="Y682" s="5"/>
      <c r="Z682" s="5"/>
    </row>
    <row r="683" spans="1:26" ht="14" x14ac:dyDescent="0.15">
      <c r="A683" s="48"/>
      <c r="B683" s="5"/>
      <c r="C683" s="5"/>
      <c r="D683" s="5"/>
      <c r="E683" s="5"/>
      <c r="F683" s="48"/>
      <c r="G683" s="5"/>
      <c r="H683" s="5"/>
      <c r="I683" s="5"/>
      <c r="J683" s="5"/>
      <c r="K683" s="5"/>
      <c r="L683" s="5"/>
      <c r="M683" s="5"/>
      <c r="N683" s="5"/>
      <c r="O683" s="5"/>
      <c r="P683" s="5"/>
      <c r="Q683" s="5"/>
      <c r="R683" s="5"/>
      <c r="S683" s="5"/>
      <c r="T683" s="5"/>
      <c r="U683" s="5"/>
      <c r="V683" s="5"/>
      <c r="W683" s="5"/>
      <c r="X683" s="5"/>
      <c r="Y683" s="5"/>
      <c r="Z683" s="5"/>
    </row>
    <row r="684" spans="1:26" ht="14" x14ac:dyDescent="0.15">
      <c r="A684" s="48"/>
      <c r="B684" s="5"/>
      <c r="C684" s="5"/>
      <c r="D684" s="5"/>
      <c r="E684" s="5"/>
      <c r="F684" s="48"/>
      <c r="G684" s="5"/>
      <c r="H684" s="5"/>
      <c r="I684" s="5"/>
      <c r="J684" s="5"/>
      <c r="K684" s="5"/>
      <c r="L684" s="5"/>
      <c r="M684" s="5"/>
      <c r="N684" s="5"/>
      <c r="O684" s="5"/>
      <c r="P684" s="5"/>
      <c r="Q684" s="5"/>
      <c r="R684" s="5"/>
      <c r="S684" s="5"/>
      <c r="T684" s="5"/>
      <c r="U684" s="5"/>
      <c r="V684" s="5"/>
      <c r="W684" s="5"/>
      <c r="X684" s="5"/>
      <c r="Y684" s="5"/>
      <c r="Z684" s="5"/>
    </row>
    <row r="685" spans="1:26" ht="14" x14ac:dyDescent="0.15">
      <c r="A685" s="48"/>
      <c r="B685" s="5"/>
      <c r="C685" s="5"/>
      <c r="D685" s="5"/>
      <c r="E685" s="5"/>
      <c r="F685" s="48"/>
      <c r="G685" s="5"/>
      <c r="H685" s="5"/>
      <c r="I685" s="5"/>
      <c r="J685" s="5"/>
      <c r="K685" s="5"/>
      <c r="L685" s="5"/>
      <c r="M685" s="5"/>
      <c r="N685" s="5"/>
      <c r="O685" s="5"/>
      <c r="P685" s="5"/>
      <c r="Q685" s="5"/>
      <c r="R685" s="5"/>
      <c r="S685" s="5"/>
      <c r="T685" s="5"/>
      <c r="U685" s="5"/>
      <c r="V685" s="5"/>
      <c r="W685" s="5"/>
      <c r="X685" s="5"/>
      <c r="Y685" s="5"/>
      <c r="Z685" s="5"/>
    </row>
    <row r="686" spans="1:26" ht="14" x14ac:dyDescent="0.15">
      <c r="A686" s="48"/>
      <c r="B686" s="5"/>
      <c r="C686" s="5"/>
      <c r="D686" s="5"/>
      <c r="E686" s="5"/>
      <c r="F686" s="48"/>
      <c r="G686" s="5"/>
      <c r="H686" s="5"/>
      <c r="I686" s="5"/>
      <c r="J686" s="5"/>
      <c r="K686" s="5"/>
      <c r="L686" s="5"/>
      <c r="M686" s="5"/>
      <c r="N686" s="5"/>
      <c r="O686" s="5"/>
      <c r="P686" s="5"/>
      <c r="Q686" s="5"/>
      <c r="R686" s="5"/>
      <c r="S686" s="5"/>
      <c r="T686" s="5"/>
      <c r="U686" s="5"/>
      <c r="V686" s="5"/>
      <c r="W686" s="5"/>
      <c r="X686" s="5"/>
      <c r="Y686" s="5"/>
      <c r="Z686" s="5"/>
    </row>
    <row r="687" spans="1:26" ht="14" x14ac:dyDescent="0.15">
      <c r="A687" s="48"/>
      <c r="B687" s="5"/>
      <c r="C687" s="5"/>
      <c r="D687" s="5"/>
      <c r="E687" s="5"/>
      <c r="F687" s="48"/>
      <c r="G687" s="5"/>
      <c r="H687" s="5"/>
      <c r="I687" s="5"/>
      <c r="J687" s="5"/>
      <c r="K687" s="5"/>
      <c r="L687" s="5"/>
      <c r="M687" s="5"/>
      <c r="N687" s="5"/>
      <c r="O687" s="5"/>
      <c r="P687" s="5"/>
      <c r="Q687" s="5"/>
      <c r="R687" s="5"/>
      <c r="S687" s="5"/>
      <c r="T687" s="5"/>
      <c r="U687" s="5"/>
      <c r="V687" s="5"/>
      <c r="W687" s="5"/>
      <c r="X687" s="5"/>
      <c r="Y687" s="5"/>
      <c r="Z687" s="5"/>
    </row>
    <row r="688" spans="1:26" ht="14" x14ac:dyDescent="0.15">
      <c r="A688" s="48"/>
      <c r="B688" s="5"/>
      <c r="C688" s="5"/>
      <c r="D688" s="5"/>
      <c r="E688" s="5"/>
      <c r="F688" s="48"/>
      <c r="G688" s="5"/>
      <c r="H688" s="5"/>
      <c r="I688" s="5"/>
      <c r="J688" s="5"/>
      <c r="K688" s="5"/>
      <c r="L688" s="5"/>
      <c r="M688" s="5"/>
      <c r="N688" s="5"/>
      <c r="O688" s="5"/>
      <c r="P688" s="5"/>
      <c r="Q688" s="5"/>
      <c r="R688" s="5"/>
      <c r="S688" s="5"/>
      <c r="T688" s="5"/>
      <c r="U688" s="5"/>
      <c r="V688" s="5"/>
      <c r="W688" s="5"/>
      <c r="X688" s="5"/>
      <c r="Y688" s="5"/>
      <c r="Z688" s="5"/>
    </row>
    <row r="689" spans="1:26" ht="14" x14ac:dyDescent="0.15">
      <c r="A689" s="48"/>
      <c r="B689" s="5"/>
      <c r="C689" s="5"/>
      <c r="D689" s="5"/>
      <c r="E689" s="5"/>
      <c r="F689" s="48"/>
      <c r="G689" s="5"/>
      <c r="H689" s="5"/>
      <c r="I689" s="5"/>
      <c r="J689" s="5"/>
      <c r="K689" s="5"/>
      <c r="L689" s="5"/>
      <c r="M689" s="5"/>
      <c r="N689" s="5"/>
      <c r="O689" s="5"/>
      <c r="P689" s="5"/>
      <c r="Q689" s="5"/>
      <c r="R689" s="5"/>
      <c r="S689" s="5"/>
      <c r="T689" s="5"/>
      <c r="U689" s="5"/>
      <c r="V689" s="5"/>
      <c r="W689" s="5"/>
      <c r="X689" s="5"/>
      <c r="Y689" s="5"/>
      <c r="Z689" s="5"/>
    </row>
    <row r="690" spans="1:26" ht="14" x14ac:dyDescent="0.15">
      <c r="A690" s="48"/>
      <c r="B690" s="5"/>
      <c r="C690" s="5"/>
      <c r="D690" s="5"/>
      <c r="E690" s="5"/>
      <c r="F690" s="48"/>
      <c r="G690" s="5"/>
      <c r="H690" s="5"/>
      <c r="I690" s="5"/>
      <c r="J690" s="5"/>
      <c r="K690" s="5"/>
      <c r="L690" s="5"/>
      <c r="M690" s="5"/>
      <c r="N690" s="5"/>
      <c r="O690" s="5"/>
      <c r="P690" s="5"/>
      <c r="Q690" s="5"/>
      <c r="R690" s="5"/>
      <c r="S690" s="5"/>
      <c r="T690" s="5"/>
      <c r="U690" s="5"/>
      <c r="V690" s="5"/>
      <c r="W690" s="5"/>
      <c r="X690" s="5"/>
      <c r="Y690" s="5"/>
      <c r="Z690" s="5"/>
    </row>
    <row r="691" spans="1:26" ht="14" x14ac:dyDescent="0.15">
      <c r="A691" s="48"/>
      <c r="B691" s="5"/>
      <c r="C691" s="5"/>
      <c r="D691" s="5"/>
      <c r="E691" s="5"/>
      <c r="F691" s="48"/>
      <c r="G691" s="5"/>
      <c r="H691" s="5"/>
      <c r="I691" s="5"/>
      <c r="J691" s="5"/>
      <c r="K691" s="5"/>
      <c r="L691" s="5"/>
      <c r="M691" s="5"/>
      <c r="N691" s="5"/>
      <c r="O691" s="5"/>
      <c r="P691" s="5"/>
      <c r="Q691" s="5"/>
      <c r="R691" s="5"/>
      <c r="S691" s="5"/>
      <c r="T691" s="5"/>
      <c r="U691" s="5"/>
      <c r="V691" s="5"/>
      <c r="W691" s="5"/>
      <c r="X691" s="5"/>
      <c r="Y691" s="5"/>
      <c r="Z691" s="5"/>
    </row>
    <row r="692" spans="1:26" ht="14" x14ac:dyDescent="0.15">
      <c r="A692" s="48"/>
      <c r="B692" s="5"/>
      <c r="C692" s="5"/>
      <c r="D692" s="5"/>
      <c r="E692" s="5"/>
      <c r="F692" s="48"/>
      <c r="G692" s="5"/>
      <c r="H692" s="5"/>
      <c r="I692" s="5"/>
      <c r="J692" s="5"/>
      <c r="K692" s="5"/>
      <c r="L692" s="5"/>
      <c r="M692" s="5"/>
      <c r="N692" s="5"/>
      <c r="O692" s="5"/>
      <c r="P692" s="5"/>
      <c r="Q692" s="5"/>
      <c r="R692" s="5"/>
      <c r="S692" s="5"/>
      <c r="T692" s="5"/>
      <c r="U692" s="5"/>
      <c r="V692" s="5"/>
      <c r="W692" s="5"/>
      <c r="X692" s="5"/>
      <c r="Y692" s="5"/>
      <c r="Z692" s="5"/>
    </row>
    <row r="693" spans="1:26" ht="14" x14ac:dyDescent="0.15">
      <c r="A693" s="48"/>
      <c r="B693" s="5"/>
      <c r="C693" s="5"/>
      <c r="D693" s="5"/>
      <c r="E693" s="5"/>
      <c r="F693" s="48"/>
      <c r="G693" s="5"/>
      <c r="H693" s="5"/>
      <c r="I693" s="5"/>
      <c r="J693" s="5"/>
      <c r="K693" s="5"/>
      <c r="L693" s="5"/>
      <c r="M693" s="5"/>
      <c r="N693" s="5"/>
      <c r="O693" s="5"/>
      <c r="P693" s="5"/>
      <c r="Q693" s="5"/>
      <c r="R693" s="5"/>
      <c r="S693" s="5"/>
      <c r="T693" s="5"/>
      <c r="U693" s="5"/>
      <c r="V693" s="5"/>
      <c r="W693" s="5"/>
      <c r="X693" s="5"/>
      <c r="Y693" s="5"/>
      <c r="Z693" s="5"/>
    </row>
    <row r="694" spans="1:26" ht="14" x14ac:dyDescent="0.15">
      <c r="A694" s="48"/>
      <c r="B694" s="5"/>
      <c r="C694" s="5"/>
      <c r="D694" s="5"/>
      <c r="E694" s="5"/>
      <c r="F694" s="48"/>
      <c r="G694" s="5"/>
      <c r="H694" s="5"/>
      <c r="I694" s="5"/>
      <c r="J694" s="5"/>
      <c r="K694" s="5"/>
      <c r="L694" s="5"/>
      <c r="M694" s="5"/>
      <c r="N694" s="5"/>
      <c r="O694" s="5"/>
      <c r="P694" s="5"/>
      <c r="Q694" s="5"/>
      <c r="R694" s="5"/>
      <c r="S694" s="5"/>
      <c r="T694" s="5"/>
      <c r="U694" s="5"/>
      <c r="V694" s="5"/>
      <c r="W694" s="5"/>
      <c r="X694" s="5"/>
      <c r="Y694" s="5"/>
      <c r="Z694" s="5"/>
    </row>
    <row r="695" spans="1:26" ht="14" x14ac:dyDescent="0.15">
      <c r="A695" s="48"/>
      <c r="B695" s="5"/>
      <c r="C695" s="5"/>
      <c r="D695" s="5"/>
      <c r="E695" s="5"/>
      <c r="F695" s="48"/>
      <c r="G695" s="5"/>
      <c r="H695" s="5"/>
      <c r="I695" s="5"/>
      <c r="J695" s="5"/>
      <c r="K695" s="5"/>
      <c r="L695" s="5"/>
      <c r="M695" s="5"/>
      <c r="N695" s="5"/>
      <c r="O695" s="5"/>
      <c r="P695" s="5"/>
      <c r="Q695" s="5"/>
      <c r="R695" s="5"/>
      <c r="S695" s="5"/>
      <c r="T695" s="5"/>
      <c r="U695" s="5"/>
      <c r="V695" s="5"/>
      <c r="W695" s="5"/>
      <c r="X695" s="5"/>
      <c r="Y695" s="5"/>
      <c r="Z695" s="5"/>
    </row>
    <row r="696" spans="1:26" ht="14" x14ac:dyDescent="0.15">
      <c r="A696" s="48"/>
      <c r="B696" s="5"/>
      <c r="C696" s="5"/>
      <c r="D696" s="5"/>
      <c r="E696" s="5"/>
      <c r="F696" s="48"/>
      <c r="G696" s="5"/>
      <c r="H696" s="5"/>
      <c r="I696" s="5"/>
      <c r="J696" s="5"/>
      <c r="K696" s="5"/>
      <c r="L696" s="5"/>
      <c r="M696" s="5"/>
      <c r="N696" s="5"/>
      <c r="O696" s="5"/>
      <c r="P696" s="5"/>
      <c r="Q696" s="5"/>
      <c r="R696" s="5"/>
      <c r="S696" s="5"/>
      <c r="T696" s="5"/>
      <c r="U696" s="5"/>
      <c r="V696" s="5"/>
      <c r="W696" s="5"/>
      <c r="X696" s="5"/>
      <c r="Y696" s="5"/>
      <c r="Z696" s="5"/>
    </row>
    <row r="697" spans="1:26" ht="14" x14ac:dyDescent="0.15">
      <c r="A697" s="48"/>
      <c r="B697" s="5"/>
      <c r="C697" s="5"/>
      <c r="D697" s="5"/>
      <c r="E697" s="5"/>
      <c r="F697" s="48"/>
      <c r="G697" s="5"/>
      <c r="H697" s="5"/>
      <c r="I697" s="5"/>
      <c r="J697" s="5"/>
      <c r="K697" s="5"/>
      <c r="L697" s="5"/>
      <c r="M697" s="5"/>
      <c r="N697" s="5"/>
      <c r="O697" s="5"/>
      <c r="P697" s="5"/>
      <c r="Q697" s="5"/>
      <c r="R697" s="5"/>
      <c r="S697" s="5"/>
      <c r="T697" s="5"/>
      <c r="U697" s="5"/>
      <c r="V697" s="5"/>
      <c r="W697" s="5"/>
      <c r="X697" s="5"/>
      <c r="Y697" s="5"/>
      <c r="Z697" s="5"/>
    </row>
    <row r="698" spans="1:26" ht="14" x14ac:dyDescent="0.15">
      <c r="A698" s="48"/>
      <c r="B698" s="5"/>
      <c r="C698" s="5"/>
      <c r="D698" s="5"/>
      <c r="E698" s="5"/>
      <c r="F698" s="48"/>
      <c r="G698" s="5"/>
      <c r="H698" s="5"/>
      <c r="I698" s="5"/>
      <c r="J698" s="5"/>
      <c r="K698" s="5"/>
      <c r="L698" s="5"/>
      <c r="M698" s="5"/>
      <c r="N698" s="5"/>
      <c r="O698" s="5"/>
      <c r="P698" s="5"/>
      <c r="Q698" s="5"/>
      <c r="R698" s="5"/>
      <c r="S698" s="5"/>
      <c r="T698" s="5"/>
      <c r="U698" s="5"/>
      <c r="V698" s="5"/>
      <c r="W698" s="5"/>
      <c r="X698" s="5"/>
      <c r="Y698" s="5"/>
      <c r="Z698" s="5"/>
    </row>
    <row r="699" spans="1:26" ht="14" x14ac:dyDescent="0.15">
      <c r="A699" s="48"/>
      <c r="B699" s="5"/>
      <c r="C699" s="5"/>
      <c r="D699" s="5"/>
      <c r="E699" s="5"/>
      <c r="F699" s="48"/>
      <c r="G699" s="5"/>
      <c r="H699" s="5"/>
      <c r="I699" s="5"/>
      <c r="J699" s="5"/>
      <c r="K699" s="5"/>
      <c r="L699" s="5"/>
      <c r="M699" s="5"/>
      <c r="N699" s="5"/>
      <c r="O699" s="5"/>
      <c r="P699" s="5"/>
      <c r="Q699" s="5"/>
      <c r="R699" s="5"/>
      <c r="S699" s="5"/>
      <c r="T699" s="5"/>
      <c r="U699" s="5"/>
      <c r="V699" s="5"/>
      <c r="W699" s="5"/>
      <c r="X699" s="5"/>
      <c r="Y699" s="5"/>
      <c r="Z699" s="5"/>
    </row>
    <row r="700" spans="1:26" ht="14" x14ac:dyDescent="0.15">
      <c r="A700" s="48"/>
      <c r="B700" s="5"/>
      <c r="C700" s="5"/>
      <c r="D700" s="5"/>
      <c r="E700" s="5"/>
      <c r="F700" s="48"/>
      <c r="G700" s="5"/>
      <c r="H700" s="5"/>
      <c r="I700" s="5"/>
      <c r="J700" s="5"/>
      <c r="K700" s="5"/>
      <c r="L700" s="5"/>
      <c r="M700" s="5"/>
      <c r="N700" s="5"/>
      <c r="O700" s="5"/>
      <c r="P700" s="5"/>
      <c r="Q700" s="5"/>
      <c r="R700" s="5"/>
      <c r="S700" s="5"/>
      <c r="T700" s="5"/>
      <c r="U700" s="5"/>
      <c r="V700" s="5"/>
      <c r="W700" s="5"/>
      <c r="X700" s="5"/>
      <c r="Y700" s="5"/>
      <c r="Z700" s="5"/>
    </row>
    <row r="701" spans="1:26" ht="14" x14ac:dyDescent="0.15">
      <c r="A701" s="48"/>
      <c r="B701" s="5"/>
      <c r="C701" s="5"/>
      <c r="D701" s="5"/>
      <c r="E701" s="5"/>
      <c r="F701" s="48"/>
      <c r="G701" s="5"/>
      <c r="H701" s="5"/>
      <c r="I701" s="5"/>
      <c r="J701" s="5"/>
      <c r="K701" s="5"/>
      <c r="L701" s="5"/>
      <c r="M701" s="5"/>
      <c r="N701" s="5"/>
      <c r="O701" s="5"/>
      <c r="P701" s="5"/>
      <c r="Q701" s="5"/>
      <c r="R701" s="5"/>
      <c r="S701" s="5"/>
      <c r="T701" s="5"/>
      <c r="U701" s="5"/>
      <c r="V701" s="5"/>
      <c r="W701" s="5"/>
      <c r="X701" s="5"/>
      <c r="Y701" s="5"/>
      <c r="Z701" s="5"/>
    </row>
    <row r="702" spans="1:26" ht="14" x14ac:dyDescent="0.15">
      <c r="A702" s="48"/>
      <c r="B702" s="5"/>
      <c r="C702" s="5"/>
      <c r="D702" s="5"/>
      <c r="E702" s="5"/>
      <c r="F702" s="48"/>
      <c r="G702" s="5"/>
      <c r="H702" s="5"/>
      <c r="I702" s="5"/>
      <c r="J702" s="5"/>
      <c r="K702" s="5"/>
      <c r="L702" s="5"/>
      <c r="M702" s="5"/>
      <c r="N702" s="5"/>
      <c r="O702" s="5"/>
      <c r="P702" s="5"/>
      <c r="Q702" s="5"/>
      <c r="R702" s="5"/>
      <c r="S702" s="5"/>
      <c r="T702" s="5"/>
      <c r="U702" s="5"/>
      <c r="V702" s="5"/>
      <c r="W702" s="5"/>
      <c r="X702" s="5"/>
      <c r="Y702" s="5"/>
      <c r="Z702" s="5"/>
    </row>
    <row r="703" spans="1:26" ht="14" x14ac:dyDescent="0.15">
      <c r="A703" s="48"/>
      <c r="B703" s="5"/>
      <c r="C703" s="5"/>
      <c r="D703" s="5"/>
      <c r="E703" s="5"/>
      <c r="F703" s="48"/>
      <c r="G703" s="5"/>
      <c r="H703" s="5"/>
      <c r="I703" s="5"/>
      <c r="J703" s="5"/>
      <c r="K703" s="5"/>
      <c r="L703" s="5"/>
      <c r="M703" s="5"/>
      <c r="N703" s="5"/>
      <c r="O703" s="5"/>
      <c r="P703" s="5"/>
      <c r="Q703" s="5"/>
      <c r="R703" s="5"/>
      <c r="S703" s="5"/>
      <c r="T703" s="5"/>
      <c r="U703" s="5"/>
      <c r="V703" s="5"/>
      <c r="W703" s="5"/>
      <c r="X703" s="5"/>
      <c r="Y703" s="5"/>
      <c r="Z703" s="5"/>
    </row>
    <row r="704" spans="1:26" ht="14" x14ac:dyDescent="0.15">
      <c r="A704" s="48"/>
      <c r="B704" s="5"/>
      <c r="C704" s="5"/>
      <c r="D704" s="5"/>
      <c r="E704" s="5"/>
      <c r="F704" s="48"/>
      <c r="G704" s="5"/>
      <c r="H704" s="5"/>
      <c r="I704" s="5"/>
      <c r="J704" s="5"/>
      <c r="K704" s="5"/>
      <c r="L704" s="5"/>
      <c r="M704" s="5"/>
      <c r="N704" s="5"/>
      <c r="O704" s="5"/>
      <c r="P704" s="5"/>
      <c r="Q704" s="5"/>
      <c r="R704" s="5"/>
      <c r="S704" s="5"/>
      <c r="T704" s="5"/>
      <c r="U704" s="5"/>
      <c r="V704" s="5"/>
      <c r="W704" s="5"/>
      <c r="X704" s="5"/>
      <c r="Y704" s="5"/>
      <c r="Z704" s="5"/>
    </row>
    <row r="705" spans="1:26" ht="14" x14ac:dyDescent="0.15">
      <c r="A705" s="48"/>
      <c r="B705" s="5"/>
      <c r="C705" s="5"/>
      <c r="D705" s="5"/>
      <c r="E705" s="5"/>
      <c r="F705" s="48"/>
      <c r="G705" s="5"/>
      <c r="H705" s="5"/>
      <c r="I705" s="5"/>
      <c r="J705" s="5"/>
      <c r="K705" s="5"/>
      <c r="L705" s="5"/>
      <c r="M705" s="5"/>
      <c r="N705" s="5"/>
      <c r="O705" s="5"/>
      <c r="P705" s="5"/>
      <c r="Q705" s="5"/>
      <c r="R705" s="5"/>
      <c r="S705" s="5"/>
      <c r="T705" s="5"/>
      <c r="U705" s="5"/>
      <c r="V705" s="5"/>
      <c r="W705" s="5"/>
      <c r="X705" s="5"/>
      <c r="Y705" s="5"/>
      <c r="Z705" s="5"/>
    </row>
    <row r="706" spans="1:26" ht="14" x14ac:dyDescent="0.15">
      <c r="A706" s="48"/>
      <c r="B706" s="5"/>
      <c r="C706" s="5"/>
      <c r="D706" s="5"/>
      <c r="E706" s="5"/>
      <c r="F706" s="48"/>
      <c r="G706" s="5"/>
      <c r="H706" s="5"/>
      <c r="I706" s="5"/>
      <c r="J706" s="5"/>
      <c r="K706" s="5"/>
      <c r="L706" s="5"/>
      <c r="M706" s="5"/>
      <c r="N706" s="5"/>
      <c r="O706" s="5"/>
      <c r="P706" s="5"/>
      <c r="Q706" s="5"/>
      <c r="R706" s="5"/>
      <c r="S706" s="5"/>
      <c r="T706" s="5"/>
      <c r="U706" s="5"/>
      <c r="V706" s="5"/>
      <c r="W706" s="5"/>
      <c r="X706" s="5"/>
      <c r="Y706" s="5"/>
      <c r="Z706" s="5"/>
    </row>
    <row r="707" spans="1:26" ht="14" x14ac:dyDescent="0.15">
      <c r="A707" s="48"/>
      <c r="B707" s="5"/>
      <c r="C707" s="5"/>
      <c r="D707" s="5"/>
      <c r="E707" s="5"/>
      <c r="F707" s="48"/>
      <c r="G707" s="5"/>
      <c r="H707" s="5"/>
      <c r="I707" s="5"/>
      <c r="J707" s="5"/>
      <c r="K707" s="5"/>
      <c r="L707" s="5"/>
      <c r="M707" s="5"/>
      <c r="N707" s="5"/>
      <c r="O707" s="5"/>
      <c r="P707" s="5"/>
      <c r="Q707" s="5"/>
      <c r="R707" s="5"/>
      <c r="S707" s="5"/>
      <c r="T707" s="5"/>
      <c r="U707" s="5"/>
      <c r="V707" s="5"/>
      <c r="W707" s="5"/>
      <c r="X707" s="5"/>
      <c r="Y707" s="5"/>
      <c r="Z707" s="5"/>
    </row>
    <row r="708" spans="1:26" ht="14" x14ac:dyDescent="0.15">
      <c r="A708" s="48"/>
      <c r="B708" s="5"/>
      <c r="C708" s="5"/>
      <c r="D708" s="5"/>
      <c r="E708" s="5"/>
      <c r="F708" s="48"/>
      <c r="G708" s="5"/>
      <c r="H708" s="5"/>
      <c r="I708" s="5"/>
      <c r="J708" s="5"/>
      <c r="K708" s="5"/>
      <c r="L708" s="5"/>
      <c r="M708" s="5"/>
      <c r="N708" s="5"/>
      <c r="O708" s="5"/>
      <c r="P708" s="5"/>
      <c r="Q708" s="5"/>
      <c r="R708" s="5"/>
      <c r="S708" s="5"/>
      <c r="T708" s="5"/>
      <c r="U708" s="5"/>
      <c r="V708" s="5"/>
      <c r="W708" s="5"/>
      <c r="X708" s="5"/>
      <c r="Y708" s="5"/>
      <c r="Z708" s="5"/>
    </row>
    <row r="709" spans="1:26" ht="14" x14ac:dyDescent="0.15">
      <c r="A709" s="48"/>
      <c r="B709" s="5"/>
      <c r="C709" s="5"/>
      <c r="D709" s="5"/>
      <c r="E709" s="5"/>
      <c r="F709" s="48"/>
      <c r="G709" s="5"/>
      <c r="H709" s="5"/>
      <c r="I709" s="5"/>
      <c r="J709" s="5"/>
      <c r="K709" s="5"/>
      <c r="L709" s="5"/>
      <c r="M709" s="5"/>
      <c r="N709" s="5"/>
      <c r="O709" s="5"/>
      <c r="P709" s="5"/>
      <c r="Q709" s="5"/>
      <c r="R709" s="5"/>
      <c r="S709" s="5"/>
      <c r="T709" s="5"/>
      <c r="U709" s="5"/>
      <c r="V709" s="5"/>
      <c r="W709" s="5"/>
      <c r="X709" s="5"/>
      <c r="Y709" s="5"/>
      <c r="Z709" s="5"/>
    </row>
    <row r="710" spans="1:26" ht="14" x14ac:dyDescent="0.15">
      <c r="A710" s="48"/>
      <c r="B710" s="5"/>
      <c r="C710" s="5"/>
      <c r="D710" s="5"/>
      <c r="E710" s="5"/>
      <c r="F710" s="48"/>
      <c r="G710" s="5"/>
      <c r="H710" s="5"/>
      <c r="I710" s="5"/>
      <c r="J710" s="5"/>
      <c r="K710" s="5"/>
      <c r="L710" s="5"/>
      <c r="M710" s="5"/>
      <c r="N710" s="5"/>
      <c r="O710" s="5"/>
      <c r="P710" s="5"/>
      <c r="Q710" s="5"/>
      <c r="R710" s="5"/>
      <c r="S710" s="5"/>
      <c r="T710" s="5"/>
      <c r="U710" s="5"/>
      <c r="V710" s="5"/>
      <c r="W710" s="5"/>
      <c r="X710" s="5"/>
      <c r="Y710" s="5"/>
      <c r="Z710" s="5"/>
    </row>
    <row r="711" spans="1:26" ht="14" x14ac:dyDescent="0.15">
      <c r="A711" s="48"/>
      <c r="B711" s="5"/>
      <c r="C711" s="5"/>
      <c r="D711" s="5"/>
      <c r="E711" s="5"/>
      <c r="F711" s="48"/>
      <c r="G711" s="5"/>
      <c r="H711" s="5"/>
      <c r="I711" s="5"/>
      <c r="J711" s="5"/>
      <c r="K711" s="5"/>
      <c r="L711" s="5"/>
      <c r="M711" s="5"/>
      <c r="N711" s="5"/>
      <c r="O711" s="5"/>
      <c r="P711" s="5"/>
      <c r="Q711" s="5"/>
      <c r="R711" s="5"/>
      <c r="S711" s="5"/>
      <c r="T711" s="5"/>
      <c r="U711" s="5"/>
      <c r="V711" s="5"/>
      <c r="W711" s="5"/>
      <c r="X711" s="5"/>
      <c r="Y711" s="5"/>
      <c r="Z711" s="5"/>
    </row>
    <row r="712" spans="1:26" ht="14" x14ac:dyDescent="0.15">
      <c r="A712" s="48"/>
      <c r="B712" s="5"/>
      <c r="C712" s="5"/>
      <c r="D712" s="5"/>
      <c r="E712" s="5"/>
      <c r="F712" s="48"/>
      <c r="G712" s="5"/>
      <c r="H712" s="5"/>
      <c r="I712" s="5"/>
      <c r="J712" s="5"/>
      <c r="K712" s="5"/>
      <c r="L712" s="5"/>
      <c r="M712" s="5"/>
      <c r="N712" s="5"/>
      <c r="O712" s="5"/>
      <c r="P712" s="5"/>
      <c r="Q712" s="5"/>
      <c r="R712" s="5"/>
      <c r="S712" s="5"/>
      <c r="T712" s="5"/>
      <c r="U712" s="5"/>
      <c r="V712" s="5"/>
      <c r="W712" s="5"/>
      <c r="X712" s="5"/>
      <c r="Y712" s="5"/>
      <c r="Z712" s="5"/>
    </row>
    <row r="713" spans="1:26" ht="14" x14ac:dyDescent="0.15">
      <c r="A713" s="48"/>
      <c r="B713" s="5"/>
      <c r="C713" s="5"/>
      <c r="D713" s="5"/>
      <c r="E713" s="5"/>
      <c r="F713" s="48"/>
      <c r="G713" s="5"/>
      <c r="H713" s="5"/>
      <c r="I713" s="5"/>
      <c r="J713" s="5"/>
      <c r="K713" s="5"/>
      <c r="L713" s="5"/>
      <c r="M713" s="5"/>
      <c r="N713" s="5"/>
      <c r="O713" s="5"/>
      <c r="P713" s="5"/>
      <c r="Q713" s="5"/>
      <c r="R713" s="5"/>
      <c r="S713" s="5"/>
      <c r="T713" s="5"/>
      <c r="U713" s="5"/>
      <c r="V713" s="5"/>
      <c r="W713" s="5"/>
      <c r="X713" s="5"/>
      <c r="Y713" s="5"/>
      <c r="Z713" s="5"/>
    </row>
    <row r="714" spans="1:26" ht="14" x14ac:dyDescent="0.15">
      <c r="A714" s="48"/>
      <c r="B714" s="5"/>
      <c r="C714" s="5"/>
      <c r="D714" s="5"/>
      <c r="E714" s="5"/>
      <c r="F714" s="48"/>
      <c r="G714" s="5"/>
      <c r="H714" s="5"/>
      <c r="I714" s="5"/>
      <c r="J714" s="5"/>
      <c r="K714" s="5"/>
      <c r="L714" s="5"/>
      <c r="M714" s="5"/>
      <c r="N714" s="5"/>
      <c r="O714" s="5"/>
      <c r="P714" s="5"/>
      <c r="Q714" s="5"/>
      <c r="R714" s="5"/>
      <c r="S714" s="5"/>
      <c r="T714" s="5"/>
      <c r="U714" s="5"/>
      <c r="V714" s="5"/>
      <c r="W714" s="5"/>
      <c r="X714" s="5"/>
      <c r="Y714" s="5"/>
      <c r="Z714" s="5"/>
    </row>
    <row r="715" spans="1:26" ht="14" x14ac:dyDescent="0.15">
      <c r="A715" s="48"/>
      <c r="B715" s="5"/>
      <c r="C715" s="5"/>
      <c r="D715" s="5"/>
      <c r="E715" s="5"/>
      <c r="F715" s="48"/>
      <c r="G715" s="5"/>
      <c r="H715" s="5"/>
      <c r="I715" s="5"/>
      <c r="J715" s="5"/>
      <c r="K715" s="5"/>
      <c r="L715" s="5"/>
      <c r="M715" s="5"/>
      <c r="N715" s="5"/>
      <c r="O715" s="5"/>
      <c r="P715" s="5"/>
      <c r="Q715" s="5"/>
      <c r="R715" s="5"/>
      <c r="S715" s="5"/>
      <c r="T715" s="5"/>
      <c r="U715" s="5"/>
      <c r="V715" s="5"/>
      <c r="W715" s="5"/>
      <c r="X715" s="5"/>
      <c r="Y715" s="5"/>
      <c r="Z715" s="5"/>
    </row>
    <row r="716" spans="1:26" ht="14" x14ac:dyDescent="0.15">
      <c r="A716" s="48"/>
      <c r="B716" s="5"/>
      <c r="C716" s="5"/>
      <c r="D716" s="5"/>
      <c r="E716" s="5"/>
      <c r="F716" s="48"/>
      <c r="G716" s="5"/>
      <c r="H716" s="5"/>
      <c r="I716" s="5"/>
      <c r="J716" s="5"/>
      <c r="K716" s="5"/>
      <c r="L716" s="5"/>
      <c r="M716" s="5"/>
      <c r="N716" s="5"/>
      <c r="O716" s="5"/>
      <c r="P716" s="5"/>
      <c r="Q716" s="5"/>
      <c r="R716" s="5"/>
      <c r="S716" s="5"/>
      <c r="T716" s="5"/>
      <c r="U716" s="5"/>
      <c r="V716" s="5"/>
      <c r="W716" s="5"/>
      <c r="X716" s="5"/>
      <c r="Y716" s="5"/>
      <c r="Z716" s="5"/>
    </row>
    <row r="717" spans="1:26" ht="14" x14ac:dyDescent="0.15">
      <c r="A717" s="48"/>
      <c r="B717" s="5"/>
      <c r="C717" s="5"/>
      <c r="D717" s="5"/>
      <c r="E717" s="5"/>
      <c r="F717" s="48"/>
      <c r="G717" s="5"/>
      <c r="H717" s="5"/>
      <c r="I717" s="5"/>
      <c r="J717" s="5"/>
      <c r="K717" s="5"/>
      <c r="L717" s="5"/>
      <c r="M717" s="5"/>
      <c r="N717" s="5"/>
      <c r="O717" s="5"/>
      <c r="P717" s="5"/>
      <c r="Q717" s="5"/>
      <c r="R717" s="5"/>
      <c r="S717" s="5"/>
      <c r="T717" s="5"/>
      <c r="U717" s="5"/>
      <c r="V717" s="5"/>
      <c r="W717" s="5"/>
      <c r="X717" s="5"/>
      <c r="Y717" s="5"/>
      <c r="Z717" s="5"/>
    </row>
    <row r="718" spans="1:26" ht="14" x14ac:dyDescent="0.15">
      <c r="A718" s="48"/>
      <c r="B718" s="5"/>
      <c r="C718" s="5"/>
      <c r="D718" s="5"/>
      <c r="E718" s="5"/>
      <c r="F718" s="48"/>
      <c r="G718" s="5"/>
      <c r="H718" s="5"/>
      <c r="I718" s="5"/>
      <c r="J718" s="5"/>
      <c r="K718" s="5"/>
      <c r="L718" s="5"/>
      <c r="M718" s="5"/>
      <c r="N718" s="5"/>
      <c r="O718" s="5"/>
      <c r="P718" s="5"/>
      <c r="Q718" s="5"/>
      <c r="R718" s="5"/>
      <c r="S718" s="5"/>
      <c r="T718" s="5"/>
      <c r="U718" s="5"/>
      <c r="V718" s="5"/>
      <c r="W718" s="5"/>
      <c r="X718" s="5"/>
      <c r="Y718" s="5"/>
      <c r="Z718" s="5"/>
    </row>
    <row r="719" spans="1:26" ht="14" x14ac:dyDescent="0.15">
      <c r="A719" s="48"/>
      <c r="B719" s="5"/>
      <c r="C719" s="5"/>
      <c r="D719" s="5"/>
      <c r="E719" s="5"/>
      <c r="F719" s="48"/>
      <c r="G719" s="5"/>
      <c r="H719" s="5"/>
      <c r="I719" s="5"/>
      <c r="J719" s="5"/>
      <c r="K719" s="5"/>
      <c r="L719" s="5"/>
      <c r="M719" s="5"/>
      <c r="N719" s="5"/>
      <c r="O719" s="5"/>
      <c r="P719" s="5"/>
      <c r="Q719" s="5"/>
      <c r="R719" s="5"/>
      <c r="S719" s="5"/>
      <c r="T719" s="5"/>
      <c r="U719" s="5"/>
      <c r="V719" s="5"/>
      <c r="W719" s="5"/>
      <c r="X719" s="5"/>
      <c r="Y719" s="5"/>
      <c r="Z719" s="5"/>
    </row>
    <row r="720" spans="1:26" ht="14" x14ac:dyDescent="0.15">
      <c r="A720" s="48"/>
      <c r="B720" s="5"/>
      <c r="C720" s="5"/>
      <c r="D720" s="5"/>
      <c r="E720" s="5"/>
      <c r="F720" s="48"/>
      <c r="G720" s="5"/>
      <c r="H720" s="5"/>
      <c r="I720" s="5"/>
      <c r="J720" s="5"/>
      <c r="K720" s="5"/>
      <c r="L720" s="5"/>
      <c r="M720" s="5"/>
      <c r="N720" s="5"/>
      <c r="O720" s="5"/>
      <c r="P720" s="5"/>
      <c r="Q720" s="5"/>
      <c r="R720" s="5"/>
      <c r="S720" s="5"/>
      <c r="T720" s="5"/>
      <c r="U720" s="5"/>
      <c r="V720" s="5"/>
      <c r="W720" s="5"/>
      <c r="X720" s="5"/>
      <c r="Y720" s="5"/>
      <c r="Z720" s="5"/>
    </row>
    <row r="721" spans="1:26" ht="14" x14ac:dyDescent="0.15">
      <c r="A721" s="48"/>
      <c r="B721" s="5"/>
      <c r="C721" s="5"/>
      <c r="D721" s="5"/>
      <c r="E721" s="5"/>
      <c r="F721" s="48"/>
      <c r="G721" s="5"/>
      <c r="H721" s="5"/>
      <c r="I721" s="5"/>
      <c r="J721" s="5"/>
      <c r="K721" s="5"/>
      <c r="L721" s="5"/>
      <c r="M721" s="5"/>
      <c r="N721" s="5"/>
      <c r="O721" s="5"/>
      <c r="P721" s="5"/>
      <c r="Q721" s="5"/>
      <c r="R721" s="5"/>
      <c r="S721" s="5"/>
      <c r="T721" s="5"/>
      <c r="U721" s="5"/>
      <c r="V721" s="5"/>
      <c r="W721" s="5"/>
      <c r="X721" s="5"/>
      <c r="Y721" s="5"/>
      <c r="Z721" s="5"/>
    </row>
    <row r="722" spans="1:26" ht="14" x14ac:dyDescent="0.15">
      <c r="A722" s="48"/>
      <c r="B722" s="5"/>
      <c r="C722" s="5"/>
      <c r="D722" s="5"/>
      <c r="E722" s="5"/>
      <c r="F722" s="48"/>
      <c r="G722" s="5"/>
      <c r="H722" s="5"/>
      <c r="I722" s="5"/>
      <c r="J722" s="5"/>
      <c r="K722" s="5"/>
      <c r="L722" s="5"/>
      <c r="M722" s="5"/>
      <c r="N722" s="5"/>
      <c r="O722" s="5"/>
      <c r="P722" s="5"/>
      <c r="Q722" s="5"/>
      <c r="R722" s="5"/>
      <c r="S722" s="5"/>
      <c r="T722" s="5"/>
      <c r="U722" s="5"/>
      <c r="V722" s="5"/>
      <c r="W722" s="5"/>
      <c r="X722" s="5"/>
      <c r="Y722" s="5"/>
      <c r="Z722" s="5"/>
    </row>
    <row r="723" spans="1:26" ht="14" x14ac:dyDescent="0.15">
      <c r="A723" s="48"/>
      <c r="B723" s="5"/>
      <c r="C723" s="5"/>
      <c r="D723" s="5"/>
      <c r="E723" s="5"/>
      <c r="F723" s="48"/>
      <c r="G723" s="5"/>
      <c r="H723" s="5"/>
      <c r="I723" s="5"/>
      <c r="J723" s="5"/>
      <c r="K723" s="5"/>
      <c r="L723" s="5"/>
      <c r="M723" s="5"/>
      <c r="N723" s="5"/>
      <c r="O723" s="5"/>
      <c r="P723" s="5"/>
      <c r="Q723" s="5"/>
      <c r="R723" s="5"/>
      <c r="S723" s="5"/>
      <c r="T723" s="5"/>
      <c r="U723" s="5"/>
      <c r="V723" s="5"/>
      <c r="W723" s="5"/>
      <c r="X723" s="5"/>
      <c r="Y723" s="5"/>
      <c r="Z723" s="5"/>
    </row>
    <row r="724" spans="1:26" ht="14" x14ac:dyDescent="0.15">
      <c r="A724" s="48"/>
      <c r="B724" s="5"/>
      <c r="C724" s="5"/>
      <c r="D724" s="5"/>
      <c r="E724" s="5"/>
      <c r="F724" s="48"/>
      <c r="G724" s="5"/>
      <c r="H724" s="5"/>
      <c r="I724" s="5"/>
      <c r="J724" s="5"/>
      <c r="K724" s="5"/>
      <c r="L724" s="5"/>
      <c r="M724" s="5"/>
      <c r="N724" s="5"/>
      <c r="O724" s="5"/>
      <c r="P724" s="5"/>
      <c r="Q724" s="5"/>
      <c r="R724" s="5"/>
      <c r="S724" s="5"/>
      <c r="T724" s="5"/>
      <c r="U724" s="5"/>
      <c r="V724" s="5"/>
      <c r="W724" s="5"/>
      <c r="X724" s="5"/>
      <c r="Y724" s="5"/>
      <c r="Z724" s="5"/>
    </row>
    <row r="725" spans="1:26" ht="14" x14ac:dyDescent="0.15">
      <c r="A725" s="48"/>
      <c r="B725" s="5"/>
      <c r="C725" s="5"/>
      <c r="D725" s="5"/>
      <c r="E725" s="5"/>
      <c r="F725" s="48"/>
      <c r="G725" s="5"/>
      <c r="H725" s="5"/>
      <c r="I725" s="5"/>
      <c r="J725" s="5"/>
      <c r="K725" s="5"/>
      <c r="L725" s="5"/>
      <c r="M725" s="5"/>
      <c r="N725" s="5"/>
      <c r="O725" s="5"/>
      <c r="P725" s="5"/>
      <c r="Q725" s="5"/>
      <c r="R725" s="5"/>
      <c r="S725" s="5"/>
      <c r="T725" s="5"/>
      <c r="U725" s="5"/>
      <c r="V725" s="5"/>
      <c r="W725" s="5"/>
      <c r="X725" s="5"/>
      <c r="Y725" s="5"/>
      <c r="Z725" s="5"/>
    </row>
    <row r="726" spans="1:26" ht="14" x14ac:dyDescent="0.15">
      <c r="A726" s="48"/>
      <c r="B726" s="5"/>
      <c r="C726" s="5"/>
      <c r="D726" s="5"/>
      <c r="E726" s="5"/>
      <c r="F726" s="48"/>
      <c r="G726" s="5"/>
      <c r="H726" s="5"/>
      <c r="I726" s="5"/>
      <c r="J726" s="5"/>
      <c r="K726" s="5"/>
      <c r="L726" s="5"/>
      <c r="M726" s="5"/>
      <c r="N726" s="5"/>
      <c r="O726" s="5"/>
      <c r="P726" s="5"/>
      <c r="Q726" s="5"/>
      <c r="R726" s="5"/>
      <c r="S726" s="5"/>
      <c r="T726" s="5"/>
      <c r="U726" s="5"/>
      <c r="V726" s="5"/>
      <c r="W726" s="5"/>
      <c r="X726" s="5"/>
      <c r="Y726" s="5"/>
      <c r="Z726" s="5"/>
    </row>
    <row r="727" spans="1:26" ht="14" x14ac:dyDescent="0.15">
      <c r="A727" s="48"/>
      <c r="B727" s="5"/>
      <c r="C727" s="5"/>
      <c r="D727" s="5"/>
      <c r="E727" s="5"/>
      <c r="F727" s="48"/>
      <c r="G727" s="5"/>
      <c r="H727" s="5"/>
      <c r="I727" s="5"/>
      <c r="J727" s="5"/>
      <c r="K727" s="5"/>
      <c r="L727" s="5"/>
      <c r="M727" s="5"/>
      <c r="N727" s="5"/>
      <c r="O727" s="5"/>
      <c r="P727" s="5"/>
      <c r="Q727" s="5"/>
      <c r="R727" s="5"/>
      <c r="S727" s="5"/>
      <c r="T727" s="5"/>
      <c r="U727" s="5"/>
      <c r="V727" s="5"/>
      <c r="W727" s="5"/>
      <c r="X727" s="5"/>
      <c r="Y727" s="5"/>
      <c r="Z727" s="5"/>
    </row>
    <row r="728" spans="1:26" ht="14" x14ac:dyDescent="0.15">
      <c r="A728" s="48"/>
      <c r="B728" s="5"/>
      <c r="C728" s="5"/>
      <c r="D728" s="5"/>
      <c r="E728" s="5"/>
      <c r="F728" s="48"/>
      <c r="G728" s="5"/>
      <c r="H728" s="5"/>
      <c r="I728" s="5"/>
      <c r="J728" s="5"/>
      <c r="K728" s="5"/>
      <c r="L728" s="5"/>
      <c r="M728" s="5"/>
      <c r="N728" s="5"/>
      <c r="O728" s="5"/>
      <c r="P728" s="5"/>
      <c r="Q728" s="5"/>
      <c r="R728" s="5"/>
      <c r="S728" s="5"/>
      <c r="T728" s="5"/>
      <c r="U728" s="5"/>
      <c r="V728" s="5"/>
      <c r="W728" s="5"/>
      <c r="X728" s="5"/>
      <c r="Y728" s="5"/>
      <c r="Z728" s="5"/>
    </row>
    <row r="729" spans="1:26" ht="14" x14ac:dyDescent="0.15">
      <c r="A729" s="48"/>
      <c r="B729" s="5"/>
      <c r="C729" s="5"/>
      <c r="D729" s="5"/>
      <c r="E729" s="5"/>
      <c r="F729" s="48"/>
      <c r="G729" s="5"/>
      <c r="H729" s="5"/>
      <c r="I729" s="5"/>
      <c r="J729" s="5"/>
      <c r="K729" s="5"/>
      <c r="L729" s="5"/>
      <c r="M729" s="5"/>
      <c r="N729" s="5"/>
      <c r="O729" s="5"/>
      <c r="P729" s="5"/>
      <c r="Q729" s="5"/>
      <c r="R729" s="5"/>
      <c r="S729" s="5"/>
      <c r="T729" s="5"/>
      <c r="U729" s="5"/>
      <c r="V729" s="5"/>
      <c r="W729" s="5"/>
      <c r="X729" s="5"/>
      <c r="Y729" s="5"/>
      <c r="Z729" s="5"/>
    </row>
    <row r="730" spans="1:26" ht="14" x14ac:dyDescent="0.15">
      <c r="A730" s="48"/>
      <c r="B730" s="5"/>
      <c r="C730" s="5"/>
      <c r="D730" s="5"/>
      <c r="E730" s="5"/>
      <c r="F730" s="48"/>
      <c r="G730" s="5"/>
      <c r="H730" s="5"/>
      <c r="I730" s="5"/>
      <c r="J730" s="5"/>
      <c r="K730" s="5"/>
      <c r="L730" s="5"/>
      <c r="M730" s="5"/>
      <c r="N730" s="5"/>
      <c r="O730" s="5"/>
      <c r="P730" s="5"/>
      <c r="Q730" s="5"/>
      <c r="R730" s="5"/>
      <c r="S730" s="5"/>
      <c r="T730" s="5"/>
      <c r="U730" s="5"/>
      <c r="V730" s="5"/>
      <c r="W730" s="5"/>
      <c r="X730" s="5"/>
      <c r="Y730" s="5"/>
      <c r="Z730" s="5"/>
    </row>
    <row r="731" spans="1:26" ht="14" x14ac:dyDescent="0.15">
      <c r="A731" s="48"/>
      <c r="B731" s="5"/>
      <c r="C731" s="5"/>
      <c r="D731" s="5"/>
      <c r="E731" s="5"/>
      <c r="F731" s="48"/>
      <c r="G731" s="5"/>
      <c r="H731" s="5"/>
      <c r="I731" s="5"/>
      <c r="J731" s="5"/>
      <c r="K731" s="5"/>
      <c r="L731" s="5"/>
      <c r="M731" s="5"/>
      <c r="N731" s="5"/>
      <c r="O731" s="5"/>
      <c r="P731" s="5"/>
      <c r="Q731" s="5"/>
      <c r="R731" s="5"/>
      <c r="S731" s="5"/>
      <c r="T731" s="5"/>
      <c r="U731" s="5"/>
      <c r="V731" s="5"/>
      <c r="W731" s="5"/>
      <c r="X731" s="5"/>
      <c r="Y731" s="5"/>
      <c r="Z731" s="5"/>
    </row>
    <row r="732" spans="1:26" ht="14" x14ac:dyDescent="0.15">
      <c r="A732" s="48"/>
      <c r="B732" s="5"/>
      <c r="C732" s="5"/>
      <c r="D732" s="5"/>
      <c r="E732" s="5"/>
      <c r="F732" s="48"/>
      <c r="G732" s="5"/>
      <c r="H732" s="5"/>
      <c r="I732" s="5"/>
      <c r="J732" s="5"/>
      <c r="K732" s="5"/>
      <c r="L732" s="5"/>
      <c r="M732" s="5"/>
      <c r="N732" s="5"/>
      <c r="O732" s="5"/>
      <c r="P732" s="5"/>
      <c r="Q732" s="5"/>
      <c r="R732" s="5"/>
      <c r="S732" s="5"/>
      <c r="T732" s="5"/>
      <c r="U732" s="5"/>
      <c r="V732" s="5"/>
      <c r="W732" s="5"/>
      <c r="X732" s="5"/>
      <c r="Y732" s="5"/>
      <c r="Z732" s="5"/>
    </row>
    <row r="733" spans="1:26" ht="14" x14ac:dyDescent="0.15">
      <c r="A733" s="48"/>
      <c r="B733" s="5"/>
      <c r="C733" s="5"/>
      <c r="D733" s="5"/>
      <c r="E733" s="5"/>
      <c r="F733" s="48"/>
      <c r="G733" s="5"/>
      <c r="H733" s="5"/>
      <c r="I733" s="5"/>
      <c r="J733" s="5"/>
      <c r="K733" s="5"/>
      <c r="L733" s="5"/>
      <c r="M733" s="5"/>
      <c r="N733" s="5"/>
      <c r="O733" s="5"/>
      <c r="P733" s="5"/>
      <c r="Q733" s="5"/>
      <c r="R733" s="5"/>
      <c r="S733" s="5"/>
      <c r="T733" s="5"/>
      <c r="U733" s="5"/>
      <c r="V733" s="5"/>
      <c r="W733" s="5"/>
      <c r="X733" s="5"/>
      <c r="Y733" s="5"/>
      <c r="Z733" s="5"/>
    </row>
    <row r="734" spans="1:26" ht="14" x14ac:dyDescent="0.15">
      <c r="A734" s="48"/>
      <c r="B734" s="5"/>
      <c r="C734" s="5"/>
      <c r="D734" s="5"/>
      <c r="E734" s="5"/>
      <c r="F734" s="48"/>
      <c r="G734" s="5"/>
      <c r="H734" s="5"/>
      <c r="I734" s="5"/>
      <c r="J734" s="5"/>
      <c r="K734" s="5"/>
      <c r="L734" s="5"/>
      <c r="M734" s="5"/>
      <c r="N734" s="5"/>
      <c r="O734" s="5"/>
      <c r="P734" s="5"/>
      <c r="Q734" s="5"/>
      <c r="R734" s="5"/>
      <c r="S734" s="5"/>
      <c r="T734" s="5"/>
      <c r="U734" s="5"/>
      <c r="V734" s="5"/>
      <c r="W734" s="5"/>
      <c r="X734" s="5"/>
      <c r="Y734" s="5"/>
      <c r="Z734" s="5"/>
    </row>
    <row r="735" spans="1:26" ht="14" x14ac:dyDescent="0.15">
      <c r="A735" s="48"/>
      <c r="B735" s="5"/>
      <c r="C735" s="5"/>
      <c r="D735" s="5"/>
      <c r="E735" s="5"/>
      <c r="F735" s="48"/>
      <c r="G735" s="5"/>
      <c r="H735" s="5"/>
      <c r="I735" s="5"/>
      <c r="J735" s="5"/>
      <c r="K735" s="5"/>
      <c r="L735" s="5"/>
      <c r="M735" s="5"/>
      <c r="N735" s="5"/>
      <c r="O735" s="5"/>
      <c r="P735" s="5"/>
      <c r="Q735" s="5"/>
      <c r="R735" s="5"/>
      <c r="S735" s="5"/>
      <c r="T735" s="5"/>
      <c r="U735" s="5"/>
      <c r="V735" s="5"/>
      <c r="W735" s="5"/>
      <c r="X735" s="5"/>
      <c r="Y735" s="5"/>
      <c r="Z735" s="5"/>
    </row>
    <row r="736" spans="1:26" ht="14" x14ac:dyDescent="0.15">
      <c r="A736" s="48"/>
      <c r="B736" s="5"/>
      <c r="C736" s="5"/>
      <c r="D736" s="5"/>
      <c r="E736" s="5"/>
      <c r="F736" s="48"/>
      <c r="G736" s="5"/>
      <c r="H736" s="5"/>
      <c r="I736" s="5"/>
      <c r="J736" s="5"/>
      <c r="K736" s="5"/>
      <c r="L736" s="5"/>
      <c r="M736" s="5"/>
      <c r="N736" s="5"/>
      <c r="O736" s="5"/>
      <c r="P736" s="5"/>
      <c r="Q736" s="5"/>
      <c r="R736" s="5"/>
      <c r="S736" s="5"/>
      <c r="T736" s="5"/>
      <c r="U736" s="5"/>
      <c r="V736" s="5"/>
      <c r="W736" s="5"/>
      <c r="X736" s="5"/>
      <c r="Y736" s="5"/>
      <c r="Z736" s="5"/>
    </row>
    <row r="737" spans="1:26" ht="14" x14ac:dyDescent="0.15">
      <c r="A737" s="48"/>
      <c r="B737" s="5"/>
      <c r="C737" s="5"/>
      <c r="D737" s="5"/>
      <c r="E737" s="5"/>
      <c r="F737" s="48"/>
      <c r="G737" s="5"/>
      <c r="H737" s="5"/>
      <c r="I737" s="5"/>
      <c r="J737" s="5"/>
      <c r="K737" s="5"/>
      <c r="L737" s="5"/>
      <c r="M737" s="5"/>
      <c r="N737" s="5"/>
      <c r="O737" s="5"/>
      <c r="P737" s="5"/>
      <c r="Q737" s="5"/>
      <c r="R737" s="5"/>
      <c r="S737" s="5"/>
      <c r="T737" s="5"/>
      <c r="U737" s="5"/>
      <c r="V737" s="5"/>
      <c r="W737" s="5"/>
      <c r="X737" s="5"/>
      <c r="Y737" s="5"/>
      <c r="Z737" s="5"/>
    </row>
    <row r="738" spans="1:26" ht="14" x14ac:dyDescent="0.15">
      <c r="A738" s="48"/>
      <c r="B738" s="5"/>
      <c r="C738" s="5"/>
      <c r="D738" s="5"/>
      <c r="E738" s="5"/>
      <c r="F738" s="48"/>
      <c r="G738" s="5"/>
      <c r="H738" s="5"/>
      <c r="I738" s="5"/>
      <c r="J738" s="5"/>
      <c r="K738" s="5"/>
      <c r="L738" s="5"/>
      <c r="M738" s="5"/>
      <c r="N738" s="5"/>
      <c r="O738" s="5"/>
      <c r="P738" s="5"/>
      <c r="Q738" s="5"/>
      <c r="R738" s="5"/>
      <c r="S738" s="5"/>
      <c r="T738" s="5"/>
      <c r="U738" s="5"/>
      <c r="V738" s="5"/>
      <c r="W738" s="5"/>
      <c r="X738" s="5"/>
      <c r="Y738" s="5"/>
      <c r="Z738" s="5"/>
    </row>
    <row r="739" spans="1:26" ht="14" x14ac:dyDescent="0.15">
      <c r="A739" s="48"/>
      <c r="B739" s="5"/>
      <c r="C739" s="5"/>
      <c r="D739" s="5"/>
      <c r="E739" s="5"/>
      <c r="F739" s="48"/>
      <c r="G739" s="5"/>
      <c r="H739" s="5"/>
      <c r="I739" s="5"/>
      <c r="J739" s="5"/>
      <c r="K739" s="5"/>
      <c r="L739" s="5"/>
      <c r="M739" s="5"/>
      <c r="N739" s="5"/>
      <c r="O739" s="5"/>
      <c r="P739" s="5"/>
      <c r="Q739" s="5"/>
      <c r="R739" s="5"/>
      <c r="S739" s="5"/>
      <c r="T739" s="5"/>
      <c r="U739" s="5"/>
      <c r="V739" s="5"/>
      <c r="W739" s="5"/>
      <c r="X739" s="5"/>
      <c r="Y739" s="5"/>
      <c r="Z739" s="5"/>
    </row>
    <row r="740" spans="1:26" ht="14" x14ac:dyDescent="0.15">
      <c r="A740" s="48"/>
      <c r="B740" s="5"/>
      <c r="C740" s="5"/>
      <c r="D740" s="5"/>
      <c r="E740" s="5"/>
      <c r="F740" s="48"/>
      <c r="G740" s="5"/>
      <c r="H740" s="5"/>
      <c r="I740" s="5"/>
      <c r="J740" s="5"/>
      <c r="K740" s="5"/>
      <c r="L740" s="5"/>
      <c r="M740" s="5"/>
      <c r="N740" s="5"/>
      <c r="O740" s="5"/>
      <c r="P740" s="5"/>
      <c r="Q740" s="5"/>
      <c r="R740" s="5"/>
      <c r="S740" s="5"/>
      <c r="T740" s="5"/>
      <c r="U740" s="5"/>
      <c r="V740" s="5"/>
      <c r="W740" s="5"/>
      <c r="X740" s="5"/>
      <c r="Y740" s="5"/>
      <c r="Z740" s="5"/>
    </row>
    <row r="741" spans="1:26" ht="14" x14ac:dyDescent="0.15">
      <c r="A741" s="48"/>
      <c r="B741" s="5"/>
      <c r="C741" s="5"/>
      <c r="D741" s="5"/>
      <c r="E741" s="5"/>
      <c r="F741" s="48"/>
      <c r="G741" s="5"/>
      <c r="H741" s="5"/>
      <c r="I741" s="5"/>
      <c r="J741" s="5"/>
      <c r="K741" s="5"/>
      <c r="L741" s="5"/>
      <c r="M741" s="5"/>
      <c r="N741" s="5"/>
      <c r="O741" s="5"/>
      <c r="P741" s="5"/>
      <c r="Q741" s="5"/>
      <c r="R741" s="5"/>
      <c r="S741" s="5"/>
      <c r="T741" s="5"/>
      <c r="U741" s="5"/>
      <c r="V741" s="5"/>
      <c r="W741" s="5"/>
      <c r="X741" s="5"/>
      <c r="Y741" s="5"/>
      <c r="Z741" s="5"/>
    </row>
    <row r="742" spans="1:26" ht="14" x14ac:dyDescent="0.15">
      <c r="A742" s="48"/>
      <c r="B742" s="5"/>
      <c r="C742" s="5"/>
      <c r="D742" s="5"/>
      <c r="E742" s="5"/>
      <c r="F742" s="48"/>
      <c r="G742" s="5"/>
      <c r="H742" s="5"/>
      <c r="I742" s="5"/>
      <c r="J742" s="5"/>
      <c r="K742" s="5"/>
      <c r="L742" s="5"/>
      <c r="M742" s="5"/>
      <c r="N742" s="5"/>
      <c r="O742" s="5"/>
      <c r="P742" s="5"/>
      <c r="Q742" s="5"/>
      <c r="R742" s="5"/>
      <c r="S742" s="5"/>
      <c r="T742" s="5"/>
      <c r="U742" s="5"/>
      <c r="V742" s="5"/>
      <c r="W742" s="5"/>
      <c r="X742" s="5"/>
      <c r="Y742" s="5"/>
      <c r="Z742" s="5"/>
    </row>
    <row r="743" spans="1:26" ht="14" x14ac:dyDescent="0.15">
      <c r="A743" s="48"/>
      <c r="B743" s="5"/>
      <c r="C743" s="5"/>
      <c r="D743" s="5"/>
      <c r="E743" s="5"/>
      <c r="F743" s="48"/>
      <c r="G743" s="5"/>
      <c r="H743" s="5"/>
      <c r="I743" s="5"/>
      <c r="J743" s="5"/>
      <c r="K743" s="5"/>
      <c r="L743" s="5"/>
      <c r="M743" s="5"/>
      <c r="N743" s="5"/>
      <c r="O743" s="5"/>
      <c r="P743" s="5"/>
      <c r="Q743" s="5"/>
      <c r="R743" s="5"/>
      <c r="S743" s="5"/>
      <c r="T743" s="5"/>
      <c r="U743" s="5"/>
      <c r="V743" s="5"/>
      <c r="W743" s="5"/>
      <c r="X743" s="5"/>
      <c r="Y743" s="5"/>
      <c r="Z743" s="5"/>
    </row>
    <row r="744" spans="1:26" ht="14" x14ac:dyDescent="0.15">
      <c r="A744" s="48"/>
      <c r="B744" s="5"/>
      <c r="C744" s="5"/>
      <c r="D744" s="5"/>
      <c r="E744" s="5"/>
      <c r="F744" s="48"/>
      <c r="G744" s="5"/>
      <c r="H744" s="5"/>
      <c r="I744" s="5"/>
      <c r="J744" s="5"/>
      <c r="K744" s="5"/>
      <c r="L744" s="5"/>
      <c r="M744" s="5"/>
      <c r="N744" s="5"/>
      <c r="O744" s="5"/>
      <c r="P744" s="5"/>
      <c r="Q744" s="5"/>
      <c r="R744" s="5"/>
      <c r="S744" s="5"/>
      <c r="T744" s="5"/>
      <c r="U744" s="5"/>
      <c r="V744" s="5"/>
      <c r="W744" s="5"/>
      <c r="X744" s="5"/>
      <c r="Y744" s="5"/>
      <c r="Z744" s="5"/>
    </row>
    <row r="745" spans="1:26" ht="14" x14ac:dyDescent="0.15">
      <c r="A745" s="48"/>
      <c r="B745" s="5"/>
      <c r="C745" s="5"/>
      <c r="D745" s="5"/>
      <c r="E745" s="5"/>
      <c r="F745" s="48"/>
      <c r="G745" s="5"/>
      <c r="H745" s="5"/>
      <c r="I745" s="5"/>
      <c r="J745" s="5"/>
      <c r="K745" s="5"/>
      <c r="L745" s="5"/>
      <c r="M745" s="5"/>
      <c r="N745" s="5"/>
      <c r="O745" s="5"/>
      <c r="P745" s="5"/>
      <c r="Q745" s="5"/>
      <c r="R745" s="5"/>
      <c r="S745" s="5"/>
      <c r="T745" s="5"/>
      <c r="U745" s="5"/>
      <c r="V745" s="5"/>
      <c r="W745" s="5"/>
      <c r="X745" s="5"/>
      <c r="Y745" s="5"/>
      <c r="Z745" s="5"/>
    </row>
    <row r="746" spans="1:26" ht="14" x14ac:dyDescent="0.15">
      <c r="A746" s="48"/>
      <c r="B746" s="5"/>
      <c r="C746" s="5"/>
      <c r="D746" s="5"/>
      <c r="E746" s="5"/>
      <c r="F746" s="48"/>
      <c r="G746" s="5"/>
      <c r="H746" s="5"/>
      <c r="I746" s="5"/>
      <c r="J746" s="5"/>
      <c r="K746" s="5"/>
      <c r="L746" s="5"/>
      <c r="M746" s="5"/>
      <c r="N746" s="5"/>
      <c r="O746" s="5"/>
      <c r="P746" s="5"/>
      <c r="Q746" s="5"/>
      <c r="R746" s="5"/>
      <c r="S746" s="5"/>
      <c r="T746" s="5"/>
      <c r="U746" s="5"/>
      <c r="V746" s="5"/>
      <c r="W746" s="5"/>
      <c r="X746" s="5"/>
      <c r="Y746" s="5"/>
      <c r="Z746" s="5"/>
    </row>
    <row r="747" spans="1:26" ht="14" x14ac:dyDescent="0.15">
      <c r="A747" s="48"/>
      <c r="B747" s="5"/>
      <c r="C747" s="5"/>
      <c r="D747" s="5"/>
      <c r="E747" s="5"/>
      <c r="F747" s="48"/>
      <c r="G747" s="5"/>
      <c r="H747" s="5"/>
      <c r="I747" s="5"/>
      <c r="J747" s="5"/>
      <c r="K747" s="5"/>
      <c r="L747" s="5"/>
      <c r="M747" s="5"/>
      <c r="N747" s="5"/>
      <c r="O747" s="5"/>
      <c r="P747" s="5"/>
      <c r="Q747" s="5"/>
      <c r="R747" s="5"/>
      <c r="S747" s="5"/>
      <c r="T747" s="5"/>
      <c r="U747" s="5"/>
      <c r="V747" s="5"/>
      <c r="W747" s="5"/>
      <c r="X747" s="5"/>
      <c r="Y747" s="5"/>
      <c r="Z747" s="5"/>
    </row>
    <row r="748" spans="1:26" ht="14" x14ac:dyDescent="0.15">
      <c r="A748" s="48"/>
      <c r="B748" s="5"/>
      <c r="C748" s="5"/>
      <c r="D748" s="5"/>
      <c r="E748" s="5"/>
      <c r="F748" s="48"/>
      <c r="G748" s="5"/>
      <c r="H748" s="5"/>
      <c r="I748" s="5"/>
      <c r="J748" s="5"/>
      <c r="K748" s="5"/>
      <c r="L748" s="5"/>
      <c r="M748" s="5"/>
      <c r="N748" s="5"/>
      <c r="O748" s="5"/>
      <c r="P748" s="5"/>
      <c r="Q748" s="5"/>
      <c r="R748" s="5"/>
      <c r="S748" s="5"/>
      <c r="T748" s="5"/>
      <c r="U748" s="5"/>
      <c r="V748" s="5"/>
      <c r="W748" s="5"/>
      <c r="X748" s="5"/>
      <c r="Y748" s="5"/>
      <c r="Z748" s="5"/>
    </row>
    <row r="749" spans="1:26" ht="14" x14ac:dyDescent="0.15">
      <c r="A749" s="48"/>
      <c r="B749" s="5"/>
      <c r="C749" s="5"/>
      <c r="D749" s="5"/>
      <c r="E749" s="5"/>
      <c r="F749" s="48"/>
      <c r="G749" s="5"/>
      <c r="H749" s="5"/>
      <c r="I749" s="5"/>
      <c r="J749" s="5"/>
      <c r="K749" s="5"/>
      <c r="L749" s="5"/>
      <c r="M749" s="5"/>
      <c r="N749" s="5"/>
      <c r="O749" s="5"/>
      <c r="P749" s="5"/>
      <c r="Q749" s="5"/>
      <c r="R749" s="5"/>
      <c r="S749" s="5"/>
      <c r="T749" s="5"/>
      <c r="U749" s="5"/>
      <c r="V749" s="5"/>
      <c r="W749" s="5"/>
      <c r="X749" s="5"/>
      <c r="Y749" s="5"/>
      <c r="Z749" s="5"/>
    </row>
    <row r="750" spans="1:26" ht="14" x14ac:dyDescent="0.15">
      <c r="A750" s="48"/>
      <c r="B750" s="5"/>
      <c r="C750" s="5"/>
      <c r="D750" s="5"/>
      <c r="E750" s="5"/>
      <c r="F750" s="48"/>
      <c r="G750" s="5"/>
      <c r="H750" s="5"/>
      <c r="I750" s="5"/>
      <c r="J750" s="5"/>
      <c r="K750" s="5"/>
      <c r="L750" s="5"/>
      <c r="M750" s="5"/>
      <c r="N750" s="5"/>
      <c r="O750" s="5"/>
      <c r="P750" s="5"/>
      <c r="Q750" s="5"/>
      <c r="R750" s="5"/>
      <c r="S750" s="5"/>
      <c r="T750" s="5"/>
      <c r="U750" s="5"/>
      <c r="V750" s="5"/>
      <c r="W750" s="5"/>
      <c r="X750" s="5"/>
      <c r="Y750" s="5"/>
      <c r="Z750" s="5"/>
    </row>
    <row r="751" spans="1:26" ht="14" x14ac:dyDescent="0.15">
      <c r="A751" s="48"/>
      <c r="B751" s="5"/>
      <c r="C751" s="5"/>
      <c r="D751" s="5"/>
      <c r="E751" s="5"/>
      <c r="F751" s="48"/>
      <c r="G751" s="5"/>
      <c r="H751" s="5"/>
      <c r="I751" s="5"/>
      <c r="J751" s="5"/>
      <c r="K751" s="5"/>
      <c r="L751" s="5"/>
      <c r="M751" s="5"/>
      <c r="N751" s="5"/>
      <c r="O751" s="5"/>
      <c r="P751" s="5"/>
      <c r="Q751" s="5"/>
      <c r="R751" s="5"/>
      <c r="S751" s="5"/>
      <c r="T751" s="5"/>
      <c r="U751" s="5"/>
      <c r="V751" s="5"/>
      <c r="W751" s="5"/>
      <c r="X751" s="5"/>
      <c r="Y751" s="5"/>
      <c r="Z751" s="5"/>
    </row>
    <row r="752" spans="1:26" ht="14" x14ac:dyDescent="0.15">
      <c r="A752" s="48"/>
      <c r="B752" s="5"/>
      <c r="C752" s="5"/>
      <c r="D752" s="5"/>
      <c r="E752" s="5"/>
      <c r="F752" s="48"/>
      <c r="G752" s="5"/>
      <c r="H752" s="5"/>
      <c r="I752" s="5"/>
      <c r="J752" s="5"/>
      <c r="K752" s="5"/>
      <c r="L752" s="5"/>
      <c r="M752" s="5"/>
      <c r="N752" s="5"/>
      <c r="O752" s="5"/>
      <c r="P752" s="5"/>
      <c r="Q752" s="5"/>
      <c r="R752" s="5"/>
      <c r="S752" s="5"/>
      <c r="T752" s="5"/>
      <c r="U752" s="5"/>
      <c r="V752" s="5"/>
      <c r="W752" s="5"/>
      <c r="X752" s="5"/>
      <c r="Y752" s="5"/>
      <c r="Z752" s="5"/>
    </row>
    <row r="753" spans="1:26" ht="14" x14ac:dyDescent="0.15">
      <c r="A753" s="48"/>
      <c r="B753" s="5"/>
      <c r="C753" s="5"/>
      <c r="D753" s="5"/>
      <c r="E753" s="5"/>
      <c r="F753" s="48"/>
      <c r="G753" s="5"/>
      <c r="H753" s="5"/>
      <c r="I753" s="5"/>
      <c r="J753" s="5"/>
      <c r="K753" s="5"/>
      <c r="L753" s="5"/>
      <c r="M753" s="5"/>
      <c r="N753" s="5"/>
      <c r="O753" s="5"/>
      <c r="P753" s="5"/>
      <c r="Q753" s="5"/>
      <c r="R753" s="5"/>
      <c r="S753" s="5"/>
      <c r="T753" s="5"/>
      <c r="U753" s="5"/>
      <c r="V753" s="5"/>
      <c r="W753" s="5"/>
      <c r="X753" s="5"/>
      <c r="Y753" s="5"/>
      <c r="Z753" s="5"/>
    </row>
    <row r="754" spans="1:26" ht="14" x14ac:dyDescent="0.15">
      <c r="A754" s="48"/>
      <c r="B754" s="5"/>
      <c r="C754" s="5"/>
      <c r="D754" s="5"/>
      <c r="E754" s="5"/>
      <c r="F754" s="48"/>
      <c r="G754" s="5"/>
      <c r="H754" s="5"/>
      <c r="I754" s="5"/>
      <c r="J754" s="5"/>
      <c r="K754" s="5"/>
      <c r="L754" s="5"/>
      <c r="M754" s="5"/>
      <c r="N754" s="5"/>
      <c r="O754" s="5"/>
      <c r="P754" s="5"/>
      <c r="Q754" s="5"/>
      <c r="R754" s="5"/>
      <c r="S754" s="5"/>
      <c r="T754" s="5"/>
      <c r="U754" s="5"/>
      <c r="V754" s="5"/>
      <c r="W754" s="5"/>
      <c r="X754" s="5"/>
      <c r="Y754" s="5"/>
      <c r="Z754" s="5"/>
    </row>
    <row r="755" spans="1:26" ht="14" x14ac:dyDescent="0.15">
      <c r="A755" s="48"/>
      <c r="B755" s="5"/>
      <c r="C755" s="5"/>
      <c r="D755" s="5"/>
      <c r="E755" s="5"/>
      <c r="F755" s="48"/>
      <c r="G755" s="5"/>
      <c r="H755" s="5"/>
      <c r="I755" s="5"/>
      <c r="J755" s="5"/>
      <c r="K755" s="5"/>
      <c r="L755" s="5"/>
      <c r="M755" s="5"/>
      <c r="N755" s="5"/>
      <c r="O755" s="5"/>
      <c r="P755" s="5"/>
      <c r="Q755" s="5"/>
      <c r="R755" s="5"/>
      <c r="S755" s="5"/>
      <c r="T755" s="5"/>
      <c r="U755" s="5"/>
      <c r="V755" s="5"/>
      <c r="W755" s="5"/>
      <c r="X755" s="5"/>
      <c r="Y755" s="5"/>
      <c r="Z755" s="5"/>
    </row>
    <row r="756" spans="1:26" ht="14" x14ac:dyDescent="0.15">
      <c r="A756" s="48"/>
      <c r="B756" s="5"/>
      <c r="C756" s="5"/>
      <c r="D756" s="5"/>
      <c r="E756" s="5"/>
      <c r="F756" s="48"/>
      <c r="G756" s="5"/>
      <c r="H756" s="5"/>
      <c r="I756" s="5"/>
      <c r="J756" s="5"/>
      <c r="K756" s="5"/>
      <c r="L756" s="5"/>
      <c r="M756" s="5"/>
      <c r="N756" s="5"/>
      <c r="O756" s="5"/>
      <c r="P756" s="5"/>
      <c r="Q756" s="5"/>
      <c r="R756" s="5"/>
      <c r="S756" s="5"/>
      <c r="T756" s="5"/>
      <c r="U756" s="5"/>
      <c r="V756" s="5"/>
      <c r="W756" s="5"/>
      <c r="X756" s="5"/>
      <c r="Y756" s="5"/>
      <c r="Z756" s="5"/>
    </row>
    <row r="757" spans="1:26" ht="14" x14ac:dyDescent="0.15">
      <c r="A757" s="48"/>
      <c r="B757" s="5"/>
      <c r="C757" s="5"/>
      <c r="D757" s="5"/>
      <c r="E757" s="5"/>
      <c r="F757" s="48"/>
      <c r="G757" s="5"/>
      <c r="H757" s="5"/>
      <c r="I757" s="5"/>
      <c r="J757" s="5"/>
      <c r="K757" s="5"/>
      <c r="L757" s="5"/>
      <c r="M757" s="5"/>
      <c r="N757" s="5"/>
      <c r="O757" s="5"/>
      <c r="P757" s="5"/>
      <c r="Q757" s="5"/>
      <c r="R757" s="5"/>
      <c r="S757" s="5"/>
      <c r="T757" s="5"/>
      <c r="U757" s="5"/>
      <c r="V757" s="5"/>
      <c r="W757" s="5"/>
      <c r="X757" s="5"/>
      <c r="Y757" s="5"/>
      <c r="Z757" s="5"/>
    </row>
    <row r="758" spans="1:26" ht="14" x14ac:dyDescent="0.15">
      <c r="A758" s="48"/>
      <c r="B758" s="5"/>
      <c r="C758" s="5"/>
      <c r="D758" s="5"/>
      <c r="E758" s="5"/>
      <c r="F758" s="48"/>
      <c r="G758" s="5"/>
      <c r="H758" s="5"/>
      <c r="I758" s="5"/>
      <c r="J758" s="5"/>
      <c r="K758" s="5"/>
      <c r="L758" s="5"/>
      <c r="M758" s="5"/>
      <c r="N758" s="5"/>
      <c r="O758" s="5"/>
      <c r="P758" s="5"/>
      <c r="Q758" s="5"/>
      <c r="R758" s="5"/>
      <c r="S758" s="5"/>
      <c r="T758" s="5"/>
      <c r="U758" s="5"/>
      <c r="V758" s="5"/>
      <c r="W758" s="5"/>
      <c r="X758" s="5"/>
      <c r="Y758" s="5"/>
      <c r="Z758" s="5"/>
    </row>
    <row r="759" spans="1:26" ht="14" x14ac:dyDescent="0.15">
      <c r="A759" s="48"/>
      <c r="B759" s="5"/>
      <c r="C759" s="5"/>
      <c r="D759" s="5"/>
      <c r="E759" s="5"/>
      <c r="F759" s="48"/>
      <c r="G759" s="5"/>
      <c r="H759" s="5"/>
      <c r="I759" s="5"/>
      <c r="J759" s="5"/>
      <c r="K759" s="5"/>
      <c r="L759" s="5"/>
      <c r="M759" s="5"/>
      <c r="N759" s="5"/>
      <c r="O759" s="5"/>
      <c r="P759" s="5"/>
      <c r="Q759" s="5"/>
      <c r="R759" s="5"/>
      <c r="S759" s="5"/>
      <c r="T759" s="5"/>
      <c r="U759" s="5"/>
      <c r="V759" s="5"/>
      <c r="W759" s="5"/>
      <c r="X759" s="5"/>
      <c r="Y759" s="5"/>
      <c r="Z759" s="5"/>
    </row>
    <row r="760" spans="1:26" ht="14" x14ac:dyDescent="0.15">
      <c r="A760" s="48"/>
      <c r="B760" s="5"/>
      <c r="C760" s="5"/>
      <c r="D760" s="5"/>
      <c r="E760" s="5"/>
      <c r="F760" s="48"/>
      <c r="G760" s="5"/>
      <c r="H760" s="5"/>
      <c r="I760" s="5"/>
      <c r="J760" s="5"/>
      <c r="K760" s="5"/>
      <c r="L760" s="5"/>
      <c r="M760" s="5"/>
      <c r="N760" s="5"/>
      <c r="O760" s="5"/>
      <c r="P760" s="5"/>
      <c r="Q760" s="5"/>
      <c r="R760" s="5"/>
      <c r="S760" s="5"/>
      <c r="T760" s="5"/>
      <c r="U760" s="5"/>
      <c r="V760" s="5"/>
      <c r="W760" s="5"/>
      <c r="X760" s="5"/>
      <c r="Y760" s="5"/>
      <c r="Z760" s="5"/>
    </row>
    <row r="761" spans="1:26" ht="14" x14ac:dyDescent="0.15">
      <c r="A761" s="48"/>
      <c r="B761" s="5"/>
      <c r="C761" s="5"/>
      <c r="D761" s="5"/>
      <c r="E761" s="5"/>
      <c r="F761" s="48"/>
      <c r="G761" s="5"/>
      <c r="H761" s="5"/>
      <c r="I761" s="5"/>
      <c r="J761" s="5"/>
      <c r="K761" s="5"/>
      <c r="L761" s="5"/>
      <c r="M761" s="5"/>
      <c r="N761" s="5"/>
      <c r="O761" s="5"/>
      <c r="P761" s="5"/>
      <c r="Q761" s="5"/>
      <c r="R761" s="5"/>
      <c r="S761" s="5"/>
      <c r="T761" s="5"/>
      <c r="U761" s="5"/>
      <c r="V761" s="5"/>
      <c r="W761" s="5"/>
      <c r="X761" s="5"/>
      <c r="Y761" s="5"/>
      <c r="Z761" s="5"/>
    </row>
    <row r="762" spans="1:26" ht="14" x14ac:dyDescent="0.15">
      <c r="A762" s="48"/>
      <c r="B762" s="5"/>
      <c r="C762" s="5"/>
      <c r="D762" s="5"/>
      <c r="E762" s="5"/>
      <c r="F762" s="48"/>
      <c r="G762" s="5"/>
      <c r="H762" s="5"/>
      <c r="I762" s="5"/>
      <c r="J762" s="5"/>
      <c r="K762" s="5"/>
      <c r="L762" s="5"/>
      <c r="M762" s="5"/>
      <c r="N762" s="5"/>
      <c r="O762" s="5"/>
      <c r="P762" s="5"/>
      <c r="Q762" s="5"/>
      <c r="R762" s="5"/>
      <c r="S762" s="5"/>
      <c r="T762" s="5"/>
      <c r="U762" s="5"/>
      <c r="V762" s="5"/>
      <c r="W762" s="5"/>
      <c r="X762" s="5"/>
      <c r="Y762" s="5"/>
      <c r="Z762" s="5"/>
    </row>
    <row r="763" spans="1:26" ht="14" x14ac:dyDescent="0.15">
      <c r="A763" s="48"/>
      <c r="B763" s="5"/>
      <c r="C763" s="5"/>
      <c r="D763" s="5"/>
      <c r="E763" s="5"/>
      <c r="F763" s="48"/>
      <c r="G763" s="5"/>
      <c r="H763" s="5"/>
      <c r="I763" s="5"/>
      <c r="J763" s="5"/>
      <c r="K763" s="5"/>
      <c r="L763" s="5"/>
      <c r="M763" s="5"/>
      <c r="N763" s="5"/>
      <c r="O763" s="5"/>
      <c r="P763" s="5"/>
      <c r="Q763" s="5"/>
      <c r="R763" s="5"/>
      <c r="S763" s="5"/>
      <c r="T763" s="5"/>
      <c r="U763" s="5"/>
      <c r="V763" s="5"/>
      <c r="W763" s="5"/>
      <c r="X763" s="5"/>
      <c r="Y763" s="5"/>
      <c r="Z763" s="5"/>
    </row>
    <row r="764" spans="1:26" ht="14" x14ac:dyDescent="0.15">
      <c r="A764" s="48"/>
      <c r="B764" s="5"/>
      <c r="C764" s="5"/>
      <c r="D764" s="5"/>
      <c r="E764" s="5"/>
      <c r="F764" s="48"/>
      <c r="G764" s="5"/>
      <c r="H764" s="5"/>
      <c r="I764" s="5"/>
      <c r="J764" s="5"/>
      <c r="K764" s="5"/>
      <c r="L764" s="5"/>
      <c r="M764" s="5"/>
      <c r="N764" s="5"/>
      <c r="O764" s="5"/>
      <c r="P764" s="5"/>
      <c r="Q764" s="5"/>
      <c r="R764" s="5"/>
      <c r="S764" s="5"/>
      <c r="T764" s="5"/>
      <c r="U764" s="5"/>
      <c r="V764" s="5"/>
      <c r="W764" s="5"/>
      <c r="X764" s="5"/>
      <c r="Y764" s="5"/>
      <c r="Z764" s="5"/>
    </row>
    <row r="765" spans="1:26" ht="14" x14ac:dyDescent="0.15">
      <c r="A765" s="48"/>
      <c r="B765" s="5"/>
      <c r="C765" s="5"/>
      <c r="D765" s="5"/>
      <c r="E765" s="5"/>
      <c r="F765" s="48"/>
      <c r="G765" s="5"/>
      <c r="H765" s="5"/>
      <c r="I765" s="5"/>
      <c r="J765" s="5"/>
      <c r="K765" s="5"/>
      <c r="L765" s="5"/>
      <c r="M765" s="5"/>
      <c r="N765" s="5"/>
      <c r="O765" s="5"/>
      <c r="P765" s="5"/>
      <c r="Q765" s="5"/>
      <c r="R765" s="5"/>
      <c r="S765" s="5"/>
      <c r="T765" s="5"/>
      <c r="U765" s="5"/>
      <c r="V765" s="5"/>
      <c r="W765" s="5"/>
      <c r="X765" s="5"/>
      <c r="Y765" s="5"/>
      <c r="Z765" s="5"/>
    </row>
    <row r="766" spans="1:26" ht="14" x14ac:dyDescent="0.15">
      <c r="A766" s="48"/>
      <c r="B766" s="5"/>
      <c r="C766" s="5"/>
      <c r="D766" s="5"/>
      <c r="E766" s="5"/>
      <c r="F766" s="48"/>
      <c r="G766" s="5"/>
      <c r="H766" s="5"/>
      <c r="I766" s="5"/>
      <c r="J766" s="5"/>
      <c r="K766" s="5"/>
      <c r="L766" s="5"/>
      <c r="M766" s="5"/>
      <c r="N766" s="5"/>
      <c r="O766" s="5"/>
      <c r="P766" s="5"/>
      <c r="Q766" s="5"/>
      <c r="R766" s="5"/>
      <c r="S766" s="5"/>
      <c r="T766" s="5"/>
      <c r="U766" s="5"/>
      <c r="V766" s="5"/>
      <c r="W766" s="5"/>
      <c r="X766" s="5"/>
      <c r="Y766" s="5"/>
      <c r="Z766" s="5"/>
    </row>
    <row r="767" spans="1:26" ht="14" x14ac:dyDescent="0.15">
      <c r="A767" s="48"/>
      <c r="B767" s="5"/>
      <c r="C767" s="5"/>
      <c r="D767" s="5"/>
      <c r="E767" s="5"/>
      <c r="F767" s="48"/>
      <c r="G767" s="5"/>
      <c r="H767" s="5"/>
      <c r="I767" s="5"/>
      <c r="J767" s="5"/>
      <c r="K767" s="5"/>
      <c r="L767" s="5"/>
      <c r="M767" s="5"/>
      <c r="N767" s="5"/>
      <c r="O767" s="5"/>
      <c r="P767" s="5"/>
      <c r="Q767" s="5"/>
      <c r="R767" s="5"/>
      <c r="S767" s="5"/>
      <c r="T767" s="5"/>
      <c r="U767" s="5"/>
      <c r="V767" s="5"/>
      <c r="W767" s="5"/>
      <c r="X767" s="5"/>
      <c r="Y767" s="5"/>
      <c r="Z767" s="5"/>
    </row>
    <row r="768" spans="1:26" ht="14" x14ac:dyDescent="0.15">
      <c r="A768" s="48"/>
      <c r="B768" s="5"/>
      <c r="C768" s="5"/>
      <c r="D768" s="5"/>
      <c r="E768" s="5"/>
      <c r="F768" s="48"/>
      <c r="G768" s="5"/>
      <c r="H768" s="5"/>
      <c r="I768" s="5"/>
      <c r="J768" s="5"/>
      <c r="K768" s="5"/>
      <c r="L768" s="5"/>
      <c r="M768" s="5"/>
      <c r="N768" s="5"/>
      <c r="O768" s="5"/>
      <c r="P768" s="5"/>
      <c r="Q768" s="5"/>
      <c r="R768" s="5"/>
      <c r="S768" s="5"/>
      <c r="T768" s="5"/>
      <c r="U768" s="5"/>
      <c r="V768" s="5"/>
      <c r="W768" s="5"/>
      <c r="X768" s="5"/>
      <c r="Y768" s="5"/>
      <c r="Z768" s="5"/>
    </row>
    <row r="769" spans="1:26" ht="14" x14ac:dyDescent="0.15">
      <c r="A769" s="48"/>
      <c r="B769" s="5"/>
      <c r="C769" s="5"/>
      <c r="D769" s="5"/>
      <c r="E769" s="5"/>
      <c r="F769" s="48"/>
      <c r="G769" s="5"/>
      <c r="H769" s="5"/>
      <c r="I769" s="5"/>
      <c r="J769" s="5"/>
      <c r="K769" s="5"/>
      <c r="L769" s="5"/>
      <c r="M769" s="5"/>
      <c r="N769" s="5"/>
      <c r="O769" s="5"/>
      <c r="P769" s="5"/>
      <c r="Q769" s="5"/>
      <c r="R769" s="5"/>
      <c r="S769" s="5"/>
      <c r="T769" s="5"/>
      <c r="U769" s="5"/>
      <c r="V769" s="5"/>
      <c r="W769" s="5"/>
      <c r="X769" s="5"/>
      <c r="Y769" s="5"/>
      <c r="Z769" s="5"/>
    </row>
    <row r="770" spans="1:26" ht="14" x14ac:dyDescent="0.15">
      <c r="A770" s="48"/>
      <c r="B770" s="5"/>
      <c r="C770" s="5"/>
      <c r="D770" s="5"/>
      <c r="E770" s="5"/>
      <c r="F770" s="48"/>
      <c r="G770" s="5"/>
      <c r="H770" s="5"/>
      <c r="I770" s="5"/>
      <c r="J770" s="5"/>
      <c r="K770" s="5"/>
      <c r="L770" s="5"/>
      <c r="M770" s="5"/>
      <c r="N770" s="5"/>
      <c r="O770" s="5"/>
      <c r="P770" s="5"/>
      <c r="Q770" s="5"/>
      <c r="R770" s="5"/>
      <c r="S770" s="5"/>
      <c r="T770" s="5"/>
      <c r="U770" s="5"/>
      <c r="V770" s="5"/>
      <c r="W770" s="5"/>
      <c r="X770" s="5"/>
      <c r="Y770" s="5"/>
      <c r="Z770" s="5"/>
    </row>
    <row r="771" spans="1:26" ht="14" x14ac:dyDescent="0.15">
      <c r="A771" s="48"/>
      <c r="B771" s="5"/>
      <c r="C771" s="5"/>
      <c r="D771" s="5"/>
      <c r="E771" s="5"/>
      <c r="F771" s="48"/>
      <c r="G771" s="5"/>
      <c r="H771" s="5"/>
      <c r="I771" s="5"/>
      <c r="J771" s="5"/>
      <c r="K771" s="5"/>
      <c r="L771" s="5"/>
      <c r="M771" s="5"/>
      <c r="N771" s="5"/>
      <c r="O771" s="5"/>
      <c r="P771" s="5"/>
      <c r="Q771" s="5"/>
      <c r="R771" s="5"/>
      <c r="S771" s="5"/>
      <c r="T771" s="5"/>
      <c r="U771" s="5"/>
      <c r="V771" s="5"/>
      <c r="W771" s="5"/>
      <c r="X771" s="5"/>
      <c r="Y771" s="5"/>
      <c r="Z771" s="5"/>
    </row>
    <row r="772" spans="1:26" ht="14" x14ac:dyDescent="0.15">
      <c r="A772" s="48"/>
      <c r="B772" s="5"/>
      <c r="C772" s="5"/>
      <c r="D772" s="5"/>
      <c r="E772" s="5"/>
      <c r="F772" s="48"/>
      <c r="G772" s="5"/>
      <c r="H772" s="5"/>
      <c r="I772" s="5"/>
      <c r="J772" s="5"/>
      <c r="K772" s="5"/>
      <c r="L772" s="5"/>
      <c r="M772" s="5"/>
      <c r="N772" s="5"/>
      <c r="O772" s="5"/>
      <c r="P772" s="5"/>
      <c r="Q772" s="5"/>
      <c r="R772" s="5"/>
      <c r="S772" s="5"/>
      <c r="T772" s="5"/>
      <c r="U772" s="5"/>
      <c r="V772" s="5"/>
      <c r="W772" s="5"/>
      <c r="X772" s="5"/>
      <c r="Y772" s="5"/>
      <c r="Z772" s="5"/>
    </row>
    <row r="773" spans="1:26" ht="14" x14ac:dyDescent="0.15">
      <c r="A773" s="48"/>
      <c r="B773" s="5"/>
      <c r="C773" s="5"/>
      <c r="D773" s="5"/>
      <c r="E773" s="5"/>
      <c r="F773" s="48"/>
      <c r="G773" s="5"/>
      <c r="H773" s="5"/>
      <c r="I773" s="5"/>
      <c r="J773" s="5"/>
      <c r="K773" s="5"/>
      <c r="L773" s="5"/>
      <c r="M773" s="5"/>
      <c r="N773" s="5"/>
      <c r="O773" s="5"/>
      <c r="P773" s="5"/>
      <c r="Q773" s="5"/>
      <c r="R773" s="5"/>
      <c r="S773" s="5"/>
      <c r="T773" s="5"/>
      <c r="U773" s="5"/>
      <c r="V773" s="5"/>
      <c r="W773" s="5"/>
      <c r="X773" s="5"/>
      <c r="Y773" s="5"/>
      <c r="Z773" s="5"/>
    </row>
    <row r="774" spans="1:26" ht="14" x14ac:dyDescent="0.15">
      <c r="A774" s="48"/>
      <c r="B774" s="5"/>
      <c r="C774" s="5"/>
      <c r="D774" s="5"/>
      <c r="E774" s="5"/>
      <c r="F774" s="48"/>
      <c r="G774" s="5"/>
      <c r="H774" s="5"/>
      <c r="I774" s="5"/>
      <c r="J774" s="5"/>
      <c r="K774" s="5"/>
      <c r="L774" s="5"/>
      <c r="M774" s="5"/>
      <c r="N774" s="5"/>
      <c r="O774" s="5"/>
      <c r="P774" s="5"/>
      <c r="Q774" s="5"/>
      <c r="R774" s="5"/>
      <c r="S774" s="5"/>
      <c r="T774" s="5"/>
      <c r="U774" s="5"/>
      <c r="V774" s="5"/>
      <c r="W774" s="5"/>
      <c r="X774" s="5"/>
      <c r="Y774" s="5"/>
      <c r="Z774" s="5"/>
    </row>
    <row r="775" spans="1:26" ht="14" x14ac:dyDescent="0.15">
      <c r="A775" s="48"/>
      <c r="B775" s="5"/>
      <c r="C775" s="5"/>
      <c r="D775" s="5"/>
      <c r="E775" s="5"/>
      <c r="F775" s="48"/>
      <c r="G775" s="5"/>
      <c r="H775" s="5"/>
      <c r="I775" s="5"/>
      <c r="J775" s="5"/>
      <c r="K775" s="5"/>
      <c r="L775" s="5"/>
      <c r="M775" s="5"/>
      <c r="N775" s="5"/>
      <c r="O775" s="5"/>
      <c r="P775" s="5"/>
      <c r="Q775" s="5"/>
      <c r="R775" s="5"/>
      <c r="S775" s="5"/>
      <c r="T775" s="5"/>
      <c r="U775" s="5"/>
      <c r="V775" s="5"/>
      <c r="W775" s="5"/>
      <c r="X775" s="5"/>
      <c r="Y775" s="5"/>
      <c r="Z775" s="5"/>
    </row>
    <row r="776" spans="1:26" ht="14" x14ac:dyDescent="0.15">
      <c r="A776" s="48"/>
      <c r="B776" s="5"/>
      <c r="C776" s="5"/>
      <c r="D776" s="5"/>
      <c r="E776" s="5"/>
      <c r="F776" s="48"/>
      <c r="G776" s="5"/>
      <c r="H776" s="5"/>
      <c r="I776" s="5"/>
      <c r="J776" s="5"/>
      <c r="K776" s="5"/>
      <c r="L776" s="5"/>
      <c r="M776" s="5"/>
      <c r="N776" s="5"/>
      <c r="O776" s="5"/>
      <c r="P776" s="5"/>
      <c r="Q776" s="5"/>
      <c r="R776" s="5"/>
      <c r="S776" s="5"/>
      <c r="T776" s="5"/>
      <c r="U776" s="5"/>
      <c r="V776" s="5"/>
      <c r="W776" s="5"/>
      <c r="X776" s="5"/>
      <c r="Y776" s="5"/>
      <c r="Z776" s="5"/>
    </row>
    <row r="777" spans="1:26" ht="14" x14ac:dyDescent="0.15">
      <c r="A777" s="48"/>
      <c r="B777" s="5"/>
      <c r="C777" s="5"/>
      <c r="D777" s="5"/>
      <c r="E777" s="5"/>
      <c r="F777" s="48"/>
      <c r="G777" s="5"/>
      <c r="H777" s="5"/>
      <c r="I777" s="5"/>
      <c r="J777" s="5"/>
      <c r="K777" s="5"/>
      <c r="L777" s="5"/>
      <c r="M777" s="5"/>
      <c r="N777" s="5"/>
      <c r="O777" s="5"/>
      <c r="P777" s="5"/>
      <c r="Q777" s="5"/>
      <c r="R777" s="5"/>
      <c r="S777" s="5"/>
      <c r="T777" s="5"/>
      <c r="U777" s="5"/>
      <c r="V777" s="5"/>
      <c r="W777" s="5"/>
      <c r="X777" s="5"/>
      <c r="Y777" s="5"/>
      <c r="Z777" s="5"/>
    </row>
    <row r="778" spans="1:26" ht="14" x14ac:dyDescent="0.15">
      <c r="A778" s="48"/>
      <c r="B778" s="5"/>
      <c r="C778" s="5"/>
      <c r="D778" s="5"/>
      <c r="E778" s="5"/>
      <c r="F778" s="48"/>
      <c r="G778" s="5"/>
      <c r="H778" s="5"/>
      <c r="I778" s="5"/>
      <c r="J778" s="5"/>
      <c r="K778" s="5"/>
      <c r="L778" s="5"/>
      <c r="M778" s="5"/>
      <c r="N778" s="5"/>
      <c r="O778" s="5"/>
      <c r="P778" s="5"/>
      <c r="Q778" s="5"/>
      <c r="R778" s="5"/>
      <c r="S778" s="5"/>
      <c r="T778" s="5"/>
      <c r="U778" s="5"/>
      <c r="V778" s="5"/>
      <c r="W778" s="5"/>
      <c r="X778" s="5"/>
      <c r="Y778" s="5"/>
      <c r="Z778" s="5"/>
    </row>
    <row r="779" spans="1:26" ht="14" x14ac:dyDescent="0.15">
      <c r="A779" s="48"/>
      <c r="B779" s="5"/>
      <c r="C779" s="5"/>
      <c r="D779" s="5"/>
      <c r="E779" s="5"/>
      <c r="F779" s="48"/>
      <c r="G779" s="5"/>
      <c r="H779" s="5"/>
      <c r="I779" s="5"/>
      <c r="J779" s="5"/>
      <c r="K779" s="5"/>
      <c r="L779" s="5"/>
      <c r="M779" s="5"/>
      <c r="N779" s="5"/>
      <c r="O779" s="5"/>
      <c r="P779" s="5"/>
      <c r="Q779" s="5"/>
      <c r="R779" s="5"/>
      <c r="S779" s="5"/>
      <c r="T779" s="5"/>
      <c r="U779" s="5"/>
      <c r="V779" s="5"/>
      <c r="W779" s="5"/>
      <c r="X779" s="5"/>
      <c r="Y779" s="5"/>
      <c r="Z779" s="5"/>
    </row>
    <row r="780" spans="1:26" ht="14" x14ac:dyDescent="0.15">
      <c r="A780" s="48"/>
      <c r="B780" s="5"/>
      <c r="C780" s="5"/>
      <c r="D780" s="5"/>
      <c r="E780" s="5"/>
      <c r="F780" s="48"/>
      <c r="G780" s="5"/>
      <c r="H780" s="5"/>
      <c r="I780" s="5"/>
      <c r="J780" s="5"/>
      <c r="K780" s="5"/>
      <c r="L780" s="5"/>
      <c r="M780" s="5"/>
      <c r="N780" s="5"/>
      <c r="O780" s="5"/>
      <c r="P780" s="5"/>
      <c r="Q780" s="5"/>
      <c r="R780" s="5"/>
      <c r="S780" s="5"/>
      <c r="T780" s="5"/>
      <c r="U780" s="5"/>
      <c r="V780" s="5"/>
      <c r="W780" s="5"/>
      <c r="X780" s="5"/>
      <c r="Y780" s="5"/>
      <c r="Z780" s="5"/>
    </row>
    <row r="781" spans="1:26" ht="14" x14ac:dyDescent="0.15">
      <c r="A781" s="48"/>
      <c r="B781" s="5"/>
      <c r="C781" s="5"/>
      <c r="D781" s="5"/>
      <c r="E781" s="5"/>
      <c r="F781" s="48"/>
      <c r="G781" s="5"/>
      <c r="H781" s="5"/>
      <c r="I781" s="5"/>
      <c r="J781" s="5"/>
      <c r="K781" s="5"/>
      <c r="L781" s="5"/>
      <c r="M781" s="5"/>
      <c r="N781" s="5"/>
      <c r="O781" s="5"/>
      <c r="P781" s="5"/>
      <c r="Q781" s="5"/>
      <c r="R781" s="5"/>
      <c r="S781" s="5"/>
      <c r="T781" s="5"/>
      <c r="U781" s="5"/>
      <c r="V781" s="5"/>
      <c r="W781" s="5"/>
      <c r="X781" s="5"/>
      <c r="Y781" s="5"/>
      <c r="Z781" s="5"/>
    </row>
    <row r="782" spans="1:26" ht="14" x14ac:dyDescent="0.15">
      <c r="A782" s="48"/>
      <c r="B782" s="5"/>
      <c r="C782" s="5"/>
      <c r="D782" s="5"/>
      <c r="E782" s="5"/>
      <c r="F782" s="48"/>
      <c r="G782" s="5"/>
      <c r="H782" s="5"/>
      <c r="I782" s="5"/>
      <c r="J782" s="5"/>
      <c r="K782" s="5"/>
      <c r="L782" s="5"/>
      <c r="M782" s="5"/>
      <c r="N782" s="5"/>
      <c r="O782" s="5"/>
      <c r="P782" s="5"/>
      <c r="Q782" s="5"/>
      <c r="R782" s="5"/>
      <c r="S782" s="5"/>
      <c r="T782" s="5"/>
      <c r="U782" s="5"/>
      <c r="V782" s="5"/>
      <c r="W782" s="5"/>
      <c r="X782" s="5"/>
      <c r="Y782" s="5"/>
      <c r="Z782" s="5"/>
    </row>
    <row r="783" spans="1:26" ht="14" x14ac:dyDescent="0.15">
      <c r="A783" s="48"/>
      <c r="B783" s="5"/>
      <c r="C783" s="5"/>
      <c r="D783" s="5"/>
      <c r="E783" s="5"/>
      <c r="F783" s="48"/>
      <c r="G783" s="5"/>
      <c r="H783" s="5"/>
      <c r="I783" s="5"/>
      <c r="J783" s="5"/>
      <c r="K783" s="5"/>
      <c r="L783" s="5"/>
      <c r="M783" s="5"/>
      <c r="N783" s="5"/>
      <c r="O783" s="5"/>
      <c r="P783" s="5"/>
      <c r="Q783" s="5"/>
      <c r="R783" s="5"/>
      <c r="S783" s="5"/>
      <c r="T783" s="5"/>
      <c r="U783" s="5"/>
      <c r="V783" s="5"/>
      <c r="W783" s="5"/>
      <c r="X783" s="5"/>
      <c r="Y783" s="5"/>
      <c r="Z783" s="5"/>
    </row>
    <row r="784" spans="1:26" ht="14" x14ac:dyDescent="0.15">
      <c r="A784" s="48"/>
      <c r="B784" s="5"/>
      <c r="C784" s="5"/>
      <c r="D784" s="5"/>
      <c r="E784" s="5"/>
      <c r="F784" s="48"/>
      <c r="G784" s="5"/>
      <c r="H784" s="5"/>
      <c r="I784" s="5"/>
      <c r="J784" s="5"/>
      <c r="K784" s="5"/>
      <c r="L784" s="5"/>
      <c r="M784" s="5"/>
      <c r="N784" s="5"/>
      <c r="O784" s="5"/>
      <c r="P784" s="5"/>
      <c r="Q784" s="5"/>
      <c r="R784" s="5"/>
      <c r="S784" s="5"/>
      <c r="T784" s="5"/>
      <c r="U784" s="5"/>
      <c r="V784" s="5"/>
      <c r="W784" s="5"/>
      <c r="X784" s="5"/>
      <c r="Y784" s="5"/>
      <c r="Z784" s="5"/>
    </row>
    <row r="785" spans="1:26" ht="14" x14ac:dyDescent="0.15">
      <c r="A785" s="48"/>
      <c r="B785" s="5"/>
      <c r="C785" s="5"/>
      <c r="D785" s="5"/>
      <c r="E785" s="5"/>
      <c r="F785" s="48"/>
      <c r="G785" s="5"/>
      <c r="H785" s="5"/>
      <c r="I785" s="5"/>
      <c r="J785" s="5"/>
      <c r="K785" s="5"/>
      <c r="L785" s="5"/>
      <c r="M785" s="5"/>
      <c r="N785" s="5"/>
      <c r="O785" s="5"/>
      <c r="P785" s="5"/>
      <c r="Q785" s="5"/>
      <c r="R785" s="5"/>
      <c r="S785" s="5"/>
      <c r="T785" s="5"/>
      <c r="U785" s="5"/>
      <c r="V785" s="5"/>
      <c r="W785" s="5"/>
      <c r="X785" s="5"/>
      <c r="Y785" s="5"/>
      <c r="Z785" s="5"/>
    </row>
    <row r="786" spans="1:26" ht="14" x14ac:dyDescent="0.15">
      <c r="A786" s="48"/>
      <c r="B786" s="5"/>
      <c r="C786" s="5"/>
      <c r="D786" s="5"/>
      <c r="E786" s="5"/>
      <c r="F786" s="48"/>
      <c r="G786" s="5"/>
      <c r="H786" s="5"/>
      <c r="I786" s="5"/>
      <c r="J786" s="5"/>
      <c r="K786" s="5"/>
      <c r="L786" s="5"/>
      <c r="M786" s="5"/>
      <c r="N786" s="5"/>
      <c r="O786" s="5"/>
      <c r="P786" s="5"/>
      <c r="Q786" s="5"/>
      <c r="R786" s="5"/>
      <c r="S786" s="5"/>
      <c r="T786" s="5"/>
      <c r="U786" s="5"/>
      <c r="V786" s="5"/>
      <c r="W786" s="5"/>
      <c r="X786" s="5"/>
      <c r="Y786" s="5"/>
      <c r="Z786" s="5"/>
    </row>
    <row r="787" spans="1:26" ht="14" x14ac:dyDescent="0.15">
      <c r="A787" s="48"/>
      <c r="B787" s="5"/>
      <c r="C787" s="5"/>
      <c r="D787" s="5"/>
      <c r="E787" s="5"/>
      <c r="F787" s="48"/>
      <c r="G787" s="5"/>
      <c r="H787" s="5"/>
      <c r="I787" s="5"/>
      <c r="J787" s="5"/>
      <c r="K787" s="5"/>
      <c r="L787" s="5"/>
      <c r="M787" s="5"/>
      <c r="N787" s="5"/>
      <c r="O787" s="5"/>
      <c r="P787" s="5"/>
      <c r="Q787" s="5"/>
      <c r="R787" s="5"/>
      <c r="S787" s="5"/>
      <c r="T787" s="5"/>
      <c r="U787" s="5"/>
      <c r="V787" s="5"/>
      <c r="W787" s="5"/>
      <c r="X787" s="5"/>
      <c r="Y787" s="5"/>
      <c r="Z787" s="5"/>
    </row>
    <row r="788" spans="1:26" ht="14" x14ac:dyDescent="0.15">
      <c r="A788" s="48"/>
      <c r="B788" s="5"/>
      <c r="C788" s="5"/>
      <c r="D788" s="5"/>
      <c r="E788" s="5"/>
      <c r="F788" s="48"/>
      <c r="G788" s="5"/>
      <c r="H788" s="5"/>
      <c r="I788" s="5"/>
      <c r="J788" s="5"/>
      <c r="K788" s="5"/>
      <c r="L788" s="5"/>
      <c r="M788" s="5"/>
      <c r="N788" s="5"/>
      <c r="O788" s="5"/>
      <c r="P788" s="5"/>
      <c r="Q788" s="5"/>
      <c r="R788" s="5"/>
      <c r="S788" s="5"/>
      <c r="T788" s="5"/>
      <c r="U788" s="5"/>
      <c r="V788" s="5"/>
      <c r="W788" s="5"/>
      <c r="X788" s="5"/>
      <c r="Y788" s="5"/>
      <c r="Z788" s="5"/>
    </row>
    <row r="789" spans="1:26" ht="14" x14ac:dyDescent="0.15">
      <c r="A789" s="48"/>
      <c r="B789" s="5"/>
      <c r="C789" s="5"/>
      <c r="D789" s="5"/>
      <c r="E789" s="5"/>
      <c r="F789" s="48"/>
      <c r="G789" s="5"/>
      <c r="H789" s="5"/>
      <c r="I789" s="5"/>
      <c r="J789" s="5"/>
      <c r="K789" s="5"/>
      <c r="L789" s="5"/>
      <c r="M789" s="5"/>
      <c r="N789" s="5"/>
      <c r="O789" s="5"/>
      <c r="P789" s="5"/>
      <c r="Q789" s="5"/>
      <c r="R789" s="5"/>
      <c r="S789" s="5"/>
      <c r="T789" s="5"/>
      <c r="U789" s="5"/>
      <c r="V789" s="5"/>
      <c r="W789" s="5"/>
      <c r="X789" s="5"/>
      <c r="Y789" s="5"/>
      <c r="Z789" s="5"/>
    </row>
    <row r="790" spans="1:26" ht="14" x14ac:dyDescent="0.15">
      <c r="A790" s="48"/>
      <c r="B790" s="5"/>
      <c r="C790" s="5"/>
      <c r="D790" s="5"/>
      <c r="E790" s="5"/>
      <c r="F790" s="48"/>
      <c r="G790" s="5"/>
      <c r="H790" s="5"/>
      <c r="I790" s="5"/>
      <c r="J790" s="5"/>
      <c r="K790" s="5"/>
      <c r="L790" s="5"/>
      <c r="M790" s="5"/>
      <c r="N790" s="5"/>
      <c r="O790" s="5"/>
      <c r="P790" s="5"/>
      <c r="Q790" s="5"/>
      <c r="R790" s="5"/>
      <c r="S790" s="5"/>
      <c r="T790" s="5"/>
      <c r="U790" s="5"/>
      <c r="V790" s="5"/>
      <c r="W790" s="5"/>
      <c r="X790" s="5"/>
      <c r="Y790" s="5"/>
      <c r="Z790" s="5"/>
    </row>
    <row r="791" spans="1:26" ht="14" x14ac:dyDescent="0.15">
      <c r="A791" s="48"/>
      <c r="B791" s="5"/>
      <c r="C791" s="5"/>
      <c r="D791" s="5"/>
      <c r="E791" s="5"/>
      <c r="F791" s="48"/>
      <c r="G791" s="5"/>
      <c r="H791" s="5"/>
      <c r="I791" s="5"/>
      <c r="J791" s="5"/>
      <c r="K791" s="5"/>
      <c r="L791" s="5"/>
      <c r="M791" s="5"/>
      <c r="N791" s="5"/>
      <c r="O791" s="5"/>
      <c r="P791" s="5"/>
      <c r="Q791" s="5"/>
      <c r="R791" s="5"/>
      <c r="S791" s="5"/>
      <c r="T791" s="5"/>
      <c r="U791" s="5"/>
      <c r="V791" s="5"/>
      <c r="W791" s="5"/>
      <c r="X791" s="5"/>
      <c r="Y791" s="5"/>
      <c r="Z791" s="5"/>
    </row>
    <row r="792" spans="1:26" ht="14" x14ac:dyDescent="0.15">
      <c r="A792" s="48"/>
      <c r="B792" s="5"/>
      <c r="C792" s="5"/>
      <c r="D792" s="5"/>
      <c r="E792" s="5"/>
      <c r="F792" s="48"/>
      <c r="G792" s="5"/>
      <c r="H792" s="5"/>
      <c r="I792" s="5"/>
      <c r="J792" s="5"/>
      <c r="K792" s="5"/>
      <c r="L792" s="5"/>
      <c r="M792" s="5"/>
      <c r="N792" s="5"/>
      <c r="O792" s="5"/>
      <c r="P792" s="5"/>
      <c r="Q792" s="5"/>
      <c r="R792" s="5"/>
      <c r="S792" s="5"/>
      <c r="T792" s="5"/>
      <c r="U792" s="5"/>
      <c r="V792" s="5"/>
      <c r="W792" s="5"/>
      <c r="X792" s="5"/>
      <c r="Y792" s="5"/>
      <c r="Z792" s="5"/>
    </row>
    <row r="793" spans="1:26" ht="14" x14ac:dyDescent="0.15">
      <c r="A793" s="48"/>
      <c r="B793" s="5"/>
      <c r="C793" s="5"/>
      <c r="D793" s="5"/>
      <c r="E793" s="5"/>
      <c r="F793" s="48"/>
      <c r="G793" s="5"/>
      <c r="H793" s="5"/>
      <c r="I793" s="5"/>
      <c r="J793" s="5"/>
      <c r="K793" s="5"/>
      <c r="L793" s="5"/>
      <c r="M793" s="5"/>
      <c r="N793" s="5"/>
      <c r="O793" s="5"/>
      <c r="P793" s="5"/>
      <c r="Q793" s="5"/>
      <c r="R793" s="5"/>
      <c r="S793" s="5"/>
      <c r="T793" s="5"/>
      <c r="U793" s="5"/>
      <c r="V793" s="5"/>
      <c r="W793" s="5"/>
      <c r="X793" s="5"/>
      <c r="Y793" s="5"/>
      <c r="Z793" s="5"/>
    </row>
    <row r="794" spans="1:26" ht="14" x14ac:dyDescent="0.15">
      <c r="A794" s="48"/>
      <c r="B794" s="5"/>
      <c r="C794" s="5"/>
      <c r="D794" s="5"/>
      <c r="E794" s="5"/>
      <c r="F794" s="48"/>
      <c r="G794" s="5"/>
      <c r="H794" s="5"/>
      <c r="I794" s="5"/>
      <c r="J794" s="5"/>
      <c r="K794" s="5"/>
      <c r="L794" s="5"/>
      <c r="M794" s="5"/>
      <c r="N794" s="5"/>
      <c r="O794" s="5"/>
      <c r="P794" s="5"/>
      <c r="Q794" s="5"/>
      <c r="R794" s="5"/>
      <c r="S794" s="5"/>
      <c r="T794" s="5"/>
      <c r="U794" s="5"/>
      <c r="V794" s="5"/>
      <c r="W794" s="5"/>
      <c r="X794" s="5"/>
      <c r="Y794" s="5"/>
      <c r="Z794" s="5"/>
    </row>
    <row r="795" spans="1:26" ht="14" x14ac:dyDescent="0.15">
      <c r="A795" s="48"/>
      <c r="B795" s="5"/>
      <c r="C795" s="5"/>
      <c r="D795" s="5"/>
      <c r="E795" s="5"/>
      <c r="F795" s="48"/>
      <c r="G795" s="5"/>
      <c r="H795" s="5"/>
      <c r="I795" s="5"/>
      <c r="J795" s="5"/>
      <c r="K795" s="5"/>
      <c r="L795" s="5"/>
      <c r="M795" s="5"/>
      <c r="N795" s="5"/>
      <c r="O795" s="5"/>
      <c r="P795" s="5"/>
      <c r="Q795" s="5"/>
      <c r="R795" s="5"/>
      <c r="S795" s="5"/>
      <c r="T795" s="5"/>
      <c r="U795" s="5"/>
      <c r="V795" s="5"/>
      <c r="W795" s="5"/>
      <c r="X795" s="5"/>
      <c r="Y795" s="5"/>
      <c r="Z795" s="5"/>
    </row>
    <row r="796" spans="1:26" ht="14" x14ac:dyDescent="0.15">
      <c r="A796" s="48"/>
      <c r="B796" s="5"/>
      <c r="C796" s="5"/>
      <c r="D796" s="5"/>
      <c r="E796" s="5"/>
      <c r="F796" s="48"/>
      <c r="G796" s="5"/>
      <c r="H796" s="5"/>
      <c r="I796" s="5"/>
      <c r="J796" s="5"/>
      <c r="K796" s="5"/>
      <c r="L796" s="5"/>
      <c r="M796" s="5"/>
      <c r="N796" s="5"/>
      <c r="O796" s="5"/>
      <c r="P796" s="5"/>
      <c r="Q796" s="5"/>
      <c r="R796" s="5"/>
      <c r="S796" s="5"/>
      <c r="T796" s="5"/>
      <c r="U796" s="5"/>
      <c r="V796" s="5"/>
      <c r="W796" s="5"/>
      <c r="X796" s="5"/>
      <c r="Y796" s="5"/>
      <c r="Z796" s="5"/>
    </row>
    <row r="797" spans="1:26" ht="14" x14ac:dyDescent="0.15">
      <c r="A797" s="48"/>
      <c r="B797" s="5"/>
      <c r="C797" s="5"/>
      <c r="D797" s="5"/>
      <c r="E797" s="5"/>
      <c r="F797" s="48"/>
      <c r="G797" s="5"/>
      <c r="H797" s="5"/>
      <c r="I797" s="5"/>
      <c r="J797" s="5"/>
      <c r="K797" s="5"/>
      <c r="L797" s="5"/>
      <c r="M797" s="5"/>
      <c r="N797" s="5"/>
      <c r="O797" s="5"/>
      <c r="P797" s="5"/>
      <c r="Q797" s="5"/>
      <c r="R797" s="5"/>
      <c r="S797" s="5"/>
      <c r="T797" s="5"/>
      <c r="U797" s="5"/>
      <c r="V797" s="5"/>
      <c r="W797" s="5"/>
      <c r="X797" s="5"/>
      <c r="Y797" s="5"/>
      <c r="Z797" s="5"/>
    </row>
    <row r="798" spans="1:26" ht="14" x14ac:dyDescent="0.15">
      <c r="A798" s="48"/>
      <c r="B798" s="5"/>
      <c r="C798" s="5"/>
      <c r="D798" s="5"/>
      <c r="E798" s="5"/>
      <c r="F798" s="48"/>
      <c r="G798" s="5"/>
      <c r="H798" s="5"/>
      <c r="I798" s="5"/>
      <c r="J798" s="5"/>
      <c r="K798" s="5"/>
      <c r="L798" s="5"/>
      <c r="M798" s="5"/>
      <c r="N798" s="5"/>
      <c r="O798" s="5"/>
      <c r="P798" s="5"/>
      <c r="Q798" s="5"/>
      <c r="R798" s="5"/>
      <c r="S798" s="5"/>
      <c r="T798" s="5"/>
      <c r="U798" s="5"/>
      <c r="V798" s="5"/>
      <c r="W798" s="5"/>
      <c r="X798" s="5"/>
      <c r="Y798" s="5"/>
      <c r="Z798" s="5"/>
    </row>
    <row r="799" spans="1:26" ht="14" x14ac:dyDescent="0.15">
      <c r="A799" s="48"/>
      <c r="B799" s="5"/>
      <c r="C799" s="5"/>
      <c r="D799" s="5"/>
      <c r="E799" s="5"/>
      <c r="F799" s="48"/>
      <c r="G799" s="5"/>
      <c r="H799" s="5"/>
      <c r="I799" s="5"/>
      <c r="J799" s="5"/>
      <c r="K799" s="5"/>
      <c r="L799" s="5"/>
      <c r="M799" s="5"/>
      <c r="N799" s="5"/>
      <c r="O799" s="5"/>
      <c r="P799" s="5"/>
      <c r="Q799" s="5"/>
      <c r="R799" s="5"/>
      <c r="S799" s="5"/>
      <c r="T799" s="5"/>
      <c r="U799" s="5"/>
      <c r="V799" s="5"/>
      <c r="W799" s="5"/>
      <c r="X799" s="5"/>
      <c r="Y799" s="5"/>
      <c r="Z799" s="5"/>
    </row>
    <row r="800" spans="1:26" ht="14" x14ac:dyDescent="0.15">
      <c r="A800" s="48"/>
      <c r="B800" s="5"/>
      <c r="C800" s="5"/>
      <c r="D800" s="5"/>
      <c r="E800" s="5"/>
      <c r="F800" s="48"/>
      <c r="G800" s="5"/>
      <c r="H800" s="5"/>
      <c r="I800" s="5"/>
      <c r="J800" s="5"/>
      <c r="K800" s="5"/>
      <c r="L800" s="5"/>
      <c r="M800" s="5"/>
      <c r="N800" s="5"/>
      <c r="O800" s="5"/>
      <c r="P800" s="5"/>
      <c r="Q800" s="5"/>
      <c r="R800" s="5"/>
      <c r="S800" s="5"/>
      <c r="T800" s="5"/>
      <c r="U800" s="5"/>
      <c r="V800" s="5"/>
      <c r="W800" s="5"/>
      <c r="X800" s="5"/>
      <c r="Y800" s="5"/>
      <c r="Z800" s="5"/>
    </row>
    <row r="801" spans="1:26" ht="14" x14ac:dyDescent="0.15">
      <c r="A801" s="48"/>
      <c r="B801" s="5"/>
      <c r="C801" s="5"/>
      <c r="D801" s="5"/>
      <c r="E801" s="5"/>
      <c r="F801" s="48"/>
      <c r="G801" s="5"/>
      <c r="H801" s="5"/>
      <c r="I801" s="5"/>
      <c r="J801" s="5"/>
      <c r="K801" s="5"/>
      <c r="L801" s="5"/>
      <c r="M801" s="5"/>
      <c r="N801" s="5"/>
      <c r="O801" s="5"/>
      <c r="P801" s="5"/>
      <c r="Q801" s="5"/>
      <c r="R801" s="5"/>
      <c r="S801" s="5"/>
      <c r="T801" s="5"/>
      <c r="U801" s="5"/>
      <c r="V801" s="5"/>
      <c r="W801" s="5"/>
      <c r="X801" s="5"/>
      <c r="Y801" s="5"/>
      <c r="Z801" s="5"/>
    </row>
    <row r="802" spans="1:26" ht="14" x14ac:dyDescent="0.15">
      <c r="A802" s="48"/>
      <c r="B802" s="5"/>
      <c r="C802" s="5"/>
      <c r="D802" s="5"/>
      <c r="E802" s="5"/>
      <c r="F802" s="48"/>
      <c r="G802" s="5"/>
      <c r="H802" s="5"/>
      <c r="I802" s="5"/>
      <c r="J802" s="5"/>
      <c r="K802" s="5"/>
      <c r="L802" s="5"/>
      <c r="M802" s="5"/>
      <c r="N802" s="5"/>
      <c r="O802" s="5"/>
      <c r="P802" s="5"/>
      <c r="Q802" s="5"/>
      <c r="R802" s="5"/>
      <c r="S802" s="5"/>
      <c r="T802" s="5"/>
      <c r="U802" s="5"/>
      <c r="V802" s="5"/>
      <c r="W802" s="5"/>
      <c r="X802" s="5"/>
      <c r="Y802" s="5"/>
      <c r="Z802" s="5"/>
    </row>
    <row r="803" spans="1:26" ht="14" x14ac:dyDescent="0.15">
      <c r="A803" s="48"/>
      <c r="B803" s="5"/>
      <c r="C803" s="5"/>
      <c r="D803" s="5"/>
      <c r="E803" s="5"/>
      <c r="F803" s="48"/>
      <c r="G803" s="5"/>
      <c r="H803" s="5"/>
      <c r="I803" s="5"/>
      <c r="J803" s="5"/>
      <c r="K803" s="5"/>
      <c r="L803" s="5"/>
      <c r="M803" s="5"/>
      <c r="N803" s="5"/>
      <c r="O803" s="5"/>
      <c r="P803" s="5"/>
      <c r="Q803" s="5"/>
      <c r="R803" s="5"/>
      <c r="S803" s="5"/>
      <c r="T803" s="5"/>
      <c r="U803" s="5"/>
      <c r="V803" s="5"/>
      <c r="W803" s="5"/>
      <c r="X803" s="5"/>
      <c r="Y803" s="5"/>
      <c r="Z803" s="5"/>
    </row>
    <row r="804" spans="1:26" ht="14" x14ac:dyDescent="0.15">
      <c r="A804" s="48"/>
      <c r="B804" s="5"/>
      <c r="C804" s="5"/>
      <c r="D804" s="5"/>
      <c r="E804" s="5"/>
      <c r="F804" s="48"/>
      <c r="G804" s="5"/>
      <c r="H804" s="5"/>
      <c r="I804" s="5"/>
      <c r="J804" s="5"/>
      <c r="K804" s="5"/>
      <c r="L804" s="5"/>
      <c r="M804" s="5"/>
      <c r="N804" s="5"/>
      <c r="O804" s="5"/>
      <c r="P804" s="5"/>
      <c r="Q804" s="5"/>
      <c r="R804" s="5"/>
      <c r="S804" s="5"/>
      <c r="T804" s="5"/>
      <c r="U804" s="5"/>
      <c r="V804" s="5"/>
      <c r="W804" s="5"/>
      <c r="X804" s="5"/>
      <c r="Y804" s="5"/>
      <c r="Z804" s="5"/>
    </row>
    <row r="805" spans="1:26" ht="14" x14ac:dyDescent="0.15">
      <c r="A805" s="48"/>
      <c r="B805" s="5"/>
      <c r="C805" s="5"/>
      <c r="D805" s="5"/>
      <c r="E805" s="5"/>
      <c r="F805" s="48"/>
      <c r="G805" s="5"/>
      <c r="H805" s="5"/>
      <c r="I805" s="5"/>
      <c r="J805" s="5"/>
      <c r="K805" s="5"/>
      <c r="L805" s="5"/>
      <c r="M805" s="5"/>
      <c r="N805" s="5"/>
      <c r="O805" s="5"/>
      <c r="P805" s="5"/>
      <c r="Q805" s="5"/>
      <c r="R805" s="5"/>
      <c r="S805" s="5"/>
      <c r="T805" s="5"/>
      <c r="U805" s="5"/>
      <c r="V805" s="5"/>
      <c r="W805" s="5"/>
      <c r="X805" s="5"/>
      <c r="Y805" s="5"/>
      <c r="Z805" s="5"/>
    </row>
    <row r="806" spans="1:26" ht="14" x14ac:dyDescent="0.15">
      <c r="A806" s="48"/>
      <c r="B806" s="5"/>
      <c r="C806" s="5"/>
      <c r="D806" s="5"/>
      <c r="E806" s="5"/>
      <c r="F806" s="48"/>
      <c r="G806" s="5"/>
      <c r="H806" s="5"/>
      <c r="I806" s="5"/>
      <c r="J806" s="5"/>
      <c r="K806" s="5"/>
      <c r="L806" s="5"/>
      <c r="M806" s="5"/>
      <c r="N806" s="5"/>
      <c r="O806" s="5"/>
      <c r="P806" s="5"/>
      <c r="Q806" s="5"/>
      <c r="R806" s="5"/>
      <c r="S806" s="5"/>
      <c r="T806" s="5"/>
      <c r="U806" s="5"/>
      <c r="V806" s="5"/>
      <c r="W806" s="5"/>
      <c r="X806" s="5"/>
      <c r="Y806" s="5"/>
      <c r="Z806" s="5"/>
    </row>
    <row r="807" spans="1:26" ht="14" x14ac:dyDescent="0.15">
      <c r="A807" s="48"/>
      <c r="B807" s="5"/>
      <c r="C807" s="5"/>
      <c r="D807" s="5"/>
      <c r="E807" s="5"/>
      <c r="F807" s="48"/>
      <c r="G807" s="5"/>
      <c r="H807" s="5"/>
      <c r="I807" s="5"/>
      <c r="J807" s="5"/>
      <c r="K807" s="5"/>
      <c r="L807" s="5"/>
      <c r="M807" s="5"/>
      <c r="N807" s="5"/>
      <c r="O807" s="5"/>
      <c r="P807" s="5"/>
      <c r="Q807" s="5"/>
      <c r="R807" s="5"/>
      <c r="S807" s="5"/>
      <c r="T807" s="5"/>
      <c r="U807" s="5"/>
      <c r="V807" s="5"/>
      <c r="W807" s="5"/>
      <c r="X807" s="5"/>
      <c r="Y807" s="5"/>
      <c r="Z807" s="5"/>
    </row>
    <row r="808" spans="1:26" ht="14" x14ac:dyDescent="0.15">
      <c r="A808" s="48"/>
      <c r="B808" s="5"/>
      <c r="C808" s="5"/>
      <c r="D808" s="5"/>
      <c r="E808" s="5"/>
      <c r="F808" s="48"/>
      <c r="G808" s="5"/>
      <c r="H808" s="5"/>
      <c r="I808" s="5"/>
      <c r="J808" s="5"/>
      <c r="K808" s="5"/>
      <c r="L808" s="5"/>
      <c r="M808" s="5"/>
      <c r="N808" s="5"/>
      <c r="O808" s="5"/>
      <c r="P808" s="5"/>
      <c r="Q808" s="5"/>
      <c r="R808" s="5"/>
      <c r="S808" s="5"/>
      <c r="T808" s="5"/>
      <c r="U808" s="5"/>
      <c r="V808" s="5"/>
      <c r="W808" s="5"/>
      <c r="X808" s="5"/>
      <c r="Y808" s="5"/>
      <c r="Z808" s="5"/>
    </row>
    <row r="809" spans="1:26" ht="14" x14ac:dyDescent="0.15">
      <c r="A809" s="48"/>
      <c r="B809" s="5"/>
      <c r="C809" s="5"/>
      <c r="D809" s="5"/>
      <c r="E809" s="5"/>
      <c r="F809" s="48"/>
      <c r="G809" s="5"/>
      <c r="H809" s="5"/>
      <c r="I809" s="5"/>
      <c r="J809" s="5"/>
      <c r="K809" s="5"/>
      <c r="L809" s="5"/>
      <c r="M809" s="5"/>
      <c r="N809" s="5"/>
      <c r="O809" s="5"/>
      <c r="P809" s="5"/>
      <c r="Q809" s="5"/>
      <c r="R809" s="5"/>
      <c r="S809" s="5"/>
      <c r="T809" s="5"/>
      <c r="U809" s="5"/>
      <c r="V809" s="5"/>
      <c r="W809" s="5"/>
      <c r="X809" s="5"/>
      <c r="Y809" s="5"/>
      <c r="Z809" s="5"/>
    </row>
    <row r="810" spans="1:26" ht="14" x14ac:dyDescent="0.15">
      <c r="A810" s="48"/>
      <c r="B810" s="5"/>
      <c r="C810" s="5"/>
      <c r="D810" s="5"/>
      <c r="E810" s="5"/>
      <c r="F810" s="48"/>
      <c r="G810" s="5"/>
      <c r="H810" s="5"/>
      <c r="I810" s="5"/>
      <c r="J810" s="5"/>
      <c r="K810" s="5"/>
      <c r="L810" s="5"/>
      <c r="M810" s="5"/>
      <c r="N810" s="5"/>
      <c r="O810" s="5"/>
      <c r="P810" s="5"/>
      <c r="Q810" s="5"/>
      <c r="R810" s="5"/>
      <c r="S810" s="5"/>
      <c r="T810" s="5"/>
      <c r="U810" s="5"/>
      <c r="V810" s="5"/>
      <c r="W810" s="5"/>
      <c r="X810" s="5"/>
      <c r="Y810" s="5"/>
      <c r="Z810" s="5"/>
    </row>
    <row r="811" spans="1:26" ht="14" x14ac:dyDescent="0.15">
      <c r="A811" s="48"/>
      <c r="B811" s="5"/>
      <c r="C811" s="5"/>
      <c r="D811" s="5"/>
      <c r="E811" s="5"/>
      <c r="F811" s="48"/>
      <c r="G811" s="5"/>
      <c r="H811" s="5"/>
      <c r="I811" s="5"/>
      <c r="J811" s="5"/>
      <c r="K811" s="5"/>
      <c r="L811" s="5"/>
      <c r="M811" s="5"/>
      <c r="N811" s="5"/>
      <c r="O811" s="5"/>
      <c r="P811" s="5"/>
      <c r="Q811" s="5"/>
      <c r="R811" s="5"/>
      <c r="S811" s="5"/>
      <c r="T811" s="5"/>
      <c r="U811" s="5"/>
      <c r="V811" s="5"/>
      <c r="W811" s="5"/>
      <c r="X811" s="5"/>
      <c r="Y811" s="5"/>
      <c r="Z811" s="5"/>
    </row>
    <row r="812" spans="1:26" ht="14" x14ac:dyDescent="0.15">
      <c r="A812" s="48"/>
      <c r="B812" s="5"/>
      <c r="C812" s="5"/>
      <c r="D812" s="5"/>
      <c r="E812" s="5"/>
      <c r="F812" s="48"/>
      <c r="G812" s="5"/>
      <c r="H812" s="5"/>
      <c r="I812" s="5"/>
      <c r="J812" s="5"/>
      <c r="K812" s="5"/>
      <c r="L812" s="5"/>
      <c r="M812" s="5"/>
      <c r="N812" s="5"/>
      <c r="O812" s="5"/>
      <c r="P812" s="5"/>
      <c r="Q812" s="5"/>
      <c r="R812" s="5"/>
      <c r="S812" s="5"/>
      <c r="T812" s="5"/>
      <c r="U812" s="5"/>
      <c r="V812" s="5"/>
      <c r="W812" s="5"/>
      <c r="X812" s="5"/>
      <c r="Y812" s="5"/>
      <c r="Z812" s="5"/>
    </row>
    <row r="813" spans="1:26" ht="14" x14ac:dyDescent="0.15">
      <c r="A813" s="48"/>
      <c r="B813" s="5"/>
      <c r="C813" s="5"/>
      <c r="D813" s="5"/>
      <c r="E813" s="5"/>
      <c r="F813" s="48"/>
      <c r="G813" s="5"/>
      <c r="H813" s="5"/>
      <c r="I813" s="5"/>
      <c r="J813" s="5"/>
      <c r="K813" s="5"/>
      <c r="L813" s="5"/>
      <c r="M813" s="5"/>
      <c r="N813" s="5"/>
      <c r="O813" s="5"/>
      <c r="P813" s="5"/>
      <c r="Q813" s="5"/>
      <c r="R813" s="5"/>
      <c r="S813" s="5"/>
      <c r="T813" s="5"/>
      <c r="U813" s="5"/>
      <c r="V813" s="5"/>
      <c r="W813" s="5"/>
      <c r="X813" s="5"/>
      <c r="Y813" s="5"/>
      <c r="Z813" s="5"/>
    </row>
    <row r="814" spans="1:26" ht="14" x14ac:dyDescent="0.15">
      <c r="A814" s="48"/>
      <c r="B814" s="5"/>
      <c r="C814" s="5"/>
      <c r="D814" s="5"/>
      <c r="E814" s="5"/>
      <c r="F814" s="48"/>
      <c r="G814" s="5"/>
      <c r="H814" s="5"/>
      <c r="I814" s="5"/>
      <c r="J814" s="5"/>
      <c r="K814" s="5"/>
      <c r="L814" s="5"/>
      <c r="M814" s="5"/>
      <c r="N814" s="5"/>
      <c r="O814" s="5"/>
      <c r="P814" s="5"/>
      <c r="Q814" s="5"/>
      <c r="R814" s="5"/>
      <c r="S814" s="5"/>
      <c r="T814" s="5"/>
      <c r="U814" s="5"/>
      <c r="V814" s="5"/>
      <c r="W814" s="5"/>
      <c r="X814" s="5"/>
      <c r="Y814" s="5"/>
      <c r="Z814" s="5"/>
    </row>
    <row r="815" spans="1:26" ht="14" x14ac:dyDescent="0.15">
      <c r="A815" s="48"/>
      <c r="B815" s="5"/>
      <c r="C815" s="5"/>
      <c r="D815" s="5"/>
      <c r="E815" s="5"/>
      <c r="F815" s="48"/>
      <c r="G815" s="5"/>
      <c r="H815" s="5"/>
      <c r="I815" s="5"/>
      <c r="J815" s="5"/>
      <c r="K815" s="5"/>
      <c r="L815" s="5"/>
      <c r="M815" s="5"/>
      <c r="N815" s="5"/>
      <c r="O815" s="5"/>
      <c r="P815" s="5"/>
      <c r="Q815" s="5"/>
      <c r="R815" s="5"/>
      <c r="S815" s="5"/>
      <c r="T815" s="5"/>
      <c r="U815" s="5"/>
      <c r="V815" s="5"/>
      <c r="W815" s="5"/>
      <c r="X815" s="5"/>
      <c r="Y815" s="5"/>
      <c r="Z815" s="5"/>
    </row>
    <row r="816" spans="1:26" ht="14" x14ac:dyDescent="0.15">
      <c r="A816" s="48"/>
      <c r="B816" s="5"/>
      <c r="C816" s="5"/>
      <c r="D816" s="5"/>
      <c r="E816" s="5"/>
      <c r="F816" s="48"/>
      <c r="G816" s="5"/>
      <c r="H816" s="5"/>
      <c r="I816" s="5"/>
      <c r="J816" s="5"/>
      <c r="K816" s="5"/>
      <c r="L816" s="5"/>
      <c r="M816" s="5"/>
      <c r="N816" s="5"/>
      <c r="O816" s="5"/>
      <c r="P816" s="5"/>
      <c r="Q816" s="5"/>
      <c r="R816" s="5"/>
      <c r="S816" s="5"/>
      <c r="T816" s="5"/>
      <c r="U816" s="5"/>
      <c r="V816" s="5"/>
      <c r="W816" s="5"/>
      <c r="X816" s="5"/>
      <c r="Y816" s="5"/>
      <c r="Z816" s="5"/>
    </row>
    <row r="817" spans="1:26" ht="14" x14ac:dyDescent="0.15">
      <c r="A817" s="48"/>
      <c r="B817" s="5"/>
      <c r="C817" s="5"/>
      <c r="D817" s="5"/>
      <c r="E817" s="5"/>
      <c r="F817" s="48"/>
      <c r="G817" s="5"/>
      <c r="H817" s="5"/>
      <c r="I817" s="5"/>
      <c r="J817" s="5"/>
      <c r="K817" s="5"/>
      <c r="L817" s="5"/>
      <c r="M817" s="5"/>
      <c r="N817" s="5"/>
      <c r="O817" s="5"/>
      <c r="P817" s="5"/>
      <c r="Q817" s="5"/>
      <c r="R817" s="5"/>
      <c r="S817" s="5"/>
      <c r="T817" s="5"/>
      <c r="U817" s="5"/>
      <c r="V817" s="5"/>
      <c r="W817" s="5"/>
      <c r="X817" s="5"/>
      <c r="Y817" s="5"/>
      <c r="Z817" s="5"/>
    </row>
    <row r="818" spans="1:26" ht="14" x14ac:dyDescent="0.15">
      <c r="A818" s="48"/>
      <c r="B818" s="5"/>
      <c r="C818" s="5"/>
      <c r="D818" s="5"/>
      <c r="E818" s="5"/>
      <c r="F818" s="48"/>
      <c r="G818" s="5"/>
      <c r="H818" s="5"/>
      <c r="I818" s="5"/>
      <c r="J818" s="5"/>
      <c r="K818" s="5"/>
      <c r="L818" s="5"/>
      <c r="M818" s="5"/>
      <c r="N818" s="5"/>
      <c r="O818" s="5"/>
      <c r="P818" s="5"/>
      <c r="Q818" s="5"/>
      <c r="R818" s="5"/>
      <c r="S818" s="5"/>
      <c r="T818" s="5"/>
      <c r="U818" s="5"/>
      <c r="V818" s="5"/>
      <c r="W818" s="5"/>
      <c r="X818" s="5"/>
      <c r="Y818" s="5"/>
      <c r="Z818" s="5"/>
    </row>
    <row r="819" spans="1:26" ht="14" x14ac:dyDescent="0.15">
      <c r="A819" s="48"/>
      <c r="B819" s="5"/>
      <c r="C819" s="5"/>
      <c r="D819" s="5"/>
      <c r="E819" s="5"/>
      <c r="F819" s="48"/>
      <c r="G819" s="5"/>
      <c r="H819" s="5"/>
      <c r="I819" s="5"/>
      <c r="J819" s="5"/>
      <c r="K819" s="5"/>
      <c r="L819" s="5"/>
      <c r="M819" s="5"/>
      <c r="N819" s="5"/>
      <c r="O819" s="5"/>
      <c r="P819" s="5"/>
      <c r="Q819" s="5"/>
      <c r="R819" s="5"/>
      <c r="S819" s="5"/>
      <c r="T819" s="5"/>
      <c r="U819" s="5"/>
      <c r="V819" s="5"/>
      <c r="W819" s="5"/>
      <c r="X819" s="5"/>
      <c r="Y819" s="5"/>
      <c r="Z819" s="5"/>
    </row>
    <row r="820" spans="1:26" ht="14" x14ac:dyDescent="0.15">
      <c r="A820" s="48"/>
      <c r="B820" s="5"/>
      <c r="C820" s="5"/>
      <c r="D820" s="5"/>
      <c r="E820" s="5"/>
      <c r="F820" s="48"/>
      <c r="G820" s="5"/>
      <c r="H820" s="5"/>
      <c r="I820" s="5"/>
      <c r="J820" s="5"/>
      <c r="K820" s="5"/>
      <c r="L820" s="5"/>
      <c r="M820" s="5"/>
      <c r="N820" s="5"/>
      <c r="O820" s="5"/>
      <c r="P820" s="5"/>
      <c r="Q820" s="5"/>
      <c r="R820" s="5"/>
      <c r="S820" s="5"/>
      <c r="T820" s="5"/>
      <c r="U820" s="5"/>
      <c r="V820" s="5"/>
      <c r="W820" s="5"/>
      <c r="X820" s="5"/>
      <c r="Y820" s="5"/>
      <c r="Z820" s="5"/>
    </row>
    <row r="821" spans="1:26" ht="14" x14ac:dyDescent="0.15">
      <c r="A821" s="48"/>
      <c r="B821" s="5"/>
      <c r="C821" s="5"/>
      <c r="D821" s="5"/>
      <c r="E821" s="5"/>
      <c r="F821" s="48"/>
      <c r="G821" s="5"/>
      <c r="H821" s="5"/>
      <c r="I821" s="5"/>
      <c r="J821" s="5"/>
      <c r="K821" s="5"/>
      <c r="L821" s="5"/>
      <c r="M821" s="5"/>
      <c r="N821" s="5"/>
      <c r="O821" s="5"/>
      <c r="P821" s="5"/>
      <c r="Q821" s="5"/>
      <c r="R821" s="5"/>
      <c r="S821" s="5"/>
      <c r="T821" s="5"/>
      <c r="U821" s="5"/>
      <c r="V821" s="5"/>
      <c r="W821" s="5"/>
      <c r="X821" s="5"/>
      <c r="Y821" s="5"/>
      <c r="Z821" s="5"/>
    </row>
    <row r="822" spans="1:26" ht="14" x14ac:dyDescent="0.15">
      <c r="A822" s="48"/>
      <c r="B822" s="5"/>
      <c r="C822" s="5"/>
      <c r="D822" s="5"/>
      <c r="E822" s="5"/>
      <c r="F822" s="48"/>
      <c r="G822" s="5"/>
      <c r="H822" s="5"/>
      <c r="I822" s="5"/>
      <c r="J822" s="5"/>
      <c r="K822" s="5"/>
      <c r="L822" s="5"/>
      <c r="M822" s="5"/>
      <c r="N822" s="5"/>
      <c r="O822" s="5"/>
      <c r="P822" s="5"/>
      <c r="Q822" s="5"/>
      <c r="R822" s="5"/>
      <c r="S822" s="5"/>
      <c r="T822" s="5"/>
      <c r="U822" s="5"/>
      <c r="V822" s="5"/>
      <c r="W822" s="5"/>
      <c r="X822" s="5"/>
      <c r="Y822" s="5"/>
      <c r="Z822" s="5"/>
    </row>
    <row r="823" spans="1:26" ht="14" x14ac:dyDescent="0.15">
      <c r="A823" s="48"/>
      <c r="B823" s="5"/>
      <c r="C823" s="5"/>
      <c r="D823" s="5"/>
      <c r="E823" s="5"/>
      <c r="F823" s="48"/>
      <c r="G823" s="5"/>
      <c r="H823" s="5"/>
      <c r="I823" s="5"/>
      <c r="J823" s="5"/>
      <c r="K823" s="5"/>
      <c r="L823" s="5"/>
      <c r="M823" s="5"/>
      <c r="N823" s="5"/>
      <c r="O823" s="5"/>
      <c r="P823" s="5"/>
      <c r="Q823" s="5"/>
      <c r="R823" s="5"/>
      <c r="S823" s="5"/>
      <c r="T823" s="5"/>
      <c r="U823" s="5"/>
      <c r="V823" s="5"/>
      <c r="W823" s="5"/>
      <c r="X823" s="5"/>
      <c r="Y823" s="5"/>
      <c r="Z823" s="5"/>
    </row>
    <row r="824" spans="1:26" ht="14" x14ac:dyDescent="0.15">
      <c r="A824" s="48"/>
      <c r="B824" s="5"/>
      <c r="C824" s="5"/>
      <c r="D824" s="5"/>
      <c r="E824" s="5"/>
      <c r="F824" s="48"/>
      <c r="G824" s="5"/>
      <c r="H824" s="5"/>
      <c r="I824" s="5"/>
      <c r="J824" s="5"/>
      <c r="K824" s="5"/>
      <c r="L824" s="5"/>
      <c r="M824" s="5"/>
      <c r="N824" s="5"/>
      <c r="O824" s="5"/>
      <c r="P824" s="5"/>
      <c r="Q824" s="5"/>
      <c r="R824" s="5"/>
      <c r="S824" s="5"/>
      <c r="T824" s="5"/>
      <c r="U824" s="5"/>
      <c r="V824" s="5"/>
      <c r="W824" s="5"/>
      <c r="X824" s="5"/>
      <c r="Y824" s="5"/>
      <c r="Z824" s="5"/>
    </row>
    <row r="825" spans="1:26" ht="14" x14ac:dyDescent="0.15">
      <c r="A825" s="48"/>
      <c r="B825" s="5"/>
      <c r="C825" s="5"/>
      <c r="D825" s="5"/>
      <c r="E825" s="5"/>
      <c r="F825" s="48"/>
      <c r="G825" s="5"/>
      <c r="H825" s="5"/>
      <c r="I825" s="5"/>
      <c r="J825" s="5"/>
      <c r="K825" s="5"/>
      <c r="L825" s="5"/>
      <c r="M825" s="5"/>
      <c r="N825" s="5"/>
      <c r="O825" s="5"/>
      <c r="P825" s="5"/>
      <c r="Q825" s="5"/>
      <c r="R825" s="5"/>
      <c r="S825" s="5"/>
      <c r="T825" s="5"/>
      <c r="U825" s="5"/>
      <c r="V825" s="5"/>
      <c r="W825" s="5"/>
      <c r="X825" s="5"/>
      <c r="Y825" s="5"/>
      <c r="Z825" s="5"/>
    </row>
    <row r="826" spans="1:26" ht="14" x14ac:dyDescent="0.15">
      <c r="A826" s="48"/>
      <c r="B826" s="5"/>
      <c r="C826" s="5"/>
      <c r="D826" s="5"/>
      <c r="E826" s="5"/>
      <c r="F826" s="48"/>
      <c r="G826" s="5"/>
      <c r="H826" s="5"/>
      <c r="I826" s="5"/>
      <c r="J826" s="5"/>
      <c r="K826" s="5"/>
      <c r="L826" s="5"/>
      <c r="M826" s="5"/>
      <c r="N826" s="5"/>
      <c r="O826" s="5"/>
      <c r="P826" s="5"/>
      <c r="Q826" s="5"/>
      <c r="R826" s="5"/>
      <c r="S826" s="5"/>
      <c r="T826" s="5"/>
      <c r="U826" s="5"/>
      <c r="V826" s="5"/>
      <c r="W826" s="5"/>
      <c r="X826" s="5"/>
      <c r="Y826" s="5"/>
      <c r="Z826" s="5"/>
    </row>
    <row r="827" spans="1:26" ht="14" x14ac:dyDescent="0.15">
      <c r="A827" s="48"/>
      <c r="B827" s="5"/>
      <c r="C827" s="5"/>
      <c r="D827" s="5"/>
      <c r="E827" s="5"/>
      <c r="F827" s="48"/>
      <c r="G827" s="5"/>
      <c r="H827" s="5"/>
      <c r="I827" s="5"/>
      <c r="J827" s="5"/>
      <c r="K827" s="5"/>
      <c r="L827" s="5"/>
      <c r="M827" s="5"/>
      <c r="N827" s="5"/>
      <c r="O827" s="5"/>
      <c r="P827" s="5"/>
      <c r="Q827" s="5"/>
      <c r="R827" s="5"/>
      <c r="S827" s="5"/>
      <c r="T827" s="5"/>
      <c r="U827" s="5"/>
      <c r="V827" s="5"/>
      <c r="W827" s="5"/>
      <c r="X827" s="5"/>
      <c r="Y827" s="5"/>
      <c r="Z827" s="5"/>
    </row>
    <row r="828" spans="1:26" ht="14" x14ac:dyDescent="0.15">
      <c r="A828" s="48"/>
      <c r="B828" s="5"/>
      <c r="C828" s="5"/>
      <c r="D828" s="5"/>
      <c r="E828" s="5"/>
      <c r="F828" s="48"/>
      <c r="G828" s="5"/>
      <c r="H828" s="5"/>
      <c r="I828" s="5"/>
      <c r="J828" s="5"/>
      <c r="K828" s="5"/>
      <c r="L828" s="5"/>
      <c r="M828" s="5"/>
      <c r="N828" s="5"/>
      <c r="O828" s="5"/>
      <c r="P828" s="5"/>
      <c r="Q828" s="5"/>
      <c r="R828" s="5"/>
      <c r="S828" s="5"/>
      <c r="T828" s="5"/>
      <c r="U828" s="5"/>
      <c r="V828" s="5"/>
      <c r="W828" s="5"/>
      <c r="X828" s="5"/>
      <c r="Y828" s="5"/>
      <c r="Z828" s="5"/>
    </row>
    <row r="829" spans="1:26" ht="14" x14ac:dyDescent="0.15">
      <c r="A829" s="48"/>
      <c r="B829" s="5"/>
      <c r="C829" s="5"/>
      <c r="D829" s="5"/>
      <c r="E829" s="5"/>
      <c r="F829" s="48"/>
      <c r="G829" s="5"/>
      <c r="H829" s="5"/>
      <c r="I829" s="5"/>
      <c r="J829" s="5"/>
      <c r="K829" s="5"/>
      <c r="L829" s="5"/>
      <c r="M829" s="5"/>
      <c r="N829" s="5"/>
      <c r="O829" s="5"/>
      <c r="P829" s="5"/>
      <c r="Q829" s="5"/>
      <c r="R829" s="5"/>
      <c r="S829" s="5"/>
      <c r="T829" s="5"/>
      <c r="U829" s="5"/>
      <c r="V829" s="5"/>
      <c r="W829" s="5"/>
      <c r="X829" s="5"/>
      <c r="Y829" s="5"/>
      <c r="Z829" s="5"/>
    </row>
    <row r="830" spans="1:26" ht="14" x14ac:dyDescent="0.15">
      <c r="A830" s="48"/>
      <c r="B830" s="5"/>
      <c r="C830" s="5"/>
      <c r="D830" s="5"/>
      <c r="E830" s="5"/>
      <c r="F830" s="48"/>
      <c r="G830" s="5"/>
      <c r="H830" s="5"/>
      <c r="I830" s="5"/>
      <c r="J830" s="5"/>
      <c r="K830" s="5"/>
      <c r="L830" s="5"/>
      <c r="M830" s="5"/>
      <c r="N830" s="5"/>
      <c r="O830" s="5"/>
      <c r="P830" s="5"/>
      <c r="Q830" s="5"/>
      <c r="R830" s="5"/>
      <c r="S830" s="5"/>
      <c r="T830" s="5"/>
      <c r="U830" s="5"/>
      <c r="V830" s="5"/>
      <c r="W830" s="5"/>
      <c r="X830" s="5"/>
      <c r="Y830" s="5"/>
      <c r="Z830" s="5"/>
    </row>
    <row r="831" spans="1:26" ht="14" x14ac:dyDescent="0.15">
      <c r="A831" s="48"/>
      <c r="B831" s="5"/>
      <c r="C831" s="5"/>
      <c r="D831" s="5"/>
      <c r="E831" s="5"/>
      <c r="F831" s="48"/>
      <c r="G831" s="5"/>
      <c r="H831" s="5"/>
      <c r="I831" s="5"/>
      <c r="J831" s="5"/>
      <c r="K831" s="5"/>
      <c r="L831" s="5"/>
      <c r="M831" s="5"/>
      <c r="N831" s="5"/>
      <c r="O831" s="5"/>
      <c r="P831" s="5"/>
      <c r="Q831" s="5"/>
      <c r="R831" s="5"/>
      <c r="S831" s="5"/>
      <c r="T831" s="5"/>
      <c r="U831" s="5"/>
      <c r="V831" s="5"/>
      <c r="W831" s="5"/>
      <c r="X831" s="5"/>
      <c r="Y831" s="5"/>
      <c r="Z831" s="5"/>
    </row>
    <row r="832" spans="1:26" ht="14" x14ac:dyDescent="0.15">
      <c r="A832" s="48"/>
      <c r="B832" s="5"/>
      <c r="C832" s="5"/>
      <c r="D832" s="5"/>
      <c r="E832" s="5"/>
      <c r="F832" s="48"/>
      <c r="G832" s="5"/>
      <c r="H832" s="5"/>
      <c r="I832" s="5"/>
      <c r="J832" s="5"/>
      <c r="K832" s="5"/>
      <c r="L832" s="5"/>
      <c r="M832" s="5"/>
      <c r="N832" s="5"/>
      <c r="O832" s="5"/>
      <c r="P832" s="5"/>
      <c r="Q832" s="5"/>
      <c r="R832" s="5"/>
      <c r="S832" s="5"/>
      <c r="T832" s="5"/>
      <c r="U832" s="5"/>
      <c r="V832" s="5"/>
      <c r="W832" s="5"/>
      <c r="X832" s="5"/>
      <c r="Y832" s="5"/>
      <c r="Z832" s="5"/>
    </row>
    <row r="833" spans="1:26" ht="14" x14ac:dyDescent="0.15">
      <c r="A833" s="48"/>
      <c r="B833" s="5"/>
      <c r="C833" s="5"/>
      <c r="D833" s="5"/>
      <c r="E833" s="5"/>
      <c r="F833" s="48"/>
      <c r="G833" s="5"/>
      <c r="H833" s="5"/>
      <c r="I833" s="5"/>
      <c r="J833" s="5"/>
      <c r="K833" s="5"/>
      <c r="L833" s="5"/>
      <c r="M833" s="5"/>
      <c r="N833" s="5"/>
      <c r="O833" s="5"/>
      <c r="P833" s="5"/>
      <c r="Q833" s="5"/>
      <c r="R833" s="5"/>
      <c r="S833" s="5"/>
      <c r="T833" s="5"/>
      <c r="U833" s="5"/>
      <c r="V833" s="5"/>
      <c r="W833" s="5"/>
      <c r="X833" s="5"/>
      <c r="Y833" s="5"/>
      <c r="Z833" s="5"/>
    </row>
    <row r="834" spans="1:26" ht="14" x14ac:dyDescent="0.15">
      <c r="A834" s="48"/>
      <c r="B834" s="5"/>
      <c r="C834" s="5"/>
      <c r="D834" s="5"/>
      <c r="E834" s="5"/>
      <c r="F834" s="48"/>
      <c r="G834" s="5"/>
      <c r="H834" s="5"/>
      <c r="I834" s="5"/>
      <c r="J834" s="5"/>
      <c r="K834" s="5"/>
      <c r="L834" s="5"/>
      <c r="M834" s="5"/>
      <c r="N834" s="5"/>
      <c r="O834" s="5"/>
      <c r="P834" s="5"/>
      <c r="Q834" s="5"/>
      <c r="R834" s="5"/>
      <c r="S834" s="5"/>
      <c r="T834" s="5"/>
      <c r="U834" s="5"/>
      <c r="V834" s="5"/>
      <c r="W834" s="5"/>
      <c r="X834" s="5"/>
      <c r="Y834" s="5"/>
      <c r="Z834" s="5"/>
    </row>
    <row r="835" spans="1:26" ht="14" x14ac:dyDescent="0.15">
      <c r="A835" s="48"/>
      <c r="B835" s="5"/>
      <c r="C835" s="5"/>
      <c r="D835" s="5"/>
      <c r="E835" s="5"/>
      <c r="F835" s="48"/>
      <c r="G835" s="5"/>
      <c r="H835" s="5"/>
      <c r="I835" s="5"/>
      <c r="J835" s="5"/>
      <c r="K835" s="5"/>
      <c r="L835" s="5"/>
      <c r="M835" s="5"/>
      <c r="N835" s="5"/>
      <c r="O835" s="5"/>
      <c r="P835" s="5"/>
      <c r="Q835" s="5"/>
      <c r="R835" s="5"/>
      <c r="S835" s="5"/>
      <c r="T835" s="5"/>
      <c r="U835" s="5"/>
      <c r="V835" s="5"/>
      <c r="W835" s="5"/>
      <c r="X835" s="5"/>
      <c r="Y835" s="5"/>
      <c r="Z835" s="5"/>
    </row>
    <row r="836" spans="1:26" ht="14" x14ac:dyDescent="0.15">
      <c r="A836" s="48"/>
      <c r="B836" s="5"/>
      <c r="C836" s="5"/>
      <c r="D836" s="5"/>
      <c r="E836" s="5"/>
      <c r="F836" s="48"/>
      <c r="G836" s="5"/>
      <c r="H836" s="5"/>
      <c r="I836" s="5"/>
      <c r="J836" s="5"/>
      <c r="K836" s="5"/>
      <c r="L836" s="5"/>
      <c r="M836" s="5"/>
      <c r="N836" s="5"/>
      <c r="O836" s="5"/>
      <c r="P836" s="5"/>
      <c r="Q836" s="5"/>
      <c r="R836" s="5"/>
      <c r="S836" s="5"/>
      <c r="T836" s="5"/>
      <c r="U836" s="5"/>
      <c r="V836" s="5"/>
      <c r="W836" s="5"/>
      <c r="X836" s="5"/>
      <c r="Y836" s="5"/>
      <c r="Z836" s="5"/>
    </row>
    <row r="837" spans="1:26" ht="14" x14ac:dyDescent="0.15">
      <c r="A837" s="48"/>
      <c r="B837" s="5"/>
      <c r="C837" s="5"/>
      <c r="D837" s="5"/>
      <c r="E837" s="5"/>
      <c r="F837" s="48"/>
      <c r="G837" s="5"/>
      <c r="H837" s="5"/>
      <c r="I837" s="5"/>
      <c r="J837" s="5"/>
      <c r="K837" s="5"/>
      <c r="L837" s="5"/>
      <c r="M837" s="5"/>
      <c r="N837" s="5"/>
      <c r="O837" s="5"/>
      <c r="P837" s="5"/>
      <c r="Q837" s="5"/>
      <c r="R837" s="5"/>
      <c r="S837" s="5"/>
      <c r="T837" s="5"/>
      <c r="U837" s="5"/>
      <c r="V837" s="5"/>
      <c r="W837" s="5"/>
      <c r="X837" s="5"/>
      <c r="Y837" s="5"/>
      <c r="Z837" s="5"/>
    </row>
    <row r="838" spans="1:26" ht="14" x14ac:dyDescent="0.15">
      <c r="A838" s="48"/>
      <c r="B838" s="5"/>
      <c r="C838" s="5"/>
      <c r="D838" s="5"/>
      <c r="E838" s="5"/>
      <c r="F838" s="48"/>
      <c r="G838" s="5"/>
      <c r="H838" s="5"/>
      <c r="I838" s="5"/>
      <c r="J838" s="5"/>
      <c r="K838" s="5"/>
      <c r="L838" s="5"/>
      <c r="M838" s="5"/>
      <c r="N838" s="5"/>
      <c r="O838" s="5"/>
      <c r="P838" s="5"/>
      <c r="Q838" s="5"/>
      <c r="R838" s="5"/>
      <c r="S838" s="5"/>
      <c r="T838" s="5"/>
      <c r="U838" s="5"/>
      <c r="V838" s="5"/>
      <c r="W838" s="5"/>
      <c r="X838" s="5"/>
      <c r="Y838" s="5"/>
      <c r="Z838" s="5"/>
    </row>
    <row r="839" spans="1:26" ht="14" x14ac:dyDescent="0.15">
      <c r="A839" s="48"/>
      <c r="B839" s="5"/>
      <c r="C839" s="5"/>
      <c r="D839" s="5"/>
      <c r="E839" s="5"/>
      <c r="F839" s="48"/>
      <c r="G839" s="5"/>
      <c r="H839" s="5"/>
      <c r="I839" s="5"/>
      <c r="J839" s="5"/>
      <c r="K839" s="5"/>
      <c r="L839" s="5"/>
      <c r="M839" s="5"/>
      <c r="N839" s="5"/>
      <c r="O839" s="5"/>
      <c r="P839" s="5"/>
      <c r="Q839" s="5"/>
      <c r="R839" s="5"/>
      <c r="S839" s="5"/>
      <c r="T839" s="5"/>
      <c r="U839" s="5"/>
      <c r="V839" s="5"/>
      <c r="W839" s="5"/>
      <c r="X839" s="5"/>
      <c r="Y839" s="5"/>
      <c r="Z839" s="5"/>
    </row>
    <row r="840" spans="1:26" ht="14" x14ac:dyDescent="0.15">
      <c r="A840" s="48"/>
      <c r="B840" s="5"/>
      <c r="C840" s="5"/>
      <c r="D840" s="5"/>
      <c r="E840" s="5"/>
      <c r="F840" s="48"/>
      <c r="G840" s="5"/>
      <c r="H840" s="5"/>
      <c r="I840" s="5"/>
      <c r="J840" s="5"/>
      <c r="K840" s="5"/>
      <c r="L840" s="5"/>
      <c r="M840" s="5"/>
      <c r="N840" s="5"/>
      <c r="O840" s="5"/>
      <c r="P840" s="5"/>
      <c r="Q840" s="5"/>
      <c r="R840" s="5"/>
      <c r="S840" s="5"/>
      <c r="T840" s="5"/>
      <c r="U840" s="5"/>
      <c r="V840" s="5"/>
      <c r="W840" s="5"/>
      <c r="X840" s="5"/>
      <c r="Y840" s="5"/>
      <c r="Z840" s="5"/>
    </row>
    <row r="841" spans="1:26" ht="14" x14ac:dyDescent="0.15">
      <c r="A841" s="48"/>
      <c r="B841" s="5"/>
      <c r="C841" s="5"/>
      <c r="D841" s="5"/>
      <c r="E841" s="5"/>
      <c r="F841" s="48"/>
      <c r="G841" s="5"/>
      <c r="H841" s="5"/>
      <c r="I841" s="5"/>
      <c r="J841" s="5"/>
      <c r="K841" s="5"/>
      <c r="L841" s="5"/>
      <c r="M841" s="5"/>
      <c r="N841" s="5"/>
      <c r="O841" s="5"/>
      <c r="P841" s="5"/>
      <c r="Q841" s="5"/>
      <c r="R841" s="5"/>
      <c r="S841" s="5"/>
      <c r="T841" s="5"/>
      <c r="U841" s="5"/>
      <c r="V841" s="5"/>
      <c r="W841" s="5"/>
      <c r="X841" s="5"/>
      <c r="Y841" s="5"/>
      <c r="Z841" s="5"/>
    </row>
    <row r="842" spans="1:26" ht="14" x14ac:dyDescent="0.15">
      <c r="A842" s="48"/>
      <c r="B842" s="5"/>
      <c r="C842" s="5"/>
      <c r="D842" s="5"/>
      <c r="E842" s="5"/>
      <c r="F842" s="48"/>
      <c r="G842" s="5"/>
      <c r="H842" s="5"/>
      <c r="I842" s="5"/>
      <c r="J842" s="5"/>
      <c r="K842" s="5"/>
      <c r="L842" s="5"/>
      <c r="M842" s="5"/>
      <c r="N842" s="5"/>
      <c r="O842" s="5"/>
      <c r="P842" s="5"/>
      <c r="Q842" s="5"/>
      <c r="R842" s="5"/>
      <c r="S842" s="5"/>
      <c r="T842" s="5"/>
      <c r="U842" s="5"/>
      <c r="V842" s="5"/>
      <c r="W842" s="5"/>
      <c r="X842" s="5"/>
      <c r="Y842" s="5"/>
      <c r="Z842" s="5"/>
    </row>
    <row r="843" spans="1:26" ht="14" x14ac:dyDescent="0.15">
      <c r="A843" s="48"/>
      <c r="B843" s="5"/>
      <c r="C843" s="5"/>
      <c r="D843" s="5"/>
      <c r="E843" s="5"/>
      <c r="F843" s="48"/>
      <c r="G843" s="5"/>
      <c r="H843" s="5"/>
      <c r="I843" s="5"/>
      <c r="J843" s="5"/>
      <c r="K843" s="5"/>
      <c r="L843" s="5"/>
      <c r="M843" s="5"/>
      <c r="N843" s="5"/>
      <c r="O843" s="5"/>
      <c r="P843" s="5"/>
      <c r="Q843" s="5"/>
      <c r="R843" s="5"/>
      <c r="S843" s="5"/>
      <c r="T843" s="5"/>
      <c r="U843" s="5"/>
      <c r="V843" s="5"/>
      <c r="W843" s="5"/>
      <c r="X843" s="5"/>
      <c r="Y843" s="5"/>
      <c r="Z843" s="5"/>
    </row>
    <row r="844" spans="1:26" ht="14" x14ac:dyDescent="0.15">
      <c r="A844" s="48"/>
      <c r="B844" s="5"/>
      <c r="C844" s="5"/>
      <c r="D844" s="5"/>
      <c r="E844" s="5"/>
      <c r="F844" s="48"/>
      <c r="G844" s="5"/>
      <c r="H844" s="5"/>
      <c r="I844" s="5"/>
      <c r="J844" s="5"/>
      <c r="K844" s="5"/>
      <c r="L844" s="5"/>
      <c r="M844" s="5"/>
      <c r="N844" s="5"/>
      <c r="O844" s="5"/>
      <c r="P844" s="5"/>
      <c r="Q844" s="5"/>
      <c r="R844" s="5"/>
      <c r="S844" s="5"/>
      <c r="T844" s="5"/>
      <c r="U844" s="5"/>
      <c r="V844" s="5"/>
      <c r="W844" s="5"/>
      <c r="X844" s="5"/>
      <c r="Y844" s="5"/>
      <c r="Z844" s="5"/>
    </row>
    <row r="845" spans="1:26" ht="14" x14ac:dyDescent="0.15">
      <c r="A845" s="48"/>
      <c r="B845" s="5"/>
      <c r="C845" s="5"/>
      <c r="D845" s="5"/>
      <c r="E845" s="5"/>
      <c r="F845" s="48"/>
      <c r="G845" s="5"/>
      <c r="H845" s="5"/>
      <c r="I845" s="5"/>
      <c r="J845" s="5"/>
      <c r="K845" s="5"/>
      <c r="L845" s="5"/>
      <c r="M845" s="5"/>
      <c r="N845" s="5"/>
      <c r="O845" s="5"/>
      <c r="P845" s="5"/>
      <c r="Q845" s="5"/>
      <c r="R845" s="5"/>
      <c r="S845" s="5"/>
      <c r="T845" s="5"/>
      <c r="U845" s="5"/>
      <c r="V845" s="5"/>
      <c r="W845" s="5"/>
      <c r="X845" s="5"/>
      <c r="Y845" s="5"/>
      <c r="Z845" s="5"/>
    </row>
    <row r="846" spans="1:26" ht="14" x14ac:dyDescent="0.15">
      <c r="A846" s="48"/>
      <c r="B846" s="5"/>
      <c r="C846" s="5"/>
      <c r="D846" s="5"/>
      <c r="E846" s="5"/>
      <c r="F846" s="48"/>
      <c r="G846" s="5"/>
      <c r="H846" s="5"/>
      <c r="I846" s="5"/>
      <c r="J846" s="5"/>
      <c r="K846" s="5"/>
      <c r="L846" s="5"/>
      <c r="M846" s="5"/>
      <c r="N846" s="5"/>
      <c r="O846" s="5"/>
      <c r="P846" s="5"/>
      <c r="Q846" s="5"/>
      <c r="R846" s="5"/>
      <c r="S846" s="5"/>
      <c r="T846" s="5"/>
      <c r="U846" s="5"/>
      <c r="V846" s="5"/>
      <c r="W846" s="5"/>
      <c r="X846" s="5"/>
      <c r="Y846" s="5"/>
      <c r="Z846" s="5"/>
    </row>
    <row r="847" spans="1:26" ht="14" x14ac:dyDescent="0.15">
      <c r="A847" s="48"/>
      <c r="B847" s="5"/>
      <c r="C847" s="5"/>
      <c r="D847" s="5"/>
      <c r="E847" s="5"/>
      <c r="F847" s="48"/>
      <c r="G847" s="5"/>
      <c r="H847" s="5"/>
      <c r="I847" s="5"/>
      <c r="J847" s="5"/>
      <c r="K847" s="5"/>
      <c r="L847" s="5"/>
      <c r="M847" s="5"/>
      <c r="N847" s="5"/>
      <c r="O847" s="5"/>
      <c r="P847" s="5"/>
      <c r="Q847" s="5"/>
      <c r="R847" s="5"/>
      <c r="S847" s="5"/>
      <c r="T847" s="5"/>
      <c r="U847" s="5"/>
      <c r="V847" s="5"/>
      <c r="W847" s="5"/>
      <c r="X847" s="5"/>
      <c r="Y847" s="5"/>
      <c r="Z847" s="5"/>
    </row>
    <row r="848" spans="1:26" ht="14" x14ac:dyDescent="0.15">
      <c r="A848" s="48"/>
      <c r="B848" s="5"/>
      <c r="C848" s="5"/>
      <c r="D848" s="5"/>
      <c r="E848" s="5"/>
      <c r="F848" s="48"/>
      <c r="G848" s="5"/>
      <c r="H848" s="5"/>
      <c r="I848" s="5"/>
      <c r="J848" s="5"/>
      <c r="K848" s="5"/>
      <c r="L848" s="5"/>
      <c r="M848" s="5"/>
      <c r="N848" s="5"/>
      <c r="O848" s="5"/>
      <c r="P848" s="5"/>
      <c r="Q848" s="5"/>
      <c r="R848" s="5"/>
      <c r="S848" s="5"/>
      <c r="T848" s="5"/>
      <c r="U848" s="5"/>
      <c r="V848" s="5"/>
      <c r="W848" s="5"/>
      <c r="X848" s="5"/>
      <c r="Y848" s="5"/>
      <c r="Z848" s="5"/>
    </row>
    <row r="849" spans="1:26" ht="14" x14ac:dyDescent="0.15">
      <c r="A849" s="48"/>
      <c r="B849" s="5"/>
      <c r="C849" s="5"/>
      <c r="D849" s="5"/>
      <c r="E849" s="5"/>
      <c r="F849" s="48"/>
      <c r="G849" s="5"/>
      <c r="H849" s="5"/>
      <c r="I849" s="5"/>
      <c r="J849" s="5"/>
      <c r="K849" s="5"/>
      <c r="L849" s="5"/>
      <c r="M849" s="5"/>
      <c r="N849" s="5"/>
      <c r="O849" s="5"/>
      <c r="P849" s="5"/>
      <c r="Q849" s="5"/>
      <c r="R849" s="5"/>
      <c r="S849" s="5"/>
      <c r="T849" s="5"/>
      <c r="U849" s="5"/>
      <c r="V849" s="5"/>
      <c r="W849" s="5"/>
      <c r="X849" s="5"/>
      <c r="Y849" s="5"/>
      <c r="Z849" s="5"/>
    </row>
    <row r="850" spans="1:26" ht="14" x14ac:dyDescent="0.15">
      <c r="A850" s="48"/>
      <c r="B850" s="5"/>
      <c r="C850" s="5"/>
      <c r="D850" s="5"/>
      <c r="E850" s="5"/>
      <c r="F850" s="48"/>
      <c r="G850" s="5"/>
      <c r="H850" s="5"/>
      <c r="I850" s="5"/>
      <c r="J850" s="5"/>
      <c r="K850" s="5"/>
      <c r="L850" s="5"/>
      <c r="M850" s="5"/>
      <c r="N850" s="5"/>
      <c r="O850" s="5"/>
      <c r="P850" s="5"/>
      <c r="Q850" s="5"/>
      <c r="R850" s="5"/>
      <c r="S850" s="5"/>
      <c r="T850" s="5"/>
      <c r="U850" s="5"/>
      <c r="V850" s="5"/>
      <c r="W850" s="5"/>
      <c r="X850" s="5"/>
      <c r="Y850" s="5"/>
      <c r="Z850" s="5"/>
    </row>
    <row r="851" spans="1:26" ht="14" x14ac:dyDescent="0.15">
      <c r="A851" s="48"/>
      <c r="B851" s="5"/>
      <c r="C851" s="5"/>
      <c r="D851" s="5"/>
      <c r="E851" s="5"/>
      <c r="F851" s="48"/>
      <c r="G851" s="5"/>
      <c r="H851" s="5"/>
      <c r="I851" s="5"/>
      <c r="J851" s="5"/>
      <c r="K851" s="5"/>
      <c r="L851" s="5"/>
      <c r="M851" s="5"/>
      <c r="N851" s="5"/>
      <c r="O851" s="5"/>
      <c r="P851" s="5"/>
      <c r="Q851" s="5"/>
      <c r="R851" s="5"/>
      <c r="S851" s="5"/>
      <c r="T851" s="5"/>
      <c r="U851" s="5"/>
      <c r="V851" s="5"/>
      <c r="W851" s="5"/>
      <c r="X851" s="5"/>
      <c r="Y851" s="5"/>
      <c r="Z851" s="5"/>
    </row>
    <row r="852" spans="1:26" ht="14" x14ac:dyDescent="0.15">
      <c r="A852" s="48"/>
      <c r="B852" s="5"/>
      <c r="C852" s="5"/>
      <c r="D852" s="5"/>
      <c r="E852" s="5"/>
      <c r="F852" s="48"/>
      <c r="G852" s="5"/>
      <c r="H852" s="5"/>
      <c r="I852" s="5"/>
      <c r="J852" s="5"/>
      <c r="K852" s="5"/>
      <c r="L852" s="5"/>
      <c r="M852" s="5"/>
      <c r="N852" s="5"/>
      <c r="O852" s="5"/>
      <c r="P852" s="5"/>
      <c r="Q852" s="5"/>
      <c r="R852" s="5"/>
      <c r="S852" s="5"/>
      <c r="T852" s="5"/>
      <c r="U852" s="5"/>
      <c r="V852" s="5"/>
      <c r="W852" s="5"/>
      <c r="X852" s="5"/>
      <c r="Y852" s="5"/>
      <c r="Z852" s="5"/>
    </row>
    <row r="853" spans="1:26" ht="14" x14ac:dyDescent="0.15">
      <c r="A853" s="48"/>
      <c r="B853" s="5"/>
      <c r="C853" s="5"/>
      <c r="D853" s="5"/>
      <c r="E853" s="5"/>
      <c r="F853" s="48"/>
      <c r="G853" s="5"/>
      <c r="H853" s="5"/>
      <c r="I853" s="5"/>
      <c r="J853" s="5"/>
      <c r="K853" s="5"/>
      <c r="L853" s="5"/>
      <c r="M853" s="5"/>
      <c r="N853" s="5"/>
      <c r="O853" s="5"/>
      <c r="P853" s="5"/>
      <c r="Q853" s="5"/>
      <c r="R853" s="5"/>
      <c r="S853" s="5"/>
      <c r="T853" s="5"/>
      <c r="U853" s="5"/>
      <c r="V853" s="5"/>
      <c r="W853" s="5"/>
      <c r="X853" s="5"/>
      <c r="Y853" s="5"/>
      <c r="Z853" s="5"/>
    </row>
    <row r="854" spans="1:26" ht="14" x14ac:dyDescent="0.15">
      <c r="A854" s="48"/>
      <c r="B854" s="5"/>
      <c r="C854" s="5"/>
      <c r="D854" s="5"/>
      <c r="E854" s="5"/>
      <c r="F854" s="48"/>
      <c r="G854" s="5"/>
      <c r="H854" s="5"/>
      <c r="I854" s="5"/>
      <c r="J854" s="5"/>
      <c r="K854" s="5"/>
      <c r="L854" s="5"/>
      <c r="M854" s="5"/>
      <c r="N854" s="5"/>
      <c r="O854" s="5"/>
      <c r="P854" s="5"/>
      <c r="Q854" s="5"/>
      <c r="R854" s="5"/>
      <c r="S854" s="5"/>
      <c r="T854" s="5"/>
      <c r="U854" s="5"/>
      <c r="V854" s="5"/>
      <c r="W854" s="5"/>
      <c r="X854" s="5"/>
      <c r="Y854" s="5"/>
      <c r="Z854" s="5"/>
    </row>
    <row r="855" spans="1:26" ht="14" x14ac:dyDescent="0.15">
      <c r="A855" s="48"/>
      <c r="B855" s="5"/>
      <c r="C855" s="5"/>
      <c r="D855" s="5"/>
      <c r="E855" s="5"/>
      <c r="F855" s="48"/>
      <c r="G855" s="5"/>
      <c r="H855" s="5"/>
      <c r="I855" s="5"/>
      <c r="J855" s="5"/>
      <c r="K855" s="5"/>
      <c r="L855" s="5"/>
      <c r="M855" s="5"/>
      <c r="N855" s="5"/>
      <c r="O855" s="5"/>
      <c r="P855" s="5"/>
      <c r="Q855" s="5"/>
      <c r="R855" s="5"/>
      <c r="S855" s="5"/>
      <c r="T855" s="5"/>
      <c r="U855" s="5"/>
      <c r="V855" s="5"/>
      <c r="W855" s="5"/>
      <c r="X855" s="5"/>
      <c r="Y855" s="5"/>
      <c r="Z855" s="5"/>
    </row>
    <row r="856" spans="1:26" ht="14" x14ac:dyDescent="0.15">
      <c r="A856" s="48"/>
      <c r="B856" s="5"/>
      <c r="C856" s="5"/>
      <c r="D856" s="5"/>
      <c r="E856" s="5"/>
      <c r="F856" s="48"/>
      <c r="G856" s="5"/>
      <c r="H856" s="5"/>
      <c r="I856" s="5"/>
      <c r="J856" s="5"/>
      <c r="K856" s="5"/>
      <c r="L856" s="5"/>
      <c r="M856" s="5"/>
      <c r="N856" s="5"/>
      <c r="O856" s="5"/>
      <c r="P856" s="5"/>
      <c r="Q856" s="5"/>
      <c r="R856" s="5"/>
      <c r="S856" s="5"/>
      <c r="T856" s="5"/>
      <c r="U856" s="5"/>
      <c r="V856" s="5"/>
      <c r="W856" s="5"/>
      <c r="X856" s="5"/>
      <c r="Y856" s="5"/>
      <c r="Z856" s="5"/>
    </row>
    <row r="857" spans="1:26" ht="14" x14ac:dyDescent="0.15">
      <c r="A857" s="48"/>
      <c r="B857" s="5"/>
      <c r="C857" s="5"/>
      <c r="D857" s="5"/>
      <c r="E857" s="5"/>
      <c r="F857" s="48"/>
      <c r="G857" s="5"/>
      <c r="H857" s="5"/>
      <c r="I857" s="5"/>
      <c r="J857" s="5"/>
      <c r="K857" s="5"/>
      <c r="L857" s="5"/>
      <c r="M857" s="5"/>
      <c r="N857" s="5"/>
      <c r="O857" s="5"/>
      <c r="P857" s="5"/>
      <c r="Q857" s="5"/>
      <c r="R857" s="5"/>
      <c r="S857" s="5"/>
      <c r="T857" s="5"/>
      <c r="U857" s="5"/>
      <c r="V857" s="5"/>
      <c r="W857" s="5"/>
      <c r="X857" s="5"/>
      <c r="Y857" s="5"/>
      <c r="Z857" s="5"/>
    </row>
    <row r="858" spans="1:26" ht="14" x14ac:dyDescent="0.15">
      <c r="A858" s="48"/>
      <c r="B858" s="5"/>
      <c r="C858" s="5"/>
      <c r="D858" s="5"/>
      <c r="E858" s="5"/>
      <c r="F858" s="48"/>
      <c r="G858" s="5"/>
      <c r="H858" s="5"/>
      <c r="I858" s="5"/>
      <c r="J858" s="5"/>
      <c r="K858" s="5"/>
      <c r="L858" s="5"/>
      <c r="M858" s="5"/>
      <c r="N858" s="5"/>
      <c r="O858" s="5"/>
      <c r="P858" s="5"/>
      <c r="Q858" s="5"/>
      <c r="R858" s="5"/>
      <c r="S858" s="5"/>
      <c r="T858" s="5"/>
      <c r="U858" s="5"/>
      <c r="V858" s="5"/>
      <c r="W858" s="5"/>
      <c r="X858" s="5"/>
      <c r="Y858" s="5"/>
      <c r="Z858" s="5"/>
    </row>
    <row r="859" spans="1:26" ht="14" x14ac:dyDescent="0.15">
      <c r="A859" s="48"/>
      <c r="B859" s="5"/>
      <c r="C859" s="5"/>
      <c r="D859" s="5"/>
      <c r="E859" s="5"/>
      <c r="F859" s="48"/>
      <c r="G859" s="5"/>
      <c r="H859" s="5"/>
      <c r="I859" s="5"/>
      <c r="J859" s="5"/>
      <c r="K859" s="5"/>
      <c r="L859" s="5"/>
      <c r="M859" s="5"/>
      <c r="N859" s="5"/>
      <c r="O859" s="5"/>
      <c r="P859" s="5"/>
      <c r="Q859" s="5"/>
      <c r="R859" s="5"/>
      <c r="S859" s="5"/>
      <c r="T859" s="5"/>
      <c r="U859" s="5"/>
      <c r="V859" s="5"/>
      <c r="W859" s="5"/>
      <c r="X859" s="5"/>
      <c r="Y859" s="5"/>
      <c r="Z859" s="5"/>
    </row>
    <row r="860" spans="1:26" ht="14" x14ac:dyDescent="0.15">
      <c r="A860" s="48"/>
      <c r="B860" s="5"/>
      <c r="C860" s="5"/>
      <c r="D860" s="5"/>
      <c r="E860" s="5"/>
      <c r="F860" s="48"/>
      <c r="G860" s="5"/>
      <c r="H860" s="5"/>
      <c r="I860" s="5"/>
      <c r="J860" s="5"/>
      <c r="K860" s="5"/>
      <c r="L860" s="5"/>
      <c r="M860" s="5"/>
      <c r="N860" s="5"/>
      <c r="O860" s="5"/>
      <c r="P860" s="5"/>
      <c r="Q860" s="5"/>
      <c r="R860" s="5"/>
      <c r="S860" s="5"/>
      <c r="T860" s="5"/>
      <c r="U860" s="5"/>
      <c r="V860" s="5"/>
      <c r="W860" s="5"/>
      <c r="X860" s="5"/>
      <c r="Y860" s="5"/>
      <c r="Z860" s="5"/>
    </row>
    <row r="861" spans="1:26" ht="14" x14ac:dyDescent="0.15">
      <c r="A861" s="48"/>
      <c r="B861" s="5"/>
      <c r="C861" s="5"/>
      <c r="D861" s="5"/>
      <c r="E861" s="5"/>
      <c r="F861" s="48"/>
      <c r="G861" s="5"/>
      <c r="H861" s="5"/>
      <c r="I861" s="5"/>
      <c r="J861" s="5"/>
      <c r="K861" s="5"/>
      <c r="L861" s="5"/>
      <c r="M861" s="5"/>
      <c r="N861" s="5"/>
      <c r="O861" s="5"/>
      <c r="P861" s="5"/>
      <c r="Q861" s="5"/>
      <c r="R861" s="5"/>
      <c r="S861" s="5"/>
      <c r="T861" s="5"/>
      <c r="U861" s="5"/>
      <c r="V861" s="5"/>
      <c r="W861" s="5"/>
      <c r="X861" s="5"/>
      <c r="Y861" s="5"/>
      <c r="Z861" s="5"/>
    </row>
    <row r="862" spans="1:26" ht="14" x14ac:dyDescent="0.15">
      <c r="A862" s="48"/>
      <c r="B862" s="5"/>
      <c r="C862" s="5"/>
      <c r="D862" s="5"/>
      <c r="E862" s="5"/>
      <c r="F862" s="48"/>
      <c r="G862" s="5"/>
      <c r="H862" s="5"/>
      <c r="I862" s="5"/>
      <c r="J862" s="5"/>
      <c r="K862" s="5"/>
      <c r="L862" s="5"/>
      <c r="M862" s="5"/>
      <c r="N862" s="5"/>
      <c r="O862" s="5"/>
      <c r="P862" s="5"/>
      <c r="Q862" s="5"/>
      <c r="R862" s="5"/>
      <c r="S862" s="5"/>
      <c r="T862" s="5"/>
      <c r="U862" s="5"/>
      <c r="V862" s="5"/>
      <c r="W862" s="5"/>
      <c r="X862" s="5"/>
      <c r="Y862" s="5"/>
      <c r="Z862" s="5"/>
    </row>
    <row r="863" spans="1:26" ht="14" x14ac:dyDescent="0.15">
      <c r="A863" s="48"/>
      <c r="B863" s="5"/>
      <c r="C863" s="5"/>
      <c r="D863" s="5"/>
      <c r="E863" s="5"/>
      <c r="F863" s="48"/>
      <c r="G863" s="5"/>
      <c r="H863" s="5"/>
      <c r="I863" s="5"/>
      <c r="J863" s="5"/>
      <c r="K863" s="5"/>
      <c r="L863" s="5"/>
      <c r="M863" s="5"/>
      <c r="N863" s="5"/>
      <c r="O863" s="5"/>
      <c r="P863" s="5"/>
      <c r="Q863" s="5"/>
      <c r="R863" s="5"/>
      <c r="S863" s="5"/>
      <c r="T863" s="5"/>
      <c r="U863" s="5"/>
      <c r="V863" s="5"/>
      <c r="W863" s="5"/>
      <c r="X863" s="5"/>
      <c r="Y863" s="5"/>
      <c r="Z863" s="5"/>
    </row>
    <row r="864" spans="1:26" ht="14" x14ac:dyDescent="0.15">
      <c r="A864" s="48"/>
      <c r="B864" s="5"/>
      <c r="C864" s="5"/>
      <c r="D864" s="5"/>
      <c r="E864" s="5"/>
      <c r="F864" s="48"/>
      <c r="G864" s="5"/>
      <c r="H864" s="5"/>
      <c r="I864" s="5"/>
      <c r="J864" s="5"/>
      <c r="K864" s="5"/>
      <c r="L864" s="5"/>
      <c r="M864" s="5"/>
      <c r="N864" s="5"/>
      <c r="O864" s="5"/>
      <c r="P864" s="5"/>
      <c r="Q864" s="5"/>
      <c r="R864" s="5"/>
      <c r="S864" s="5"/>
      <c r="T864" s="5"/>
      <c r="U864" s="5"/>
      <c r="V864" s="5"/>
      <c r="W864" s="5"/>
      <c r="X864" s="5"/>
      <c r="Y864" s="5"/>
      <c r="Z864" s="5"/>
    </row>
    <row r="865" spans="1:26" ht="14" x14ac:dyDescent="0.15">
      <c r="A865" s="48"/>
      <c r="B865" s="5"/>
      <c r="C865" s="5"/>
      <c r="D865" s="5"/>
      <c r="E865" s="5"/>
      <c r="F865" s="48"/>
      <c r="G865" s="5"/>
      <c r="H865" s="5"/>
      <c r="I865" s="5"/>
      <c r="J865" s="5"/>
      <c r="K865" s="5"/>
      <c r="L865" s="5"/>
      <c r="M865" s="5"/>
      <c r="N865" s="5"/>
      <c r="O865" s="5"/>
      <c r="P865" s="5"/>
      <c r="Q865" s="5"/>
      <c r="R865" s="5"/>
      <c r="S865" s="5"/>
      <c r="T865" s="5"/>
      <c r="U865" s="5"/>
      <c r="V865" s="5"/>
      <c r="W865" s="5"/>
      <c r="X865" s="5"/>
      <c r="Y865" s="5"/>
      <c r="Z865" s="5"/>
    </row>
    <row r="866" spans="1:26" ht="14" x14ac:dyDescent="0.15">
      <c r="A866" s="48"/>
      <c r="B866" s="5"/>
      <c r="C866" s="5"/>
      <c r="D866" s="5"/>
      <c r="E866" s="5"/>
      <c r="F866" s="48"/>
      <c r="G866" s="5"/>
      <c r="H866" s="5"/>
      <c r="I866" s="5"/>
      <c r="J866" s="5"/>
      <c r="K866" s="5"/>
      <c r="L866" s="5"/>
      <c r="M866" s="5"/>
      <c r="N866" s="5"/>
      <c r="O866" s="5"/>
      <c r="P866" s="5"/>
      <c r="Q866" s="5"/>
      <c r="R866" s="5"/>
      <c r="S866" s="5"/>
      <c r="T866" s="5"/>
      <c r="U866" s="5"/>
      <c r="V866" s="5"/>
      <c r="W866" s="5"/>
      <c r="X866" s="5"/>
      <c r="Y866" s="5"/>
      <c r="Z866" s="5"/>
    </row>
    <row r="867" spans="1:26" ht="14" x14ac:dyDescent="0.15">
      <c r="A867" s="48"/>
      <c r="B867" s="5"/>
      <c r="C867" s="5"/>
      <c r="D867" s="5"/>
      <c r="E867" s="5"/>
      <c r="F867" s="48"/>
      <c r="G867" s="5"/>
      <c r="H867" s="5"/>
      <c r="I867" s="5"/>
      <c r="J867" s="5"/>
      <c r="K867" s="5"/>
      <c r="L867" s="5"/>
      <c r="M867" s="5"/>
      <c r="N867" s="5"/>
      <c r="O867" s="5"/>
      <c r="P867" s="5"/>
      <c r="Q867" s="5"/>
      <c r="R867" s="5"/>
      <c r="S867" s="5"/>
      <c r="T867" s="5"/>
      <c r="U867" s="5"/>
      <c r="V867" s="5"/>
      <c r="W867" s="5"/>
      <c r="X867" s="5"/>
      <c r="Y867" s="5"/>
      <c r="Z867" s="5"/>
    </row>
    <row r="868" spans="1:26" ht="14" x14ac:dyDescent="0.15">
      <c r="A868" s="48"/>
      <c r="B868" s="5"/>
      <c r="C868" s="5"/>
      <c r="D868" s="5"/>
      <c r="E868" s="5"/>
      <c r="F868" s="48"/>
      <c r="G868" s="5"/>
      <c r="H868" s="5"/>
      <c r="I868" s="5"/>
      <c r="J868" s="5"/>
      <c r="K868" s="5"/>
      <c r="L868" s="5"/>
      <c r="M868" s="5"/>
      <c r="N868" s="5"/>
      <c r="O868" s="5"/>
      <c r="P868" s="5"/>
      <c r="Q868" s="5"/>
      <c r="R868" s="5"/>
      <c r="S868" s="5"/>
      <c r="T868" s="5"/>
      <c r="U868" s="5"/>
      <c r="V868" s="5"/>
      <c r="W868" s="5"/>
      <c r="X868" s="5"/>
      <c r="Y868" s="5"/>
      <c r="Z868" s="5"/>
    </row>
    <row r="869" spans="1:26" ht="14" x14ac:dyDescent="0.15">
      <c r="A869" s="48"/>
      <c r="B869" s="5"/>
      <c r="C869" s="5"/>
      <c r="D869" s="5"/>
      <c r="E869" s="5"/>
      <c r="F869" s="48"/>
      <c r="G869" s="5"/>
      <c r="H869" s="5"/>
      <c r="I869" s="5"/>
      <c r="J869" s="5"/>
      <c r="K869" s="5"/>
      <c r="L869" s="5"/>
      <c r="M869" s="5"/>
      <c r="N869" s="5"/>
      <c r="O869" s="5"/>
      <c r="P869" s="5"/>
      <c r="Q869" s="5"/>
      <c r="R869" s="5"/>
      <c r="S869" s="5"/>
      <c r="T869" s="5"/>
      <c r="U869" s="5"/>
      <c r="V869" s="5"/>
      <c r="W869" s="5"/>
      <c r="X869" s="5"/>
      <c r="Y869" s="5"/>
      <c r="Z869" s="5"/>
    </row>
    <row r="870" spans="1:26" ht="14" x14ac:dyDescent="0.15">
      <c r="A870" s="48"/>
      <c r="B870" s="5"/>
      <c r="C870" s="5"/>
      <c r="D870" s="5"/>
      <c r="E870" s="5"/>
      <c r="F870" s="48"/>
      <c r="G870" s="5"/>
      <c r="H870" s="5"/>
      <c r="I870" s="5"/>
      <c r="J870" s="5"/>
      <c r="K870" s="5"/>
      <c r="L870" s="5"/>
      <c r="M870" s="5"/>
      <c r="N870" s="5"/>
      <c r="O870" s="5"/>
      <c r="P870" s="5"/>
      <c r="Q870" s="5"/>
      <c r="R870" s="5"/>
      <c r="S870" s="5"/>
      <c r="T870" s="5"/>
      <c r="U870" s="5"/>
      <c r="V870" s="5"/>
      <c r="W870" s="5"/>
      <c r="X870" s="5"/>
      <c r="Y870" s="5"/>
      <c r="Z870" s="5"/>
    </row>
    <row r="871" spans="1:26" ht="14" x14ac:dyDescent="0.15">
      <c r="A871" s="48"/>
      <c r="B871" s="5"/>
      <c r="C871" s="5"/>
      <c r="D871" s="5"/>
      <c r="E871" s="5"/>
      <c r="F871" s="48"/>
      <c r="G871" s="5"/>
      <c r="H871" s="5"/>
      <c r="I871" s="5"/>
      <c r="J871" s="5"/>
      <c r="K871" s="5"/>
      <c r="L871" s="5"/>
      <c r="M871" s="5"/>
      <c r="N871" s="5"/>
      <c r="O871" s="5"/>
      <c r="P871" s="5"/>
      <c r="Q871" s="5"/>
      <c r="R871" s="5"/>
      <c r="S871" s="5"/>
      <c r="T871" s="5"/>
      <c r="U871" s="5"/>
      <c r="V871" s="5"/>
      <c r="W871" s="5"/>
      <c r="X871" s="5"/>
      <c r="Y871" s="5"/>
      <c r="Z871" s="5"/>
    </row>
    <row r="872" spans="1:26" ht="14" x14ac:dyDescent="0.15">
      <c r="A872" s="48"/>
      <c r="B872" s="5"/>
      <c r="C872" s="5"/>
      <c r="D872" s="5"/>
      <c r="E872" s="5"/>
      <c r="F872" s="48"/>
      <c r="G872" s="5"/>
      <c r="H872" s="5"/>
      <c r="I872" s="5"/>
      <c r="J872" s="5"/>
      <c r="K872" s="5"/>
      <c r="L872" s="5"/>
      <c r="M872" s="5"/>
      <c r="N872" s="5"/>
      <c r="O872" s="5"/>
      <c r="P872" s="5"/>
      <c r="Q872" s="5"/>
      <c r="R872" s="5"/>
      <c r="S872" s="5"/>
      <c r="T872" s="5"/>
      <c r="U872" s="5"/>
      <c r="V872" s="5"/>
      <c r="W872" s="5"/>
      <c r="X872" s="5"/>
      <c r="Y872" s="5"/>
      <c r="Z872" s="5"/>
    </row>
    <row r="873" spans="1:26" ht="14" x14ac:dyDescent="0.15">
      <c r="A873" s="48"/>
      <c r="B873" s="5"/>
      <c r="C873" s="5"/>
      <c r="D873" s="5"/>
      <c r="E873" s="5"/>
      <c r="F873" s="48"/>
      <c r="G873" s="5"/>
      <c r="H873" s="5"/>
      <c r="I873" s="5"/>
      <c r="J873" s="5"/>
      <c r="K873" s="5"/>
      <c r="L873" s="5"/>
      <c r="M873" s="5"/>
      <c r="N873" s="5"/>
      <c r="O873" s="5"/>
      <c r="P873" s="5"/>
      <c r="Q873" s="5"/>
      <c r="R873" s="5"/>
      <c r="S873" s="5"/>
      <c r="T873" s="5"/>
      <c r="U873" s="5"/>
      <c r="V873" s="5"/>
      <c r="W873" s="5"/>
      <c r="X873" s="5"/>
      <c r="Y873" s="5"/>
      <c r="Z873" s="5"/>
    </row>
    <row r="874" spans="1:26" ht="14" x14ac:dyDescent="0.15">
      <c r="A874" s="48"/>
      <c r="B874" s="5"/>
      <c r="C874" s="5"/>
      <c r="D874" s="5"/>
      <c r="E874" s="5"/>
      <c r="F874" s="48"/>
      <c r="G874" s="5"/>
      <c r="H874" s="5"/>
      <c r="I874" s="5"/>
      <c r="J874" s="5"/>
      <c r="K874" s="5"/>
      <c r="L874" s="5"/>
      <c r="M874" s="5"/>
      <c r="N874" s="5"/>
      <c r="O874" s="5"/>
      <c r="P874" s="5"/>
      <c r="Q874" s="5"/>
      <c r="R874" s="5"/>
      <c r="S874" s="5"/>
      <c r="T874" s="5"/>
      <c r="U874" s="5"/>
      <c r="V874" s="5"/>
      <c r="W874" s="5"/>
      <c r="X874" s="5"/>
      <c r="Y874" s="5"/>
      <c r="Z874" s="5"/>
    </row>
    <row r="875" spans="1:26" ht="14" x14ac:dyDescent="0.15">
      <c r="A875" s="48"/>
      <c r="B875" s="5"/>
      <c r="C875" s="5"/>
      <c r="D875" s="5"/>
      <c r="E875" s="5"/>
      <c r="F875" s="48"/>
      <c r="G875" s="5"/>
      <c r="H875" s="5"/>
      <c r="I875" s="5"/>
      <c r="J875" s="5"/>
      <c r="K875" s="5"/>
      <c r="L875" s="5"/>
      <c r="M875" s="5"/>
      <c r="N875" s="5"/>
      <c r="O875" s="5"/>
      <c r="P875" s="5"/>
      <c r="Q875" s="5"/>
      <c r="R875" s="5"/>
      <c r="S875" s="5"/>
      <c r="T875" s="5"/>
      <c r="U875" s="5"/>
      <c r="V875" s="5"/>
      <c r="W875" s="5"/>
      <c r="X875" s="5"/>
      <c r="Y875" s="5"/>
      <c r="Z875" s="5"/>
    </row>
    <row r="876" spans="1:26" ht="14" x14ac:dyDescent="0.15">
      <c r="A876" s="48"/>
      <c r="B876" s="5"/>
      <c r="C876" s="5"/>
      <c r="D876" s="5"/>
      <c r="E876" s="5"/>
      <c r="F876" s="48"/>
      <c r="G876" s="5"/>
      <c r="H876" s="5"/>
      <c r="I876" s="5"/>
      <c r="J876" s="5"/>
      <c r="K876" s="5"/>
      <c r="L876" s="5"/>
      <c r="M876" s="5"/>
      <c r="N876" s="5"/>
      <c r="O876" s="5"/>
      <c r="P876" s="5"/>
      <c r="Q876" s="5"/>
      <c r="R876" s="5"/>
      <c r="S876" s="5"/>
      <c r="T876" s="5"/>
      <c r="U876" s="5"/>
      <c r="V876" s="5"/>
      <c r="W876" s="5"/>
      <c r="X876" s="5"/>
      <c r="Y876" s="5"/>
      <c r="Z876" s="5"/>
    </row>
    <row r="877" spans="1:26" ht="14" x14ac:dyDescent="0.15">
      <c r="A877" s="48"/>
      <c r="B877" s="5"/>
      <c r="C877" s="5"/>
      <c r="D877" s="5"/>
      <c r="E877" s="5"/>
      <c r="F877" s="48"/>
      <c r="G877" s="5"/>
      <c r="H877" s="5"/>
      <c r="I877" s="5"/>
      <c r="J877" s="5"/>
      <c r="K877" s="5"/>
      <c r="L877" s="5"/>
      <c r="M877" s="5"/>
      <c r="N877" s="5"/>
      <c r="O877" s="5"/>
      <c r="P877" s="5"/>
      <c r="Q877" s="5"/>
      <c r="R877" s="5"/>
      <c r="S877" s="5"/>
      <c r="T877" s="5"/>
      <c r="U877" s="5"/>
      <c r="V877" s="5"/>
      <c r="W877" s="5"/>
      <c r="X877" s="5"/>
      <c r="Y877" s="5"/>
      <c r="Z877" s="5"/>
    </row>
    <row r="878" spans="1:26" ht="14" x14ac:dyDescent="0.15">
      <c r="A878" s="48"/>
      <c r="B878" s="5"/>
      <c r="C878" s="5"/>
      <c r="D878" s="5"/>
      <c r="E878" s="5"/>
      <c r="F878" s="48"/>
      <c r="G878" s="5"/>
      <c r="H878" s="5"/>
      <c r="I878" s="5"/>
      <c r="J878" s="5"/>
      <c r="K878" s="5"/>
      <c r="L878" s="5"/>
      <c r="M878" s="5"/>
      <c r="N878" s="5"/>
      <c r="O878" s="5"/>
      <c r="P878" s="5"/>
      <c r="Q878" s="5"/>
      <c r="R878" s="5"/>
      <c r="S878" s="5"/>
      <c r="T878" s="5"/>
      <c r="U878" s="5"/>
      <c r="V878" s="5"/>
      <c r="W878" s="5"/>
      <c r="X878" s="5"/>
      <c r="Y878" s="5"/>
      <c r="Z878" s="5"/>
    </row>
    <row r="879" spans="1:26" ht="14" x14ac:dyDescent="0.15">
      <c r="A879" s="48"/>
      <c r="B879" s="5"/>
      <c r="C879" s="5"/>
      <c r="D879" s="5"/>
      <c r="E879" s="5"/>
      <c r="F879" s="48"/>
      <c r="G879" s="5"/>
      <c r="H879" s="5"/>
      <c r="I879" s="5"/>
      <c r="J879" s="5"/>
      <c r="K879" s="5"/>
      <c r="L879" s="5"/>
      <c r="M879" s="5"/>
      <c r="N879" s="5"/>
      <c r="O879" s="5"/>
      <c r="P879" s="5"/>
      <c r="Q879" s="5"/>
      <c r="R879" s="5"/>
      <c r="S879" s="5"/>
      <c r="T879" s="5"/>
      <c r="U879" s="5"/>
      <c r="V879" s="5"/>
      <c r="W879" s="5"/>
      <c r="X879" s="5"/>
      <c r="Y879" s="5"/>
      <c r="Z879" s="5"/>
    </row>
    <row r="880" spans="1:26" ht="14" x14ac:dyDescent="0.15">
      <c r="A880" s="48"/>
      <c r="B880" s="5"/>
      <c r="C880" s="5"/>
      <c r="D880" s="5"/>
      <c r="E880" s="5"/>
      <c r="F880" s="48"/>
      <c r="G880" s="5"/>
      <c r="H880" s="5"/>
      <c r="I880" s="5"/>
      <c r="J880" s="5"/>
      <c r="K880" s="5"/>
      <c r="L880" s="5"/>
      <c r="M880" s="5"/>
      <c r="N880" s="5"/>
      <c r="O880" s="5"/>
      <c r="P880" s="5"/>
      <c r="Q880" s="5"/>
      <c r="R880" s="5"/>
      <c r="S880" s="5"/>
      <c r="T880" s="5"/>
      <c r="U880" s="5"/>
      <c r="V880" s="5"/>
      <c r="W880" s="5"/>
      <c r="X880" s="5"/>
      <c r="Y880" s="5"/>
      <c r="Z880" s="5"/>
    </row>
    <row r="881" spans="1:26" ht="14" x14ac:dyDescent="0.15">
      <c r="A881" s="48"/>
      <c r="B881" s="5"/>
      <c r="C881" s="5"/>
      <c r="D881" s="5"/>
      <c r="E881" s="5"/>
      <c r="F881" s="48"/>
      <c r="G881" s="5"/>
      <c r="H881" s="5"/>
      <c r="I881" s="5"/>
      <c r="J881" s="5"/>
      <c r="K881" s="5"/>
      <c r="L881" s="5"/>
      <c r="M881" s="5"/>
      <c r="N881" s="5"/>
      <c r="O881" s="5"/>
      <c r="P881" s="5"/>
      <c r="Q881" s="5"/>
      <c r="R881" s="5"/>
      <c r="S881" s="5"/>
      <c r="T881" s="5"/>
      <c r="U881" s="5"/>
      <c r="V881" s="5"/>
      <c r="W881" s="5"/>
      <c r="X881" s="5"/>
      <c r="Y881" s="5"/>
      <c r="Z881" s="5"/>
    </row>
    <row r="882" spans="1:26" ht="14" x14ac:dyDescent="0.15">
      <c r="A882" s="48"/>
      <c r="B882" s="5"/>
      <c r="C882" s="5"/>
      <c r="D882" s="5"/>
      <c r="E882" s="5"/>
      <c r="F882" s="48"/>
      <c r="G882" s="5"/>
      <c r="H882" s="5"/>
      <c r="I882" s="5"/>
      <c r="J882" s="5"/>
      <c r="K882" s="5"/>
      <c r="L882" s="5"/>
      <c r="M882" s="5"/>
      <c r="N882" s="5"/>
      <c r="O882" s="5"/>
      <c r="P882" s="5"/>
      <c r="Q882" s="5"/>
      <c r="R882" s="5"/>
      <c r="S882" s="5"/>
      <c r="T882" s="5"/>
      <c r="U882" s="5"/>
      <c r="V882" s="5"/>
      <c r="W882" s="5"/>
      <c r="X882" s="5"/>
      <c r="Y882" s="5"/>
      <c r="Z882" s="5"/>
    </row>
    <row r="883" spans="1:26" ht="14" x14ac:dyDescent="0.15">
      <c r="A883" s="48"/>
      <c r="B883" s="5"/>
      <c r="C883" s="5"/>
      <c r="D883" s="5"/>
      <c r="E883" s="5"/>
      <c r="F883" s="48"/>
      <c r="G883" s="5"/>
      <c r="H883" s="5"/>
      <c r="I883" s="5"/>
      <c r="J883" s="5"/>
      <c r="K883" s="5"/>
      <c r="L883" s="5"/>
      <c r="M883" s="5"/>
      <c r="N883" s="5"/>
      <c r="O883" s="5"/>
      <c r="P883" s="5"/>
      <c r="Q883" s="5"/>
      <c r="R883" s="5"/>
      <c r="S883" s="5"/>
      <c r="T883" s="5"/>
      <c r="U883" s="5"/>
      <c r="V883" s="5"/>
      <c r="W883" s="5"/>
      <c r="X883" s="5"/>
      <c r="Y883" s="5"/>
      <c r="Z883" s="5"/>
    </row>
    <row r="884" spans="1:26" ht="14" x14ac:dyDescent="0.15">
      <c r="A884" s="48"/>
      <c r="B884" s="5"/>
      <c r="C884" s="5"/>
      <c r="D884" s="5"/>
      <c r="E884" s="5"/>
      <c r="F884" s="48"/>
      <c r="G884" s="5"/>
      <c r="H884" s="5"/>
      <c r="I884" s="5"/>
      <c r="J884" s="5"/>
      <c r="K884" s="5"/>
      <c r="L884" s="5"/>
      <c r="M884" s="5"/>
      <c r="N884" s="5"/>
      <c r="O884" s="5"/>
      <c r="P884" s="5"/>
      <c r="Q884" s="5"/>
      <c r="R884" s="5"/>
      <c r="S884" s="5"/>
      <c r="T884" s="5"/>
      <c r="U884" s="5"/>
      <c r="V884" s="5"/>
      <c r="W884" s="5"/>
      <c r="X884" s="5"/>
      <c r="Y884" s="5"/>
      <c r="Z884" s="5"/>
    </row>
    <row r="885" spans="1:26" ht="14" x14ac:dyDescent="0.15">
      <c r="A885" s="48"/>
      <c r="B885" s="5"/>
      <c r="C885" s="5"/>
      <c r="D885" s="5"/>
      <c r="E885" s="5"/>
      <c r="F885" s="48"/>
      <c r="G885" s="5"/>
      <c r="H885" s="5"/>
      <c r="I885" s="5"/>
      <c r="J885" s="5"/>
      <c r="K885" s="5"/>
      <c r="L885" s="5"/>
      <c r="M885" s="5"/>
      <c r="N885" s="5"/>
      <c r="O885" s="5"/>
      <c r="P885" s="5"/>
      <c r="Q885" s="5"/>
      <c r="R885" s="5"/>
      <c r="S885" s="5"/>
      <c r="T885" s="5"/>
      <c r="U885" s="5"/>
      <c r="V885" s="5"/>
      <c r="W885" s="5"/>
      <c r="X885" s="5"/>
      <c r="Y885" s="5"/>
      <c r="Z885" s="5"/>
    </row>
    <row r="886" spans="1:26" ht="14" x14ac:dyDescent="0.15">
      <c r="A886" s="48"/>
      <c r="B886" s="5"/>
      <c r="C886" s="5"/>
      <c r="D886" s="5"/>
      <c r="E886" s="5"/>
      <c r="F886" s="48"/>
      <c r="G886" s="5"/>
      <c r="H886" s="5"/>
      <c r="I886" s="5"/>
      <c r="J886" s="5"/>
      <c r="K886" s="5"/>
      <c r="L886" s="5"/>
      <c r="M886" s="5"/>
      <c r="N886" s="5"/>
      <c r="O886" s="5"/>
      <c r="P886" s="5"/>
      <c r="Q886" s="5"/>
      <c r="R886" s="5"/>
      <c r="S886" s="5"/>
      <c r="T886" s="5"/>
      <c r="U886" s="5"/>
      <c r="V886" s="5"/>
      <c r="W886" s="5"/>
      <c r="X886" s="5"/>
      <c r="Y886" s="5"/>
      <c r="Z886" s="5"/>
    </row>
    <row r="887" spans="1:26" ht="14" x14ac:dyDescent="0.15">
      <c r="A887" s="48"/>
      <c r="B887" s="5"/>
      <c r="C887" s="5"/>
      <c r="D887" s="5"/>
      <c r="E887" s="5"/>
      <c r="F887" s="48"/>
      <c r="G887" s="5"/>
      <c r="H887" s="5"/>
      <c r="I887" s="5"/>
      <c r="J887" s="5"/>
      <c r="K887" s="5"/>
      <c r="L887" s="5"/>
      <c r="M887" s="5"/>
      <c r="N887" s="5"/>
      <c r="O887" s="5"/>
      <c r="P887" s="5"/>
      <c r="Q887" s="5"/>
      <c r="R887" s="5"/>
      <c r="S887" s="5"/>
      <c r="T887" s="5"/>
      <c r="U887" s="5"/>
      <c r="V887" s="5"/>
      <c r="W887" s="5"/>
      <c r="X887" s="5"/>
      <c r="Y887" s="5"/>
      <c r="Z887" s="5"/>
    </row>
    <row r="888" spans="1:26" ht="14" x14ac:dyDescent="0.15">
      <c r="A888" s="48"/>
      <c r="B888" s="5"/>
      <c r="C888" s="5"/>
      <c r="D888" s="5"/>
      <c r="E888" s="5"/>
      <c r="F888" s="48"/>
      <c r="G888" s="5"/>
      <c r="H888" s="5"/>
      <c r="I888" s="5"/>
      <c r="J888" s="5"/>
      <c r="K888" s="5"/>
      <c r="L888" s="5"/>
      <c r="M888" s="5"/>
      <c r="N888" s="5"/>
      <c r="O888" s="5"/>
      <c r="P888" s="5"/>
      <c r="Q888" s="5"/>
      <c r="R888" s="5"/>
      <c r="S888" s="5"/>
      <c r="T888" s="5"/>
      <c r="U888" s="5"/>
      <c r="V888" s="5"/>
      <c r="W888" s="5"/>
      <c r="X888" s="5"/>
      <c r="Y888" s="5"/>
      <c r="Z888" s="5"/>
    </row>
    <row r="889" spans="1:26" ht="14" x14ac:dyDescent="0.15">
      <c r="A889" s="48"/>
      <c r="B889" s="5"/>
      <c r="C889" s="5"/>
      <c r="D889" s="5"/>
      <c r="E889" s="5"/>
      <c r="F889" s="48"/>
      <c r="G889" s="5"/>
      <c r="H889" s="5"/>
      <c r="I889" s="5"/>
      <c r="J889" s="5"/>
      <c r="K889" s="5"/>
      <c r="L889" s="5"/>
      <c r="M889" s="5"/>
      <c r="N889" s="5"/>
      <c r="O889" s="5"/>
      <c r="P889" s="5"/>
      <c r="Q889" s="5"/>
      <c r="R889" s="5"/>
      <c r="S889" s="5"/>
      <c r="T889" s="5"/>
      <c r="U889" s="5"/>
      <c r="V889" s="5"/>
      <c r="W889" s="5"/>
      <c r="X889" s="5"/>
      <c r="Y889" s="5"/>
      <c r="Z889" s="5"/>
    </row>
    <row r="890" spans="1:26" ht="14" x14ac:dyDescent="0.15">
      <c r="A890" s="48"/>
      <c r="B890" s="5"/>
      <c r="C890" s="5"/>
      <c r="D890" s="5"/>
      <c r="E890" s="5"/>
      <c r="F890" s="48"/>
      <c r="G890" s="5"/>
      <c r="H890" s="5"/>
      <c r="I890" s="5"/>
      <c r="J890" s="5"/>
      <c r="K890" s="5"/>
      <c r="L890" s="5"/>
      <c r="M890" s="5"/>
      <c r="N890" s="5"/>
      <c r="O890" s="5"/>
      <c r="P890" s="5"/>
      <c r="Q890" s="5"/>
      <c r="R890" s="5"/>
      <c r="S890" s="5"/>
      <c r="T890" s="5"/>
      <c r="U890" s="5"/>
      <c r="V890" s="5"/>
      <c r="W890" s="5"/>
      <c r="X890" s="5"/>
      <c r="Y890" s="5"/>
      <c r="Z890" s="5"/>
    </row>
    <row r="891" spans="1:26" ht="14" x14ac:dyDescent="0.15">
      <c r="A891" s="48"/>
      <c r="B891" s="5"/>
      <c r="C891" s="5"/>
      <c r="D891" s="5"/>
      <c r="E891" s="5"/>
      <c r="F891" s="48"/>
      <c r="G891" s="5"/>
      <c r="H891" s="5"/>
      <c r="I891" s="5"/>
      <c r="J891" s="5"/>
      <c r="K891" s="5"/>
      <c r="L891" s="5"/>
      <c r="M891" s="5"/>
      <c r="N891" s="5"/>
      <c r="O891" s="5"/>
      <c r="P891" s="5"/>
      <c r="Q891" s="5"/>
      <c r="R891" s="5"/>
      <c r="S891" s="5"/>
      <c r="T891" s="5"/>
      <c r="U891" s="5"/>
      <c r="V891" s="5"/>
      <c r="W891" s="5"/>
      <c r="X891" s="5"/>
      <c r="Y891" s="5"/>
      <c r="Z891" s="5"/>
    </row>
    <row r="892" spans="1:26" ht="14" x14ac:dyDescent="0.15">
      <c r="A892" s="48"/>
      <c r="B892" s="5"/>
      <c r="C892" s="5"/>
      <c r="D892" s="5"/>
      <c r="E892" s="5"/>
      <c r="F892" s="48"/>
      <c r="G892" s="5"/>
      <c r="H892" s="5"/>
      <c r="I892" s="5"/>
      <c r="J892" s="5"/>
      <c r="K892" s="5"/>
      <c r="L892" s="5"/>
      <c r="M892" s="5"/>
      <c r="N892" s="5"/>
      <c r="O892" s="5"/>
      <c r="P892" s="5"/>
      <c r="Q892" s="5"/>
      <c r="R892" s="5"/>
      <c r="S892" s="5"/>
      <c r="T892" s="5"/>
      <c r="U892" s="5"/>
      <c r="V892" s="5"/>
      <c r="W892" s="5"/>
      <c r="X892" s="5"/>
      <c r="Y892" s="5"/>
      <c r="Z892" s="5"/>
    </row>
    <row r="893" spans="1:26" ht="14" x14ac:dyDescent="0.15">
      <c r="A893" s="48"/>
      <c r="B893" s="5"/>
      <c r="C893" s="5"/>
      <c r="D893" s="5"/>
      <c r="E893" s="5"/>
      <c r="F893" s="48"/>
      <c r="G893" s="5"/>
      <c r="H893" s="5"/>
      <c r="I893" s="5"/>
      <c r="J893" s="5"/>
      <c r="K893" s="5"/>
      <c r="L893" s="5"/>
      <c r="M893" s="5"/>
      <c r="N893" s="5"/>
      <c r="O893" s="5"/>
      <c r="P893" s="5"/>
      <c r="Q893" s="5"/>
      <c r="R893" s="5"/>
      <c r="S893" s="5"/>
      <c r="T893" s="5"/>
      <c r="U893" s="5"/>
      <c r="V893" s="5"/>
      <c r="W893" s="5"/>
      <c r="X893" s="5"/>
      <c r="Y893" s="5"/>
      <c r="Z893" s="5"/>
    </row>
    <row r="894" spans="1:26" ht="14" x14ac:dyDescent="0.15">
      <c r="A894" s="48"/>
      <c r="B894" s="5"/>
      <c r="C894" s="5"/>
      <c r="D894" s="5"/>
      <c r="E894" s="5"/>
      <c r="F894" s="48"/>
      <c r="G894" s="5"/>
      <c r="H894" s="5"/>
      <c r="I894" s="5"/>
      <c r="J894" s="5"/>
      <c r="K894" s="5"/>
      <c r="L894" s="5"/>
      <c r="M894" s="5"/>
      <c r="N894" s="5"/>
      <c r="O894" s="5"/>
      <c r="P894" s="5"/>
      <c r="Q894" s="5"/>
      <c r="R894" s="5"/>
      <c r="S894" s="5"/>
      <c r="T894" s="5"/>
      <c r="U894" s="5"/>
      <c r="V894" s="5"/>
      <c r="W894" s="5"/>
      <c r="X894" s="5"/>
      <c r="Y894" s="5"/>
      <c r="Z894" s="5"/>
    </row>
    <row r="895" spans="1:26" ht="14" x14ac:dyDescent="0.15">
      <c r="A895" s="48"/>
      <c r="B895" s="5"/>
      <c r="C895" s="5"/>
      <c r="D895" s="5"/>
      <c r="E895" s="5"/>
      <c r="F895" s="48"/>
      <c r="G895" s="5"/>
      <c r="H895" s="5"/>
      <c r="I895" s="5"/>
      <c r="J895" s="5"/>
      <c r="K895" s="5"/>
      <c r="L895" s="5"/>
      <c r="M895" s="5"/>
      <c r="N895" s="5"/>
      <c r="O895" s="5"/>
      <c r="P895" s="5"/>
      <c r="Q895" s="5"/>
      <c r="R895" s="5"/>
      <c r="S895" s="5"/>
      <c r="T895" s="5"/>
      <c r="U895" s="5"/>
      <c r="V895" s="5"/>
      <c r="W895" s="5"/>
      <c r="X895" s="5"/>
      <c r="Y895" s="5"/>
      <c r="Z895" s="5"/>
    </row>
    <row r="896" spans="1:26" ht="14" x14ac:dyDescent="0.15">
      <c r="A896" s="48"/>
      <c r="B896" s="5"/>
      <c r="C896" s="5"/>
      <c r="D896" s="5"/>
      <c r="E896" s="5"/>
      <c r="F896" s="48"/>
      <c r="G896" s="5"/>
      <c r="H896" s="5"/>
      <c r="I896" s="5"/>
      <c r="J896" s="5"/>
      <c r="K896" s="5"/>
      <c r="L896" s="5"/>
      <c r="M896" s="5"/>
      <c r="N896" s="5"/>
      <c r="O896" s="5"/>
      <c r="P896" s="5"/>
      <c r="Q896" s="5"/>
      <c r="R896" s="5"/>
      <c r="S896" s="5"/>
      <c r="T896" s="5"/>
      <c r="U896" s="5"/>
      <c r="V896" s="5"/>
      <c r="W896" s="5"/>
      <c r="X896" s="5"/>
      <c r="Y896" s="5"/>
      <c r="Z896" s="5"/>
    </row>
    <row r="897" spans="1:26" ht="14" x14ac:dyDescent="0.15">
      <c r="A897" s="48"/>
      <c r="B897" s="5"/>
      <c r="C897" s="5"/>
      <c r="D897" s="5"/>
      <c r="E897" s="5"/>
      <c r="F897" s="48"/>
      <c r="G897" s="5"/>
      <c r="H897" s="5"/>
      <c r="I897" s="5"/>
      <c r="J897" s="5"/>
      <c r="K897" s="5"/>
      <c r="L897" s="5"/>
      <c r="M897" s="5"/>
      <c r="N897" s="5"/>
      <c r="O897" s="5"/>
      <c r="P897" s="5"/>
      <c r="Q897" s="5"/>
      <c r="R897" s="5"/>
      <c r="S897" s="5"/>
      <c r="T897" s="5"/>
      <c r="U897" s="5"/>
      <c r="V897" s="5"/>
      <c r="W897" s="5"/>
      <c r="X897" s="5"/>
      <c r="Y897" s="5"/>
      <c r="Z897" s="5"/>
    </row>
    <row r="898" spans="1:26" ht="14" x14ac:dyDescent="0.15">
      <c r="A898" s="48"/>
      <c r="B898" s="5"/>
      <c r="C898" s="5"/>
      <c r="D898" s="5"/>
      <c r="E898" s="5"/>
      <c r="F898" s="48"/>
      <c r="G898" s="5"/>
      <c r="H898" s="5"/>
      <c r="I898" s="5"/>
      <c r="J898" s="5"/>
      <c r="K898" s="5"/>
      <c r="L898" s="5"/>
      <c r="M898" s="5"/>
      <c r="N898" s="5"/>
      <c r="O898" s="5"/>
      <c r="P898" s="5"/>
      <c r="Q898" s="5"/>
      <c r="R898" s="5"/>
      <c r="S898" s="5"/>
      <c r="T898" s="5"/>
      <c r="U898" s="5"/>
      <c r="V898" s="5"/>
      <c r="W898" s="5"/>
      <c r="X898" s="5"/>
      <c r="Y898" s="5"/>
      <c r="Z898" s="5"/>
    </row>
    <row r="899" spans="1:26" ht="14" x14ac:dyDescent="0.15">
      <c r="A899" s="48"/>
      <c r="B899" s="5"/>
      <c r="C899" s="5"/>
      <c r="D899" s="5"/>
      <c r="E899" s="5"/>
      <c r="F899" s="48"/>
      <c r="G899" s="5"/>
      <c r="H899" s="5"/>
      <c r="I899" s="5"/>
      <c r="J899" s="5"/>
      <c r="K899" s="5"/>
      <c r="L899" s="5"/>
      <c r="M899" s="5"/>
      <c r="N899" s="5"/>
      <c r="O899" s="5"/>
      <c r="P899" s="5"/>
      <c r="Q899" s="5"/>
      <c r="R899" s="5"/>
      <c r="S899" s="5"/>
      <c r="T899" s="5"/>
      <c r="U899" s="5"/>
      <c r="V899" s="5"/>
      <c r="W899" s="5"/>
      <c r="X899" s="5"/>
      <c r="Y899" s="5"/>
      <c r="Z899" s="5"/>
    </row>
    <row r="900" spans="1:26" ht="14" x14ac:dyDescent="0.15">
      <c r="A900" s="48"/>
      <c r="B900" s="5"/>
      <c r="C900" s="5"/>
      <c r="D900" s="5"/>
      <c r="E900" s="5"/>
      <c r="F900" s="48"/>
      <c r="G900" s="5"/>
      <c r="H900" s="5"/>
      <c r="I900" s="5"/>
      <c r="J900" s="5"/>
      <c r="K900" s="5"/>
      <c r="L900" s="5"/>
      <c r="M900" s="5"/>
      <c r="N900" s="5"/>
      <c r="O900" s="5"/>
      <c r="P900" s="5"/>
      <c r="Q900" s="5"/>
      <c r="R900" s="5"/>
      <c r="S900" s="5"/>
      <c r="T900" s="5"/>
      <c r="U900" s="5"/>
      <c r="V900" s="5"/>
      <c r="W900" s="5"/>
      <c r="X900" s="5"/>
      <c r="Y900" s="5"/>
      <c r="Z900" s="5"/>
    </row>
    <row r="901" spans="1:26" ht="14" x14ac:dyDescent="0.15">
      <c r="A901" s="48"/>
      <c r="B901" s="5"/>
      <c r="C901" s="5"/>
      <c r="D901" s="5"/>
      <c r="E901" s="5"/>
      <c r="F901" s="48"/>
      <c r="G901" s="5"/>
      <c r="H901" s="5"/>
      <c r="I901" s="5"/>
      <c r="J901" s="5"/>
      <c r="K901" s="5"/>
      <c r="L901" s="5"/>
      <c r="M901" s="5"/>
      <c r="N901" s="5"/>
      <c r="O901" s="5"/>
      <c r="P901" s="5"/>
      <c r="Q901" s="5"/>
      <c r="R901" s="5"/>
      <c r="S901" s="5"/>
      <c r="T901" s="5"/>
      <c r="U901" s="5"/>
      <c r="V901" s="5"/>
      <c r="W901" s="5"/>
      <c r="X901" s="5"/>
      <c r="Y901" s="5"/>
      <c r="Z901" s="5"/>
    </row>
    <row r="902" spans="1:26" ht="14" x14ac:dyDescent="0.15">
      <c r="A902" s="48"/>
      <c r="B902" s="5"/>
      <c r="C902" s="5"/>
      <c r="D902" s="5"/>
      <c r="E902" s="5"/>
      <c r="F902" s="48"/>
      <c r="G902" s="5"/>
      <c r="H902" s="5"/>
      <c r="I902" s="5"/>
      <c r="J902" s="5"/>
      <c r="K902" s="5"/>
      <c r="L902" s="5"/>
      <c r="M902" s="5"/>
      <c r="N902" s="5"/>
      <c r="O902" s="5"/>
      <c r="P902" s="5"/>
      <c r="Q902" s="5"/>
      <c r="R902" s="5"/>
      <c r="S902" s="5"/>
      <c r="T902" s="5"/>
      <c r="U902" s="5"/>
      <c r="V902" s="5"/>
      <c r="W902" s="5"/>
      <c r="X902" s="5"/>
      <c r="Y902" s="5"/>
      <c r="Z902" s="5"/>
    </row>
    <row r="903" spans="1:26" ht="14" x14ac:dyDescent="0.15">
      <c r="A903" s="48"/>
      <c r="B903" s="5"/>
      <c r="C903" s="5"/>
      <c r="D903" s="5"/>
      <c r="E903" s="5"/>
      <c r="F903" s="48"/>
      <c r="G903" s="5"/>
      <c r="H903" s="5"/>
      <c r="I903" s="5"/>
      <c r="J903" s="5"/>
      <c r="K903" s="5"/>
      <c r="L903" s="5"/>
      <c r="M903" s="5"/>
      <c r="N903" s="5"/>
      <c r="O903" s="5"/>
      <c r="P903" s="5"/>
      <c r="Q903" s="5"/>
      <c r="R903" s="5"/>
      <c r="S903" s="5"/>
      <c r="T903" s="5"/>
      <c r="U903" s="5"/>
      <c r="V903" s="5"/>
      <c r="W903" s="5"/>
      <c r="X903" s="5"/>
      <c r="Y903" s="5"/>
      <c r="Z903" s="5"/>
    </row>
    <row r="904" spans="1:26" ht="14" x14ac:dyDescent="0.15">
      <c r="A904" s="48"/>
      <c r="B904" s="5"/>
      <c r="C904" s="5"/>
      <c r="D904" s="5"/>
      <c r="E904" s="5"/>
      <c r="F904" s="48"/>
      <c r="G904" s="5"/>
      <c r="H904" s="5"/>
      <c r="I904" s="5"/>
      <c r="J904" s="5"/>
      <c r="K904" s="5"/>
      <c r="L904" s="5"/>
      <c r="M904" s="5"/>
      <c r="N904" s="5"/>
      <c r="O904" s="5"/>
      <c r="P904" s="5"/>
      <c r="Q904" s="5"/>
      <c r="R904" s="5"/>
      <c r="S904" s="5"/>
      <c r="T904" s="5"/>
      <c r="U904" s="5"/>
      <c r="V904" s="5"/>
      <c r="W904" s="5"/>
      <c r="X904" s="5"/>
      <c r="Y904" s="5"/>
      <c r="Z904" s="5"/>
    </row>
    <row r="905" spans="1:26" ht="14" x14ac:dyDescent="0.15">
      <c r="A905" s="48"/>
      <c r="B905" s="5"/>
      <c r="C905" s="5"/>
      <c r="D905" s="5"/>
      <c r="E905" s="5"/>
      <c r="F905" s="48"/>
      <c r="G905" s="5"/>
      <c r="H905" s="5"/>
      <c r="I905" s="5"/>
      <c r="J905" s="5"/>
      <c r="K905" s="5"/>
      <c r="L905" s="5"/>
      <c r="M905" s="5"/>
      <c r="N905" s="5"/>
      <c r="O905" s="5"/>
      <c r="P905" s="5"/>
      <c r="Q905" s="5"/>
      <c r="R905" s="5"/>
      <c r="S905" s="5"/>
      <c r="T905" s="5"/>
      <c r="U905" s="5"/>
      <c r="V905" s="5"/>
      <c r="W905" s="5"/>
      <c r="X905" s="5"/>
      <c r="Y905" s="5"/>
      <c r="Z905" s="5"/>
    </row>
    <row r="906" spans="1:26" ht="14" x14ac:dyDescent="0.15">
      <c r="A906" s="48"/>
      <c r="B906" s="5"/>
      <c r="C906" s="5"/>
      <c r="D906" s="5"/>
      <c r="E906" s="5"/>
      <c r="F906" s="48"/>
      <c r="G906" s="5"/>
      <c r="H906" s="5"/>
      <c r="I906" s="5"/>
      <c r="J906" s="5"/>
      <c r="K906" s="5"/>
      <c r="L906" s="5"/>
      <c r="M906" s="5"/>
      <c r="N906" s="5"/>
      <c r="O906" s="5"/>
      <c r="P906" s="5"/>
      <c r="Q906" s="5"/>
      <c r="R906" s="5"/>
      <c r="S906" s="5"/>
      <c r="T906" s="5"/>
      <c r="U906" s="5"/>
      <c r="V906" s="5"/>
      <c r="W906" s="5"/>
      <c r="X906" s="5"/>
      <c r="Y906" s="5"/>
      <c r="Z906" s="5"/>
    </row>
    <row r="907" spans="1:26" ht="14" x14ac:dyDescent="0.15">
      <c r="A907" s="48"/>
      <c r="B907" s="5"/>
      <c r="C907" s="5"/>
      <c r="D907" s="5"/>
      <c r="E907" s="5"/>
      <c r="F907" s="48"/>
      <c r="G907" s="5"/>
      <c r="H907" s="5"/>
      <c r="I907" s="5"/>
      <c r="J907" s="5"/>
      <c r="K907" s="5"/>
      <c r="L907" s="5"/>
      <c r="M907" s="5"/>
      <c r="N907" s="5"/>
      <c r="O907" s="5"/>
      <c r="P907" s="5"/>
      <c r="Q907" s="5"/>
      <c r="R907" s="5"/>
      <c r="S907" s="5"/>
      <c r="T907" s="5"/>
      <c r="U907" s="5"/>
      <c r="V907" s="5"/>
      <c r="W907" s="5"/>
      <c r="X907" s="5"/>
      <c r="Y907" s="5"/>
      <c r="Z907" s="5"/>
    </row>
    <row r="908" spans="1:26" ht="14" x14ac:dyDescent="0.15">
      <c r="A908" s="48"/>
      <c r="B908" s="5"/>
      <c r="C908" s="5"/>
      <c r="D908" s="5"/>
      <c r="E908" s="5"/>
      <c r="F908" s="48"/>
      <c r="G908" s="5"/>
      <c r="H908" s="5"/>
      <c r="I908" s="5"/>
      <c r="J908" s="5"/>
      <c r="K908" s="5"/>
      <c r="L908" s="5"/>
      <c r="M908" s="5"/>
      <c r="N908" s="5"/>
      <c r="O908" s="5"/>
      <c r="P908" s="5"/>
      <c r="Q908" s="5"/>
      <c r="R908" s="5"/>
      <c r="S908" s="5"/>
      <c r="T908" s="5"/>
      <c r="U908" s="5"/>
      <c r="V908" s="5"/>
      <c r="W908" s="5"/>
      <c r="X908" s="5"/>
      <c r="Y908" s="5"/>
      <c r="Z908" s="5"/>
    </row>
    <row r="909" spans="1:26" ht="14" x14ac:dyDescent="0.15">
      <c r="A909" s="48"/>
      <c r="B909" s="5"/>
      <c r="C909" s="5"/>
      <c r="D909" s="5"/>
      <c r="E909" s="5"/>
      <c r="F909" s="48"/>
      <c r="G909" s="5"/>
      <c r="H909" s="5"/>
      <c r="I909" s="5"/>
      <c r="J909" s="5"/>
      <c r="K909" s="5"/>
      <c r="L909" s="5"/>
      <c r="M909" s="5"/>
      <c r="N909" s="5"/>
      <c r="O909" s="5"/>
      <c r="P909" s="5"/>
      <c r="Q909" s="5"/>
      <c r="R909" s="5"/>
      <c r="S909" s="5"/>
      <c r="T909" s="5"/>
      <c r="U909" s="5"/>
      <c r="V909" s="5"/>
      <c r="W909" s="5"/>
      <c r="X909" s="5"/>
      <c r="Y909" s="5"/>
      <c r="Z909" s="5"/>
    </row>
    <row r="910" spans="1:26" ht="14" x14ac:dyDescent="0.15">
      <c r="A910" s="48"/>
      <c r="B910" s="5"/>
      <c r="C910" s="5"/>
      <c r="D910" s="5"/>
      <c r="E910" s="5"/>
      <c r="F910" s="48"/>
      <c r="G910" s="5"/>
      <c r="H910" s="5"/>
      <c r="I910" s="5"/>
      <c r="J910" s="5"/>
      <c r="K910" s="5"/>
      <c r="L910" s="5"/>
      <c r="M910" s="5"/>
      <c r="N910" s="5"/>
      <c r="O910" s="5"/>
      <c r="P910" s="5"/>
      <c r="Q910" s="5"/>
      <c r="R910" s="5"/>
      <c r="S910" s="5"/>
      <c r="T910" s="5"/>
      <c r="U910" s="5"/>
      <c r="V910" s="5"/>
      <c r="W910" s="5"/>
      <c r="X910" s="5"/>
      <c r="Y910" s="5"/>
      <c r="Z910" s="5"/>
    </row>
    <row r="911" spans="1:26" ht="14" x14ac:dyDescent="0.15">
      <c r="A911" s="48"/>
      <c r="B911" s="5"/>
      <c r="C911" s="5"/>
      <c r="D911" s="5"/>
      <c r="E911" s="5"/>
      <c r="F911" s="48"/>
      <c r="G911" s="5"/>
      <c r="H911" s="5"/>
      <c r="I911" s="5"/>
      <c r="J911" s="5"/>
      <c r="K911" s="5"/>
      <c r="L911" s="5"/>
      <c r="M911" s="5"/>
      <c r="N911" s="5"/>
      <c r="O911" s="5"/>
      <c r="P911" s="5"/>
      <c r="Q911" s="5"/>
      <c r="R911" s="5"/>
      <c r="S911" s="5"/>
      <c r="T911" s="5"/>
      <c r="U911" s="5"/>
      <c r="V911" s="5"/>
      <c r="W911" s="5"/>
      <c r="X911" s="5"/>
      <c r="Y911" s="5"/>
      <c r="Z911" s="5"/>
    </row>
    <row r="912" spans="1:26" ht="14" x14ac:dyDescent="0.15">
      <c r="A912" s="48"/>
      <c r="B912" s="5"/>
      <c r="C912" s="5"/>
      <c r="D912" s="5"/>
      <c r="E912" s="5"/>
      <c r="F912" s="48"/>
      <c r="G912" s="5"/>
      <c r="H912" s="5"/>
      <c r="I912" s="5"/>
      <c r="J912" s="5"/>
      <c r="K912" s="5"/>
      <c r="L912" s="5"/>
      <c r="M912" s="5"/>
      <c r="N912" s="5"/>
      <c r="O912" s="5"/>
      <c r="P912" s="5"/>
      <c r="Q912" s="5"/>
      <c r="R912" s="5"/>
      <c r="S912" s="5"/>
      <c r="T912" s="5"/>
      <c r="U912" s="5"/>
      <c r="V912" s="5"/>
      <c r="W912" s="5"/>
      <c r="X912" s="5"/>
      <c r="Y912" s="5"/>
      <c r="Z912" s="5"/>
    </row>
    <row r="913" spans="1:26" ht="14" x14ac:dyDescent="0.15">
      <c r="A913" s="48"/>
      <c r="B913" s="5"/>
      <c r="C913" s="5"/>
      <c r="D913" s="5"/>
      <c r="E913" s="5"/>
      <c r="F913" s="48"/>
      <c r="G913" s="5"/>
      <c r="H913" s="5"/>
      <c r="I913" s="5"/>
      <c r="J913" s="5"/>
      <c r="K913" s="5"/>
      <c r="L913" s="5"/>
      <c r="M913" s="5"/>
      <c r="N913" s="5"/>
      <c r="O913" s="5"/>
      <c r="P913" s="5"/>
      <c r="Q913" s="5"/>
      <c r="R913" s="5"/>
      <c r="S913" s="5"/>
      <c r="T913" s="5"/>
      <c r="U913" s="5"/>
      <c r="V913" s="5"/>
      <c r="W913" s="5"/>
      <c r="X913" s="5"/>
      <c r="Y913" s="5"/>
      <c r="Z913" s="5"/>
    </row>
    <row r="914" spans="1:26" ht="14" x14ac:dyDescent="0.15">
      <c r="A914" s="48"/>
      <c r="B914" s="5"/>
      <c r="C914" s="5"/>
      <c r="D914" s="5"/>
      <c r="E914" s="5"/>
      <c r="F914" s="48"/>
      <c r="G914" s="5"/>
      <c r="H914" s="5"/>
      <c r="I914" s="5"/>
      <c r="J914" s="5"/>
      <c r="K914" s="5"/>
      <c r="L914" s="5"/>
      <c r="M914" s="5"/>
      <c r="N914" s="5"/>
      <c r="O914" s="5"/>
      <c r="P914" s="5"/>
      <c r="Q914" s="5"/>
      <c r="R914" s="5"/>
      <c r="S914" s="5"/>
      <c r="T914" s="5"/>
      <c r="U914" s="5"/>
      <c r="V914" s="5"/>
      <c r="W914" s="5"/>
      <c r="X914" s="5"/>
      <c r="Y914" s="5"/>
      <c r="Z914" s="5"/>
    </row>
    <row r="915" spans="1:26" ht="14" x14ac:dyDescent="0.15">
      <c r="A915" s="48"/>
      <c r="B915" s="5"/>
      <c r="C915" s="5"/>
      <c r="D915" s="5"/>
      <c r="E915" s="5"/>
      <c r="F915" s="48"/>
      <c r="G915" s="5"/>
      <c r="H915" s="5"/>
      <c r="I915" s="5"/>
      <c r="J915" s="5"/>
      <c r="K915" s="5"/>
      <c r="L915" s="5"/>
      <c r="M915" s="5"/>
      <c r="N915" s="5"/>
      <c r="O915" s="5"/>
      <c r="P915" s="5"/>
      <c r="Q915" s="5"/>
      <c r="R915" s="5"/>
      <c r="S915" s="5"/>
      <c r="T915" s="5"/>
      <c r="U915" s="5"/>
      <c r="V915" s="5"/>
      <c r="W915" s="5"/>
      <c r="X915" s="5"/>
      <c r="Y915" s="5"/>
      <c r="Z915" s="5"/>
    </row>
    <row r="916" spans="1:26" ht="14" x14ac:dyDescent="0.15">
      <c r="A916" s="48"/>
      <c r="B916" s="5"/>
      <c r="C916" s="5"/>
      <c r="D916" s="5"/>
      <c r="E916" s="5"/>
      <c r="F916" s="48"/>
      <c r="G916" s="5"/>
      <c r="H916" s="5"/>
      <c r="I916" s="5"/>
      <c r="J916" s="5"/>
      <c r="K916" s="5"/>
      <c r="L916" s="5"/>
      <c r="M916" s="5"/>
      <c r="N916" s="5"/>
      <c r="O916" s="5"/>
      <c r="P916" s="5"/>
      <c r="Q916" s="5"/>
      <c r="R916" s="5"/>
      <c r="S916" s="5"/>
      <c r="T916" s="5"/>
      <c r="U916" s="5"/>
      <c r="V916" s="5"/>
      <c r="W916" s="5"/>
      <c r="X916" s="5"/>
      <c r="Y916" s="5"/>
      <c r="Z916" s="5"/>
    </row>
    <row r="917" spans="1:26" ht="14" x14ac:dyDescent="0.15">
      <c r="A917" s="48"/>
      <c r="B917" s="5"/>
      <c r="C917" s="5"/>
      <c r="D917" s="5"/>
      <c r="E917" s="5"/>
      <c r="F917" s="48"/>
      <c r="G917" s="5"/>
      <c r="H917" s="5"/>
      <c r="I917" s="5"/>
      <c r="J917" s="5"/>
      <c r="K917" s="5"/>
      <c r="L917" s="5"/>
      <c r="M917" s="5"/>
      <c r="N917" s="5"/>
      <c r="O917" s="5"/>
      <c r="P917" s="5"/>
      <c r="Q917" s="5"/>
      <c r="R917" s="5"/>
      <c r="S917" s="5"/>
      <c r="T917" s="5"/>
      <c r="U917" s="5"/>
      <c r="V917" s="5"/>
      <c r="W917" s="5"/>
      <c r="X917" s="5"/>
      <c r="Y917" s="5"/>
      <c r="Z917" s="5"/>
    </row>
    <row r="918" spans="1:26" ht="14" x14ac:dyDescent="0.15">
      <c r="A918" s="48"/>
      <c r="B918" s="5"/>
      <c r="C918" s="5"/>
      <c r="D918" s="5"/>
      <c r="E918" s="5"/>
      <c r="F918" s="48"/>
      <c r="G918" s="5"/>
      <c r="H918" s="5"/>
      <c r="I918" s="5"/>
      <c r="J918" s="5"/>
      <c r="K918" s="5"/>
      <c r="L918" s="5"/>
      <c r="M918" s="5"/>
      <c r="N918" s="5"/>
      <c r="O918" s="5"/>
      <c r="P918" s="5"/>
      <c r="Q918" s="5"/>
      <c r="R918" s="5"/>
      <c r="S918" s="5"/>
      <c r="T918" s="5"/>
      <c r="U918" s="5"/>
      <c r="V918" s="5"/>
      <c r="W918" s="5"/>
      <c r="X918" s="5"/>
      <c r="Y918" s="5"/>
      <c r="Z918" s="5"/>
    </row>
    <row r="919" spans="1:26" ht="14" x14ac:dyDescent="0.15">
      <c r="A919" s="48"/>
      <c r="B919" s="5"/>
      <c r="C919" s="5"/>
      <c r="D919" s="5"/>
      <c r="E919" s="5"/>
      <c r="F919" s="48"/>
      <c r="G919" s="5"/>
      <c r="H919" s="5"/>
      <c r="I919" s="5"/>
      <c r="J919" s="5"/>
      <c r="K919" s="5"/>
      <c r="L919" s="5"/>
      <c r="M919" s="5"/>
      <c r="N919" s="5"/>
      <c r="O919" s="5"/>
      <c r="P919" s="5"/>
      <c r="Q919" s="5"/>
      <c r="R919" s="5"/>
      <c r="S919" s="5"/>
      <c r="T919" s="5"/>
      <c r="U919" s="5"/>
      <c r="V919" s="5"/>
      <c r="W919" s="5"/>
      <c r="X919" s="5"/>
      <c r="Y919" s="5"/>
      <c r="Z919" s="5"/>
    </row>
    <row r="920" spans="1:26" ht="14" x14ac:dyDescent="0.15">
      <c r="A920" s="48"/>
      <c r="B920" s="5"/>
      <c r="C920" s="5"/>
      <c r="D920" s="5"/>
      <c r="E920" s="5"/>
      <c r="F920" s="48"/>
      <c r="G920" s="5"/>
      <c r="H920" s="5"/>
      <c r="I920" s="5"/>
      <c r="J920" s="5"/>
      <c r="K920" s="5"/>
      <c r="L920" s="5"/>
      <c r="M920" s="5"/>
      <c r="N920" s="5"/>
      <c r="O920" s="5"/>
      <c r="P920" s="5"/>
      <c r="Q920" s="5"/>
      <c r="R920" s="5"/>
      <c r="S920" s="5"/>
      <c r="T920" s="5"/>
      <c r="U920" s="5"/>
      <c r="V920" s="5"/>
      <c r="W920" s="5"/>
      <c r="X920" s="5"/>
      <c r="Y920" s="5"/>
      <c r="Z920" s="5"/>
    </row>
    <row r="921" spans="1:26" ht="14" x14ac:dyDescent="0.15">
      <c r="A921" s="48"/>
      <c r="B921" s="5"/>
      <c r="C921" s="5"/>
      <c r="D921" s="5"/>
      <c r="E921" s="5"/>
      <c r="F921" s="48"/>
      <c r="G921" s="5"/>
      <c r="H921" s="5"/>
      <c r="I921" s="5"/>
      <c r="J921" s="5"/>
      <c r="K921" s="5"/>
      <c r="L921" s="5"/>
      <c r="M921" s="5"/>
      <c r="N921" s="5"/>
      <c r="O921" s="5"/>
      <c r="P921" s="5"/>
      <c r="Q921" s="5"/>
      <c r="R921" s="5"/>
      <c r="S921" s="5"/>
      <c r="T921" s="5"/>
      <c r="U921" s="5"/>
      <c r="V921" s="5"/>
      <c r="W921" s="5"/>
      <c r="X921" s="5"/>
      <c r="Y921" s="5"/>
      <c r="Z921" s="5"/>
    </row>
    <row r="922" spans="1:26" ht="14" x14ac:dyDescent="0.15">
      <c r="A922" s="48"/>
      <c r="B922" s="5"/>
      <c r="C922" s="5"/>
      <c r="D922" s="5"/>
      <c r="E922" s="5"/>
      <c r="F922" s="48"/>
      <c r="G922" s="5"/>
      <c r="H922" s="5"/>
      <c r="I922" s="5"/>
      <c r="J922" s="5"/>
      <c r="K922" s="5"/>
      <c r="L922" s="5"/>
      <c r="M922" s="5"/>
      <c r="N922" s="5"/>
      <c r="O922" s="5"/>
      <c r="P922" s="5"/>
      <c r="Q922" s="5"/>
      <c r="R922" s="5"/>
      <c r="S922" s="5"/>
      <c r="T922" s="5"/>
      <c r="U922" s="5"/>
      <c r="V922" s="5"/>
      <c r="W922" s="5"/>
      <c r="X922" s="5"/>
      <c r="Y922" s="5"/>
      <c r="Z922" s="5"/>
    </row>
    <row r="923" spans="1:26" ht="14" x14ac:dyDescent="0.15">
      <c r="A923" s="48"/>
      <c r="B923" s="5"/>
      <c r="C923" s="5"/>
      <c r="D923" s="5"/>
      <c r="E923" s="5"/>
      <c r="F923" s="48"/>
      <c r="G923" s="5"/>
      <c r="H923" s="5"/>
      <c r="I923" s="5"/>
      <c r="J923" s="5"/>
      <c r="K923" s="5"/>
      <c r="L923" s="5"/>
      <c r="M923" s="5"/>
      <c r="N923" s="5"/>
      <c r="O923" s="5"/>
      <c r="P923" s="5"/>
      <c r="Q923" s="5"/>
      <c r="R923" s="5"/>
      <c r="S923" s="5"/>
      <c r="T923" s="5"/>
      <c r="U923" s="5"/>
      <c r="V923" s="5"/>
      <c r="W923" s="5"/>
      <c r="X923" s="5"/>
      <c r="Y923" s="5"/>
      <c r="Z923" s="5"/>
    </row>
    <row r="924" spans="1:26" ht="14" x14ac:dyDescent="0.15">
      <c r="A924" s="48"/>
      <c r="B924" s="5"/>
      <c r="C924" s="5"/>
      <c r="D924" s="5"/>
      <c r="E924" s="5"/>
      <c r="F924" s="48"/>
      <c r="G924" s="5"/>
      <c r="H924" s="5"/>
      <c r="I924" s="5"/>
      <c r="J924" s="5"/>
      <c r="K924" s="5"/>
      <c r="L924" s="5"/>
      <c r="M924" s="5"/>
      <c r="N924" s="5"/>
      <c r="O924" s="5"/>
      <c r="P924" s="5"/>
      <c r="Q924" s="5"/>
      <c r="R924" s="5"/>
      <c r="S924" s="5"/>
      <c r="T924" s="5"/>
      <c r="U924" s="5"/>
      <c r="V924" s="5"/>
      <c r="W924" s="5"/>
      <c r="X924" s="5"/>
      <c r="Y924" s="5"/>
      <c r="Z924" s="5"/>
    </row>
    <row r="925" spans="1:26" ht="14" x14ac:dyDescent="0.15">
      <c r="A925" s="48"/>
      <c r="B925" s="5"/>
      <c r="C925" s="5"/>
      <c r="D925" s="5"/>
      <c r="E925" s="5"/>
      <c r="F925" s="48"/>
      <c r="G925" s="5"/>
      <c r="H925" s="5"/>
      <c r="I925" s="5"/>
      <c r="J925" s="5"/>
      <c r="K925" s="5"/>
      <c r="L925" s="5"/>
      <c r="M925" s="5"/>
      <c r="N925" s="5"/>
      <c r="O925" s="5"/>
      <c r="P925" s="5"/>
      <c r="Q925" s="5"/>
      <c r="R925" s="5"/>
      <c r="S925" s="5"/>
      <c r="T925" s="5"/>
      <c r="U925" s="5"/>
      <c r="V925" s="5"/>
      <c r="W925" s="5"/>
      <c r="X925" s="5"/>
      <c r="Y925" s="5"/>
      <c r="Z925" s="5"/>
    </row>
    <row r="926" spans="1:26" ht="14" x14ac:dyDescent="0.15">
      <c r="A926" s="48"/>
      <c r="B926" s="5"/>
      <c r="C926" s="5"/>
      <c r="D926" s="5"/>
      <c r="E926" s="5"/>
      <c r="F926" s="48"/>
      <c r="G926" s="5"/>
      <c r="H926" s="5"/>
      <c r="I926" s="5"/>
      <c r="J926" s="5"/>
      <c r="K926" s="5"/>
      <c r="L926" s="5"/>
      <c r="M926" s="5"/>
      <c r="N926" s="5"/>
      <c r="O926" s="5"/>
      <c r="P926" s="5"/>
      <c r="Q926" s="5"/>
      <c r="R926" s="5"/>
      <c r="S926" s="5"/>
      <c r="T926" s="5"/>
      <c r="U926" s="5"/>
      <c r="V926" s="5"/>
      <c r="W926" s="5"/>
      <c r="X926" s="5"/>
      <c r="Y926" s="5"/>
      <c r="Z926" s="5"/>
    </row>
    <row r="927" spans="1:26" ht="14" x14ac:dyDescent="0.15">
      <c r="A927" s="48"/>
      <c r="B927" s="5"/>
      <c r="C927" s="5"/>
      <c r="D927" s="5"/>
      <c r="E927" s="5"/>
      <c r="F927" s="48"/>
      <c r="G927" s="5"/>
      <c r="H927" s="5"/>
      <c r="I927" s="5"/>
      <c r="J927" s="5"/>
      <c r="K927" s="5"/>
      <c r="L927" s="5"/>
      <c r="M927" s="5"/>
      <c r="N927" s="5"/>
      <c r="O927" s="5"/>
      <c r="P927" s="5"/>
      <c r="Q927" s="5"/>
      <c r="R927" s="5"/>
      <c r="S927" s="5"/>
      <c r="T927" s="5"/>
      <c r="U927" s="5"/>
      <c r="V927" s="5"/>
      <c r="W927" s="5"/>
      <c r="X927" s="5"/>
      <c r="Y927" s="5"/>
      <c r="Z927" s="5"/>
    </row>
    <row r="928" spans="1:26" ht="14" x14ac:dyDescent="0.15">
      <c r="A928" s="48"/>
      <c r="B928" s="5"/>
      <c r="C928" s="5"/>
      <c r="D928" s="5"/>
      <c r="E928" s="5"/>
      <c r="F928" s="48"/>
      <c r="G928" s="5"/>
      <c r="H928" s="5"/>
      <c r="I928" s="5"/>
      <c r="J928" s="5"/>
      <c r="K928" s="5"/>
      <c r="L928" s="5"/>
      <c r="M928" s="5"/>
      <c r="N928" s="5"/>
      <c r="O928" s="5"/>
      <c r="P928" s="5"/>
      <c r="Q928" s="5"/>
      <c r="R928" s="5"/>
      <c r="S928" s="5"/>
      <c r="T928" s="5"/>
      <c r="U928" s="5"/>
      <c r="V928" s="5"/>
      <c r="W928" s="5"/>
      <c r="X928" s="5"/>
      <c r="Y928" s="5"/>
      <c r="Z928" s="5"/>
    </row>
    <row r="929" spans="1:26" ht="14" x14ac:dyDescent="0.15">
      <c r="A929" s="48"/>
      <c r="B929" s="5"/>
      <c r="C929" s="5"/>
      <c r="D929" s="5"/>
      <c r="E929" s="5"/>
      <c r="F929" s="48"/>
      <c r="G929" s="5"/>
      <c r="H929" s="5"/>
      <c r="I929" s="5"/>
      <c r="J929" s="5"/>
      <c r="K929" s="5"/>
      <c r="L929" s="5"/>
      <c r="M929" s="5"/>
      <c r="N929" s="5"/>
      <c r="O929" s="5"/>
      <c r="P929" s="5"/>
      <c r="Q929" s="5"/>
      <c r="R929" s="5"/>
      <c r="S929" s="5"/>
      <c r="T929" s="5"/>
      <c r="U929" s="5"/>
      <c r="V929" s="5"/>
      <c r="W929" s="5"/>
      <c r="X929" s="5"/>
      <c r="Y929" s="5"/>
      <c r="Z929" s="5"/>
    </row>
    <row r="930" spans="1:26" ht="14" x14ac:dyDescent="0.15">
      <c r="A930" s="48"/>
      <c r="B930" s="5"/>
      <c r="C930" s="5"/>
      <c r="D930" s="5"/>
      <c r="E930" s="5"/>
      <c r="F930" s="48"/>
      <c r="G930" s="5"/>
      <c r="H930" s="5"/>
      <c r="I930" s="5"/>
      <c r="J930" s="5"/>
      <c r="K930" s="5"/>
      <c r="L930" s="5"/>
      <c r="M930" s="5"/>
      <c r="N930" s="5"/>
      <c r="O930" s="5"/>
      <c r="P930" s="5"/>
      <c r="Q930" s="5"/>
      <c r="R930" s="5"/>
      <c r="S930" s="5"/>
      <c r="T930" s="5"/>
      <c r="U930" s="5"/>
      <c r="V930" s="5"/>
      <c r="W930" s="5"/>
      <c r="X930" s="5"/>
      <c r="Y930" s="5"/>
      <c r="Z930" s="5"/>
    </row>
    <row r="931" spans="1:26" ht="14" x14ac:dyDescent="0.15">
      <c r="A931" s="48"/>
      <c r="B931" s="5"/>
      <c r="C931" s="5"/>
      <c r="D931" s="5"/>
      <c r="E931" s="5"/>
      <c r="F931" s="48"/>
      <c r="G931" s="5"/>
      <c r="H931" s="5"/>
      <c r="I931" s="5"/>
      <c r="J931" s="5"/>
      <c r="K931" s="5"/>
      <c r="L931" s="5"/>
      <c r="M931" s="5"/>
      <c r="N931" s="5"/>
      <c r="O931" s="5"/>
      <c r="P931" s="5"/>
      <c r="Q931" s="5"/>
      <c r="R931" s="5"/>
      <c r="S931" s="5"/>
      <c r="T931" s="5"/>
      <c r="U931" s="5"/>
      <c r="V931" s="5"/>
      <c r="W931" s="5"/>
      <c r="X931" s="5"/>
      <c r="Y931" s="5"/>
      <c r="Z931" s="5"/>
    </row>
    <row r="932" spans="1:26" ht="14" x14ac:dyDescent="0.15">
      <c r="A932" s="48"/>
      <c r="B932" s="5"/>
      <c r="C932" s="5"/>
      <c r="D932" s="5"/>
      <c r="E932" s="5"/>
      <c r="F932" s="48"/>
      <c r="G932" s="5"/>
      <c r="H932" s="5"/>
      <c r="I932" s="5"/>
      <c r="J932" s="5"/>
      <c r="K932" s="5"/>
      <c r="L932" s="5"/>
      <c r="M932" s="5"/>
      <c r="N932" s="5"/>
      <c r="O932" s="5"/>
      <c r="P932" s="5"/>
      <c r="Q932" s="5"/>
      <c r="R932" s="5"/>
      <c r="S932" s="5"/>
      <c r="T932" s="5"/>
      <c r="U932" s="5"/>
      <c r="V932" s="5"/>
      <c r="W932" s="5"/>
      <c r="X932" s="5"/>
      <c r="Y932" s="5"/>
      <c r="Z932" s="5"/>
    </row>
    <row r="933" spans="1:26" ht="14" x14ac:dyDescent="0.15">
      <c r="A933" s="48"/>
      <c r="B933" s="5"/>
      <c r="C933" s="5"/>
      <c r="D933" s="5"/>
      <c r="E933" s="5"/>
      <c r="F933" s="48"/>
      <c r="G933" s="5"/>
      <c r="H933" s="5"/>
      <c r="I933" s="5"/>
      <c r="J933" s="5"/>
      <c r="K933" s="5"/>
      <c r="L933" s="5"/>
      <c r="M933" s="5"/>
      <c r="N933" s="5"/>
      <c r="O933" s="5"/>
      <c r="P933" s="5"/>
      <c r="Q933" s="5"/>
      <c r="R933" s="5"/>
      <c r="S933" s="5"/>
      <c r="T933" s="5"/>
      <c r="U933" s="5"/>
      <c r="V933" s="5"/>
      <c r="W933" s="5"/>
      <c r="X933" s="5"/>
      <c r="Y933" s="5"/>
      <c r="Z933" s="5"/>
    </row>
    <row r="934" spans="1:26" ht="14" x14ac:dyDescent="0.15">
      <c r="A934" s="48"/>
      <c r="B934" s="5"/>
      <c r="C934" s="5"/>
      <c r="D934" s="5"/>
      <c r="E934" s="5"/>
      <c r="F934" s="48"/>
      <c r="G934" s="5"/>
      <c r="H934" s="5"/>
      <c r="I934" s="5"/>
      <c r="J934" s="5"/>
      <c r="K934" s="5"/>
      <c r="L934" s="5"/>
      <c r="M934" s="5"/>
      <c r="N934" s="5"/>
      <c r="O934" s="5"/>
      <c r="P934" s="5"/>
      <c r="Q934" s="5"/>
      <c r="R934" s="5"/>
      <c r="S934" s="5"/>
      <c r="T934" s="5"/>
      <c r="U934" s="5"/>
      <c r="V934" s="5"/>
      <c r="W934" s="5"/>
      <c r="X934" s="5"/>
      <c r="Y934" s="5"/>
      <c r="Z934" s="5"/>
    </row>
    <row r="935" spans="1:26" ht="14" x14ac:dyDescent="0.15">
      <c r="A935" s="48"/>
      <c r="B935" s="5"/>
      <c r="C935" s="5"/>
      <c r="D935" s="5"/>
      <c r="E935" s="5"/>
      <c r="F935" s="48"/>
      <c r="G935" s="5"/>
      <c r="H935" s="5"/>
      <c r="I935" s="5"/>
      <c r="J935" s="5"/>
      <c r="K935" s="5"/>
      <c r="L935" s="5"/>
      <c r="M935" s="5"/>
      <c r="N935" s="5"/>
      <c r="O935" s="5"/>
      <c r="P935" s="5"/>
      <c r="Q935" s="5"/>
      <c r="R935" s="5"/>
      <c r="S935" s="5"/>
      <c r="T935" s="5"/>
      <c r="U935" s="5"/>
      <c r="V935" s="5"/>
      <c r="W935" s="5"/>
      <c r="X935" s="5"/>
      <c r="Y935" s="5"/>
      <c r="Z935" s="5"/>
    </row>
    <row r="936" spans="1:26" ht="14" x14ac:dyDescent="0.15">
      <c r="A936" s="48"/>
      <c r="B936" s="5"/>
      <c r="C936" s="5"/>
      <c r="D936" s="5"/>
      <c r="E936" s="5"/>
      <c r="F936" s="48"/>
      <c r="G936" s="5"/>
      <c r="H936" s="5"/>
      <c r="I936" s="5"/>
      <c r="J936" s="5"/>
      <c r="K936" s="5"/>
      <c r="L936" s="5"/>
      <c r="M936" s="5"/>
      <c r="N936" s="5"/>
      <c r="O936" s="5"/>
      <c r="P936" s="5"/>
      <c r="Q936" s="5"/>
      <c r="R936" s="5"/>
      <c r="S936" s="5"/>
      <c r="T936" s="5"/>
      <c r="U936" s="5"/>
      <c r="V936" s="5"/>
      <c r="W936" s="5"/>
      <c r="X936" s="5"/>
      <c r="Y936" s="5"/>
      <c r="Z936" s="5"/>
    </row>
    <row r="937" spans="1:26" ht="14" x14ac:dyDescent="0.15">
      <c r="A937" s="48"/>
      <c r="B937" s="5"/>
      <c r="C937" s="5"/>
      <c r="D937" s="5"/>
      <c r="E937" s="5"/>
      <c r="F937" s="48"/>
      <c r="G937" s="5"/>
      <c r="H937" s="5"/>
      <c r="I937" s="5"/>
      <c r="J937" s="5"/>
      <c r="K937" s="5"/>
      <c r="L937" s="5"/>
      <c r="M937" s="5"/>
      <c r="N937" s="5"/>
      <c r="O937" s="5"/>
      <c r="P937" s="5"/>
      <c r="Q937" s="5"/>
      <c r="R937" s="5"/>
      <c r="S937" s="5"/>
      <c r="T937" s="5"/>
      <c r="U937" s="5"/>
      <c r="V937" s="5"/>
      <c r="W937" s="5"/>
      <c r="X937" s="5"/>
      <c r="Y937" s="5"/>
      <c r="Z937" s="5"/>
    </row>
    <row r="938" spans="1:26" ht="14" x14ac:dyDescent="0.15">
      <c r="A938" s="48"/>
      <c r="B938" s="5"/>
      <c r="C938" s="5"/>
      <c r="D938" s="5"/>
      <c r="E938" s="5"/>
      <c r="F938" s="48"/>
      <c r="G938" s="5"/>
      <c r="H938" s="5"/>
      <c r="I938" s="5"/>
      <c r="J938" s="5"/>
      <c r="K938" s="5"/>
      <c r="L938" s="5"/>
      <c r="M938" s="5"/>
      <c r="N938" s="5"/>
      <c r="O938" s="5"/>
      <c r="P938" s="5"/>
      <c r="Q938" s="5"/>
      <c r="R938" s="5"/>
      <c r="S938" s="5"/>
      <c r="T938" s="5"/>
      <c r="U938" s="5"/>
      <c r="V938" s="5"/>
      <c r="W938" s="5"/>
      <c r="X938" s="5"/>
      <c r="Y938" s="5"/>
      <c r="Z938" s="5"/>
    </row>
    <row r="939" spans="1:26" ht="14" x14ac:dyDescent="0.15">
      <c r="A939" s="48"/>
      <c r="B939" s="5"/>
      <c r="C939" s="5"/>
      <c r="D939" s="5"/>
      <c r="E939" s="5"/>
      <c r="F939" s="48"/>
      <c r="G939" s="5"/>
      <c r="H939" s="5"/>
      <c r="I939" s="5"/>
      <c r="J939" s="5"/>
      <c r="K939" s="5"/>
      <c r="L939" s="5"/>
      <c r="M939" s="5"/>
      <c r="N939" s="5"/>
      <c r="O939" s="5"/>
      <c r="P939" s="5"/>
      <c r="Q939" s="5"/>
      <c r="R939" s="5"/>
      <c r="S939" s="5"/>
      <c r="T939" s="5"/>
      <c r="U939" s="5"/>
      <c r="V939" s="5"/>
      <c r="W939" s="5"/>
      <c r="X939" s="5"/>
      <c r="Y939" s="5"/>
      <c r="Z939" s="5"/>
    </row>
    <row r="940" spans="1:26" ht="14" x14ac:dyDescent="0.15">
      <c r="A940" s="48"/>
      <c r="B940" s="5"/>
      <c r="C940" s="5"/>
      <c r="D940" s="5"/>
      <c r="E940" s="5"/>
      <c r="F940" s="48"/>
      <c r="G940" s="5"/>
      <c r="H940" s="5"/>
      <c r="I940" s="5"/>
      <c r="J940" s="5"/>
      <c r="K940" s="5"/>
      <c r="L940" s="5"/>
      <c r="M940" s="5"/>
      <c r="N940" s="5"/>
      <c r="O940" s="5"/>
      <c r="P940" s="5"/>
      <c r="Q940" s="5"/>
      <c r="R940" s="5"/>
      <c r="S940" s="5"/>
      <c r="T940" s="5"/>
      <c r="U940" s="5"/>
      <c r="V940" s="5"/>
      <c r="W940" s="5"/>
      <c r="X940" s="5"/>
      <c r="Y940" s="5"/>
      <c r="Z940" s="5"/>
    </row>
    <row r="941" spans="1:26" ht="14" x14ac:dyDescent="0.15">
      <c r="A941" s="48"/>
      <c r="B941" s="5"/>
      <c r="C941" s="5"/>
      <c r="D941" s="5"/>
      <c r="E941" s="5"/>
      <c r="F941" s="48"/>
      <c r="G941" s="5"/>
      <c r="H941" s="5"/>
      <c r="I941" s="5"/>
      <c r="J941" s="5"/>
      <c r="K941" s="5"/>
      <c r="L941" s="5"/>
      <c r="M941" s="5"/>
      <c r="N941" s="5"/>
      <c r="O941" s="5"/>
      <c r="P941" s="5"/>
      <c r="Q941" s="5"/>
      <c r="R941" s="5"/>
      <c r="S941" s="5"/>
      <c r="T941" s="5"/>
      <c r="U941" s="5"/>
      <c r="V941" s="5"/>
      <c r="W941" s="5"/>
      <c r="X941" s="5"/>
      <c r="Y941" s="5"/>
      <c r="Z941" s="5"/>
    </row>
    <row r="942" spans="1:26" ht="14" x14ac:dyDescent="0.15">
      <c r="A942" s="48"/>
      <c r="B942" s="5"/>
      <c r="C942" s="5"/>
      <c r="D942" s="5"/>
      <c r="E942" s="5"/>
      <c r="F942" s="48"/>
      <c r="G942" s="5"/>
      <c r="H942" s="5"/>
      <c r="I942" s="5"/>
      <c r="J942" s="5"/>
      <c r="K942" s="5"/>
      <c r="L942" s="5"/>
      <c r="M942" s="5"/>
      <c r="N942" s="5"/>
      <c r="O942" s="5"/>
      <c r="P942" s="5"/>
      <c r="Q942" s="5"/>
      <c r="R942" s="5"/>
      <c r="S942" s="5"/>
      <c r="T942" s="5"/>
      <c r="U942" s="5"/>
      <c r="V942" s="5"/>
      <c r="W942" s="5"/>
      <c r="X942" s="5"/>
      <c r="Y942" s="5"/>
      <c r="Z942" s="5"/>
    </row>
    <row r="943" spans="1:26" ht="14" x14ac:dyDescent="0.15">
      <c r="A943" s="48"/>
      <c r="B943" s="5"/>
      <c r="C943" s="5"/>
      <c r="D943" s="5"/>
      <c r="E943" s="5"/>
      <c r="F943" s="48"/>
      <c r="G943" s="5"/>
      <c r="H943" s="5"/>
      <c r="I943" s="5"/>
      <c r="J943" s="5"/>
      <c r="K943" s="5"/>
      <c r="L943" s="5"/>
      <c r="M943" s="5"/>
      <c r="N943" s="5"/>
      <c r="O943" s="5"/>
      <c r="P943" s="5"/>
      <c r="Q943" s="5"/>
      <c r="R943" s="5"/>
      <c r="S943" s="5"/>
      <c r="T943" s="5"/>
      <c r="U943" s="5"/>
      <c r="V943" s="5"/>
      <c r="W943" s="5"/>
      <c r="X943" s="5"/>
      <c r="Y943" s="5"/>
      <c r="Z943" s="5"/>
    </row>
    <row r="944" spans="1:26" ht="14" x14ac:dyDescent="0.15">
      <c r="A944" s="48"/>
      <c r="B944" s="5"/>
      <c r="C944" s="5"/>
      <c r="D944" s="5"/>
      <c r="E944" s="5"/>
      <c r="F944" s="48"/>
      <c r="G944" s="5"/>
      <c r="H944" s="5"/>
      <c r="I944" s="5"/>
      <c r="J944" s="5"/>
      <c r="K944" s="5"/>
      <c r="L944" s="5"/>
      <c r="M944" s="5"/>
      <c r="N944" s="5"/>
      <c r="O944" s="5"/>
      <c r="P944" s="5"/>
      <c r="Q944" s="5"/>
      <c r="R944" s="5"/>
      <c r="S944" s="5"/>
      <c r="T944" s="5"/>
      <c r="U944" s="5"/>
      <c r="V944" s="5"/>
      <c r="W944" s="5"/>
      <c r="X944" s="5"/>
      <c r="Y944" s="5"/>
      <c r="Z944" s="5"/>
    </row>
    <row r="945" spans="1:26" ht="14" x14ac:dyDescent="0.15">
      <c r="A945" s="48"/>
      <c r="B945" s="5"/>
      <c r="C945" s="5"/>
      <c r="D945" s="5"/>
      <c r="E945" s="5"/>
      <c r="F945" s="48"/>
      <c r="G945" s="5"/>
      <c r="H945" s="5"/>
      <c r="I945" s="5"/>
      <c r="J945" s="5"/>
      <c r="K945" s="5"/>
      <c r="L945" s="5"/>
      <c r="M945" s="5"/>
      <c r="N945" s="5"/>
      <c r="O945" s="5"/>
      <c r="P945" s="5"/>
      <c r="Q945" s="5"/>
      <c r="R945" s="5"/>
      <c r="S945" s="5"/>
      <c r="T945" s="5"/>
      <c r="U945" s="5"/>
      <c r="V945" s="5"/>
      <c r="W945" s="5"/>
      <c r="X945" s="5"/>
      <c r="Y945" s="5"/>
      <c r="Z945" s="5"/>
    </row>
    <row r="946" spans="1:26" ht="14" x14ac:dyDescent="0.15">
      <c r="A946" s="48"/>
      <c r="B946" s="5"/>
      <c r="C946" s="5"/>
      <c r="D946" s="5"/>
      <c r="E946" s="5"/>
      <c r="F946" s="48"/>
      <c r="G946" s="5"/>
      <c r="H946" s="5"/>
      <c r="I946" s="5"/>
      <c r="J946" s="5"/>
      <c r="K946" s="5"/>
      <c r="L946" s="5"/>
      <c r="M946" s="5"/>
      <c r="N946" s="5"/>
      <c r="O946" s="5"/>
      <c r="P946" s="5"/>
      <c r="Q946" s="5"/>
      <c r="R946" s="5"/>
      <c r="S946" s="5"/>
      <c r="T946" s="5"/>
      <c r="U946" s="5"/>
      <c r="V946" s="5"/>
      <c r="W946" s="5"/>
      <c r="X946" s="5"/>
      <c r="Y946" s="5"/>
      <c r="Z946" s="5"/>
    </row>
    <row r="947" spans="1:26" ht="14" x14ac:dyDescent="0.15">
      <c r="A947" s="48"/>
      <c r="B947" s="5"/>
      <c r="C947" s="5"/>
      <c r="D947" s="5"/>
      <c r="E947" s="5"/>
      <c r="F947" s="48"/>
      <c r="G947" s="5"/>
      <c r="H947" s="5"/>
      <c r="I947" s="5"/>
      <c r="J947" s="5"/>
      <c r="K947" s="5"/>
      <c r="L947" s="5"/>
      <c r="M947" s="5"/>
      <c r="N947" s="5"/>
      <c r="O947" s="5"/>
      <c r="P947" s="5"/>
      <c r="Q947" s="5"/>
      <c r="R947" s="5"/>
      <c r="S947" s="5"/>
      <c r="T947" s="5"/>
      <c r="U947" s="5"/>
      <c r="V947" s="5"/>
      <c r="W947" s="5"/>
      <c r="X947" s="5"/>
      <c r="Y947" s="5"/>
      <c r="Z947" s="5"/>
    </row>
    <row r="948" spans="1:26" ht="14" x14ac:dyDescent="0.15">
      <c r="A948" s="48"/>
      <c r="B948" s="5"/>
      <c r="C948" s="5"/>
      <c r="D948" s="5"/>
      <c r="E948" s="5"/>
      <c r="F948" s="48"/>
      <c r="G948" s="5"/>
      <c r="H948" s="5"/>
      <c r="I948" s="5"/>
      <c r="J948" s="5"/>
      <c r="K948" s="5"/>
      <c r="L948" s="5"/>
      <c r="M948" s="5"/>
      <c r="N948" s="5"/>
      <c r="O948" s="5"/>
      <c r="P948" s="5"/>
      <c r="Q948" s="5"/>
      <c r="R948" s="5"/>
      <c r="S948" s="5"/>
      <c r="T948" s="5"/>
      <c r="U948" s="5"/>
      <c r="V948" s="5"/>
      <c r="W948" s="5"/>
      <c r="X948" s="5"/>
      <c r="Y948" s="5"/>
      <c r="Z948" s="5"/>
    </row>
    <row r="949" spans="1:26" ht="14" x14ac:dyDescent="0.15">
      <c r="A949" s="48"/>
      <c r="B949" s="5"/>
      <c r="C949" s="5"/>
      <c r="D949" s="5"/>
      <c r="E949" s="5"/>
      <c r="F949" s="48"/>
      <c r="G949" s="5"/>
      <c r="H949" s="5"/>
      <c r="I949" s="5"/>
      <c r="J949" s="5"/>
      <c r="K949" s="5"/>
      <c r="L949" s="5"/>
      <c r="M949" s="5"/>
      <c r="N949" s="5"/>
      <c r="O949" s="5"/>
      <c r="P949" s="5"/>
      <c r="Q949" s="5"/>
      <c r="R949" s="5"/>
      <c r="S949" s="5"/>
      <c r="T949" s="5"/>
      <c r="U949" s="5"/>
      <c r="V949" s="5"/>
      <c r="W949" s="5"/>
      <c r="X949" s="5"/>
      <c r="Y949" s="5"/>
      <c r="Z949" s="5"/>
    </row>
    <row r="950" spans="1:26" ht="14" x14ac:dyDescent="0.15">
      <c r="A950" s="48"/>
      <c r="B950" s="5"/>
      <c r="C950" s="5"/>
      <c r="D950" s="5"/>
      <c r="E950" s="5"/>
      <c r="F950" s="48"/>
      <c r="G950" s="5"/>
      <c r="H950" s="5"/>
      <c r="I950" s="5"/>
      <c r="J950" s="5"/>
      <c r="K950" s="5"/>
      <c r="L950" s="5"/>
      <c r="M950" s="5"/>
      <c r="N950" s="5"/>
      <c r="O950" s="5"/>
      <c r="P950" s="5"/>
      <c r="Q950" s="5"/>
      <c r="R950" s="5"/>
      <c r="S950" s="5"/>
      <c r="T950" s="5"/>
      <c r="U950" s="5"/>
      <c r="V950" s="5"/>
      <c r="W950" s="5"/>
      <c r="X950" s="5"/>
      <c r="Y950" s="5"/>
      <c r="Z950" s="5"/>
    </row>
    <row r="951" spans="1:26" ht="14" x14ac:dyDescent="0.15">
      <c r="A951" s="48"/>
      <c r="B951" s="5"/>
      <c r="C951" s="5"/>
      <c r="D951" s="5"/>
      <c r="E951" s="5"/>
      <c r="F951" s="48"/>
      <c r="G951" s="5"/>
      <c r="H951" s="5"/>
      <c r="I951" s="5"/>
      <c r="J951" s="5"/>
      <c r="K951" s="5"/>
      <c r="L951" s="5"/>
      <c r="M951" s="5"/>
      <c r="N951" s="5"/>
      <c r="O951" s="5"/>
      <c r="P951" s="5"/>
      <c r="Q951" s="5"/>
      <c r="R951" s="5"/>
      <c r="S951" s="5"/>
      <c r="T951" s="5"/>
      <c r="U951" s="5"/>
      <c r="V951" s="5"/>
      <c r="W951" s="5"/>
      <c r="X951" s="5"/>
      <c r="Y951" s="5"/>
      <c r="Z951" s="5"/>
    </row>
    <row r="952" spans="1:26" ht="14" x14ac:dyDescent="0.15">
      <c r="A952" s="48"/>
      <c r="B952" s="5"/>
      <c r="C952" s="5"/>
      <c r="D952" s="5"/>
      <c r="E952" s="5"/>
      <c r="F952" s="48"/>
      <c r="G952" s="5"/>
      <c r="H952" s="5"/>
      <c r="I952" s="5"/>
      <c r="J952" s="5"/>
      <c r="K952" s="5"/>
      <c r="L952" s="5"/>
      <c r="M952" s="5"/>
      <c r="N952" s="5"/>
      <c r="O952" s="5"/>
      <c r="P952" s="5"/>
      <c r="Q952" s="5"/>
      <c r="R952" s="5"/>
      <c r="S952" s="5"/>
      <c r="T952" s="5"/>
      <c r="U952" s="5"/>
      <c r="V952" s="5"/>
      <c r="W952" s="5"/>
      <c r="X952" s="5"/>
      <c r="Y952" s="5"/>
      <c r="Z952" s="5"/>
    </row>
    <row r="953" spans="1:26" ht="14" x14ac:dyDescent="0.15">
      <c r="A953" s="48"/>
      <c r="B953" s="5"/>
      <c r="C953" s="5"/>
      <c r="D953" s="5"/>
      <c r="E953" s="5"/>
      <c r="F953" s="48"/>
      <c r="G953" s="5"/>
      <c r="H953" s="5"/>
      <c r="I953" s="5"/>
      <c r="J953" s="5"/>
      <c r="K953" s="5"/>
      <c r="L953" s="5"/>
      <c r="M953" s="5"/>
      <c r="N953" s="5"/>
      <c r="O953" s="5"/>
      <c r="P953" s="5"/>
      <c r="Q953" s="5"/>
      <c r="R953" s="5"/>
      <c r="S953" s="5"/>
      <c r="T953" s="5"/>
      <c r="U953" s="5"/>
      <c r="V953" s="5"/>
      <c r="W953" s="5"/>
      <c r="X953" s="5"/>
      <c r="Y953" s="5"/>
      <c r="Z953" s="5"/>
    </row>
    <row r="954" spans="1:26" ht="14" x14ac:dyDescent="0.15">
      <c r="A954" s="48"/>
      <c r="B954" s="5"/>
      <c r="C954" s="5"/>
      <c r="D954" s="5"/>
      <c r="E954" s="5"/>
      <c r="F954" s="48"/>
      <c r="G954" s="5"/>
      <c r="H954" s="5"/>
      <c r="I954" s="5"/>
      <c r="J954" s="5"/>
      <c r="K954" s="5"/>
      <c r="L954" s="5"/>
      <c r="M954" s="5"/>
      <c r="N954" s="5"/>
      <c r="O954" s="5"/>
      <c r="P954" s="5"/>
      <c r="Q954" s="5"/>
      <c r="R954" s="5"/>
      <c r="S954" s="5"/>
      <c r="T954" s="5"/>
      <c r="U954" s="5"/>
      <c r="V954" s="5"/>
      <c r="W954" s="5"/>
      <c r="X954" s="5"/>
      <c r="Y954" s="5"/>
      <c r="Z954" s="5"/>
    </row>
    <row r="955" spans="1:26" ht="14" x14ac:dyDescent="0.15">
      <c r="A955" s="48"/>
      <c r="B955" s="5"/>
      <c r="C955" s="5"/>
      <c r="D955" s="5"/>
      <c r="E955" s="5"/>
      <c r="F955" s="48"/>
      <c r="G955" s="5"/>
      <c r="H955" s="5"/>
      <c r="I955" s="5"/>
      <c r="J955" s="5"/>
      <c r="K955" s="5"/>
      <c r="L955" s="5"/>
      <c r="M955" s="5"/>
      <c r="N955" s="5"/>
      <c r="O955" s="5"/>
      <c r="P955" s="5"/>
      <c r="Q955" s="5"/>
      <c r="R955" s="5"/>
      <c r="S955" s="5"/>
      <c r="T955" s="5"/>
      <c r="U955" s="5"/>
      <c r="V955" s="5"/>
      <c r="W955" s="5"/>
      <c r="X955" s="5"/>
      <c r="Y955" s="5"/>
      <c r="Z955" s="5"/>
    </row>
    <row r="956" spans="1:26" ht="14" x14ac:dyDescent="0.15">
      <c r="A956" s="48"/>
      <c r="B956" s="5"/>
      <c r="C956" s="5"/>
      <c r="D956" s="5"/>
      <c r="E956" s="5"/>
      <c r="F956" s="48"/>
      <c r="G956" s="5"/>
      <c r="H956" s="5"/>
      <c r="I956" s="5"/>
      <c r="J956" s="5"/>
      <c r="K956" s="5"/>
      <c r="L956" s="5"/>
      <c r="M956" s="5"/>
      <c r="N956" s="5"/>
      <c r="O956" s="5"/>
      <c r="P956" s="5"/>
      <c r="Q956" s="5"/>
      <c r="R956" s="5"/>
      <c r="S956" s="5"/>
      <c r="T956" s="5"/>
      <c r="U956" s="5"/>
      <c r="V956" s="5"/>
      <c r="W956" s="5"/>
      <c r="X956" s="5"/>
      <c r="Y956" s="5"/>
      <c r="Z956" s="5"/>
    </row>
    <row r="957" spans="1:26" ht="14" x14ac:dyDescent="0.15">
      <c r="A957" s="48"/>
      <c r="B957" s="5"/>
      <c r="C957" s="5"/>
      <c r="D957" s="5"/>
      <c r="E957" s="5"/>
      <c r="F957" s="48"/>
      <c r="G957" s="5"/>
      <c r="H957" s="5"/>
      <c r="I957" s="5"/>
      <c r="J957" s="5"/>
      <c r="K957" s="5"/>
      <c r="L957" s="5"/>
      <c r="M957" s="5"/>
      <c r="N957" s="5"/>
      <c r="O957" s="5"/>
      <c r="P957" s="5"/>
      <c r="Q957" s="5"/>
      <c r="R957" s="5"/>
      <c r="S957" s="5"/>
      <c r="T957" s="5"/>
      <c r="U957" s="5"/>
      <c r="V957" s="5"/>
      <c r="W957" s="5"/>
      <c r="X957" s="5"/>
      <c r="Y957" s="5"/>
      <c r="Z957" s="5"/>
    </row>
    <row r="958" spans="1:26" ht="14" x14ac:dyDescent="0.15">
      <c r="A958" s="48"/>
      <c r="B958" s="5"/>
      <c r="C958" s="5"/>
      <c r="D958" s="5"/>
      <c r="E958" s="5"/>
      <c r="F958" s="48"/>
      <c r="G958" s="5"/>
      <c r="H958" s="5"/>
      <c r="I958" s="5"/>
      <c r="J958" s="5"/>
      <c r="K958" s="5"/>
      <c r="L958" s="5"/>
      <c r="M958" s="5"/>
      <c r="N958" s="5"/>
      <c r="O958" s="5"/>
      <c r="P958" s="5"/>
      <c r="Q958" s="5"/>
      <c r="R958" s="5"/>
      <c r="S958" s="5"/>
      <c r="T958" s="5"/>
      <c r="U958" s="5"/>
      <c r="V958" s="5"/>
      <c r="W958" s="5"/>
      <c r="X958" s="5"/>
      <c r="Y958" s="5"/>
      <c r="Z958" s="5"/>
    </row>
    <row r="959" spans="1:26" ht="14" x14ac:dyDescent="0.15">
      <c r="A959" s="48"/>
      <c r="B959" s="5"/>
      <c r="C959" s="5"/>
      <c r="D959" s="5"/>
      <c r="E959" s="5"/>
      <c r="F959" s="48"/>
      <c r="G959" s="5"/>
      <c r="H959" s="5"/>
      <c r="I959" s="5"/>
      <c r="J959" s="5"/>
      <c r="K959" s="5"/>
      <c r="L959" s="5"/>
      <c r="M959" s="5"/>
      <c r="N959" s="5"/>
      <c r="O959" s="5"/>
      <c r="P959" s="5"/>
      <c r="Q959" s="5"/>
      <c r="R959" s="5"/>
      <c r="S959" s="5"/>
      <c r="T959" s="5"/>
      <c r="U959" s="5"/>
      <c r="V959" s="5"/>
      <c r="W959" s="5"/>
      <c r="X959" s="5"/>
      <c r="Y959" s="5"/>
      <c r="Z959" s="5"/>
    </row>
    <row r="960" spans="1:26" ht="14" x14ac:dyDescent="0.15">
      <c r="A960" s="48"/>
      <c r="B960" s="5"/>
      <c r="C960" s="5"/>
      <c r="D960" s="5"/>
      <c r="E960" s="5"/>
      <c r="F960" s="48"/>
      <c r="G960" s="5"/>
      <c r="H960" s="5"/>
      <c r="I960" s="5"/>
      <c r="J960" s="5"/>
      <c r="K960" s="5"/>
      <c r="L960" s="5"/>
      <c r="M960" s="5"/>
      <c r="N960" s="5"/>
      <c r="O960" s="5"/>
      <c r="P960" s="5"/>
      <c r="Q960" s="5"/>
      <c r="R960" s="5"/>
      <c r="S960" s="5"/>
      <c r="T960" s="5"/>
      <c r="U960" s="5"/>
      <c r="V960" s="5"/>
      <c r="W960" s="5"/>
      <c r="X960" s="5"/>
      <c r="Y960" s="5"/>
      <c r="Z960" s="5"/>
    </row>
    <row r="961" spans="1:26" ht="14" x14ac:dyDescent="0.15">
      <c r="A961" s="48"/>
      <c r="B961" s="5"/>
      <c r="C961" s="5"/>
      <c r="D961" s="5"/>
      <c r="E961" s="5"/>
      <c r="F961" s="48"/>
      <c r="G961" s="5"/>
      <c r="H961" s="5"/>
      <c r="I961" s="5"/>
      <c r="J961" s="5"/>
      <c r="K961" s="5"/>
      <c r="L961" s="5"/>
      <c r="M961" s="5"/>
      <c r="N961" s="5"/>
      <c r="O961" s="5"/>
      <c r="P961" s="5"/>
      <c r="Q961" s="5"/>
      <c r="R961" s="5"/>
      <c r="S961" s="5"/>
      <c r="T961" s="5"/>
      <c r="U961" s="5"/>
      <c r="V961" s="5"/>
      <c r="W961" s="5"/>
      <c r="X961" s="5"/>
      <c r="Y961" s="5"/>
      <c r="Z961" s="5"/>
    </row>
    <row r="962" spans="1:26" ht="14" x14ac:dyDescent="0.15">
      <c r="A962" s="48"/>
      <c r="B962" s="5"/>
      <c r="C962" s="5"/>
      <c r="D962" s="5"/>
      <c r="E962" s="5"/>
      <c r="F962" s="48"/>
      <c r="G962" s="5"/>
      <c r="H962" s="5"/>
      <c r="I962" s="5"/>
      <c r="J962" s="5"/>
      <c r="K962" s="5"/>
      <c r="L962" s="5"/>
      <c r="M962" s="5"/>
      <c r="N962" s="5"/>
      <c r="O962" s="5"/>
      <c r="P962" s="5"/>
      <c r="Q962" s="5"/>
      <c r="R962" s="5"/>
      <c r="S962" s="5"/>
      <c r="T962" s="5"/>
      <c r="U962" s="5"/>
      <c r="V962" s="5"/>
      <c r="W962" s="5"/>
      <c r="X962" s="5"/>
      <c r="Y962" s="5"/>
      <c r="Z962" s="5"/>
    </row>
    <row r="963" spans="1:26" ht="14" x14ac:dyDescent="0.15">
      <c r="A963" s="48"/>
      <c r="B963" s="5"/>
      <c r="C963" s="5"/>
      <c r="D963" s="5"/>
      <c r="E963" s="5"/>
      <c r="F963" s="48"/>
      <c r="G963" s="5"/>
      <c r="H963" s="5"/>
      <c r="I963" s="5"/>
      <c r="J963" s="5"/>
      <c r="K963" s="5"/>
      <c r="L963" s="5"/>
      <c r="M963" s="5"/>
      <c r="N963" s="5"/>
      <c r="O963" s="5"/>
      <c r="P963" s="5"/>
      <c r="Q963" s="5"/>
      <c r="R963" s="5"/>
      <c r="S963" s="5"/>
      <c r="T963" s="5"/>
      <c r="U963" s="5"/>
      <c r="V963" s="5"/>
      <c r="W963" s="5"/>
      <c r="X963" s="5"/>
      <c r="Y963" s="5"/>
      <c r="Z963" s="5"/>
    </row>
    <row r="964" spans="1:26" ht="14" x14ac:dyDescent="0.15">
      <c r="A964" s="48"/>
      <c r="B964" s="5"/>
      <c r="C964" s="5"/>
      <c r="D964" s="5"/>
      <c r="E964" s="5"/>
      <c r="F964" s="48"/>
      <c r="G964" s="5"/>
      <c r="H964" s="5"/>
      <c r="I964" s="5"/>
      <c r="J964" s="5"/>
      <c r="K964" s="5"/>
      <c r="L964" s="5"/>
      <c r="M964" s="5"/>
      <c r="N964" s="5"/>
      <c r="O964" s="5"/>
      <c r="P964" s="5"/>
      <c r="Q964" s="5"/>
      <c r="R964" s="5"/>
      <c r="S964" s="5"/>
      <c r="T964" s="5"/>
      <c r="U964" s="5"/>
      <c r="V964" s="5"/>
      <c r="W964" s="5"/>
      <c r="X964" s="5"/>
      <c r="Y964" s="5"/>
      <c r="Z964" s="5"/>
    </row>
    <row r="965" spans="1:26" ht="14" x14ac:dyDescent="0.15">
      <c r="A965" s="48"/>
      <c r="B965" s="5"/>
      <c r="C965" s="5"/>
      <c r="D965" s="5"/>
      <c r="E965" s="5"/>
      <c r="F965" s="48"/>
      <c r="G965" s="5"/>
      <c r="H965" s="5"/>
      <c r="I965" s="5"/>
      <c r="J965" s="5"/>
      <c r="K965" s="5"/>
      <c r="L965" s="5"/>
      <c r="M965" s="5"/>
      <c r="N965" s="5"/>
      <c r="O965" s="5"/>
      <c r="P965" s="5"/>
      <c r="Q965" s="5"/>
      <c r="R965" s="5"/>
      <c r="S965" s="5"/>
      <c r="T965" s="5"/>
      <c r="U965" s="5"/>
      <c r="V965" s="5"/>
      <c r="W965" s="5"/>
      <c r="X965" s="5"/>
      <c r="Y965" s="5"/>
      <c r="Z965" s="5"/>
    </row>
    <row r="966" spans="1:26" ht="14" x14ac:dyDescent="0.15">
      <c r="A966" s="48"/>
      <c r="B966" s="5"/>
      <c r="C966" s="5"/>
      <c r="D966" s="5"/>
      <c r="E966" s="5"/>
      <c r="F966" s="48"/>
      <c r="G966" s="5"/>
      <c r="H966" s="5"/>
      <c r="I966" s="5"/>
      <c r="J966" s="5"/>
      <c r="K966" s="5"/>
      <c r="L966" s="5"/>
      <c r="M966" s="5"/>
      <c r="N966" s="5"/>
      <c r="O966" s="5"/>
      <c r="P966" s="5"/>
      <c r="Q966" s="5"/>
      <c r="R966" s="5"/>
      <c r="S966" s="5"/>
      <c r="T966" s="5"/>
      <c r="U966" s="5"/>
      <c r="V966" s="5"/>
      <c r="W966" s="5"/>
      <c r="X966" s="5"/>
      <c r="Y966" s="5"/>
      <c r="Z966" s="5"/>
    </row>
    <row r="967" spans="1:26" ht="14" x14ac:dyDescent="0.15">
      <c r="A967" s="48"/>
      <c r="B967" s="5"/>
      <c r="C967" s="5"/>
      <c r="D967" s="5"/>
      <c r="E967" s="5"/>
      <c r="F967" s="48"/>
      <c r="G967" s="5"/>
      <c r="H967" s="5"/>
      <c r="I967" s="5"/>
      <c r="J967" s="5"/>
      <c r="K967" s="5"/>
      <c r="L967" s="5"/>
      <c r="M967" s="5"/>
      <c r="N967" s="5"/>
      <c r="O967" s="5"/>
      <c r="P967" s="5"/>
      <c r="Q967" s="5"/>
      <c r="R967" s="5"/>
      <c r="S967" s="5"/>
      <c r="T967" s="5"/>
      <c r="U967" s="5"/>
      <c r="V967" s="5"/>
      <c r="W967" s="5"/>
      <c r="X967" s="5"/>
      <c r="Y967" s="5"/>
      <c r="Z967" s="5"/>
    </row>
    <row r="968" spans="1:26" ht="14" x14ac:dyDescent="0.15">
      <c r="A968" s="48"/>
      <c r="B968" s="5"/>
      <c r="C968" s="5"/>
      <c r="D968" s="5"/>
      <c r="E968" s="5"/>
      <c r="F968" s="48"/>
      <c r="G968" s="5"/>
      <c r="H968" s="5"/>
      <c r="I968" s="5"/>
      <c r="J968" s="5"/>
      <c r="K968" s="5"/>
      <c r="L968" s="5"/>
      <c r="M968" s="5"/>
      <c r="N968" s="5"/>
      <c r="O968" s="5"/>
      <c r="P968" s="5"/>
      <c r="Q968" s="5"/>
      <c r="R968" s="5"/>
      <c r="S968" s="5"/>
      <c r="T968" s="5"/>
      <c r="U968" s="5"/>
      <c r="V968" s="5"/>
      <c r="W968" s="5"/>
      <c r="X968" s="5"/>
      <c r="Y968" s="5"/>
      <c r="Z968" s="5"/>
    </row>
    <row r="969" spans="1:26" ht="14" x14ac:dyDescent="0.15">
      <c r="A969" s="48"/>
      <c r="B969" s="5"/>
      <c r="C969" s="5"/>
      <c r="D969" s="5"/>
      <c r="E969" s="5"/>
      <c r="F969" s="48"/>
      <c r="G969" s="5"/>
      <c r="H969" s="5"/>
      <c r="I969" s="5"/>
      <c r="J969" s="5"/>
      <c r="K969" s="5"/>
      <c r="L969" s="5"/>
      <c r="M969" s="5"/>
      <c r="N969" s="5"/>
      <c r="O969" s="5"/>
      <c r="P969" s="5"/>
      <c r="Q969" s="5"/>
      <c r="R969" s="5"/>
      <c r="S969" s="5"/>
      <c r="T969" s="5"/>
      <c r="U969" s="5"/>
      <c r="V969" s="5"/>
      <c r="W969" s="5"/>
      <c r="X969" s="5"/>
      <c r="Y969" s="5"/>
      <c r="Z969" s="5"/>
    </row>
    <row r="970" spans="1:26" ht="14" x14ac:dyDescent="0.15">
      <c r="A970" s="48"/>
      <c r="B970" s="5"/>
      <c r="C970" s="5"/>
      <c r="D970" s="5"/>
      <c r="E970" s="5"/>
      <c r="F970" s="48"/>
      <c r="G970" s="5"/>
      <c r="H970" s="5"/>
      <c r="I970" s="5"/>
      <c r="J970" s="5"/>
      <c r="K970" s="5"/>
      <c r="L970" s="5"/>
      <c r="M970" s="5"/>
      <c r="N970" s="5"/>
      <c r="O970" s="5"/>
      <c r="P970" s="5"/>
      <c r="Q970" s="5"/>
      <c r="R970" s="5"/>
      <c r="S970" s="5"/>
      <c r="T970" s="5"/>
      <c r="U970" s="5"/>
      <c r="V970" s="5"/>
      <c r="W970" s="5"/>
      <c r="X970" s="5"/>
      <c r="Y970" s="5"/>
      <c r="Z970" s="5"/>
    </row>
    <row r="971" spans="1:26" ht="14" x14ac:dyDescent="0.15">
      <c r="A971" s="48"/>
      <c r="B971" s="5"/>
      <c r="C971" s="5"/>
      <c r="D971" s="5"/>
      <c r="E971" s="5"/>
      <c r="F971" s="48"/>
      <c r="G971" s="5"/>
      <c r="H971" s="5"/>
      <c r="I971" s="5"/>
      <c r="J971" s="5"/>
      <c r="K971" s="5"/>
      <c r="L971" s="5"/>
      <c r="M971" s="5"/>
      <c r="N971" s="5"/>
      <c r="O971" s="5"/>
      <c r="P971" s="5"/>
      <c r="Q971" s="5"/>
      <c r="R971" s="5"/>
      <c r="S971" s="5"/>
      <c r="T971" s="5"/>
      <c r="U971" s="5"/>
      <c r="V971" s="5"/>
      <c r="W971" s="5"/>
      <c r="X971" s="5"/>
      <c r="Y971" s="5"/>
      <c r="Z971" s="5"/>
    </row>
    <row r="972" spans="1:26" ht="14" x14ac:dyDescent="0.15">
      <c r="A972" s="48"/>
      <c r="B972" s="5"/>
      <c r="C972" s="5"/>
      <c r="D972" s="5"/>
      <c r="E972" s="5"/>
      <c r="F972" s="48"/>
      <c r="G972" s="5"/>
      <c r="H972" s="5"/>
      <c r="I972" s="5"/>
      <c r="J972" s="5"/>
      <c r="K972" s="5"/>
      <c r="L972" s="5"/>
      <c r="M972" s="5"/>
      <c r="N972" s="5"/>
      <c r="O972" s="5"/>
      <c r="P972" s="5"/>
      <c r="Q972" s="5"/>
      <c r="R972" s="5"/>
      <c r="S972" s="5"/>
      <c r="T972" s="5"/>
      <c r="U972" s="5"/>
      <c r="V972" s="5"/>
      <c r="W972" s="5"/>
      <c r="X972" s="5"/>
      <c r="Y972" s="5"/>
      <c r="Z972" s="5"/>
    </row>
    <row r="973" spans="1:26" ht="14" x14ac:dyDescent="0.15">
      <c r="A973" s="48"/>
      <c r="B973" s="5"/>
      <c r="C973" s="5"/>
      <c r="D973" s="5"/>
      <c r="E973" s="5"/>
      <c r="F973" s="48"/>
      <c r="G973" s="5"/>
      <c r="H973" s="5"/>
      <c r="I973" s="5"/>
      <c r="J973" s="5"/>
      <c r="K973" s="5"/>
      <c r="L973" s="5"/>
      <c r="M973" s="5"/>
      <c r="N973" s="5"/>
      <c r="O973" s="5"/>
      <c r="P973" s="5"/>
      <c r="Q973" s="5"/>
      <c r="R973" s="5"/>
      <c r="S973" s="5"/>
      <c r="T973" s="5"/>
      <c r="U973" s="5"/>
      <c r="V973" s="5"/>
      <c r="W973" s="5"/>
      <c r="X973" s="5"/>
      <c r="Y973" s="5"/>
      <c r="Z973" s="5"/>
    </row>
    <row r="974" spans="1:26" ht="14" x14ac:dyDescent="0.15">
      <c r="A974" s="48"/>
      <c r="B974" s="5"/>
      <c r="C974" s="5"/>
      <c r="D974" s="5"/>
      <c r="E974" s="5"/>
      <c r="F974" s="48"/>
      <c r="G974" s="5"/>
      <c r="H974" s="5"/>
      <c r="I974" s="5"/>
      <c r="J974" s="5"/>
      <c r="K974" s="5"/>
      <c r="L974" s="5"/>
      <c r="M974" s="5"/>
      <c r="N974" s="5"/>
      <c r="O974" s="5"/>
      <c r="P974" s="5"/>
      <c r="Q974" s="5"/>
      <c r="R974" s="5"/>
      <c r="S974" s="5"/>
      <c r="T974" s="5"/>
      <c r="U974" s="5"/>
      <c r="V974" s="5"/>
      <c r="W974" s="5"/>
      <c r="X974" s="5"/>
      <c r="Y974" s="5"/>
      <c r="Z974" s="5"/>
    </row>
    <row r="975" spans="1:26" ht="14" x14ac:dyDescent="0.15">
      <c r="A975" s="48"/>
      <c r="B975" s="5"/>
      <c r="C975" s="5"/>
      <c r="D975" s="5"/>
      <c r="E975" s="5"/>
      <c r="F975" s="48"/>
      <c r="G975" s="5"/>
      <c r="H975" s="5"/>
      <c r="I975" s="5"/>
      <c r="J975" s="5"/>
      <c r="K975" s="5"/>
      <c r="L975" s="5"/>
      <c r="M975" s="5"/>
      <c r="N975" s="5"/>
      <c r="O975" s="5"/>
      <c r="P975" s="5"/>
      <c r="Q975" s="5"/>
      <c r="R975" s="5"/>
      <c r="S975" s="5"/>
      <c r="T975" s="5"/>
      <c r="U975" s="5"/>
      <c r="V975" s="5"/>
      <c r="W975" s="5"/>
      <c r="X975" s="5"/>
      <c r="Y975" s="5"/>
      <c r="Z975" s="5"/>
    </row>
    <row r="976" spans="1:26" ht="14" x14ac:dyDescent="0.15">
      <c r="A976" s="48"/>
      <c r="B976" s="5"/>
      <c r="C976" s="5"/>
      <c r="D976" s="5"/>
      <c r="E976" s="5"/>
      <c r="F976" s="48"/>
      <c r="G976" s="5"/>
      <c r="H976" s="5"/>
      <c r="I976" s="5"/>
      <c r="J976" s="5"/>
      <c r="K976" s="5"/>
      <c r="L976" s="5"/>
      <c r="M976" s="5"/>
      <c r="N976" s="5"/>
      <c r="O976" s="5"/>
      <c r="P976" s="5"/>
      <c r="Q976" s="5"/>
      <c r="R976" s="5"/>
      <c r="S976" s="5"/>
      <c r="T976" s="5"/>
      <c r="U976" s="5"/>
      <c r="V976" s="5"/>
      <c r="W976" s="5"/>
      <c r="X976" s="5"/>
      <c r="Y976" s="5"/>
      <c r="Z976" s="5"/>
    </row>
    <row r="977" spans="1:26" ht="14" x14ac:dyDescent="0.15">
      <c r="A977" s="48"/>
      <c r="B977" s="5"/>
      <c r="C977" s="5"/>
      <c r="D977" s="5"/>
      <c r="E977" s="5"/>
      <c r="F977" s="48"/>
      <c r="G977" s="5"/>
      <c r="H977" s="5"/>
      <c r="I977" s="5"/>
      <c r="J977" s="5"/>
      <c r="K977" s="5"/>
      <c r="L977" s="5"/>
      <c r="M977" s="5"/>
      <c r="N977" s="5"/>
      <c r="O977" s="5"/>
      <c r="P977" s="5"/>
      <c r="Q977" s="5"/>
      <c r="R977" s="5"/>
      <c r="S977" s="5"/>
      <c r="T977" s="5"/>
      <c r="U977" s="5"/>
      <c r="V977" s="5"/>
      <c r="W977" s="5"/>
      <c r="X977" s="5"/>
      <c r="Y977" s="5"/>
      <c r="Z977" s="5"/>
    </row>
    <row r="978" spans="1:26" ht="14" x14ac:dyDescent="0.15">
      <c r="A978" s="48"/>
      <c r="B978" s="5"/>
      <c r="C978" s="5"/>
      <c r="D978" s="5"/>
      <c r="E978" s="5"/>
      <c r="F978" s="48"/>
      <c r="G978" s="5"/>
      <c r="H978" s="5"/>
      <c r="I978" s="5"/>
      <c r="J978" s="5"/>
      <c r="K978" s="5"/>
      <c r="L978" s="5"/>
      <c r="M978" s="5"/>
      <c r="N978" s="5"/>
      <c r="O978" s="5"/>
      <c r="P978" s="5"/>
      <c r="Q978" s="5"/>
      <c r="R978" s="5"/>
      <c r="S978" s="5"/>
      <c r="T978" s="5"/>
      <c r="U978" s="5"/>
      <c r="V978" s="5"/>
      <c r="W978" s="5"/>
      <c r="X978" s="5"/>
      <c r="Y978" s="5"/>
      <c r="Z978" s="5"/>
    </row>
    <row r="979" spans="1:26" ht="14" x14ac:dyDescent="0.15">
      <c r="A979" s="48"/>
      <c r="B979" s="5"/>
      <c r="C979" s="5"/>
      <c r="D979" s="5"/>
      <c r="E979" s="5"/>
      <c r="F979" s="48"/>
      <c r="G979" s="5"/>
      <c r="H979" s="5"/>
      <c r="I979" s="5"/>
      <c r="J979" s="5"/>
      <c r="K979" s="5"/>
      <c r="L979" s="5"/>
      <c r="M979" s="5"/>
      <c r="N979" s="5"/>
      <c r="O979" s="5"/>
      <c r="P979" s="5"/>
      <c r="Q979" s="5"/>
      <c r="R979" s="5"/>
      <c r="S979" s="5"/>
      <c r="T979" s="5"/>
      <c r="U979" s="5"/>
      <c r="V979" s="5"/>
      <c r="W979" s="5"/>
      <c r="X979" s="5"/>
      <c r="Y979" s="5"/>
      <c r="Z979" s="5"/>
    </row>
    <row r="980" spans="1:26" ht="14" x14ac:dyDescent="0.15">
      <c r="A980" s="48"/>
      <c r="B980" s="5"/>
      <c r="C980" s="5"/>
      <c r="D980" s="5"/>
      <c r="E980" s="5"/>
      <c r="F980" s="48"/>
      <c r="G980" s="5"/>
      <c r="H980" s="5"/>
      <c r="I980" s="5"/>
      <c r="J980" s="5"/>
      <c r="K980" s="5"/>
      <c r="L980" s="5"/>
      <c r="M980" s="5"/>
      <c r="N980" s="5"/>
      <c r="O980" s="5"/>
      <c r="P980" s="5"/>
      <c r="Q980" s="5"/>
      <c r="R980" s="5"/>
      <c r="S980" s="5"/>
      <c r="T980" s="5"/>
      <c r="U980" s="5"/>
      <c r="V980" s="5"/>
      <c r="W980" s="5"/>
      <c r="X980" s="5"/>
      <c r="Y980" s="5"/>
      <c r="Z980" s="5"/>
    </row>
    <row r="981" spans="1:26" ht="14" x14ac:dyDescent="0.15">
      <c r="A981" s="48"/>
      <c r="B981" s="5"/>
      <c r="C981" s="5"/>
      <c r="D981" s="5"/>
      <c r="E981" s="5"/>
      <c r="F981" s="48"/>
      <c r="G981" s="5"/>
      <c r="H981" s="5"/>
      <c r="I981" s="5"/>
      <c r="J981" s="5"/>
      <c r="K981" s="5"/>
      <c r="L981" s="5"/>
      <c r="M981" s="5"/>
      <c r="N981" s="5"/>
      <c r="O981" s="5"/>
      <c r="P981" s="5"/>
      <c r="Q981" s="5"/>
      <c r="R981" s="5"/>
      <c r="S981" s="5"/>
      <c r="T981" s="5"/>
      <c r="U981" s="5"/>
      <c r="V981" s="5"/>
      <c r="W981" s="5"/>
      <c r="X981" s="5"/>
      <c r="Y981" s="5"/>
      <c r="Z981" s="5"/>
    </row>
    <row r="982" spans="1:26" ht="14" x14ac:dyDescent="0.15">
      <c r="A982" s="48"/>
      <c r="B982" s="5"/>
      <c r="C982" s="5"/>
      <c r="D982" s="5"/>
      <c r="E982" s="5"/>
      <c r="F982" s="48"/>
      <c r="G982" s="5"/>
      <c r="H982" s="5"/>
      <c r="I982" s="5"/>
      <c r="J982" s="5"/>
      <c r="K982" s="5"/>
      <c r="L982" s="5"/>
      <c r="M982" s="5"/>
      <c r="N982" s="5"/>
      <c r="O982" s="5"/>
      <c r="P982" s="5"/>
      <c r="Q982" s="5"/>
      <c r="R982" s="5"/>
      <c r="S982" s="5"/>
      <c r="T982" s="5"/>
      <c r="U982" s="5"/>
      <c r="V982" s="5"/>
      <c r="W982" s="5"/>
      <c r="X982" s="5"/>
      <c r="Y982" s="5"/>
      <c r="Z982" s="5"/>
    </row>
    <row r="983" spans="1:26" ht="14" x14ac:dyDescent="0.15">
      <c r="A983" s="48"/>
      <c r="B983" s="5"/>
      <c r="C983" s="5"/>
      <c r="D983" s="5"/>
      <c r="E983" s="5"/>
      <c r="F983" s="48"/>
      <c r="G983" s="5"/>
      <c r="H983" s="5"/>
      <c r="I983" s="5"/>
      <c r="J983" s="5"/>
      <c r="K983" s="5"/>
      <c r="L983" s="5"/>
      <c r="M983" s="5"/>
      <c r="N983" s="5"/>
      <c r="O983" s="5"/>
      <c r="P983" s="5"/>
      <c r="Q983" s="5"/>
      <c r="R983" s="5"/>
      <c r="S983" s="5"/>
      <c r="T983" s="5"/>
      <c r="U983" s="5"/>
      <c r="V983" s="5"/>
      <c r="W983" s="5"/>
      <c r="X983" s="5"/>
      <c r="Y983" s="5"/>
      <c r="Z983" s="5"/>
    </row>
    <row r="984" spans="1:26" ht="14" x14ac:dyDescent="0.15">
      <c r="A984" s="48"/>
      <c r="B984" s="5"/>
      <c r="C984" s="5"/>
      <c r="D984" s="5"/>
      <c r="E984" s="5"/>
      <c r="F984" s="48"/>
      <c r="G984" s="5"/>
      <c r="H984" s="5"/>
      <c r="I984" s="5"/>
      <c r="J984" s="5"/>
      <c r="K984" s="5"/>
      <c r="L984" s="5"/>
      <c r="M984" s="5"/>
      <c r="N984" s="5"/>
      <c r="O984" s="5"/>
      <c r="P984" s="5"/>
      <c r="Q984" s="5"/>
      <c r="R984" s="5"/>
      <c r="S984" s="5"/>
      <c r="T984" s="5"/>
      <c r="U984" s="5"/>
      <c r="V984" s="5"/>
      <c r="W984" s="5"/>
      <c r="X984" s="5"/>
      <c r="Y984" s="5"/>
      <c r="Z984" s="5"/>
    </row>
    <row r="985" spans="1:26" ht="14" x14ac:dyDescent="0.15">
      <c r="A985" s="48"/>
      <c r="B985" s="5"/>
      <c r="C985" s="5"/>
      <c r="D985" s="5"/>
      <c r="E985" s="5"/>
      <c r="F985" s="48"/>
      <c r="G985" s="5"/>
      <c r="H985" s="5"/>
      <c r="I985" s="5"/>
      <c r="J985" s="5"/>
      <c r="K985" s="5"/>
      <c r="L985" s="5"/>
      <c r="M985" s="5"/>
      <c r="N985" s="5"/>
      <c r="O985" s="5"/>
      <c r="P985" s="5"/>
      <c r="Q985" s="5"/>
      <c r="R985" s="5"/>
      <c r="S985" s="5"/>
      <c r="T985" s="5"/>
      <c r="U985" s="5"/>
      <c r="V985" s="5"/>
      <c r="W985" s="5"/>
      <c r="X985" s="5"/>
      <c r="Y985" s="5"/>
      <c r="Z985" s="5"/>
    </row>
    <row r="986" spans="1:26" ht="14" x14ac:dyDescent="0.15">
      <c r="A986" s="48"/>
      <c r="B986" s="5"/>
      <c r="C986" s="5"/>
      <c r="D986" s="5"/>
      <c r="E986" s="5"/>
      <c r="F986" s="48"/>
      <c r="G986" s="5"/>
      <c r="H986" s="5"/>
      <c r="I986" s="5"/>
      <c r="J986" s="5"/>
      <c r="K986" s="5"/>
      <c r="L986" s="5"/>
      <c r="M986" s="5"/>
      <c r="N986" s="5"/>
      <c r="O986" s="5"/>
      <c r="P986" s="5"/>
      <c r="Q986" s="5"/>
      <c r="R986" s="5"/>
      <c r="S986" s="5"/>
      <c r="T986" s="5"/>
      <c r="U986" s="5"/>
      <c r="V986" s="5"/>
      <c r="W986" s="5"/>
      <c r="X986" s="5"/>
      <c r="Y986" s="5"/>
      <c r="Z986" s="5"/>
    </row>
  </sheetData>
  <mergeCells count="1">
    <mergeCell ref="A1:B1"/>
  </mergeCells>
  <pageMargins left="0.7" right="0.7" top="0.75" bottom="0.75" header="0.3" footer="0.3"/>
  <ignoredErrors>
    <ignoredError sqref="A3:A7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331"/>
  <sheetViews>
    <sheetView showGridLines="0" workbookViewId="0">
      <selection activeCell="B22" sqref="B22"/>
    </sheetView>
  </sheetViews>
  <sheetFormatPr baseColWidth="10" defaultColWidth="14.5" defaultRowHeight="15.75" customHeight="1" x14ac:dyDescent="0.15"/>
  <cols>
    <col min="1" max="1" width="19.5" customWidth="1"/>
    <col min="2" max="2" width="96.1640625" customWidth="1"/>
  </cols>
  <sheetData>
    <row r="1" spans="1:26" ht="15.75" customHeight="1" x14ac:dyDescent="0.15">
      <c r="A1" s="192" t="s">
        <v>7372</v>
      </c>
      <c r="B1" s="190"/>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59" t="s">
        <v>292</v>
      </c>
      <c r="B2" s="45"/>
      <c r="E2" s="73"/>
      <c r="F2" s="73"/>
      <c r="G2" s="73"/>
      <c r="H2" s="73"/>
      <c r="I2" s="73"/>
      <c r="J2" s="73"/>
      <c r="K2" s="73"/>
      <c r="L2" s="73"/>
      <c r="M2" s="73"/>
      <c r="N2" s="73"/>
      <c r="O2" s="73"/>
      <c r="P2" s="73"/>
      <c r="Q2" s="73"/>
      <c r="R2" s="73"/>
      <c r="S2" s="73"/>
      <c r="T2" s="73"/>
      <c r="U2" s="73"/>
      <c r="V2" s="73"/>
      <c r="W2" s="73"/>
      <c r="X2" s="73"/>
      <c r="Y2" s="73"/>
      <c r="Z2" s="73"/>
    </row>
    <row r="3" spans="1:26" ht="15.75" customHeight="1" x14ac:dyDescent="0.15">
      <c r="A3" s="60">
        <v>138</v>
      </c>
      <c r="B3" s="71" t="s">
        <v>6335</v>
      </c>
    </row>
    <row r="4" spans="1:26" ht="15.75" customHeight="1" x14ac:dyDescent="0.15">
      <c r="A4" s="60">
        <v>274</v>
      </c>
      <c r="B4" s="71" t="s">
        <v>6336</v>
      </c>
    </row>
    <row r="5" spans="1:26" ht="15.75" customHeight="1" x14ac:dyDescent="0.15">
      <c r="A5" s="60" t="s">
        <v>6337</v>
      </c>
      <c r="B5" s="71" t="s">
        <v>6338</v>
      </c>
    </row>
    <row r="6" spans="1:26" ht="15.75" customHeight="1" x14ac:dyDescent="0.15">
      <c r="A6" s="60" t="s">
        <v>6339</v>
      </c>
      <c r="B6" s="71" t="s">
        <v>6340</v>
      </c>
    </row>
    <row r="7" spans="1:26" ht="15.75" customHeight="1" x14ac:dyDescent="0.15">
      <c r="A7" s="60">
        <v>336</v>
      </c>
      <c r="B7" s="71" t="s">
        <v>6341</v>
      </c>
    </row>
    <row r="8" spans="1:26" ht="15.75" customHeight="1" x14ac:dyDescent="0.15">
      <c r="A8" s="60" t="s">
        <v>6342</v>
      </c>
      <c r="B8" s="71" t="s">
        <v>6343</v>
      </c>
    </row>
    <row r="9" spans="1:26" ht="15.75" customHeight="1" x14ac:dyDescent="0.15">
      <c r="A9" s="60" t="s">
        <v>6344</v>
      </c>
      <c r="B9" s="71" t="s">
        <v>6345</v>
      </c>
    </row>
    <row r="10" spans="1:26" ht="15.75" customHeight="1" x14ac:dyDescent="0.15">
      <c r="A10" s="60" t="s">
        <v>6346</v>
      </c>
      <c r="B10" s="71" t="s">
        <v>6347</v>
      </c>
    </row>
    <row r="11" spans="1:26" ht="15.75" customHeight="1" x14ac:dyDescent="0.15">
      <c r="A11" s="60">
        <v>349</v>
      </c>
      <c r="B11" s="71" t="s">
        <v>6348</v>
      </c>
    </row>
    <row r="12" spans="1:26" ht="15.75" customHeight="1" x14ac:dyDescent="0.15">
      <c r="A12" s="60" t="s">
        <v>6349</v>
      </c>
      <c r="B12" s="71" t="s">
        <v>6350</v>
      </c>
    </row>
    <row r="13" spans="1:26" ht="15.75" customHeight="1" x14ac:dyDescent="0.15">
      <c r="A13" s="60" t="s">
        <v>6351</v>
      </c>
      <c r="B13" s="71" t="s">
        <v>6352</v>
      </c>
    </row>
    <row r="14" spans="1:26" ht="15.75" customHeight="1" x14ac:dyDescent="0.15">
      <c r="A14" s="60" t="s">
        <v>6353</v>
      </c>
      <c r="B14" s="71" t="s">
        <v>6354</v>
      </c>
    </row>
    <row r="15" spans="1:26" ht="15.75" customHeight="1" x14ac:dyDescent="0.15">
      <c r="A15" s="60">
        <v>353</v>
      </c>
      <c r="B15" s="71" t="s">
        <v>6355</v>
      </c>
    </row>
    <row r="16" spans="1:26" ht="15.75" customHeight="1" x14ac:dyDescent="0.15">
      <c r="A16" s="60" t="s">
        <v>6356</v>
      </c>
      <c r="B16" s="71" t="s">
        <v>6357</v>
      </c>
    </row>
    <row r="17" spans="1:2" ht="15.75" customHeight="1" x14ac:dyDescent="0.15">
      <c r="A17" s="60" t="s">
        <v>6358</v>
      </c>
      <c r="B17" s="71" t="s">
        <v>6359</v>
      </c>
    </row>
    <row r="18" spans="1:2" ht="15.75" customHeight="1" x14ac:dyDescent="0.15">
      <c r="A18" s="60">
        <v>354</v>
      </c>
      <c r="B18" s="71" t="s">
        <v>6360</v>
      </c>
    </row>
    <row r="19" spans="1:2" ht="15.75" customHeight="1" x14ac:dyDescent="0.15">
      <c r="A19" s="60" t="s">
        <v>6361</v>
      </c>
      <c r="B19" s="71" t="s">
        <v>6362</v>
      </c>
    </row>
    <row r="20" spans="1:2" ht="15.75" customHeight="1" x14ac:dyDescent="0.15">
      <c r="A20" s="60" t="s">
        <v>6363</v>
      </c>
      <c r="B20" s="71" t="s">
        <v>6364</v>
      </c>
    </row>
    <row r="21" spans="1:2" ht="15.75" customHeight="1" x14ac:dyDescent="0.15">
      <c r="A21" s="60" t="s">
        <v>6365</v>
      </c>
      <c r="B21" s="71" t="s">
        <v>6366</v>
      </c>
    </row>
    <row r="22" spans="1:2" ht="15.75" customHeight="1" x14ac:dyDescent="0.15">
      <c r="A22" s="60" t="s">
        <v>6367</v>
      </c>
      <c r="B22" s="71" t="s">
        <v>6368</v>
      </c>
    </row>
    <row r="23" spans="1:2" ht="15.75" customHeight="1" x14ac:dyDescent="0.15">
      <c r="A23" s="60" t="s">
        <v>6369</v>
      </c>
      <c r="B23" s="71" t="s">
        <v>6370</v>
      </c>
    </row>
    <row r="24" spans="1:2" ht="15.75" customHeight="1" x14ac:dyDescent="0.15">
      <c r="A24" s="60" t="s">
        <v>6371</v>
      </c>
      <c r="B24" s="71" t="s">
        <v>6372</v>
      </c>
    </row>
    <row r="25" spans="1:2" ht="15.75" customHeight="1" x14ac:dyDescent="0.15">
      <c r="A25" s="60" t="s">
        <v>6373</v>
      </c>
      <c r="B25" s="71" t="s">
        <v>6374</v>
      </c>
    </row>
    <row r="26" spans="1:2" ht="15.75" customHeight="1" x14ac:dyDescent="0.15">
      <c r="A26" s="60" t="s">
        <v>6375</v>
      </c>
      <c r="B26" s="71" t="s">
        <v>6376</v>
      </c>
    </row>
    <row r="27" spans="1:2" ht="15.75" customHeight="1" x14ac:dyDescent="0.15">
      <c r="A27" s="60" t="s">
        <v>6377</v>
      </c>
      <c r="B27" s="71" t="s">
        <v>6378</v>
      </c>
    </row>
    <row r="28" spans="1:2" ht="15.75" customHeight="1" x14ac:dyDescent="0.15">
      <c r="A28" s="60" t="s">
        <v>6379</v>
      </c>
      <c r="B28" s="71" t="s">
        <v>6380</v>
      </c>
    </row>
    <row r="29" spans="1:2" ht="15.75" customHeight="1" x14ac:dyDescent="0.15">
      <c r="A29" s="60" t="s">
        <v>6381</v>
      </c>
      <c r="B29" s="71" t="s">
        <v>6382</v>
      </c>
    </row>
    <row r="30" spans="1:2" ht="15.75" customHeight="1" x14ac:dyDescent="0.15">
      <c r="A30" s="60" t="s">
        <v>6383</v>
      </c>
      <c r="B30" s="71" t="s">
        <v>6384</v>
      </c>
    </row>
    <row r="31" spans="1:2" ht="15.75" customHeight="1" x14ac:dyDescent="0.15">
      <c r="A31" s="60">
        <v>710</v>
      </c>
      <c r="B31" s="71" t="s">
        <v>6385</v>
      </c>
    </row>
    <row r="32" spans="1:2" ht="15.75" customHeight="1" x14ac:dyDescent="0.15">
      <c r="A32" s="60" t="s">
        <v>6386</v>
      </c>
      <c r="B32" s="71" t="s">
        <v>6387</v>
      </c>
    </row>
    <row r="33" spans="1:2" ht="15.75" customHeight="1" x14ac:dyDescent="0.15">
      <c r="A33" s="60" t="s">
        <v>6388</v>
      </c>
      <c r="B33" s="71" t="s">
        <v>6389</v>
      </c>
    </row>
    <row r="34" spans="1:2" ht="15.75" customHeight="1" x14ac:dyDescent="0.15">
      <c r="A34" s="60">
        <v>714</v>
      </c>
      <c r="B34" s="71" t="s">
        <v>6390</v>
      </c>
    </row>
    <row r="35" spans="1:2" ht="15.75" customHeight="1" x14ac:dyDescent="0.15">
      <c r="A35" s="60" t="s">
        <v>6391</v>
      </c>
      <c r="B35" s="71" t="s">
        <v>6392</v>
      </c>
    </row>
    <row r="36" spans="1:2" ht="15.75" customHeight="1" x14ac:dyDescent="0.15">
      <c r="A36" s="60" t="s">
        <v>6393</v>
      </c>
      <c r="B36" s="71" t="s">
        <v>6394</v>
      </c>
    </row>
    <row r="37" spans="1:2" ht="15.75" customHeight="1" x14ac:dyDescent="0.15">
      <c r="A37" s="60" t="s">
        <v>6395</v>
      </c>
      <c r="B37" s="71" t="s">
        <v>6396</v>
      </c>
    </row>
    <row r="38" spans="1:2" ht="15.75" customHeight="1" x14ac:dyDescent="0.15">
      <c r="A38" s="60" t="s">
        <v>6397</v>
      </c>
      <c r="B38" s="71" t="s">
        <v>6398</v>
      </c>
    </row>
    <row r="39" spans="1:2" ht="15.75" customHeight="1" x14ac:dyDescent="0.15">
      <c r="A39" s="60" t="s">
        <v>6399</v>
      </c>
      <c r="B39" s="71" t="s">
        <v>6400</v>
      </c>
    </row>
    <row r="40" spans="1:2" ht="15.75" customHeight="1" x14ac:dyDescent="0.15">
      <c r="A40" s="60" t="s">
        <v>6401</v>
      </c>
      <c r="B40" s="71" t="s">
        <v>6402</v>
      </c>
    </row>
    <row r="41" spans="1:2" ht="15.75" customHeight="1" x14ac:dyDescent="0.15">
      <c r="A41" s="60" t="s">
        <v>6403</v>
      </c>
      <c r="B41" s="71" t="s">
        <v>6404</v>
      </c>
    </row>
    <row r="42" spans="1:2" ht="15.75" customHeight="1" x14ac:dyDescent="0.15">
      <c r="A42" s="60" t="s">
        <v>6405</v>
      </c>
      <c r="B42" s="71" t="s">
        <v>6406</v>
      </c>
    </row>
    <row r="43" spans="1:2" ht="15.75" customHeight="1" x14ac:dyDescent="0.15">
      <c r="A43" s="60" t="s">
        <v>6407</v>
      </c>
      <c r="B43" s="71" t="s">
        <v>6408</v>
      </c>
    </row>
    <row r="44" spans="1:2" ht="15.75" customHeight="1" x14ac:dyDescent="0.15">
      <c r="A44" s="60" t="s">
        <v>6409</v>
      </c>
      <c r="B44" s="71" t="s">
        <v>6410</v>
      </c>
    </row>
    <row r="45" spans="1:2" ht="15.75" customHeight="1" x14ac:dyDescent="0.15">
      <c r="A45" s="60" t="s">
        <v>6411</v>
      </c>
      <c r="B45" s="71" t="s">
        <v>6412</v>
      </c>
    </row>
    <row r="46" spans="1:2" ht="15.75" customHeight="1" x14ac:dyDescent="0.15">
      <c r="A46" s="60" t="s">
        <v>6413</v>
      </c>
      <c r="B46" s="71" t="s">
        <v>6414</v>
      </c>
    </row>
    <row r="47" spans="1:2" ht="15.75" customHeight="1" x14ac:dyDescent="0.15">
      <c r="A47" s="60" t="s">
        <v>6415</v>
      </c>
      <c r="B47" s="71" t="s">
        <v>6416</v>
      </c>
    </row>
    <row r="48" spans="1:2" ht="15.75" customHeight="1" x14ac:dyDescent="0.15">
      <c r="A48" s="60" t="s">
        <v>6417</v>
      </c>
      <c r="B48" s="71" t="s">
        <v>6418</v>
      </c>
    </row>
    <row r="49" spans="1:2" ht="14" x14ac:dyDescent="0.15">
      <c r="A49" s="60" t="s">
        <v>6419</v>
      </c>
      <c r="B49" s="71" t="s">
        <v>6420</v>
      </c>
    </row>
    <row r="50" spans="1:2" ht="14" x14ac:dyDescent="0.15">
      <c r="A50" s="60" t="s">
        <v>6421</v>
      </c>
      <c r="B50" s="71" t="s">
        <v>6422</v>
      </c>
    </row>
    <row r="51" spans="1:2" ht="14" x14ac:dyDescent="0.15">
      <c r="A51" s="60" t="s">
        <v>6423</v>
      </c>
      <c r="B51" s="71" t="s">
        <v>6424</v>
      </c>
    </row>
    <row r="52" spans="1:2" ht="14" x14ac:dyDescent="0.15">
      <c r="A52" s="60" t="s">
        <v>6425</v>
      </c>
      <c r="B52" s="71" t="s">
        <v>6426</v>
      </c>
    </row>
    <row r="53" spans="1:2" ht="14" x14ac:dyDescent="0.15">
      <c r="A53" s="60" t="s">
        <v>6427</v>
      </c>
      <c r="B53" s="71" t="s">
        <v>6428</v>
      </c>
    </row>
    <row r="54" spans="1:2" ht="14" x14ac:dyDescent="0.15">
      <c r="A54" s="60">
        <v>720</v>
      </c>
      <c r="B54" s="71" t="s">
        <v>6429</v>
      </c>
    </row>
    <row r="55" spans="1:2" ht="14" x14ac:dyDescent="0.15">
      <c r="A55" s="60" t="s">
        <v>6430</v>
      </c>
      <c r="B55" s="71" t="s">
        <v>6431</v>
      </c>
    </row>
    <row r="56" spans="1:2" ht="14" x14ac:dyDescent="0.15">
      <c r="A56" s="60">
        <v>721</v>
      </c>
      <c r="B56" s="71" t="s">
        <v>6432</v>
      </c>
    </row>
    <row r="57" spans="1:2" ht="14" x14ac:dyDescent="0.15">
      <c r="A57" s="60" t="s">
        <v>6433</v>
      </c>
      <c r="B57" s="71" t="s">
        <v>6434</v>
      </c>
    </row>
    <row r="58" spans="1:2" ht="14" x14ac:dyDescent="0.15">
      <c r="A58" s="60" t="s">
        <v>6435</v>
      </c>
      <c r="B58" s="71" t="s">
        <v>6436</v>
      </c>
    </row>
    <row r="59" spans="1:2" ht="14" x14ac:dyDescent="0.15">
      <c r="A59" s="60" t="s">
        <v>6437</v>
      </c>
      <c r="B59" s="71" t="s">
        <v>6438</v>
      </c>
    </row>
    <row r="60" spans="1:2" ht="14" x14ac:dyDescent="0.15">
      <c r="A60" s="60" t="s">
        <v>6439</v>
      </c>
      <c r="B60" s="71" t="s">
        <v>6440</v>
      </c>
    </row>
    <row r="61" spans="1:2" ht="14" x14ac:dyDescent="0.15">
      <c r="A61" s="60" t="s">
        <v>6441</v>
      </c>
      <c r="B61" s="71" t="s">
        <v>6442</v>
      </c>
    </row>
    <row r="62" spans="1:2" ht="14" x14ac:dyDescent="0.15">
      <c r="A62" s="60" t="s">
        <v>6443</v>
      </c>
      <c r="B62" s="71" t="s">
        <v>6444</v>
      </c>
    </row>
    <row r="63" spans="1:2" ht="14" x14ac:dyDescent="0.15">
      <c r="A63" s="60">
        <v>722</v>
      </c>
      <c r="B63" s="71" t="s">
        <v>6445</v>
      </c>
    </row>
    <row r="64" spans="1:2" ht="14" x14ac:dyDescent="0.15">
      <c r="A64" s="60" t="s">
        <v>6446</v>
      </c>
      <c r="B64" s="71" t="s">
        <v>6447</v>
      </c>
    </row>
    <row r="65" spans="1:2" ht="14" x14ac:dyDescent="0.15">
      <c r="A65" s="60" t="s">
        <v>6448</v>
      </c>
      <c r="B65" s="71" t="s">
        <v>6449</v>
      </c>
    </row>
    <row r="66" spans="1:2" ht="14" x14ac:dyDescent="0.15">
      <c r="A66" s="60" t="s">
        <v>6450</v>
      </c>
      <c r="B66" s="71" t="s">
        <v>6451</v>
      </c>
    </row>
    <row r="67" spans="1:2" ht="14" x14ac:dyDescent="0.15">
      <c r="A67" s="60" t="s">
        <v>6452</v>
      </c>
      <c r="B67" s="71" t="s">
        <v>6453</v>
      </c>
    </row>
    <row r="68" spans="1:2" ht="14" x14ac:dyDescent="0.15">
      <c r="A68" s="60" t="s">
        <v>6454</v>
      </c>
      <c r="B68" s="71" t="s">
        <v>6455</v>
      </c>
    </row>
    <row r="69" spans="1:2" ht="14" x14ac:dyDescent="0.15">
      <c r="A69" s="60" t="s">
        <v>6456</v>
      </c>
      <c r="B69" s="71" t="s">
        <v>6457</v>
      </c>
    </row>
    <row r="70" spans="1:2" ht="14" x14ac:dyDescent="0.15">
      <c r="A70" s="60" t="s">
        <v>6458</v>
      </c>
      <c r="B70" s="71" t="s">
        <v>6459</v>
      </c>
    </row>
    <row r="71" spans="1:2" ht="14" x14ac:dyDescent="0.15">
      <c r="A71" s="60" t="s">
        <v>6460</v>
      </c>
      <c r="B71" s="71" t="s">
        <v>6461</v>
      </c>
    </row>
    <row r="72" spans="1:2" ht="14" x14ac:dyDescent="0.15">
      <c r="A72" s="60" t="s">
        <v>6462</v>
      </c>
      <c r="B72" s="71" t="s">
        <v>6463</v>
      </c>
    </row>
    <row r="73" spans="1:2" ht="14" x14ac:dyDescent="0.15">
      <c r="A73" s="60" t="s">
        <v>6464</v>
      </c>
      <c r="B73" s="71" t="s">
        <v>6465</v>
      </c>
    </row>
    <row r="74" spans="1:2" ht="14" x14ac:dyDescent="0.15">
      <c r="A74" s="60">
        <v>723</v>
      </c>
      <c r="B74" s="71" t="s">
        <v>6466</v>
      </c>
    </row>
    <row r="75" spans="1:2" ht="14" x14ac:dyDescent="0.15">
      <c r="A75" s="60" t="s">
        <v>6467</v>
      </c>
      <c r="B75" s="71" t="s">
        <v>6468</v>
      </c>
    </row>
    <row r="76" spans="1:2" ht="14" x14ac:dyDescent="0.15">
      <c r="A76" s="60" t="s">
        <v>6469</v>
      </c>
      <c r="B76" s="71" t="s">
        <v>6470</v>
      </c>
    </row>
    <row r="77" spans="1:2" ht="14" x14ac:dyDescent="0.15">
      <c r="A77" s="60" t="s">
        <v>6471</v>
      </c>
      <c r="B77" s="71" t="s">
        <v>6472</v>
      </c>
    </row>
    <row r="78" spans="1:2" ht="14" x14ac:dyDescent="0.15">
      <c r="A78" s="60" t="s">
        <v>6473</v>
      </c>
      <c r="B78" s="71" t="s">
        <v>6474</v>
      </c>
    </row>
    <row r="79" spans="1:2" ht="14" x14ac:dyDescent="0.15">
      <c r="A79" s="60" t="s">
        <v>6475</v>
      </c>
      <c r="B79" s="71" t="s">
        <v>6476</v>
      </c>
    </row>
    <row r="80" spans="1:2" ht="14" x14ac:dyDescent="0.15">
      <c r="A80" s="60" t="s">
        <v>6477</v>
      </c>
      <c r="B80" s="71" t="s">
        <v>6478</v>
      </c>
    </row>
    <row r="81" spans="1:2" ht="14" x14ac:dyDescent="0.15">
      <c r="A81" s="60" t="s">
        <v>6479</v>
      </c>
      <c r="B81" s="71" t="s">
        <v>6480</v>
      </c>
    </row>
    <row r="82" spans="1:2" ht="14" x14ac:dyDescent="0.15">
      <c r="A82" s="60" t="s">
        <v>6481</v>
      </c>
      <c r="B82" s="71" t="s">
        <v>6482</v>
      </c>
    </row>
    <row r="83" spans="1:2" ht="14" x14ac:dyDescent="0.15">
      <c r="A83" s="60" t="s">
        <v>6483</v>
      </c>
      <c r="B83" s="71" t="s">
        <v>6484</v>
      </c>
    </row>
    <row r="84" spans="1:2" ht="14" x14ac:dyDescent="0.15">
      <c r="A84" s="60" t="s">
        <v>6485</v>
      </c>
      <c r="B84" s="71" t="s">
        <v>6486</v>
      </c>
    </row>
    <row r="85" spans="1:2" ht="14" x14ac:dyDescent="0.15">
      <c r="A85" s="60" t="s">
        <v>6487</v>
      </c>
      <c r="B85" s="71" t="s">
        <v>6488</v>
      </c>
    </row>
    <row r="86" spans="1:2" ht="14" x14ac:dyDescent="0.15">
      <c r="A86" s="60" t="s">
        <v>6489</v>
      </c>
      <c r="B86" s="71" t="s">
        <v>6490</v>
      </c>
    </row>
    <row r="87" spans="1:2" ht="14" x14ac:dyDescent="0.15">
      <c r="A87" s="60" t="s">
        <v>6491</v>
      </c>
      <c r="B87" s="71" t="s">
        <v>6492</v>
      </c>
    </row>
    <row r="88" spans="1:2" ht="14" x14ac:dyDescent="0.15">
      <c r="A88" s="60">
        <v>725</v>
      </c>
      <c r="B88" s="71" t="s">
        <v>6493</v>
      </c>
    </row>
    <row r="89" spans="1:2" ht="14" x14ac:dyDescent="0.15">
      <c r="A89" s="60">
        <v>726</v>
      </c>
      <c r="B89" s="71" t="s">
        <v>6494</v>
      </c>
    </row>
    <row r="90" spans="1:2" ht="14" x14ac:dyDescent="0.15">
      <c r="A90" s="60" t="s">
        <v>6495</v>
      </c>
      <c r="B90" s="71" t="s">
        <v>6496</v>
      </c>
    </row>
    <row r="91" spans="1:2" ht="14" x14ac:dyDescent="0.15">
      <c r="A91" s="60" t="s">
        <v>6497</v>
      </c>
      <c r="B91" s="71" t="s">
        <v>6498</v>
      </c>
    </row>
    <row r="92" spans="1:2" ht="14" x14ac:dyDescent="0.15">
      <c r="A92" s="60" t="s">
        <v>6499</v>
      </c>
      <c r="B92" s="71" t="s">
        <v>6500</v>
      </c>
    </row>
    <row r="93" spans="1:2" ht="14" x14ac:dyDescent="0.15">
      <c r="A93" s="60" t="s">
        <v>6501</v>
      </c>
      <c r="B93" s="71" t="s">
        <v>6502</v>
      </c>
    </row>
    <row r="94" spans="1:2" ht="14" x14ac:dyDescent="0.15">
      <c r="A94" s="60" t="s">
        <v>6503</v>
      </c>
      <c r="B94" s="71" t="s">
        <v>6504</v>
      </c>
    </row>
    <row r="95" spans="1:2" ht="14" x14ac:dyDescent="0.15">
      <c r="A95" s="60" t="s">
        <v>6505</v>
      </c>
      <c r="B95" s="71" t="s">
        <v>6506</v>
      </c>
    </row>
    <row r="96" spans="1:2" ht="14" x14ac:dyDescent="0.15">
      <c r="A96" s="60" t="s">
        <v>6507</v>
      </c>
      <c r="B96" s="71" t="s">
        <v>6508</v>
      </c>
    </row>
    <row r="97" spans="1:2" ht="14" x14ac:dyDescent="0.15">
      <c r="A97" s="60" t="s">
        <v>6509</v>
      </c>
      <c r="B97" s="71" t="s">
        <v>6510</v>
      </c>
    </row>
    <row r="98" spans="1:2" ht="14" x14ac:dyDescent="0.15">
      <c r="A98" s="60" t="s">
        <v>6511</v>
      </c>
      <c r="B98" s="71" t="s">
        <v>6512</v>
      </c>
    </row>
    <row r="99" spans="1:2" ht="14" x14ac:dyDescent="0.15">
      <c r="A99" s="60" t="s">
        <v>6513</v>
      </c>
      <c r="B99" s="71" t="s">
        <v>6514</v>
      </c>
    </row>
    <row r="100" spans="1:2" ht="14" x14ac:dyDescent="0.15">
      <c r="A100" s="60" t="s">
        <v>6515</v>
      </c>
      <c r="B100" s="71" t="s">
        <v>6516</v>
      </c>
    </row>
    <row r="101" spans="1:2" ht="14" x14ac:dyDescent="0.15">
      <c r="A101" s="60" t="s">
        <v>6517</v>
      </c>
      <c r="B101" s="71" t="s">
        <v>6518</v>
      </c>
    </row>
    <row r="102" spans="1:2" ht="14" x14ac:dyDescent="0.15">
      <c r="A102" s="60" t="s">
        <v>6519</v>
      </c>
      <c r="B102" s="71" t="s">
        <v>6520</v>
      </c>
    </row>
    <row r="103" spans="1:2" ht="14" x14ac:dyDescent="0.15">
      <c r="A103" s="60" t="s">
        <v>6521</v>
      </c>
      <c r="B103" s="71" t="s">
        <v>6522</v>
      </c>
    </row>
    <row r="104" spans="1:2" ht="14" x14ac:dyDescent="0.15">
      <c r="A104" s="60" t="s">
        <v>6523</v>
      </c>
      <c r="B104" s="71" t="s">
        <v>6524</v>
      </c>
    </row>
    <row r="105" spans="1:2" ht="14" x14ac:dyDescent="0.15">
      <c r="A105" s="60" t="s">
        <v>6525</v>
      </c>
      <c r="B105" s="71" t="s">
        <v>6526</v>
      </c>
    </row>
    <row r="106" spans="1:2" ht="14" x14ac:dyDescent="0.15">
      <c r="A106" s="60" t="s">
        <v>6527</v>
      </c>
      <c r="B106" s="71" t="s">
        <v>6528</v>
      </c>
    </row>
    <row r="107" spans="1:2" ht="14" x14ac:dyDescent="0.15">
      <c r="A107" s="60" t="s">
        <v>6529</v>
      </c>
      <c r="B107" s="71" t="s">
        <v>6530</v>
      </c>
    </row>
    <row r="108" spans="1:2" ht="14" x14ac:dyDescent="0.15">
      <c r="A108" s="60" t="s">
        <v>6531</v>
      </c>
      <c r="B108" s="71" t="s">
        <v>6532</v>
      </c>
    </row>
    <row r="109" spans="1:2" ht="14" x14ac:dyDescent="0.15">
      <c r="A109" s="60" t="s">
        <v>6533</v>
      </c>
      <c r="B109" s="71" t="s">
        <v>6534</v>
      </c>
    </row>
    <row r="110" spans="1:2" ht="14" x14ac:dyDescent="0.15">
      <c r="A110" s="60" t="s">
        <v>6535</v>
      </c>
      <c r="B110" s="71" t="s">
        <v>6536</v>
      </c>
    </row>
    <row r="111" spans="1:2" ht="14" x14ac:dyDescent="0.15">
      <c r="A111" s="60" t="s">
        <v>6537</v>
      </c>
      <c r="B111" s="71" t="s">
        <v>6538</v>
      </c>
    </row>
    <row r="112" spans="1:2" ht="14" x14ac:dyDescent="0.15">
      <c r="A112" s="60">
        <v>733</v>
      </c>
      <c r="B112" s="71" t="s">
        <v>6539</v>
      </c>
    </row>
    <row r="113" spans="1:2" ht="14" x14ac:dyDescent="0.15">
      <c r="A113" s="60" t="s">
        <v>6540</v>
      </c>
      <c r="B113" s="71" t="s">
        <v>6541</v>
      </c>
    </row>
    <row r="114" spans="1:2" ht="14" x14ac:dyDescent="0.15">
      <c r="A114" s="60" t="s">
        <v>6542</v>
      </c>
      <c r="B114" s="71" t="s">
        <v>6543</v>
      </c>
    </row>
    <row r="115" spans="1:2" ht="14" x14ac:dyDescent="0.15">
      <c r="A115" s="60" t="s">
        <v>6544</v>
      </c>
      <c r="B115" s="71" t="s">
        <v>6545</v>
      </c>
    </row>
    <row r="116" spans="1:2" ht="14" x14ac:dyDescent="0.15">
      <c r="A116" s="60" t="s">
        <v>6546</v>
      </c>
      <c r="B116" s="71" t="s">
        <v>6547</v>
      </c>
    </row>
    <row r="117" spans="1:2" ht="14" x14ac:dyDescent="0.15">
      <c r="A117" s="60" t="s">
        <v>6548</v>
      </c>
      <c r="B117" s="71" t="s">
        <v>6549</v>
      </c>
    </row>
    <row r="118" spans="1:2" ht="14" x14ac:dyDescent="0.15">
      <c r="A118" s="60" t="s">
        <v>6550</v>
      </c>
      <c r="B118" s="71" t="s">
        <v>6551</v>
      </c>
    </row>
    <row r="119" spans="1:2" ht="14" x14ac:dyDescent="0.15">
      <c r="A119" s="60" t="s">
        <v>6552</v>
      </c>
      <c r="B119" s="71" t="s">
        <v>6553</v>
      </c>
    </row>
    <row r="120" spans="1:2" ht="14" x14ac:dyDescent="0.15">
      <c r="A120" s="60" t="s">
        <v>6554</v>
      </c>
      <c r="B120" s="71" t="s">
        <v>6555</v>
      </c>
    </row>
    <row r="121" spans="1:2" ht="14" x14ac:dyDescent="0.15">
      <c r="A121" s="60" t="s">
        <v>6556</v>
      </c>
      <c r="B121" s="71" t="s">
        <v>6557</v>
      </c>
    </row>
    <row r="122" spans="1:2" ht="14" x14ac:dyDescent="0.15">
      <c r="A122" s="60" t="s">
        <v>6558</v>
      </c>
      <c r="B122" s="71" t="s">
        <v>6559</v>
      </c>
    </row>
    <row r="123" spans="1:2" ht="14" x14ac:dyDescent="0.15">
      <c r="A123" s="60">
        <v>781</v>
      </c>
      <c r="B123" s="71" t="s">
        <v>6560</v>
      </c>
    </row>
    <row r="124" spans="1:2" ht="14" x14ac:dyDescent="0.15">
      <c r="A124" s="60" t="s">
        <v>6561</v>
      </c>
      <c r="B124" s="71" t="s">
        <v>6562</v>
      </c>
    </row>
    <row r="125" spans="1:2" ht="14" x14ac:dyDescent="0.15">
      <c r="A125" s="60">
        <v>782</v>
      </c>
      <c r="B125" s="71" t="s">
        <v>6563</v>
      </c>
    </row>
    <row r="126" spans="1:2" ht="14" x14ac:dyDescent="0.15">
      <c r="A126" s="60">
        <v>784</v>
      </c>
      <c r="B126" s="71" t="s">
        <v>6564</v>
      </c>
    </row>
    <row r="127" spans="1:2" ht="14" x14ac:dyDescent="0.15">
      <c r="A127" s="60" t="s">
        <v>6565</v>
      </c>
      <c r="B127" s="71" t="s">
        <v>6566</v>
      </c>
    </row>
    <row r="128" spans="1:2" ht="14" x14ac:dyDescent="0.15">
      <c r="A128" s="60" t="s">
        <v>6567</v>
      </c>
      <c r="B128" s="71" t="s">
        <v>6568</v>
      </c>
    </row>
    <row r="129" spans="1:2" ht="14" x14ac:dyDescent="0.15">
      <c r="A129" s="60" t="s">
        <v>6569</v>
      </c>
      <c r="B129" s="71" t="s">
        <v>6570</v>
      </c>
    </row>
    <row r="130" spans="1:2" ht="14" x14ac:dyDescent="0.15">
      <c r="A130" s="60" t="s">
        <v>6571</v>
      </c>
      <c r="B130" s="71" t="s">
        <v>6572</v>
      </c>
    </row>
    <row r="131" spans="1:2" ht="14" x14ac:dyDescent="0.15">
      <c r="A131" s="60" t="s">
        <v>6573</v>
      </c>
      <c r="B131" s="71" t="s">
        <v>6574</v>
      </c>
    </row>
    <row r="132" spans="1:2" ht="14" x14ac:dyDescent="0.15">
      <c r="A132" s="60" t="s">
        <v>6575</v>
      </c>
      <c r="B132" s="71" t="s">
        <v>6576</v>
      </c>
    </row>
    <row r="133" spans="1:2" ht="14" x14ac:dyDescent="0.15">
      <c r="A133" s="60" t="s">
        <v>6577</v>
      </c>
      <c r="B133" s="71" t="s">
        <v>6578</v>
      </c>
    </row>
    <row r="134" spans="1:2" ht="14" x14ac:dyDescent="0.15">
      <c r="A134" s="60">
        <v>846</v>
      </c>
      <c r="B134" s="71" t="s">
        <v>6579</v>
      </c>
    </row>
    <row r="135" spans="1:2" ht="14" x14ac:dyDescent="0.15">
      <c r="A135" s="60">
        <v>847</v>
      </c>
      <c r="B135" s="71" t="s">
        <v>6580</v>
      </c>
    </row>
    <row r="136" spans="1:2" ht="14" x14ac:dyDescent="0.15">
      <c r="A136" s="60" t="s">
        <v>6581</v>
      </c>
      <c r="B136" s="71" t="s">
        <v>6582</v>
      </c>
    </row>
    <row r="137" spans="1:2" ht="14" x14ac:dyDescent="0.15">
      <c r="A137" s="60" t="s">
        <v>6583</v>
      </c>
      <c r="B137" s="71" t="s">
        <v>6584</v>
      </c>
    </row>
    <row r="138" spans="1:2" ht="14" x14ac:dyDescent="0.15">
      <c r="A138" s="60" t="s">
        <v>6585</v>
      </c>
      <c r="B138" s="71" t="s">
        <v>6586</v>
      </c>
    </row>
    <row r="139" spans="1:2" ht="14" x14ac:dyDescent="0.15">
      <c r="A139" s="60" t="s">
        <v>6587</v>
      </c>
      <c r="B139" s="71" t="s">
        <v>6588</v>
      </c>
    </row>
    <row r="140" spans="1:2" ht="14" x14ac:dyDescent="0.15">
      <c r="A140" s="60" t="s">
        <v>6589</v>
      </c>
      <c r="B140" s="71" t="s">
        <v>6590</v>
      </c>
    </row>
    <row r="141" spans="1:2" ht="14" x14ac:dyDescent="0.15">
      <c r="A141" s="60" t="s">
        <v>6591</v>
      </c>
      <c r="B141" s="71" t="s">
        <v>6592</v>
      </c>
    </row>
    <row r="142" spans="1:2" ht="14" x14ac:dyDescent="0.15">
      <c r="A142" s="60" t="s">
        <v>6593</v>
      </c>
      <c r="B142" s="71" t="s">
        <v>6594</v>
      </c>
    </row>
    <row r="143" spans="1:2" ht="14" x14ac:dyDescent="0.15">
      <c r="A143" s="60" t="s">
        <v>6595</v>
      </c>
      <c r="B143" s="71" t="s">
        <v>6596</v>
      </c>
    </row>
    <row r="144" spans="1:2" ht="14" x14ac:dyDescent="0.15">
      <c r="A144" s="60" t="s">
        <v>6339</v>
      </c>
      <c r="B144" s="71" t="s">
        <v>6340</v>
      </c>
    </row>
    <row r="145" spans="1:2" ht="14" x14ac:dyDescent="0.15">
      <c r="A145" s="60">
        <v>339</v>
      </c>
      <c r="B145" s="71" t="s">
        <v>6597</v>
      </c>
    </row>
    <row r="146" spans="1:2" ht="14" x14ac:dyDescent="0.15">
      <c r="A146" s="60" t="s">
        <v>6337</v>
      </c>
      <c r="B146" s="71" t="s">
        <v>6598</v>
      </c>
    </row>
    <row r="147" spans="1:2" ht="14" x14ac:dyDescent="0.15">
      <c r="A147" s="60" t="s">
        <v>6351</v>
      </c>
      <c r="B147" s="71" t="s">
        <v>6352</v>
      </c>
    </row>
    <row r="148" spans="1:2" ht="14" x14ac:dyDescent="0.15">
      <c r="A148" s="60" t="s">
        <v>6353</v>
      </c>
      <c r="B148" s="71" t="s">
        <v>6599</v>
      </c>
    </row>
    <row r="149" spans="1:2" ht="14" x14ac:dyDescent="0.15">
      <c r="A149" s="60">
        <v>353</v>
      </c>
      <c r="B149" s="71" t="s">
        <v>6600</v>
      </c>
    </row>
    <row r="150" spans="1:2" ht="14" x14ac:dyDescent="0.15">
      <c r="A150" s="60" t="s">
        <v>6601</v>
      </c>
      <c r="B150" s="71" t="s">
        <v>6602</v>
      </c>
    </row>
    <row r="151" spans="1:2" ht="14" x14ac:dyDescent="0.15">
      <c r="A151" s="60" t="s">
        <v>6356</v>
      </c>
      <c r="B151" s="71" t="s">
        <v>6357</v>
      </c>
    </row>
    <row r="152" spans="1:2" ht="14" x14ac:dyDescent="0.15">
      <c r="A152" s="60" t="s">
        <v>6358</v>
      </c>
      <c r="B152" s="71" t="s">
        <v>6603</v>
      </c>
    </row>
    <row r="153" spans="1:2" ht="14" x14ac:dyDescent="0.15">
      <c r="A153" s="60">
        <v>354</v>
      </c>
      <c r="B153" s="71" t="s">
        <v>6604</v>
      </c>
    </row>
    <row r="154" spans="1:2" ht="14" x14ac:dyDescent="0.15">
      <c r="A154" s="60">
        <v>354</v>
      </c>
      <c r="B154" s="71" t="s">
        <v>6605</v>
      </c>
    </row>
    <row r="155" spans="1:2" ht="14" x14ac:dyDescent="0.15">
      <c r="A155" s="60" t="s">
        <v>6361</v>
      </c>
      <c r="B155" s="71" t="s">
        <v>6606</v>
      </c>
    </row>
    <row r="156" spans="1:2" ht="14" x14ac:dyDescent="0.15">
      <c r="A156" s="60" t="s">
        <v>6363</v>
      </c>
      <c r="B156" s="71" t="s">
        <v>6607</v>
      </c>
    </row>
    <row r="157" spans="1:2" ht="14" x14ac:dyDescent="0.15">
      <c r="A157" s="60" t="s">
        <v>6363</v>
      </c>
      <c r="B157" s="71" t="s">
        <v>6608</v>
      </c>
    </row>
    <row r="158" spans="1:2" ht="14" x14ac:dyDescent="0.15">
      <c r="A158" s="60" t="s">
        <v>6365</v>
      </c>
      <c r="B158" s="71" t="s">
        <v>6609</v>
      </c>
    </row>
    <row r="159" spans="1:2" ht="14" x14ac:dyDescent="0.15">
      <c r="A159" s="60" t="s">
        <v>6365</v>
      </c>
      <c r="B159" s="71" t="s">
        <v>6610</v>
      </c>
    </row>
    <row r="160" spans="1:2" ht="14" x14ac:dyDescent="0.15">
      <c r="A160" s="60" t="s">
        <v>6367</v>
      </c>
      <c r="B160" s="71" t="s">
        <v>6611</v>
      </c>
    </row>
    <row r="161" spans="1:2" ht="14" x14ac:dyDescent="0.15">
      <c r="A161" s="60" t="s">
        <v>6367</v>
      </c>
      <c r="B161" s="71" t="s">
        <v>6612</v>
      </c>
    </row>
    <row r="162" spans="1:2" ht="14" x14ac:dyDescent="0.15">
      <c r="A162" s="60">
        <v>355</v>
      </c>
      <c r="B162" s="71" t="s">
        <v>6613</v>
      </c>
    </row>
    <row r="163" spans="1:2" ht="14" x14ac:dyDescent="0.15">
      <c r="A163" s="60">
        <v>355</v>
      </c>
      <c r="B163" s="71" t="s">
        <v>6614</v>
      </c>
    </row>
    <row r="164" spans="1:2" ht="14" x14ac:dyDescent="0.15">
      <c r="A164" s="60" t="s">
        <v>6369</v>
      </c>
      <c r="B164" s="71" t="s">
        <v>6615</v>
      </c>
    </row>
    <row r="165" spans="1:2" ht="14" x14ac:dyDescent="0.15">
      <c r="A165" s="60" t="s">
        <v>6369</v>
      </c>
      <c r="B165" s="71" t="s">
        <v>6616</v>
      </c>
    </row>
    <row r="166" spans="1:2" ht="14" x14ac:dyDescent="0.15">
      <c r="A166" s="60" t="s">
        <v>6373</v>
      </c>
      <c r="B166" s="71" t="s">
        <v>6617</v>
      </c>
    </row>
    <row r="167" spans="1:2" ht="14" x14ac:dyDescent="0.15">
      <c r="A167" s="60" t="s">
        <v>6373</v>
      </c>
      <c r="B167" s="71" t="s">
        <v>6618</v>
      </c>
    </row>
    <row r="168" spans="1:2" ht="14" x14ac:dyDescent="0.15">
      <c r="A168" s="60" t="s">
        <v>6375</v>
      </c>
      <c r="B168" s="71" t="s">
        <v>6619</v>
      </c>
    </row>
    <row r="169" spans="1:2" ht="14" x14ac:dyDescent="0.15">
      <c r="A169" s="60" t="s">
        <v>6375</v>
      </c>
      <c r="B169" s="71" t="s">
        <v>6620</v>
      </c>
    </row>
    <row r="170" spans="1:2" ht="14" x14ac:dyDescent="0.15">
      <c r="A170" s="60" t="s">
        <v>6377</v>
      </c>
      <c r="B170" s="71" t="s">
        <v>6621</v>
      </c>
    </row>
    <row r="171" spans="1:2" ht="14" x14ac:dyDescent="0.15">
      <c r="A171" s="60" t="s">
        <v>6377</v>
      </c>
      <c r="B171" s="71" t="s">
        <v>6622</v>
      </c>
    </row>
    <row r="172" spans="1:2" ht="14" x14ac:dyDescent="0.15">
      <c r="A172" s="60" t="s">
        <v>6381</v>
      </c>
      <c r="B172" s="71" t="s">
        <v>6623</v>
      </c>
    </row>
    <row r="173" spans="1:2" ht="14" x14ac:dyDescent="0.15">
      <c r="A173" s="60" t="s">
        <v>6624</v>
      </c>
      <c r="B173" s="71" t="s">
        <v>6625</v>
      </c>
    </row>
    <row r="174" spans="1:2" ht="14" x14ac:dyDescent="0.15">
      <c r="A174" s="60" t="s">
        <v>6346</v>
      </c>
      <c r="B174" s="71" t="s">
        <v>6347</v>
      </c>
    </row>
    <row r="175" spans="1:2" ht="14" x14ac:dyDescent="0.15">
      <c r="A175" s="60" t="s">
        <v>6342</v>
      </c>
      <c r="B175" s="71" t="s">
        <v>6626</v>
      </c>
    </row>
    <row r="176" spans="1:2" ht="14" x14ac:dyDescent="0.15">
      <c r="A176" s="60" t="s">
        <v>6342</v>
      </c>
      <c r="B176" s="71" t="s">
        <v>6627</v>
      </c>
    </row>
    <row r="177" spans="1:2" ht="14" x14ac:dyDescent="0.15">
      <c r="A177" s="60" t="s">
        <v>6342</v>
      </c>
      <c r="B177" s="71" t="s">
        <v>6628</v>
      </c>
    </row>
    <row r="178" spans="1:2" ht="14" x14ac:dyDescent="0.15">
      <c r="A178" s="60" t="s">
        <v>6344</v>
      </c>
      <c r="B178" s="71" t="s">
        <v>6629</v>
      </c>
    </row>
    <row r="179" spans="1:2" ht="14" x14ac:dyDescent="0.15">
      <c r="A179" s="60" t="s">
        <v>6344</v>
      </c>
      <c r="B179" s="71" t="s">
        <v>6630</v>
      </c>
    </row>
    <row r="180" spans="1:2" ht="14" x14ac:dyDescent="0.15">
      <c r="A180" s="60" t="s">
        <v>6344</v>
      </c>
      <c r="B180" s="71" t="s">
        <v>6631</v>
      </c>
    </row>
    <row r="181" spans="1:2" ht="14" x14ac:dyDescent="0.15">
      <c r="A181" s="60">
        <v>336</v>
      </c>
      <c r="B181" s="71" t="s">
        <v>6341</v>
      </c>
    </row>
    <row r="182" spans="1:2" ht="14" x14ac:dyDescent="0.15">
      <c r="A182" s="60">
        <v>349</v>
      </c>
      <c r="B182" s="71" t="s">
        <v>6632</v>
      </c>
    </row>
    <row r="183" spans="1:2" ht="14" x14ac:dyDescent="0.15">
      <c r="A183" s="60" t="s">
        <v>6633</v>
      </c>
      <c r="B183" s="71" t="s">
        <v>6634</v>
      </c>
    </row>
    <row r="184" spans="1:2" ht="14" x14ac:dyDescent="0.15">
      <c r="A184" s="60" t="s">
        <v>6635</v>
      </c>
      <c r="B184" s="71" t="s">
        <v>6636</v>
      </c>
    </row>
    <row r="185" spans="1:2" ht="14" x14ac:dyDescent="0.15">
      <c r="A185" s="60" t="s">
        <v>6637</v>
      </c>
      <c r="B185" s="71" t="s">
        <v>6638</v>
      </c>
    </row>
    <row r="186" spans="1:2" ht="14" x14ac:dyDescent="0.15">
      <c r="A186" s="60">
        <v>714</v>
      </c>
      <c r="B186" s="71" t="s">
        <v>6639</v>
      </c>
    </row>
    <row r="187" spans="1:2" ht="14" x14ac:dyDescent="0.15">
      <c r="A187" s="60">
        <v>274</v>
      </c>
      <c r="B187" s="71" t="s">
        <v>6640</v>
      </c>
    </row>
    <row r="188" spans="1:2" ht="14" x14ac:dyDescent="0.15">
      <c r="A188" s="60" t="s">
        <v>6641</v>
      </c>
      <c r="B188" s="71" t="s">
        <v>6642</v>
      </c>
    </row>
    <row r="189" spans="1:2" ht="14" x14ac:dyDescent="0.15">
      <c r="A189" s="60" t="s">
        <v>6395</v>
      </c>
      <c r="B189" s="71" t="s">
        <v>6643</v>
      </c>
    </row>
    <row r="190" spans="1:2" ht="14" x14ac:dyDescent="0.15">
      <c r="A190" s="60" t="s">
        <v>6395</v>
      </c>
      <c r="B190" s="71" t="s">
        <v>6644</v>
      </c>
    </row>
    <row r="191" spans="1:2" ht="14" x14ac:dyDescent="0.15">
      <c r="A191" s="60" t="s">
        <v>6397</v>
      </c>
      <c r="B191" s="71" t="s">
        <v>6645</v>
      </c>
    </row>
    <row r="192" spans="1:2" ht="14" x14ac:dyDescent="0.15">
      <c r="A192" s="60" t="s">
        <v>6397</v>
      </c>
      <c r="B192" s="71" t="s">
        <v>6646</v>
      </c>
    </row>
    <row r="193" spans="1:2" ht="14" x14ac:dyDescent="0.15">
      <c r="A193" s="60" t="s">
        <v>6548</v>
      </c>
      <c r="B193" s="71" t="s">
        <v>6647</v>
      </c>
    </row>
    <row r="194" spans="1:2" ht="14" x14ac:dyDescent="0.15">
      <c r="A194" s="60" t="s">
        <v>6548</v>
      </c>
      <c r="B194" s="71" t="s">
        <v>6648</v>
      </c>
    </row>
    <row r="195" spans="1:2" ht="14" x14ac:dyDescent="0.15">
      <c r="A195" s="60" t="s">
        <v>6409</v>
      </c>
      <c r="B195" s="71" t="s">
        <v>6649</v>
      </c>
    </row>
    <row r="196" spans="1:2" ht="14" x14ac:dyDescent="0.15">
      <c r="A196" s="60" t="s">
        <v>6409</v>
      </c>
      <c r="B196" s="71" t="s">
        <v>6650</v>
      </c>
    </row>
    <row r="197" spans="1:2" ht="14" x14ac:dyDescent="0.15">
      <c r="A197" s="60" t="s">
        <v>6413</v>
      </c>
      <c r="B197" s="71" t="s">
        <v>6651</v>
      </c>
    </row>
    <row r="198" spans="1:2" ht="14" x14ac:dyDescent="0.15">
      <c r="A198" s="60" t="s">
        <v>6413</v>
      </c>
      <c r="B198" s="71" t="s">
        <v>6652</v>
      </c>
    </row>
    <row r="199" spans="1:2" ht="14" x14ac:dyDescent="0.15">
      <c r="A199" s="60" t="s">
        <v>6421</v>
      </c>
      <c r="B199" s="71" t="s">
        <v>6653</v>
      </c>
    </row>
    <row r="200" spans="1:2" ht="14" x14ac:dyDescent="0.15">
      <c r="A200" s="60" t="s">
        <v>6421</v>
      </c>
      <c r="B200" s="71" t="s">
        <v>6654</v>
      </c>
    </row>
    <row r="201" spans="1:2" ht="14" x14ac:dyDescent="0.15">
      <c r="A201" s="60" t="s">
        <v>6423</v>
      </c>
      <c r="B201" s="71" t="s">
        <v>6655</v>
      </c>
    </row>
    <row r="202" spans="1:2" ht="14" x14ac:dyDescent="0.15">
      <c r="A202" s="60" t="s">
        <v>6423</v>
      </c>
      <c r="B202" s="71" t="s">
        <v>6656</v>
      </c>
    </row>
    <row r="203" spans="1:2" ht="14" x14ac:dyDescent="0.15">
      <c r="A203" s="60" t="s">
        <v>6425</v>
      </c>
      <c r="B203" s="71" t="s">
        <v>6657</v>
      </c>
    </row>
    <row r="204" spans="1:2" ht="14" x14ac:dyDescent="0.15">
      <c r="A204" s="60" t="s">
        <v>6425</v>
      </c>
      <c r="B204" s="71" t="s">
        <v>6658</v>
      </c>
    </row>
    <row r="205" spans="1:2" ht="14" x14ac:dyDescent="0.15">
      <c r="A205" s="60" t="s">
        <v>6383</v>
      </c>
      <c r="B205" s="71" t="s">
        <v>6659</v>
      </c>
    </row>
    <row r="206" spans="1:2" ht="14" x14ac:dyDescent="0.15">
      <c r="A206" s="60">
        <v>710</v>
      </c>
      <c r="B206" s="71" t="s">
        <v>6660</v>
      </c>
    </row>
    <row r="207" spans="1:2" ht="14" x14ac:dyDescent="0.15">
      <c r="A207" s="60">
        <v>725</v>
      </c>
      <c r="B207" s="71" t="s">
        <v>6493</v>
      </c>
    </row>
    <row r="208" spans="1:2" ht="14" x14ac:dyDescent="0.15">
      <c r="A208" s="60" t="s">
        <v>6552</v>
      </c>
      <c r="B208" s="71" t="s">
        <v>6661</v>
      </c>
    </row>
    <row r="209" spans="1:2" ht="14" x14ac:dyDescent="0.15">
      <c r="A209" s="60" t="s">
        <v>6552</v>
      </c>
      <c r="B209" s="71" t="s">
        <v>6662</v>
      </c>
    </row>
    <row r="210" spans="1:2" ht="14" x14ac:dyDescent="0.15">
      <c r="A210" s="60" t="s">
        <v>6552</v>
      </c>
      <c r="B210" s="71" t="s">
        <v>6663</v>
      </c>
    </row>
    <row r="211" spans="1:2" ht="14" x14ac:dyDescent="0.15">
      <c r="A211" s="60" t="s">
        <v>6552</v>
      </c>
      <c r="B211" s="71" t="s">
        <v>6664</v>
      </c>
    </row>
    <row r="212" spans="1:2" ht="14" x14ac:dyDescent="0.15">
      <c r="A212" s="60" t="s">
        <v>6552</v>
      </c>
      <c r="B212" s="71" t="s">
        <v>6665</v>
      </c>
    </row>
    <row r="213" spans="1:2" ht="14" x14ac:dyDescent="0.15">
      <c r="A213" s="60" t="s">
        <v>6471</v>
      </c>
      <c r="B213" s="71" t="s">
        <v>6666</v>
      </c>
    </row>
    <row r="214" spans="1:2" ht="14" x14ac:dyDescent="0.15">
      <c r="A214" s="60">
        <v>720</v>
      </c>
      <c r="B214" s="71" t="s">
        <v>6667</v>
      </c>
    </row>
    <row r="215" spans="1:2" ht="14" x14ac:dyDescent="0.15">
      <c r="A215" s="60">
        <v>720</v>
      </c>
      <c r="B215" s="71" t="s">
        <v>6668</v>
      </c>
    </row>
    <row r="216" spans="1:2" ht="14" x14ac:dyDescent="0.15">
      <c r="A216" s="60" t="s">
        <v>6430</v>
      </c>
      <c r="B216" s="71" t="s">
        <v>6431</v>
      </c>
    </row>
    <row r="217" spans="1:2" ht="14" x14ac:dyDescent="0.15">
      <c r="A217" s="60" t="s">
        <v>6439</v>
      </c>
      <c r="B217" s="71" t="s">
        <v>6669</v>
      </c>
    </row>
    <row r="218" spans="1:2" ht="14" x14ac:dyDescent="0.15">
      <c r="A218" s="60">
        <v>721</v>
      </c>
      <c r="B218" s="71" t="s">
        <v>6670</v>
      </c>
    </row>
    <row r="219" spans="1:2" ht="14" x14ac:dyDescent="0.15">
      <c r="A219" s="60">
        <v>721</v>
      </c>
      <c r="B219" s="71" t="s">
        <v>6671</v>
      </c>
    </row>
    <row r="220" spans="1:2" ht="14" x14ac:dyDescent="0.15">
      <c r="A220" s="60" t="s">
        <v>6435</v>
      </c>
      <c r="B220" s="71" t="s">
        <v>6672</v>
      </c>
    </row>
    <row r="221" spans="1:2" ht="14" x14ac:dyDescent="0.15">
      <c r="A221" s="60" t="s">
        <v>6437</v>
      </c>
      <c r="B221" s="71" t="s">
        <v>6673</v>
      </c>
    </row>
    <row r="222" spans="1:2" ht="14" x14ac:dyDescent="0.15">
      <c r="A222" s="60" t="s">
        <v>6437</v>
      </c>
      <c r="B222" s="71" t="s">
        <v>6674</v>
      </c>
    </row>
    <row r="223" spans="1:2" ht="14" x14ac:dyDescent="0.15">
      <c r="A223" s="60">
        <v>723</v>
      </c>
      <c r="B223" s="71" t="s">
        <v>6675</v>
      </c>
    </row>
    <row r="224" spans="1:2" ht="14" x14ac:dyDescent="0.15">
      <c r="A224" s="60" t="s">
        <v>6477</v>
      </c>
      <c r="B224" s="71" t="s">
        <v>6478</v>
      </c>
    </row>
    <row r="225" spans="1:2" ht="14" x14ac:dyDescent="0.15">
      <c r="A225" s="60" t="s">
        <v>6479</v>
      </c>
      <c r="B225" s="71" t="s">
        <v>6676</v>
      </c>
    </row>
    <row r="226" spans="1:2" ht="14" x14ac:dyDescent="0.15">
      <c r="A226" s="60" t="s">
        <v>6443</v>
      </c>
      <c r="B226" s="71" t="s">
        <v>6677</v>
      </c>
    </row>
    <row r="227" spans="1:2" ht="14" x14ac:dyDescent="0.15">
      <c r="A227" s="60" t="s">
        <v>6542</v>
      </c>
      <c r="B227" s="71" t="s">
        <v>6678</v>
      </c>
    </row>
    <row r="228" spans="1:2" ht="14" x14ac:dyDescent="0.15">
      <c r="A228" s="60" t="s">
        <v>6679</v>
      </c>
      <c r="B228" s="71" t="s">
        <v>6680</v>
      </c>
    </row>
    <row r="229" spans="1:2" ht="14" x14ac:dyDescent="0.15">
      <c r="A229" s="60" t="s">
        <v>6542</v>
      </c>
      <c r="B229" s="71" t="s">
        <v>6681</v>
      </c>
    </row>
    <row r="230" spans="1:2" ht="14" x14ac:dyDescent="0.15">
      <c r="A230" s="60" t="s">
        <v>6542</v>
      </c>
      <c r="B230" s="71" t="s">
        <v>6682</v>
      </c>
    </row>
    <row r="231" spans="1:2" ht="14" x14ac:dyDescent="0.15">
      <c r="A231" s="60" t="s">
        <v>6679</v>
      </c>
      <c r="B231" s="71" t="s">
        <v>6683</v>
      </c>
    </row>
    <row r="232" spans="1:2" ht="14" x14ac:dyDescent="0.15">
      <c r="A232" s="60" t="s">
        <v>6684</v>
      </c>
      <c r="B232" s="71" t="s">
        <v>6685</v>
      </c>
    </row>
    <row r="233" spans="1:2" ht="14" x14ac:dyDescent="0.15">
      <c r="A233" s="60">
        <v>722</v>
      </c>
      <c r="B233" s="71" t="s">
        <v>6686</v>
      </c>
    </row>
    <row r="234" spans="1:2" ht="14" x14ac:dyDescent="0.15">
      <c r="A234" s="60">
        <v>722</v>
      </c>
      <c r="B234" s="71" t="s">
        <v>6687</v>
      </c>
    </row>
    <row r="235" spans="1:2" ht="14" x14ac:dyDescent="0.15">
      <c r="A235" s="60" t="s">
        <v>6450</v>
      </c>
      <c r="B235" s="71" t="s">
        <v>6688</v>
      </c>
    </row>
    <row r="236" spans="1:2" ht="14" x14ac:dyDescent="0.15">
      <c r="A236" s="60" t="s">
        <v>6689</v>
      </c>
      <c r="B236" s="71" t="s">
        <v>6690</v>
      </c>
    </row>
    <row r="237" spans="1:2" ht="14" x14ac:dyDescent="0.15">
      <c r="A237" s="60" t="s">
        <v>6691</v>
      </c>
      <c r="B237" s="71" t="s">
        <v>6692</v>
      </c>
    </row>
    <row r="238" spans="1:2" ht="14" x14ac:dyDescent="0.15">
      <c r="A238" s="60" t="s">
        <v>6693</v>
      </c>
      <c r="B238" s="71" t="s">
        <v>6694</v>
      </c>
    </row>
    <row r="239" spans="1:2" ht="14" x14ac:dyDescent="0.15">
      <c r="A239" s="60" t="s">
        <v>6693</v>
      </c>
      <c r="B239" s="71" t="s">
        <v>6695</v>
      </c>
    </row>
    <row r="240" spans="1:2" ht="14" x14ac:dyDescent="0.15">
      <c r="A240" s="60" t="s">
        <v>6448</v>
      </c>
      <c r="B240" s="71" t="s">
        <v>6696</v>
      </c>
    </row>
    <row r="241" spans="1:2" ht="14" x14ac:dyDescent="0.15">
      <c r="A241" s="60" t="s">
        <v>6446</v>
      </c>
      <c r="B241" s="71" t="s">
        <v>6697</v>
      </c>
    </row>
    <row r="242" spans="1:2" ht="14" x14ac:dyDescent="0.15">
      <c r="A242" s="60" t="s">
        <v>6446</v>
      </c>
      <c r="B242" s="71" t="s">
        <v>6698</v>
      </c>
    </row>
    <row r="243" spans="1:2" ht="14" x14ac:dyDescent="0.15">
      <c r="A243" s="60" t="s">
        <v>6452</v>
      </c>
      <c r="B243" s="71" t="s">
        <v>6699</v>
      </c>
    </row>
    <row r="244" spans="1:2" ht="14" x14ac:dyDescent="0.15">
      <c r="A244" s="60" t="s">
        <v>6454</v>
      </c>
      <c r="B244" s="71" t="s">
        <v>6700</v>
      </c>
    </row>
    <row r="245" spans="1:2" ht="14" x14ac:dyDescent="0.15">
      <c r="A245" s="60" t="s">
        <v>6454</v>
      </c>
      <c r="B245" s="71" t="s">
        <v>6701</v>
      </c>
    </row>
    <row r="246" spans="1:2" ht="14" x14ac:dyDescent="0.15">
      <c r="A246" s="60" t="s">
        <v>6702</v>
      </c>
      <c r="B246" s="71" t="s">
        <v>6703</v>
      </c>
    </row>
    <row r="247" spans="1:2" ht="14" x14ac:dyDescent="0.15">
      <c r="A247" s="60" t="s">
        <v>6704</v>
      </c>
      <c r="B247" s="71" t="s">
        <v>6705</v>
      </c>
    </row>
    <row r="248" spans="1:2" ht="14" x14ac:dyDescent="0.15">
      <c r="A248" s="60" t="s">
        <v>6469</v>
      </c>
      <c r="B248" s="71" t="s">
        <v>6706</v>
      </c>
    </row>
    <row r="249" spans="1:2" ht="14" x14ac:dyDescent="0.15">
      <c r="A249" s="60" t="s">
        <v>6469</v>
      </c>
      <c r="B249" s="71" t="s">
        <v>6707</v>
      </c>
    </row>
    <row r="250" spans="1:2" ht="14" x14ac:dyDescent="0.15">
      <c r="A250" s="60" t="s">
        <v>6487</v>
      </c>
      <c r="B250" s="71" t="s">
        <v>6708</v>
      </c>
    </row>
    <row r="251" spans="1:2" ht="14" x14ac:dyDescent="0.15">
      <c r="A251" s="60" t="s">
        <v>6487</v>
      </c>
      <c r="B251" s="71" t="s">
        <v>6709</v>
      </c>
    </row>
    <row r="252" spans="1:2" ht="14" x14ac:dyDescent="0.15">
      <c r="A252" s="60" t="s">
        <v>6487</v>
      </c>
      <c r="B252" s="71" t="s">
        <v>6710</v>
      </c>
    </row>
    <row r="253" spans="1:2" ht="14" x14ac:dyDescent="0.15">
      <c r="A253" s="60" t="s">
        <v>6467</v>
      </c>
      <c r="B253" s="71" t="s">
        <v>6468</v>
      </c>
    </row>
    <row r="254" spans="1:2" ht="14" x14ac:dyDescent="0.15">
      <c r="A254" s="60" t="s">
        <v>6711</v>
      </c>
      <c r="B254" s="71" t="s">
        <v>6712</v>
      </c>
    </row>
    <row r="255" spans="1:2" ht="14" x14ac:dyDescent="0.15">
      <c r="A255" s="60" t="s">
        <v>6483</v>
      </c>
      <c r="B255" s="71" t="s">
        <v>6484</v>
      </c>
    </row>
    <row r="256" spans="1:2" ht="14" x14ac:dyDescent="0.15">
      <c r="A256" s="60" t="s">
        <v>6473</v>
      </c>
      <c r="B256" s="71" t="s">
        <v>6713</v>
      </c>
    </row>
    <row r="257" spans="1:2" ht="14" x14ac:dyDescent="0.15">
      <c r="A257" s="60" t="s">
        <v>6714</v>
      </c>
      <c r="B257" s="71" t="s">
        <v>6715</v>
      </c>
    </row>
    <row r="258" spans="1:2" ht="14" x14ac:dyDescent="0.15">
      <c r="A258" s="60" t="s">
        <v>6716</v>
      </c>
      <c r="B258" s="71" t="s">
        <v>6717</v>
      </c>
    </row>
    <row r="259" spans="1:2" ht="14" x14ac:dyDescent="0.15">
      <c r="A259" s="60" t="s">
        <v>6718</v>
      </c>
      <c r="B259" s="71" t="s">
        <v>6719</v>
      </c>
    </row>
    <row r="260" spans="1:2" ht="14" x14ac:dyDescent="0.15">
      <c r="A260" s="60" t="s">
        <v>6531</v>
      </c>
      <c r="B260" s="71" t="s">
        <v>6720</v>
      </c>
    </row>
    <row r="261" spans="1:2" ht="14" x14ac:dyDescent="0.15">
      <c r="A261" s="60" t="s">
        <v>6523</v>
      </c>
      <c r="B261" s="71" t="s">
        <v>6721</v>
      </c>
    </row>
    <row r="262" spans="1:2" ht="14" x14ac:dyDescent="0.15">
      <c r="A262" s="60" t="s">
        <v>6525</v>
      </c>
      <c r="B262" s="71" t="s">
        <v>6722</v>
      </c>
    </row>
    <row r="263" spans="1:2" ht="14" x14ac:dyDescent="0.15">
      <c r="A263" s="60" t="s">
        <v>6507</v>
      </c>
      <c r="B263" s="71" t="s">
        <v>6723</v>
      </c>
    </row>
    <row r="264" spans="1:2" ht="14" x14ac:dyDescent="0.15">
      <c r="A264" s="60" t="s">
        <v>6507</v>
      </c>
      <c r="B264" s="71" t="s">
        <v>6724</v>
      </c>
    </row>
    <row r="265" spans="1:2" ht="14" x14ac:dyDescent="0.15">
      <c r="A265" s="60" t="s">
        <v>6725</v>
      </c>
      <c r="B265" s="71" t="s">
        <v>6726</v>
      </c>
    </row>
    <row r="266" spans="1:2" ht="14" x14ac:dyDescent="0.15">
      <c r="A266" s="60" t="s">
        <v>6725</v>
      </c>
      <c r="B266" s="71" t="s">
        <v>6727</v>
      </c>
    </row>
    <row r="267" spans="1:2" ht="14" x14ac:dyDescent="0.15">
      <c r="A267" s="60" t="s">
        <v>6728</v>
      </c>
      <c r="B267" s="71" t="s">
        <v>6729</v>
      </c>
    </row>
    <row r="268" spans="1:2" ht="14" x14ac:dyDescent="0.15">
      <c r="A268" s="60" t="s">
        <v>6728</v>
      </c>
      <c r="B268" s="71" t="s">
        <v>6730</v>
      </c>
    </row>
    <row r="269" spans="1:2" ht="14" x14ac:dyDescent="0.15">
      <c r="A269" s="60" t="s">
        <v>6509</v>
      </c>
      <c r="B269" s="71" t="s">
        <v>6731</v>
      </c>
    </row>
    <row r="270" spans="1:2" ht="14" x14ac:dyDescent="0.15">
      <c r="A270" s="60" t="s">
        <v>6509</v>
      </c>
      <c r="B270" s="71" t="s">
        <v>6732</v>
      </c>
    </row>
    <row r="271" spans="1:2" ht="14" x14ac:dyDescent="0.15">
      <c r="A271" s="60" t="s">
        <v>6509</v>
      </c>
      <c r="B271" s="71" t="s">
        <v>6733</v>
      </c>
    </row>
    <row r="272" spans="1:2" ht="14" x14ac:dyDescent="0.15">
      <c r="A272" s="60" t="s">
        <v>6509</v>
      </c>
      <c r="B272" s="71" t="s">
        <v>6734</v>
      </c>
    </row>
    <row r="273" spans="1:2" ht="14" x14ac:dyDescent="0.15">
      <c r="A273" s="60" t="s">
        <v>6529</v>
      </c>
      <c r="B273" s="71" t="s">
        <v>6530</v>
      </c>
    </row>
    <row r="274" spans="1:2" ht="14" x14ac:dyDescent="0.15">
      <c r="A274" s="60">
        <v>726</v>
      </c>
      <c r="B274" s="71" t="s">
        <v>6735</v>
      </c>
    </row>
    <row r="275" spans="1:2" ht="14" x14ac:dyDescent="0.15">
      <c r="A275" s="60">
        <v>726</v>
      </c>
      <c r="B275" s="71" t="s">
        <v>6736</v>
      </c>
    </row>
    <row r="276" spans="1:2" ht="14" x14ac:dyDescent="0.15">
      <c r="A276" s="60" t="s">
        <v>6497</v>
      </c>
      <c r="B276" s="71" t="s">
        <v>6737</v>
      </c>
    </row>
    <row r="277" spans="1:2" ht="14" x14ac:dyDescent="0.15">
      <c r="A277" s="60" t="s">
        <v>6497</v>
      </c>
      <c r="B277" s="71" t="s">
        <v>6738</v>
      </c>
    </row>
    <row r="278" spans="1:2" ht="14" x14ac:dyDescent="0.15">
      <c r="A278" s="60" t="s">
        <v>6501</v>
      </c>
      <c r="B278" s="71" t="s">
        <v>6739</v>
      </c>
    </row>
    <row r="279" spans="1:2" ht="14" x14ac:dyDescent="0.15">
      <c r="A279" s="60" t="s">
        <v>6501</v>
      </c>
      <c r="B279" s="71" t="s">
        <v>6740</v>
      </c>
    </row>
    <row r="280" spans="1:2" ht="14" x14ac:dyDescent="0.15">
      <c r="A280" s="60" t="s">
        <v>6495</v>
      </c>
      <c r="B280" s="71" t="s">
        <v>6741</v>
      </c>
    </row>
    <row r="281" spans="1:2" ht="14" x14ac:dyDescent="0.15">
      <c r="A281" s="60" t="s">
        <v>6495</v>
      </c>
      <c r="B281" s="71" t="s">
        <v>6742</v>
      </c>
    </row>
    <row r="282" spans="1:2" ht="14" x14ac:dyDescent="0.15">
      <c r="A282" s="60" t="s">
        <v>6743</v>
      </c>
      <c r="B282" s="71" t="s">
        <v>6744</v>
      </c>
    </row>
    <row r="283" spans="1:2" ht="14" x14ac:dyDescent="0.15">
      <c r="A283" s="60" t="s">
        <v>6743</v>
      </c>
      <c r="B283" s="71" t="s">
        <v>6745</v>
      </c>
    </row>
    <row r="284" spans="1:2" ht="14" x14ac:dyDescent="0.15">
      <c r="A284" s="60" t="s">
        <v>6509</v>
      </c>
      <c r="B284" s="71" t="s">
        <v>6746</v>
      </c>
    </row>
    <row r="285" spans="1:2" ht="14" x14ac:dyDescent="0.15">
      <c r="A285" s="60" t="s">
        <v>6509</v>
      </c>
      <c r="B285" s="71" t="s">
        <v>6747</v>
      </c>
    </row>
    <row r="286" spans="1:2" ht="14" x14ac:dyDescent="0.15">
      <c r="A286" s="60" t="s">
        <v>6509</v>
      </c>
      <c r="B286" s="71" t="s">
        <v>6748</v>
      </c>
    </row>
    <row r="287" spans="1:2" ht="14" x14ac:dyDescent="0.15">
      <c r="A287" s="60" t="s">
        <v>6519</v>
      </c>
      <c r="B287" s="71" t="s">
        <v>6749</v>
      </c>
    </row>
    <row r="288" spans="1:2" ht="14" x14ac:dyDescent="0.15">
      <c r="A288" s="60" t="s">
        <v>6519</v>
      </c>
      <c r="B288" s="71" t="s">
        <v>6750</v>
      </c>
    </row>
    <row r="289" spans="1:2" ht="14" x14ac:dyDescent="0.15">
      <c r="A289" s="60" t="s">
        <v>6503</v>
      </c>
      <c r="B289" s="71" t="s">
        <v>6751</v>
      </c>
    </row>
    <row r="290" spans="1:2" ht="14" x14ac:dyDescent="0.15">
      <c r="A290" s="60" t="s">
        <v>6503</v>
      </c>
      <c r="B290" s="71" t="s">
        <v>6752</v>
      </c>
    </row>
    <row r="291" spans="1:2" ht="14" x14ac:dyDescent="0.15">
      <c r="A291" s="60" t="s">
        <v>6505</v>
      </c>
      <c r="B291" s="71" t="s">
        <v>6753</v>
      </c>
    </row>
    <row r="292" spans="1:2" ht="14" x14ac:dyDescent="0.15">
      <c r="A292" s="60" t="s">
        <v>6505</v>
      </c>
      <c r="B292" s="71" t="s">
        <v>6754</v>
      </c>
    </row>
    <row r="293" spans="1:2" ht="14" x14ac:dyDescent="0.15">
      <c r="A293" s="60" t="s">
        <v>6517</v>
      </c>
      <c r="B293" s="71" t="s">
        <v>6755</v>
      </c>
    </row>
    <row r="294" spans="1:2" ht="14" x14ac:dyDescent="0.15">
      <c r="A294" s="60" t="s">
        <v>6517</v>
      </c>
      <c r="B294" s="71" t="s">
        <v>6756</v>
      </c>
    </row>
    <row r="295" spans="1:2" ht="14" x14ac:dyDescent="0.15">
      <c r="A295" s="60" t="s">
        <v>6535</v>
      </c>
      <c r="B295" s="71" t="s">
        <v>6757</v>
      </c>
    </row>
    <row r="296" spans="1:2" ht="14" x14ac:dyDescent="0.15">
      <c r="A296" s="60" t="s">
        <v>6537</v>
      </c>
      <c r="B296" s="71" t="s">
        <v>6758</v>
      </c>
    </row>
    <row r="297" spans="1:2" ht="14" x14ac:dyDescent="0.15">
      <c r="A297" s="60" t="s">
        <v>6759</v>
      </c>
      <c r="B297" s="71" t="s">
        <v>6760</v>
      </c>
    </row>
    <row r="298" spans="1:2" ht="14" x14ac:dyDescent="0.15">
      <c r="A298" s="60" t="s">
        <v>6759</v>
      </c>
      <c r="B298" s="71" t="s">
        <v>6761</v>
      </c>
    </row>
    <row r="299" spans="1:2" ht="14" x14ac:dyDescent="0.15">
      <c r="A299" s="60" t="s">
        <v>6759</v>
      </c>
      <c r="B299" s="71" t="s">
        <v>6762</v>
      </c>
    </row>
    <row r="300" spans="1:2" ht="14" x14ac:dyDescent="0.15">
      <c r="A300" s="60" t="s">
        <v>6759</v>
      </c>
      <c r="B300" s="71" t="s">
        <v>6763</v>
      </c>
    </row>
    <row r="301" spans="1:2" ht="14" x14ac:dyDescent="0.15">
      <c r="A301" s="60" t="s">
        <v>6535</v>
      </c>
      <c r="B301" s="71" t="s">
        <v>6764</v>
      </c>
    </row>
    <row r="302" spans="1:2" ht="14" x14ac:dyDescent="0.15">
      <c r="A302" s="60">
        <v>733</v>
      </c>
      <c r="B302" s="71" t="s">
        <v>6765</v>
      </c>
    </row>
    <row r="303" spans="1:2" ht="14" x14ac:dyDescent="0.15">
      <c r="A303" s="60" t="s">
        <v>6546</v>
      </c>
      <c r="B303" s="71" t="s">
        <v>6766</v>
      </c>
    </row>
    <row r="304" spans="1:2" ht="14" x14ac:dyDescent="0.15">
      <c r="A304" s="60" t="s">
        <v>6460</v>
      </c>
      <c r="B304" s="71" t="s">
        <v>6767</v>
      </c>
    </row>
    <row r="305" spans="1:2" ht="14" x14ac:dyDescent="0.15">
      <c r="A305" s="60" t="s">
        <v>6479</v>
      </c>
      <c r="B305" s="71" t="s">
        <v>6768</v>
      </c>
    </row>
    <row r="306" spans="1:2" ht="14" x14ac:dyDescent="0.15">
      <c r="A306" s="60" t="s">
        <v>6479</v>
      </c>
      <c r="B306" s="71" t="s">
        <v>6769</v>
      </c>
    </row>
    <row r="307" spans="1:2" ht="14" x14ac:dyDescent="0.15">
      <c r="A307" s="60" t="s">
        <v>6770</v>
      </c>
      <c r="B307" s="71" t="s">
        <v>6771</v>
      </c>
    </row>
    <row r="308" spans="1:2" ht="14" x14ac:dyDescent="0.15">
      <c r="A308" s="60" t="s">
        <v>6558</v>
      </c>
      <c r="B308" s="71" t="s">
        <v>6772</v>
      </c>
    </row>
    <row r="309" spans="1:2" ht="14" x14ac:dyDescent="0.15">
      <c r="A309" s="60">
        <v>782</v>
      </c>
      <c r="B309" s="71" t="s">
        <v>6773</v>
      </c>
    </row>
    <row r="310" spans="1:2" ht="14" x14ac:dyDescent="0.15">
      <c r="A310" s="60">
        <v>782</v>
      </c>
      <c r="B310" s="71" t="s">
        <v>6774</v>
      </c>
    </row>
    <row r="311" spans="1:2" ht="14" x14ac:dyDescent="0.15">
      <c r="A311" s="60">
        <v>782</v>
      </c>
      <c r="B311" s="71" t="s">
        <v>6775</v>
      </c>
    </row>
    <row r="312" spans="1:2" ht="14" x14ac:dyDescent="0.15">
      <c r="A312" s="60" t="s">
        <v>6427</v>
      </c>
      <c r="B312" s="71" t="s">
        <v>6776</v>
      </c>
    </row>
    <row r="313" spans="1:2" ht="14" x14ac:dyDescent="0.15">
      <c r="A313" s="60" t="s">
        <v>6561</v>
      </c>
      <c r="B313" s="71" t="s">
        <v>6777</v>
      </c>
    </row>
    <row r="314" spans="1:2" ht="14" x14ac:dyDescent="0.15">
      <c r="A314" s="60">
        <v>784</v>
      </c>
      <c r="B314" s="71" t="s">
        <v>6564</v>
      </c>
    </row>
    <row r="315" spans="1:2" ht="14" x14ac:dyDescent="0.15">
      <c r="A315" s="60" t="s">
        <v>6778</v>
      </c>
      <c r="B315" s="71" t="s">
        <v>6779</v>
      </c>
    </row>
    <row r="316" spans="1:2" ht="14" x14ac:dyDescent="0.15">
      <c r="A316" s="60" t="s">
        <v>6778</v>
      </c>
      <c r="B316" s="71" t="s">
        <v>6780</v>
      </c>
    </row>
    <row r="317" spans="1:2" ht="14" x14ac:dyDescent="0.15">
      <c r="A317" s="60">
        <v>847</v>
      </c>
      <c r="B317" s="71" t="s">
        <v>6781</v>
      </c>
    </row>
    <row r="318" spans="1:2" ht="14" x14ac:dyDescent="0.15">
      <c r="A318" s="60" t="s">
        <v>6782</v>
      </c>
      <c r="B318" s="71" t="s">
        <v>6783</v>
      </c>
    </row>
    <row r="319" spans="1:2" ht="14" x14ac:dyDescent="0.15">
      <c r="A319" s="60">
        <v>847</v>
      </c>
      <c r="B319" s="71" t="s">
        <v>6784</v>
      </c>
    </row>
    <row r="320" spans="1:2" ht="14" x14ac:dyDescent="0.15">
      <c r="A320" s="60" t="s">
        <v>6782</v>
      </c>
      <c r="B320" s="71" t="s">
        <v>6785</v>
      </c>
    </row>
    <row r="321" spans="1:2" ht="14" x14ac:dyDescent="0.15">
      <c r="A321" s="60" t="s">
        <v>6786</v>
      </c>
      <c r="B321" s="71" t="s">
        <v>6787</v>
      </c>
    </row>
    <row r="322" spans="1:2" ht="14" x14ac:dyDescent="0.15">
      <c r="A322" s="60" t="s">
        <v>6581</v>
      </c>
      <c r="B322" s="71" t="s">
        <v>6788</v>
      </c>
    </row>
    <row r="323" spans="1:2" ht="14" x14ac:dyDescent="0.15">
      <c r="A323" s="60" t="s">
        <v>6782</v>
      </c>
      <c r="B323" s="71" t="s">
        <v>6789</v>
      </c>
    </row>
    <row r="324" spans="1:2" ht="14" x14ac:dyDescent="0.15">
      <c r="A324" s="60" t="s">
        <v>6585</v>
      </c>
      <c r="B324" s="71" t="s">
        <v>6790</v>
      </c>
    </row>
    <row r="325" spans="1:2" ht="14" x14ac:dyDescent="0.15">
      <c r="A325" s="60" t="s">
        <v>6583</v>
      </c>
      <c r="B325" s="71" t="s">
        <v>6791</v>
      </c>
    </row>
    <row r="326" spans="1:2" ht="14" x14ac:dyDescent="0.15">
      <c r="A326" s="60" t="s">
        <v>6782</v>
      </c>
      <c r="B326" s="71" t="s">
        <v>6792</v>
      </c>
    </row>
    <row r="327" spans="1:2" ht="14" x14ac:dyDescent="0.15">
      <c r="A327" s="60" t="s">
        <v>6793</v>
      </c>
      <c r="B327" s="71" t="s">
        <v>6794</v>
      </c>
    </row>
    <row r="328" spans="1:2" ht="14" x14ac:dyDescent="0.15">
      <c r="A328" s="60" t="s">
        <v>6782</v>
      </c>
      <c r="B328" s="71" t="s">
        <v>6795</v>
      </c>
    </row>
    <row r="329" spans="1:2" ht="14" x14ac:dyDescent="0.15">
      <c r="A329" s="60" t="s">
        <v>6571</v>
      </c>
      <c r="B329" s="71" t="s">
        <v>6796</v>
      </c>
    </row>
    <row r="330" spans="1:2" ht="14" x14ac:dyDescent="0.15">
      <c r="A330" s="60" t="s">
        <v>6591</v>
      </c>
      <c r="B330" s="71" t="s">
        <v>6797</v>
      </c>
    </row>
    <row r="331" spans="1:2" ht="14" x14ac:dyDescent="0.15">
      <c r="A331" s="60" t="s">
        <v>6591</v>
      </c>
      <c r="B331" s="71" t="s">
        <v>6798</v>
      </c>
    </row>
    <row r="332" spans="1:2" ht="14" x14ac:dyDescent="0.15">
      <c r="A332" s="59" t="s">
        <v>2001</v>
      </c>
      <c r="B332" s="55"/>
    </row>
    <row r="333" spans="1:2" ht="14" x14ac:dyDescent="0.15">
      <c r="A333" s="60" t="s">
        <v>6799</v>
      </c>
      <c r="B333" s="71" t="s">
        <v>6335</v>
      </c>
    </row>
    <row r="334" spans="1:2" ht="14" x14ac:dyDescent="0.15">
      <c r="A334" s="60" t="s">
        <v>6800</v>
      </c>
      <c r="B334" s="71" t="s">
        <v>6336</v>
      </c>
    </row>
    <row r="335" spans="1:2" ht="14" x14ac:dyDescent="0.15">
      <c r="A335" s="60" t="s">
        <v>6801</v>
      </c>
      <c r="B335" s="71" t="s">
        <v>6338</v>
      </c>
    </row>
    <row r="336" spans="1:2" ht="14" x14ac:dyDescent="0.15">
      <c r="A336" s="60" t="s">
        <v>6802</v>
      </c>
      <c r="B336" s="71" t="s">
        <v>6340</v>
      </c>
    </row>
    <row r="337" spans="1:2" ht="14" x14ac:dyDescent="0.15">
      <c r="A337" s="60" t="s">
        <v>6803</v>
      </c>
      <c r="B337" s="71" t="s">
        <v>6341</v>
      </c>
    </row>
    <row r="338" spans="1:2" ht="14" x14ac:dyDescent="0.15">
      <c r="A338" s="60" t="s">
        <v>6804</v>
      </c>
      <c r="B338" s="71" t="s">
        <v>6343</v>
      </c>
    </row>
    <row r="339" spans="1:2" ht="14" x14ac:dyDescent="0.15">
      <c r="A339" s="60" t="s">
        <v>6805</v>
      </c>
      <c r="B339" s="71" t="s">
        <v>6345</v>
      </c>
    </row>
    <row r="340" spans="1:2" ht="14" x14ac:dyDescent="0.15">
      <c r="A340" s="60" t="s">
        <v>6806</v>
      </c>
      <c r="B340" s="71" t="s">
        <v>6347</v>
      </c>
    </row>
    <row r="341" spans="1:2" ht="14" x14ac:dyDescent="0.15">
      <c r="A341" s="60" t="s">
        <v>6807</v>
      </c>
      <c r="B341" s="71" t="s">
        <v>6348</v>
      </c>
    </row>
    <row r="342" spans="1:2" ht="14" x14ac:dyDescent="0.15">
      <c r="A342" s="60" t="s">
        <v>6808</v>
      </c>
      <c r="B342" s="71" t="s">
        <v>6350</v>
      </c>
    </row>
    <row r="343" spans="1:2" ht="14" x14ac:dyDescent="0.15">
      <c r="A343" s="60" t="s">
        <v>6809</v>
      </c>
      <c r="B343" s="71" t="s">
        <v>6352</v>
      </c>
    </row>
    <row r="344" spans="1:2" ht="14" x14ac:dyDescent="0.15">
      <c r="A344" s="60" t="s">
        <v>6810</v>
      </c>
      <c r="B344" s="71" t="s">
        <v>6354</v>
      </c>
    </row>
    <row r="345" spans="1:2" ht="14" x14ac:dyDescent="0.15">
      <c r="A345" s="60" t="s">
        <v>6811</v>
      </c>
      <c r="B345" s="71" t="s">
        <v>6355</v>
      </c>
    </row>
    <row r="346" spans="1:2" ht="14" x14ac:dyDescent="0.15">
      <c r="A346" s="60" t="s">
        <v>6812</v>
      </c>
      <c r="B346" s="71" t="s">
        <v>6357</v>
      </c>
    </row>
    <row r="347" spans="1:2" ht="14" x14ac:dyDescent="0.15">
      <c r="A347" s="60" t="s">
        <v>6813</v>
      </c>
      <c r="B347" s="71" t="s">
        <v>6359</v>
      </c>
    </row>
    <row r="348" spans="1:2" ht="14" x14ac:dyDescent="0.15">
      <c r="A348" s="60" t="s">
        <v>6814</v>
      </c>
      <c r="B348" s="71" t="s">
        <v>6360</v>
      </c>
    </row>
    <row r="349" spans="1:2" ht="14" x14ac:dyDescent="0.15">
      <c r="A349" s="60" t="s">
        <v>6815</v>
      </c>
      <c r="B349" s="71" t="s">
        <v>6362</v>
      </c>
    </row>
    <row r="350" spans="1:2" ht="14" x14ac:dyDescent="0.15">
      <c r="A350" s="60" t="s">
        <v>6816</v>
      </c>
      <c r="B350" s="71" t="s">
        <v>6364</v>
      </c>
    </row>
    <row r="351" spans="1:2" ht="14" x14ac:dyDescent="0.15">
      <c r="A351" s="60" t="s">
        <v>6817</v>
      </c>
      <c r="B351" s="71" t="s">
        <v>6366</v>
      </c>
    </row>
    <row r="352" spans="1:2" ht="14" x14ac:dyDescent="0.15">
      <c r="A352" s="60" t="s">
        <v>6818</v>
      </c>
      <c r="B352" s="71" t="s">
        <v>6368</v>
      </c>
    </row>
    <row r="353" spans="1:2" ht="14" x14ac:dyDescent="0.15">
      <c r="A353" s="60" t="s">
        <v>6819</v>
      </c>
      <c r="B353" s="71" t="s">
        <v>6370</v>
      </c>
    </row>
    <row r="354" spans="1:2" ht="14" x14ac:dyDescent="0.15">
      <c r="A354" s="60" t="s">
        <v>6820</v>
      </c>
      <c r="B354" s="71" t="s">
        <v>6372</v>
      </c>
    </row>
    <row r="355" spans="1:2" ht="14" x14ac:dyDescent="0.15">
      <c r="A355" s="60" t="s">
        <v>6821</v>
      </c>
      <c r="B355" s="71" t="s">
        <v>6374</v>
      </c>
    </row>
    <row r="356" spans="1:2" ht="14" x14ac:dyDescent="0.15">
      <c r="A356" s="60" t="s">
        <v>6822</v>
      </c>
      <c r="B356" s="71" t="s">
        <v>6376</v>
      </c>
    </row>
    <row r="357" spans="1:2" ht="14" x14ac:dyDescent="0.15">
      <c r="A357" s="60" t="s">
        <v>6823</v>
      </c>
      <c r="B357" s="71" t="s">
        <v>6378</v>
      </c>
    </row>
    <row r="358" spans="1:2" ht="14" x14ac:dyDescent="0.15">
      <c r="A358" s="60" t="s">
        <v>6824</v>
      </c>
      <c r="B358" s="71" t="s">
        <v>6380</v>
      </c>
    </row>
    <row r="359" spans="1:2" ht="14" x14ac:dyDescent="0.15">
      <c r="A359" s="60" t="s">
        <v>6825</v>
      </c>
      <c r="B359" s="71" t="s">
        <v>6382</v>
      </c>
    </row>
    <row r="360" spans="1:2" ht="14" x14ac:dyDescent="0.15">
      <c r="A360" s="60" t="s">
        <v>6826</v>
      </c>
      <c r="B360" s="71" t="s">
        <v>6384</v>
      </c>
    </row>
    <row r="361" spans="1:2" ht="14" x14ac:dyDescent="0.15">
      <c r="A361" s="60" t="s">
        <v>6827</v>
      </c>
      <c r="B361" s="71" t="s">
        <v>6385</v>
      </c>
    </row>
    <row r="362" spans="1:2" ht="14" x14ac:dyDescent="0.15">
      <c r="A362" s="60" t="s">
        <v>6828</v>
      </c>
      <c r="B362" s="71" t="s">
        <v>6387</v>
      </c>
    </row>
    <row r="363" spans="1:2" ht="14" x14ac:dyDescent="0.15">
      <c r="A363" s="60" t="s">
        <v>6829</v>
      </c>
      <c r="B363" s="71" t="s">
        <v>6389</v>
      </c>
    </row>
    <row r="364" spans="1:2" ht="14" x14ac:dyDescent="0.15">
      <c r="A364" s="60" t="s">
        <v>6830</v>
      </c>
      <c r="B364" s="71" t="s">
        <v>6390</v>
      </c>
    </row>
    <row r="365" spans="1:2" ht="14" x14ac:dyDescent="0.15">
      <c r="A365" s="60" t="s">
        <v>6831</v>
      </c>
      <c r="B365" s="71" t="s">
        <v>6392</v>
      </c>
    </row>
    <row r="366" spans="1:2" ht="14" x14ac:dyDescent="0.15">
      <c r="A366" s="60" t="s">
        <v>6832</v>
      </c>
      <c r="B366" s="71" t="s">
        <v>6394</v>
      </c>
    </row>
    <row r="367" spans="1:2" ht="14" x14ac:dyDescent="0.15">
      <c r="A367" s="60" t="s">
        <v>6833</v>
      </c>
      <c r="B367" s="71" t="s">
        <v>6396</v>
      </c>
    </row>
    <row r="368" spans="1:2" ht="14" x14ac:dyDescent="0.15">
      <c r="A368" s="60" t="s">
        <v>6834</v>
      </c>
      <c r="B368" s="71" t="s">
        <v>6398</v>
      </c>
    </row>
    <row r="369" spans="1:2" ht="14" x14ac:dyDescent="0.15">
      <c r="A369" s="60" t="s">
        <v>6835</v>
      </c>
      <c r="B369" s="71" t="s">
        <v>6400</v>
      </c>
    </row>
    <row r="370" spans="1:2" ht="14" x14ac:dyDescent="0.15">
      <c r="A370" s="60" t="s">
        <v>6836</v>
      </c>
      <c r="B370" s="71" t="s">
        <v>6402</v>
      </c>
    </row>
    <row r="371" spans="1:2" ht="14" x14ac:dyDescent="0.15">
      <c r="A371" s="60" t="s">
        <v>6837</v>
      </c>
      <c r="B371" s="71" t="s">
        <v>6404</v>
      </c>
    </row>
    <row r="372" spans="1:2" ht="14" x14ac:dyDescent="0.15">
      <c r="A372" s="60" t="s">
        <v>6838</v>
      </c>
      <c r="B372" s="71" t="s">
        <v>6406</v>
      </c>
    </row>
    <row r="373" spans="1:2" ht="14" x14ac:dyDescent="0.15">
      <c r="A373" s="60" t="s">
        <v>6839</v>
      </c>
      <c r="B373" s="71" t="s">
        <v>6408</v>
      </c>
    </row>
    <row r="374" spans="1:2" ht="14" x14ac:dyDescent="0.15">
      <c r="A374" s="60" t="s">
        <v>6840</v>
      </c>
      <c r="B374" s="71" t="s">
        <v>6410</v>
      </c>
    </row>
    <row r="375" spans="1:2" ht="14" x14ac:dyDescent="0.15">
      <c r="A375" s="60" t="s">
        <v>6841</v>
      </c>
      <c r="B375" s="71" t="s">
        <v>6412</v>
      </c>
    </row>
    <row r="376" spans="1:2" ht="14" x14ac:dyDescent="0.15">
      <c r="A376" s="60" t="s">
        <v>6842</v>
      </c>
      <c r="B376" s="71" t="s">
        <v>6414</v>
      </c>
    </row>
    <row r="377" spans="1:2" ht="14" x14ac:dyDescent="0.15">
      <c r="A377" s="60" t="s">
        <v>6843</v>
      </c>
      <c r="B377" s="71" t="s">
        <v>6416</v>
      </c>
    </row>
    <row r="378" spans="1:2" ht="14" x14ac:dyDescent="0.15">
      <c r="A378" s="60" t="s">
        <v>6844</v>
      </c>
      <c r="B378" s="71" t="s">
        <v>6418</v>
      </c>
    </row>
    <row r="379" spans="1:2" ht="14" x14ac:dyDescent="0.15">
      <c r="A379" s="60" t="s">
        <v>6845</v>
      </c>
      <c r="B379" s="71" t="s">
        <v>6420</v>
      </c>
    </row>
    <row r="380" spans="1:2" ht="14" x14ac:dyDescent="0.15">
      <c r="A380" s="60" t="s">
        <v>6846</v>
      </c>
      <c r="B380" s="71" t="s">
        <v>6422</v>
      </c>
    </row>
    <row r="381" spans="1:2" ht="14" x14ac:dyDescent="0.15">
      <c r="A381" s="60" t="s">
        <v>6847</v>
      </c>
      <c r="B381" s="71" t="s">
        <v>6424</v>
      </c>
    </row>
    <row r="382" spans="1:2" ht="14" x14ac:dyDescent="0.15">
      <c r="A382" s="60" t="s">
        <v>6848</v>
      </c>
      <c r="B382" s="71" t="s">
        <v>6426</v>
      </c>
    </row>
    <row r="383" spans="1:2" ht="14" x14ac:dyDescent="0.15">
      <c r="A383" s="60" t="s">
        <v>6849</v>
      </c>
      <c r="B383" s="71" t="s">
        <v>6428</v>
      </c>
    </row>
    <row r="384" spans="1:2" ht="14" x14ac:dyDescent="0.15">
      <c r="A384" s="60" t="s">
        <v>6850</v>
      </c>
      <c r="B384" s="71" t="s">
        <v>6429</v>
      </c>
    </row>
    <row r="385" spans="1:2" ht="14" x14ac:dyDescent="0.15">
      <c r="A385" s="60" t="s">
        <v>6851</v>
      </c>
      <c r="B385" s="71" t="s">
        <v>6431</v>
      </c>
    </row>
    <row r="386" spans="1:2" ht="14" x14ac:dyDescent="0.15">
      <c r="A386" s="60" t="s">
        <v>6852</v>
      </c>
      <c r="B386" s="71" t="s">
        <v>6432</v>
      </c>
    </row>
    <row r="387" spans="1:2" ht="14" x14ac:dyDescent="0.15">
      <c r="A387" s="60" t="s">
        <v>6853</v>
      </c>
      <c r="B387" s="71" t="s">
        <v>6434</v>
      </c>
    </row>
    <row r="388" spans="1:2" ht="14" x14ac:dyDescent="0.15">
      <c r="A388" s="60" t="s">
        <v>6854</v>
      </c>
      <c r="B388" s="71" t="s">
        <v>6436</v>
      </c>
    </row>
    <row r="389" spans="1:2" ht="14" x14ac:dyDescent="0.15">
      <c r="A389" s="60" t="s">
        <v>6855</v>
      </c>
      <c r="B389" s="71" t="s">
        <v>6438</v>
      </c>
    </row>
    <row r="390" spans="1:2" ht="14" x14ac:dyDescent="0.15">
      <c r="A390" s="60" t="s">
        <v>6856</v>
      </c>
      <c r="B390" s="71" t="s">
        <v>6440</v>
      </c>
    </row>
    <row r="391" spans="1:2" ht="14" x14ac:dyDescent="0.15">
      <c r="A391" s="60" t="s">
        <v>6857</v>
      </c>
      <c r="B391" s="71" t="s">
        <v>6442</v>
      </c>
    </row>
    <row r="392" spans="1:2" ht="14" x14ac:dyDescent="0.15">
      <c r="A392" s="60" t="s">
        <v>6858</v>
      </c>
      <c r="B392" s="71" t="s">
        <v>6444</v>
      </c>
    </row>
    <row r="393" spans="1:2" ht="14" x14ac:dyDescent="0.15">
      <c r="A393" s="60" t="s">
        <v>6859</v>
      </c>
      <c r="B393" s="71" t="s">
        <v>6445</v>
      </c>
    </row>
    <row r="394" spans="1:2" ht="14" x14ac:dyDescent="0.15">
      <c r="A394" s="60" t="s">
        <v>6860</v>
      </c>
      <c r="B394" s="71" t="s">
        <v>6447</v>
      </c>
    </row>
    <row r="395" spans="1:2" ht="14" x14ac:dyDescent="0.15">
      <c r="A395" s="60" t="s">
        <v>6861</v>
      </c>
      <c r="B395" s="71" t="s">
        <v>6449</v>
      </c>
    </row>
    <row r="396" spans="1:2" ht="14" x14ac:dyDescent="0.15">
      <c r="A396" s="60" t="s">
        <v>6862</v>
      </c>
      <c r="B396" s="71" t="s">
        <v>6451</v>
      </c>
    </row>
    <row r="397" spans="1:2" ht="14" x14ac:dyDescent="0.15">
      <c r="A397" s="60" t="s">
        <v>6863</v>
      </c>
      <c r="B397" s="71" t="s">
        <v>6453</v>
      </c>
    </row>
    <row r="398" spans="1:2" ht="14" x14ac:dyDescent="0.15">
      <c r="A398" s="60" t="s">
        <v>6864</v>
      </c>
      <c r="B398" s="71" t="s">
        <v>6455</v>
      </c>
    </row>
    <row r="399" spans="1:2" ht="14" x14ac:dyDescent="0.15">
      <c r="A399" s="60" t="s">
        <v>6865</v>
      </c>
      <c r="B399" s="71" t="s">
        <v>6457</v>
      </c>
    </row>
    <row r="400" spans="1:2" ht="14" x14ac:dyDescent="0.15">
      <c r="A400" s="60" t="s">
        <v>6866</v>
      </c>
      <c r="B400" s="71" t="s">
        <v>6459</v>
      </c>
    </row>
    <row r="401" spans="1:2" ht="14" x14ac:dyDescent="0.15">
      <c r="A401" s="60" t="s">
        <v>6867</v>
      </c>
      <c r="B401" s="71" t="s">
        <v>6461</v>
      </c>
    </row>
    <row r="402" spans="1:2" ht="14" x14ac:dyDescent="0.15">
      <c r="A402" s="60" t="s">
        <v>6867</v>
      </c>
      <c r="B402" s="71" t="s">
        <v>6463</v>
      </c>
    </row>
    <row r="403" spans="1:2" ht="14" x14ac:dyDescent="0.15">
      <c r="A403" s="60" t="s">
        <v>6867</v>
      </c>
      <c r="B403" s="71" t="s">
        <v>6465</v>
      </c>
    </row>
    <row r="404" spans="1:2" ht="14" x14ac:dyDescent="0.15">
      <c r="A404" s="60" t="s">
        <v>6868</v>
      </c>
      <c r="B404" s="71" t="s">
        <v>6466</v>
      </c>
    </row>
    <row r="405" spans="1:2" ht="14" x14ac:dyDescent="0.15">
      <c r="A405" s="60" t="s">
        <v>6869</v>
      </c>
      <c r="B405" s="71" t="s">
        <v>6468</v>
      </c>
    </row>
    <row r="406" spans="1:2" ht="14" x14ac:dyDescent="0.15">
      <c r="A406" s="60" t="s">
        <v>6870</v>
      </c>
      <c r="B406" s="71" t="s">
        <v>6470</v>
      </c>
    </row>
    <row r="407" spans="1:2" ht="14" x14ac:dyDescent="0.15">
      <c r="A407" s="60" t="s">
        <v>6871</v>
      </c>
      <c r="B407" s="71" t="s">
        <v>6472</v>
      </c>
    </row>
    <row r="408" spans="1:2" ht="14" x14ac:dyDescent="0.15">
      <c r="A408" s="60" t="s">
        <v>6872</v>
      </c>
      <c r="B408" s="71" t="s">
        <v>6474</v>
      </c>
    </row>
    <row r="409" spans="1:2" ht="14" x14ac:dyDescent="0.15">
      <c r="A409" s="60" t="s">
        <v>6872</v>
      </c>
      <c r="B409" s="71" t="s">
        <v>6476</v>
      </c>
    </row>
    <row r="410" spans="1:2" ht="14" x14ac:dyDescent="0.15">
      <c r="A410" s="60" t="s">
        <v>6873</v>
      </c>
      <c r="B410" s="71" t="s">
        <v>6478</v>
      </c>
    </row>
    <row r="411" spans="1:2" ht="14" x14ac:dyDescent="0.15">
      <c r="A411" s="60" t="s">
        <v>6874</v>
      </c>
      <c r="B411" s="71" t="s">
        <v>6480</v>
      </c>
    </row>
    <row r="412" spans="1:2" ht="14" x14ac:dyDescent="0.15">
      <c r="A412" s="60" t="s">
        <v>6875</v>
      </c>
      <c r="B412" s="71" t="s">
        <v>6482</v>
      </c>
    </row>
    <row r="413" spans="1:2" ht="14" x14ac:dyDescent="0.15">
      <c r="A413" s="60" t="s">
        <v>6876</v>
      </c>
      <c r="B413" s="71" t="s">
        <v>6484</v>
      </c>
    </row>
    <row r="414" spans="1:2" ht="14" x14ac:dyDescent="0.15">
      <c r="A414" s="60" t="s">
        <v>6877</v>
      </c>
      <c r="B414" s="71" t="s">
        <v>6486</v>
      </c>
    </row>
    <row r="415" spans="1:2" ht="14" x14ac:dyDescent="0.15">
      <c r="A415" s="60" t="s">
        <v>6878</v>
      </c>
      <c r="B415" s="71" t="s">
        <v>6488</v>
      </c>
    </row>
    <row r="416" spans="1:2" ht="14" x14ac:dyDescent="0.15">
      <c r="A416" s="60" t="s">
        <v>6879</v>
      </c>
      <c r="B416" s="71" t="s">
        <v>6490</v>
      </c>
    </row>
    <row r="417" spans="1:2" ht="14" x14ac:dyDescent="0.15">
      <c r="A417" s="60" t="s">
        <v>6880</v>
      </c>
      <c r="B417" s="71" t="s">
        <v>6492</v>
      </c>
    </row>
    <row r="418" spans="1:2" ht="14" x14ac:dyDescent="0.15">
      <c r="A418" s="60" t="s">
        <v>6881</v>
      </c>
      <c r="B418" s="71" t="s">
        <v>6493</v>
      </c>
    </row>
    <row r="419" spans="1:2" ht="14" x14ac:dyDescent="0.15">
      <c r="A419" s="60" t="s">
        <v>6882</v>
      </c>
      <c r="B419" s="71" t="s">
        <v>6494</v>
      </c>
    </row>
    <row r="420" spans="1:2" ht="14" x14ac:dyDescent="0.15">
      <c r="A420" s="60" t="s">
        <v>6883</v>
      </c>
      <c r="B420" s="71" t="s">
        <v>6496</v>
      </c>
    </row>
    <row r="421" spans="1:2" ht="14" x14ac:dyDescent="0.15">
      <c r="A421" s="60" t="s">
        <v>6884</v>
      </c>
      <c r="B421" s="71" t="s">
        <v>6498</v>
      </c>
    </row>
    <row r="422" spans="1:2" ht="14" x14ac:dyDescent="0.15">
      <c r="A422" s="60" t="s">
        <v>6885</v>
      </c>
      <c r="B422" s="71" t="s">
        <v>6500</v>
      </c>
    </row>
    <row r="423" spans="1:2" ht="14" x14ac:dyDescent="0.15">
      <c r="A423" s="60" t="s">
        <v>6886</v>
      </c>
      <c r="B423" s="71" t="s">
        <v>6502</v>
      </c>
    </row>
    <row r="424" spans="1:2" ht="14" x14ac:dyDescent="0.15">
      <c r="A424" s="60" t="s">
        <v>6887</v>
      </c>
      <c r="B424" s="71" t="s">
        <v>6504</v>
      </c>
    </row>
    <row r="425" spans="1:2" ht="14" x14ac:dyDescent="0.15">
      <c r="A425" s="60" t="s">
        <v>6888</v>
      </c>
      <c r="B425" s="71" t="s">
        <v>6506</v>
      </c>
    </row>
    <row r="426" spans="1:2" ht="14" x14ac:dyDescent="0.15">
      <c r="A426" s="60" t="s">
        <v>6889</v>
      </c>
      <c r="B426" s="71" t="s">
        <v>6508</v>
      </c>
    </row>
    <row r="427" spans="1:2" ht="14" x14ac:dyDescent="0.15">
      <c r="A427" s="60" t="s">
        <v>6890</v>
      </c>
      <c r="B427" s="71" t="s">
        <v>6510</v>
      </c>
    </row>
    <row r="428" spans="1:2" ht="14" x14ac:dyDescent="0.15">
      <c r="A428" s="60" t="s">
        <v>6891</v>
      </c>
      <c r="B428" s="71" t="s">
        <v>6512</v>
      </c>
    </row>
    <row r="429" spans="1:2" ht="14" x14ac:dyDescent="0.15">
      <c r="A429" s="60" t="s">
        <v>6892</v>
      </c>
      <c r="B429" s="71" t="s">
        <v>6514</v>
      </c>
    </row>
    <row r="430" spans="1:2" ht="14" x14ac:dyDescent="0.15">
      <c r="A430" s="60" t="s">
        <v>6893</v>
      </c>
      <c r="B430" s="71" t="s">
        <v>6516</v>
      </c>
    </row>
    <row r="431" spans="1:2" ht="14" x14ac:dyDescent="0.15">
      <c r="A431" s="60" t="s">
        <v>6894</v>
      </c>
      <c r="B431" s="71" t="s">
        <v>6518</v>
      </c>
    </row>
    <row r="432" spans="1:2" ht="14" x14ac:dyDescent="0.15">
      <c r="A432" s="60" t="s">
        <v>6895</v>
      </c>
      <c r="B432" s="71" t="s">
        <v>6520</v>
      </c>
    </row>
    <row r="433" spans="1:2" ht="14" x14ac:dyDescent="0.15">
      <c r="A433" s="60" t="s">
        <v>6896</v>
      </c>
      <c r="B433" s="71" t="s">
        <v>6522</v>
      </c>
    </row>
    <row r="434" spans="1:2" ht="14" x14ac:dyDescent="0.15">
      <c r="A434" s="60" t="s">
        <v>6897</v>
      </c>
      <c r="B434" s="71" t="s">
        <v>6524</v>
      </c>
    </row>
    <row r="435" spans="1:2" ht="14" x14ac:dyDescent="0.15">
      <c r="A435" s="60" t="s">
        <v>6898</v>
      </c>
      <c r="B435" s="71" t="s">
        <v>6526</v>
      </c>
    </row>
    <row r="436" spans="1:2" ht="14" x14ac:dyDescent="0.15">
      <c r="A436" s="60" t="s">
        <v>6899</v>
      </c>
      <c r="B436" s="71" t="s">
        <v>6528</v>
      </c>
    </row>
    <row r="437" spans="1:2" ht="14" x14ac:dyDescent="0.15">
      <c r="A437" s="60" t="s">
        <v>6900</v>
      </c>
      <c r="B437" s="71" t="s">
        <v>6530</v>
      </c>
    </row>
    <row r="438" spans="1:2" ht="14" x14ac:dyDescent="0.15">
      <c r="A438" s="60" t="s">
        <v>6901</v>
      </c>
      <c r="B438" s="71" t="s">
        <v>6532</v>
      </c>
    </row>
    <row r="439" spans="1:2" ht="14" x14ac:dyDescent="0.15">
      <c r="A439" s="60" t="s">
        <v>6902</v>
      </c>
      <c r="B439" s="71" t="s">
        <v>6534</v>
      </c>
    </row>
    <row r="440" spans="1:2" ht="14" x14ac:dyDescent="0.15">
      <c r="A440" s="60" t="s">
        <v>6903</v>
      </c>
      <c r="B440" s="71" t="s">
        <v>6536</v>
      </c>
    </row>
    <row r="441" spans="1:2" ht="14" x14ac:dyDescent="0.15">
      <c r="A441" s="60" t="s">
        <v>6904</v>
      </c>
      <c r="B441" s="71" t="s">
        <v>6538</v>
      </c>
    </row>
    <row r="442" spans="1:2" ht="14" x14ac:dyDescent="0.15">
      <c r="A442" s="60" t="s">
        <v>6905</v>
      </c>
      <c r="B442" s="71" t="s">
        <v>6539</v>
      </c>
    </row>
    <row r="443" spans="1:2" ht="14" x14ac:dyDescent="0.15">
      <c r="A443" s="60" t="s">
        <v>6906</v>
      </c>
      <c r="B443" s="71" t="s">
        <v>6541</v>
      </c>
    </row>
    <row r="444" spans="1:2" ht="14" x14ac:dyDescent="0.15">
      <c r="A444" s="60" t="s">
        <v>6907</v>
      </c>
      <c r="B444" s="71" t="s">
        <v>6543</v>
      </c>
    </row>
    <row r="445" spans="1:2" ht="14" x14ac:dyDescent="0.15">
      <c r="A445" s="60" t="s">
        <v>6908</v>
      </c>
      <c r="B445" s="71" t="s">
        <v>6545</v>
      </c>
    </row>
    <row r="446" spans="1:2" ht="14" x14ac:dyDescent="0.15">
      <c r="A446" s="60" t="s">
        <v>6909</v>
      </c>
      <c r="B446" s="71" t="s">
        <v>6547</v>
      </c>
    </row>
    <row r="447" spans="1:2" ht="14" x14ac:dyDescent="0.15">
      <c r="A447" s="60" t="s">
        <v>6910</v>
      </c>
      <c r="B447" s="71" t="s">
        <v>6549</v>
      </c>
    </row>
    <row r="448" spans="1:2" ht="14" x14ac:dyDescent="0.15">
      <c r="A448" s="60" t="s">
        <v>6911</v>
      </c>
      <c r="B448" s="71" t="s">
        <v>6551</v>
      </c>
    </row>
    <row r="449" spans="1:2" ht="14" x14ac:dyDescent="0.15">
      <c r="A449" s="60" t="s">
        <v>6912</v>
      </c>
      <c r="B449" s="71" t="s">
        <v>6553</v>
      </c>
    </row>
    <row r="450" spans="1:2" ht="14" x14ac:dyDescent="0.15">
      <c r="A450" s="60" t="s">
        <v>6913</v>
      </c>
      <c r="B450" s="71" t="s">
        <v>6555</v>
      </c>
    </row>
    <row r="451" spans="1:2" ht="14" x14ac:dyDescent="0.15">
      <c r="A451" s="60" t="s">
        <v>6914</v>
      </c>
      <c r="B451" s="71" t="s">
        <v>6557</v>
      </c>
    </row>
    <row r="452" spans="1:2" ht="14" x14ac:dyDescent="0.15">
      <c r="A452" s="60" t="s">
        <v>6915</v>
      </c>
      <c r="B452" s="71" t="s">
        <v>6559</v>
      </c>
    </row>
    <row r="453" spans="1:2" ht="14" x14ac:dyDescent="0.15">
      <c r="A453" s="60" t="s">
        <v>6916</v>
      </c>
      <c r="B453" s="71" t="s">
        <v>6560</v>
      </c>
    </row>
    <row r="454" spans="1:2" ht="14" x14ac:dyDescent="0.15">
      <c r="A454" s="60" t="s">
        <v>6917</v>
      </c>
      <c r="B454" s="71" t="s">
        <v>6562</v>
      </c>
    </row>
    <row r="455" spans="1:2" ht="14" x14ac:dyDescent="0.15">
      <c r="A455" s="60" t="s">
        <v>6918</v>
      </c>
      <c r="B455" s="71" t="s">
        <v>6563</v>
      </c>
    </row>
    <row r="456" spans="1:2" ht="14" x14ac:dyDescent="0.15">
      <c r="A456" s="60" t="s">
        <v>6919</v>
      </c>
      <c r="B456" s="71" t="s">
        <v>6564</v>
      </c>
    </row>
    <row r="457" spans="1:2" ht="14" x14ac:dyDescent="0.15">
      <c r="A457" s="60" t="s">
        <v>6920</v>
      </c>
      <c r="B457" s="71" t="s">
        <v>6566</v>
      </c>
    </row>
    <row r="458" spans="1:2" ht="14" x14ac:dyDescent="0.15">
      <c r="A458" s="60" t="s">
        <v>6921</v>
      </c>
      <c r="B458" s="71" t="s">
        <v>6568</v>
      </c>
    </row>
    <row r="459" spans="1:2" ht="14" x14ac:dyDescent="0.15">
      <c r="A459" s="60" t="s">
        <v>6922</v>
      </c>
      <c r="B459" s="71" t="s">
        <v>6570</v>
      </c>
    </row>
    <row r="460" spans="1:2" ht="14" x14ac:dyDescent="0.15">
      <c r="A460" s="60" t="s">
        <v>6923</v>
      </c>
      <c r="B460" s="71" t="s">
        <v>6572</v>
      </c>
    </row>
    <row r="461" spans="1:2" ht="14" x14ac:dyDescent="0.15">
      <c r="A461" s="60" t="s">
        <v>6924</v>
      </c>
      <c r="B461" s="71" t="s">
        <v>6574</v>
      </c>
    </row>
    <row r="462" spans="1:2" ht="14" x14ac:dyDescent="0.15">
      <c r="A462" s="60" t="s">
        <v>6925</v>
      </c>
      <c r="B462" s="71" t="s">
        <v>6576</v>
      </c>
    </row>
    <row r="463" spans="1:2" ht="14" x14ac:dyDescent="0.15">
      <c r="A463" s="60" t="s">
        <v>6926</v>
      </c>
      <c r="B463" s="71" t="s">
        <v>6578</v>
      </c>
    </row>
    <row r="464" spans="1:2" ht="14" x14ac:dyDescent="0.15">
      <c r="A464" s="60" t="s">
        <v>6927</v>
      </c>
      <c r="B464" s="71" t="s">
        <v>6579</v>
      </c>
    </row>
    <row r="465" spans="1:2" ht="14" x14ac:dyDescent="0.15">
      <c r="A465" s="60" t="s">
        <v>6928</v>
      </c>
      <c r="B465" s="71" t="s">
        <v>6580</v>
      </c>
    </row>
    <row r="466" spans="1:2" ht="14" x14ac:dyDescent="0.15">
      <c r="A466" s="60" t="s">
        <v>6929</v>
      </c>
      <c r="B466" s="71" t="s">
        <v>6582</v>
      </c>
    </row>
    <row r="467" spans="1:2" ht="14" x14ac:dyDescent="0.15">
      <c r="A467" s="60" t="s">
        <v>6930</v>
      </c>
      <c r="B467" s="71" t="s">
        <v>6584</v>
      </c>
    </row>
    <row r="468" spans="1:2" ht="14" x14ac:dyDescent="0.15">
      <c r="A468" s="60" t="s">
        <v>6931</v>
      </c>
      <c r="B468" s="71" t="s">
        <v>6586</v>
      </c>
    </row>
    <row r="469" spans="1:2" ht="14" x14ac:dyDescent="0.15">
      <c r="A469" s="60" t="s">
        <v>6932</v>
      </c>
      <c r="B469" s="71" t="s">
        <v>6588</v>
      </c>
    </row>
    <row r="470" spans="1:2" ht="14" x14ac:dyDescent="0.15">
      <c r="A470" s="60" t="s">
        <v>6933</v>
      </c>
      <c r="B470" s="71" t="s">
        <v>6590</v>
      </c>
    </row>
    <row r="471" spans="1:2" ht="14" x14ac:dyDescent="0.15">
      <c r="A471" s="60" t="s">
        <v>6934</v>
      </c>
      <c r="B471" s="71" t="s">
        <v>6592</v>
      </c>
    </row>
    <row r="472" spans="1:2" ht="14" x14ac:dyDescent="0.15">
      <c r="A472" s="60" t="s">
        <v>6935</v>
      </c>
      <c r="B472" s="71" t="s">
        <v>6594</v>
      </c>
    </row>
    <row r="473" spans="1:2" ht="14" x14ac:dyDescent="0.15">
      <c r="A473" s="60" t="s">
        <v>6936</v>
      </c>
      <c r="B473" s="71" t="s">
        <v>6596</v>
      </c>
    </row>
    <row r="474" spans="1:2" ht="14" x14ac:dyDescent="0.15">
      <c r="A474" s="60" t="s">
        <v>6802</v>
      </c>
      <c r="B474" s="71" t="s">
        <v>6340</v>
      </c>
    </row>
    <row r="475" spans="1:2" ht="14" x14ac:dyDescent="0.15">
      <c r="A475" s="60" t="s">
        <v>6937</v>
      </c>
      <c r="B475" s="71" t="s">
        <v>6597</v>
      </c>
    </row>
    <row r="476" spans="1:2" ht="14" x14ac:dyDescent="0.15">
      <c r="A476" s="60" t="s">
        <v>6801</v>
      </c>
      <c r="B476" s="71" t="s">
        <v>6598</v>
      </c>
    </row>
    <row r="477" spans="1:2" ht="14" x14ac:dyDescent="0.15">
      <c r="A477" s="60" t="s">
        <v>6809</v>
      </c>
      <c r="B477" s="71" t="s">
        <v>6352</v>
      </c>
    </row>
    <row r="478" spans="1:2" ht="14" x14ac:dyDescent="0.15">
      <c r="A478" s="60" t="s">
        <v>6810</v>
      </c>
      <c r="B478" s="71" t="s">
        <v>6599</v>
      </c>
    </row>
    <row r="479" spans="1:2" ht="14" x14ac:dyDescent="0.15">
      <c r="A479" s="60" t="s">
        <v>6811</v>
      </c>
      <c r="B479" s="71" t="s">
        <v>6600</v>
      </c>
    </row>
    <row r="480" spans="1:2" ht="14" x14ac:dyDescent="0.15">
      <c r="A480" s="60" t="s">
        <v>6938</v>
      </c>
      <c r="B480" s="71" t="s">
        <v>6602</v>
      </c>
    </row>
    <row r="481" spans="1:2" ht="14" x14ac:dyDescent="0.15">
      <c r="A481" s="60" t="s">
        <v>6812</v>
      </c>
      <c r="B481" s="71" t="s">
        <v>6357</v>
      </c>
    </row>
    <row r="482" spans="1:2" ht="14" x14ac:dyDescent="0.15">
      <c r="A482" s="60" t="s">
        <v>6813</v>
      </c>
      <c r="B482" s="71" t="s">
        <v>6603</v>
      </c>
    </row>
    <row r="483" spans="1:2" ht="14" x14ac:dyDescent="0.15">
      <c r="A483" s="60" t="s">
        <v>6939</v>
      </c>
      <c r="B483" s="71" t="s">
        <v>6604</v>
      </c>
    </row>
    <row r="484" spans="1:2" ht="14" x14ac:dyDescent="0.15">
      <c r="A484" s="60" t="s">
        <v>6940</v>
      </c>
      <c r="B484" s="71" t="s">
        <v>6605</v>
      </c>
    </row>
    <row r="485" spans="1:2" ht="14" x14ac:dyDescent="0.15">
      <c r="A485" s="60" t="s">
        <v>6941</v>
      </c>
      <c r="B485" s="71" t="s">
        <v>6606</v>
      </c>
    </row>
    <row r="486" spans="1:2" ht="14" x14ac:dyDescent="0.15">
      <c r="A486" s="60" t="s">
        <v>6942</v>
      </c>
      <c r="B486" s="71" t="s">
        <v>6607</v>
      </c>
    </row>
    <row r="487" spans="1:2" ht="14" x14ac:dyDescent="0.15">
      <c r="A487" s="60" t="s">
        <v>6943</v>
      </c>
      <c r="B487" s="71" t="s">
        <v>6608</v>
      </c>
    </row>
    <row r="488" spans="1:2" ht="14" x14ac:dyDescent="0.15">
      <c r="A488" s="60" t="s">
        <v>6944</v>
      </c>
      <c r="B488" s="71" t="s">
        <v>6609</v>
      </c>
    </row>
    <row r="489" spans="1:2" ht="14" x14ac:dyDescent="0.15">
      <c r="A489" s="60" t="s">
        <v>6945</v>
      </c>
      <c r="B489" s="71" t="s">
        <v>6610</v>
      </c>
    </row>
    <row r="490" spans="1:2" ht="14" x14ac:dyDescent="0.15">
      <c r="A490" s="60" t="s">
        <v>6946</v>
      </c>
      <c r="B490" s="71" t="s">
        <v>6611</v>
      </c>
    </row>
    <row r="491" spans="1:2" ht="14" x14ac:dyDescent="0.15">
      <c r="A491" s="60" t="s">
        <v>6947</v>
      </c>
      <c r="B491" s="71" t="s">
        <v>6612</v>
      </c>
    </row>
    <row r="492" spans="1:2" ht="14" x14ac:dyDescent="0.15">
      <c r="A492" s="60" t="s">
        <v>6948</v>
      </c>
      <c r="B492" s="71" t="s">
        <v>6613</v>
      </c>
    </row>
    <row r="493" spans="1:2" ht="14" x14ac:dyDescent="0.15">
      <c r="A493" s="60" t="s">
        <v>6949</v>
      </c>
      <c r="B493" s="71" t="s">
        <v>6614</v>
      </c>
    </row>
    <row r="494" spans="1:2" ht="14" x14ac:dyDescent="0.15">
      <c r="A494" s="60" t="s">
        <v>6950</v>
      </c>
      <c r="B494" s="71" t="s">
        <v>6615</v>
      </c>
    </row>
    <row r="495" spans="1:2" ht="14" x14ac:dyDescent="0.15">
      <c r="A495" s="60" t="s">
        <v>6951</v>
      </c>
      <c r="B495" s="71" t="s">
        <v>6616</v>
      </c>
    </row>
    <row r="496" spans="1:2" ht="14" x14ac:dyDescent="0.15">
      <c r="A496" s="60" t="s">
        <v>6952</v>
      </c>
      <c r="B496" s="71" t="s">
        <v>6617</v>
      </c>
    </row>
    <row r="497" spans="1:2" ht="14" x14ac:dyDescent="0.15">
      <c r="A497" s="60" t="s">
        <v>6953</v>
      </c>
      <c r="B497" s="71" t="s">
        <v>6618</v>
      </c>
    </row>
    <row r="498" spans="1:2" ht="14" x14ac:dyDescent="0.15">
      <c r="A498" s="60" t="s">
        <v>6954</v>
      </c>
      <c r="B498" s="71" t="s">
        <v>6619</v>
      </c>
    </row>
    <row r="499" spans="1:2" ht="14" x14ac:dyDescent="0.15">
      <c r="A499" s="60" t="s">
        <v>6955</v>
      </c>
      <c r="B499" s="71" t="s">
        <v>6620</v>
      </c>
    </row>
    <row r="500" spans="1:2" ht="14" x14ac:dyDescent="0.15">
      <c r="A500" s="60" t="s">
        <v>6956</v>
      </c>
      <c r="B500" s="71" t="s">
        <v>6621</v>
      </c>
    </row>
    <row r="501" spans="1:2" ht="14" x14ac:dyDescent="0.15">
      <c r="A501" s="60" t="s">
        <v>6957</v>
      </c>
      <c r="B501" s="71" t="s">
        <v>6622</v>
      </c>
    </row>
    <row r="502" spans="1:2" ht="14" x14ac:dyDescent="0.15">
      <c r="A502" s="60" t="s">
        <v>6825</v>
      </c>
      <c r="B502" s="71" t="s">
        <v>6623</v>
      </c>
    </row>
    <row r="503" spans="1:2" ht="14" x14ac:dyDescent="0.15">
      <c r="A503" s="60" t="s">
        <v>6958</v>
      </c>
      <c r="B503" s="71" t="s">
        <v>6625</v>
      </c>
    </row>
    <row r="504" spans="1:2" ht="14" x14ac:dyDescent="0.15">
      <c r="A504" s="60" t="s">
        <v>6806</v>
      </c>
      <c r="B504" s="71" t="s">
        <v>6347</v>
      </c>
    </row>
    <row r="505" spans="1:2" ht="14" x14ac:dyDescent="0.15">
      <c r="A505" s="60" t="s">
        <v>6959</v>
      </c>
      <c r="B505" s="71" t="s">
        <v>6626</v>
      </c>
    </row>
    <row r="506" spans="1:2" ht="14" x14ac:dyDescent="0.15">
      <c r="A506" s="60" t="s">
        <v>6960</v>
      </c>
      <c r="B506" s="71" t="s">
        <v>6627</v>
      </c>
    </row>
    <row r="507" spans="1:2" ht="14" x14ac:dyDescent="0.15">
      <c r="A507" s="60" t="s">
        <v>6961</v>
      </c>
      <c r="B507" s="71" t="s">
        <v>6628</v>
      </c>
    </row>
    <row r="508" spans="1:2" ht="14" x14ac:dyDescent="0.15">
      <c r="A508" s="60" t="s">
        <v>6962</v>
      </c>
      <c r="B508" s="71" t="s">
        <v>6629</v>
      </c>
    </row>
    <row r="509" spans="1:2" ht="14" x14ac:dyDescent="0.15">
      <c r="A509" s="60" t="s">
        <v>6963</v>
      </c>
      <c r="B509" s="71" t="s">
        <v>6630</v>
      </c>
    </row>
    <row r="510" spans="1:2" ht="14" x14ac:dyDescent="0.15">
      <c r="A510" s="60" t="s">
        <v>6964</v>
      </c>
      <c r="B510" s="71" t="s">
        <v>6631</v>
      </c>
    </row>
    <row r="511" spans="1:2" ht="14" x14ac:dyDescent="0.15">
      <c r="A511" s="60" t="s">
        <v>6803</v>
      </c>
      <c r="B511" s="71" t="s">
        <v>6341</v>
      </c>
    </row>
    <row r="512" spans="1:2" ht="14" x14ac:dyDescent="0.15">
      <c r="A512" s="60" t="s">
        <v>6807</v>
      </c>
      <c r="B512" s="71" t="s">
        <v>6632</v>
      </c>
    </row>
    <row r="513" spans="1:2" ht="14" x14ac:dyDescent="0.15">
      <c r="A513" s="60" t="s">
        <v>6965</v>
      </c>
      <c r="B513" s="71" t="s">
        <v>6634</v>
      </c>
    </row>
    <row r="514" spans="1:2" ht="14" x14ac:dyDescent="0.15">
      <c r="A514" s="60" t="s">
        <v>6966</v>
      </c>
      <c r="B514" s="71" t="s">
        <v>6636</v>
      </c>
    </row>
    <row r="515" spans="1:2" ht="14" x14ac:dyDescent="0.15">
      <c r="A515" s="60" t="s">
        <v>6967</v>
      </c>
      <c r="B515" s="71" t="s">
        <v>6638</v>
      </c>
    </row>
    <row r="516" spans="1:2" ht="14" x14ac:dyDescent="0.15">
      <c r="A516" s="60" t="s">
        <v>6830</v>
      </c>
      <c r="B516" s="71" t="s">
        <v>6639</v>
      </c>
    </row>
    <row r="517" spans="1:2" ht="14" x14ac:dyDescent="0.15">
      <c r="A517" s="60" t="s">
        <v>6800</v>
      </c>
      <c r="B517" s="71" t="s">
        <v>6640</v>
      </c>
    </row>
    <row r="518" spans="1:2" ht="14" x14ac:dyDescent="0.15">
      <c r="A518" s="60" t="s">
        <v>6968</v>
      </c>
      <c r="B518" s="71" t="s">
        <v>6642</v>
      </c>
    </row>
    <row r="519" spans="1:2" ht="14" x14ac:dyDescent="0.15">
      <c r="A519" s="60" t="s">
        <v>6969</v>
      </c>
      <c r="B519" s="71" t="s">
        <v>6643</v>
      </c>
    </row>
    <row r="520" spans="1:2" ht="14" x14ac:dyDescent="0.15">
      <c r="A520" s="60" t="s">
        <v>6970</v>
      </c>
      <c r="B520" s="71" t="s">
        <v>6644</v>
      </c>
    </row>
    <row r="521" spans="1:2" ht="14" x14ac:dyDescent="0.15">
      <c r="A521" s="60" t="s">
        <v>6971</v>
      </c>
      <c r="B521" s="71" t="s">
        <v>6645</v>
      </c>
    </row>
    <row r="522" spans="1:2" ht="14" x14ac:dyDescent="0.15">
      <c r="A522" s="60" t="s">
        <v>6972</v>
      </c>
      <c r="B522" s="71" t="s">
        <v>6646</v>
      </c>
    </row>
    <row r="523" spans="1:2" ht="14" x14ac:dyDescent="0.15">
      <c r="A523" s="60" t="s">
        <v>6973</v>
      </c>
      <c r="B523" s="71" t="s">
        <v>6647</v>
      </c>
    </row>
    <row r="524" spans="1:2" ht="14" x14ac:dyDescent="0.15">
      <c r="A524" s="60" t="s">
        <v>6974</v>
      </c>
      <c r="B524" s="71" t="s">
        <v>6648</v>
      </c>
    </row>
    <row r="525" spans="1:2" ht="14" x14ac:dyDescent="0.15">
      <c r="A525" s="60" t="s">
        <v>6975</v>
      </c>
      <c r="B525" s="71" t="s">
        <v>6649</v>
      </c>
    </row>
    <row r="526" spans="1:2" ht="14" x14ac:dyDescent="0.15">
      <c r="A526" s="60" t="s">
        <v>6976</v>
      </c>
      <c r="B526" s="71" t="s">
        <v>6650</v>
      </c>
    </row>
    <row r="527" spans="1:2" ht="14" x14ac:dyDescent="0.15">
      <c r="A527" s="60" t="s">
        <v>6977</v>
      </c>
      <c r="B527" s="71" t="s">
        <v>6651</v>
      </c>
    </row>
    <row r="528" spans="1:2" ht="14" x14ac:dyDescent="0.15">
      <c r="A528" s="60" t="s">
        <v>6978</v>
      </c>
      <c r="B528" s="71" t="s">
        <v>6652</v>
      </c>
    </row>
    <row r="529" spans="1:2" ht="14" x14ac:dyDescent="0.15">
      <c r="A529" s="60" t="s">
        <v>6979</v>
      </c>
      <c r="B529" s="71" t="s">
        <v>6653</v>
      </c>
    </row>
    <row r="530" spans="1:2" ht="14" x14ac:dyDescent="0.15">
      <c r="A530" s="60" t="s">
        <v>6980</v>
      </c>
      <c r="B530" s="71" t="s">
        <v>6654</v>
      </c>
    </row>
    <row r="531" spans="1:2" ht="14" x14ac:dyDescent="0.15">
      <c r="A531" s="60" t="s">
        <v>6981</v>
      </c>
      <c r="B531" s="71" t="s">
        <v>6655</v>
      </c>
    </row>
    <row r="532" spans="1:2" ht="14" x14ac:dyDescent="0.15">
      <c r="A532" s="60" t="s">
        <v>6982</v>
      </c>
      <c r="B532" s="71" t="s">
        <v>6656</v>
      </c>
    </row>
    <row r="533" spans="1:2" ht="14" x14ac:dyDescent="0.15">
      <c r="A533" s="60" t="s">
        <v>6983</v>
      </c>
      <c r="B533" s="71" t="s">
        <v>6657</v>
      </c>
    </row>
    <row r="534" spans="1:2" ht="14" x14ac:dyDescent="0.15">
      <c r="A534" s="60" t="s">
        <v>6984</v>
      </c>
      <c r="B534" s="71" t="s">
        <v>6658</v>
      </c>
    </row>
    <row r="535" spans="1:2" ht="14" x14ac:dyDescent="0.15">
      <c r="A535" s="60" t="s">
        <v>6985</v>
      </c>
      <c r="B535" s="71" t="s">
        <v>6659</v>
      </c>
    </row>
    <row r="536" spans="1:2" ht="14" x14ac:dyDescent="0.15">
      <c r="A536" s="60" t="s">
        <v>6986</v>
      </c>
      <c r="B536" s="71" t="s">
        <v>6660</v>
      </c>
    </row>
    <row r="537" spans="1:2" ht="14" x14ac:dyDescent="0.15">
      <c r="A537" s="60" t="s">
        <v>6881</v>
      </c>
      <c r="B537" s="71" t="s">
        <v>6493</v>
      </c>
    </row>
    <row r="538" spans="1:2" ht="14" x14ac:dyDescent="0.15">
      <c r="A538" s="60" t="s">
        <v>6987</v>
      </c>
      <c r="B538" s="71" t="s">
        <v>6661</v>
      </c>
    </row>
    <row r="539" spans="1:2" ht="14" x14ac:dyDescent="0.15">
      <c r="A539" s="60" t="s">
        <v>6988</v>
      </c>
      <c r="B539" s="71" t="s">
        <v>6662</v>
      </c>
    </row>
    <row r="540" spans="1:2" ht="14" x14ac:dyDescent="0.15">
      <c r="A540" s="60" t="s">
        <v>6989</v>
      </c>
      <c r="B540" s="71" t="s">
        <v>6663</v>
      </c>
    </row>
    <row r="541" spans="1:2" ht="14" x14ac:dyDescent="0.15">
      <c r="A541" s="60" t="s">
        <v>6990</v>
      </c>
      <c r="B541" s="71" t="s">
        <v>6664</v>
      </c>
    </row>
    <row r="542" spans="1:2" ht="14" x14ac:dyDescent="0.15">
      <c r="A542" s="60" t="s">
        <v>6991</v>
      </c>
      <c r="B542" s="71" t="s">
        <v>6665</v>
      </c>
    </row>
    <row r="543" spans="1:2" ht="14" x14ac:dyDescent="0.15">
      <c r="A543" s="60" t="s">
        <v>6871</v>
      </c>
      <c r="B543" s="71" t="s">
        <v>6666</v>
      </c>
    </row>
    <row r="544" spans="1:2" ht="14" x14ac:dyDescent="0.15">
      <c r="A544" s="60" t="s">
        <v>6992</v>
      </c>
      <c r="B544" s="71" t="s">
        <v>6667</v>
      </c>
    </row>
    <row r="545" spans="1:2" ht="14" x14ac:dyDescent="0.15">
      <c r="A545" s="60" t="s">
        <v>6993</v>
      </c>
      <c r="B545" s="71" t="s">
        <v>6668</v>
      </c>
    </row>
    <row r="546" spans="1:2" ht="14" x14ac:dyDescent="0.15">
      <c r="A546" s="60" t="s">
        <v>6851</v>
      </c>
      <c r="B546" s="71" t="s">
        <v>6431</v>
      </c>
    </row>
    <row r="547" spans="1:2" ht="14" x14ac:dyDescent="0.15">
      <c r="A547" s="60" t="s">
        <v>6856</v>
      </c>
      <c r="B547" s="71" t="s">
        <v>6669</v>
      </c>
    </row>
    <row r="548" spans="1:2" ht="14" x14ac:dyDescent="0.15">
      <c r="A548" s="60" t="s">
        <v>6994</v>
      </c>
      <c r="B548" s="71" t="s">
        <v>6670</v>
      </c>
    </row>
    <row r="549" spans="1:2" ht="14" x14ac:dyDescent="0.15">
      <c r="A549" s="60" t="s">
        <v>6852</v>
      </c>
      <c r="B549" s="71" t="s">
        <v>6671</v>
      </c>
    </row>
    <row r="550" spans="1:2" ht="14" x14ac:dyDescent="0.15">
      <c r="A550" s="60" t="s">
        <v>6854</v>
      </c>
      <c r="B550" s="71" t="s">
        <v>6672</v>
      </c>
    </row>
    <row r="551" spans="1:2" ht="14" x14ac:dyDescent="0.15">
      <c r="A551" s="60" t="s">
        <v>6995</v>
      </c>
      <c r="B551" s="71" t="s">
        <v>6673</v>
      </c>
    </row>
    <row r="552" spans="1:2" ht="14" x14ac:dyDescent="0.15">
      <c r="A552" s="60" t="s">
        <v>6855</v>
      </c>
      <c r="B552" s="71" t="s">
        <v>6674</v>
      </c>
    </row>
    <row r="553" spans="1:2" ht="14" x14ac:dyDescent="0.15">
      <c r="A553" s="60" t="s">
        <v>6868</v>
      </c>
      <c r="B553" s="71" t="s">
        <v>6675</v>
      </c>
    </row>
    <row r="554" spans="1:2" ht="14" x14ac:dyDescent="0.15">
      <c r="A554" s="60" t="s">
        <v>6873</v>
      </c>
      <c r="B554" s="71" t="s">
        <v>6478</v>
      </c>
    </row>
    <row r="555" spans="1:2" ht="14" x14ac:dyDescent="0.15">
      <c r="A555" s="60" t="s">
        <v>6996</v>
      </c>
      <c r="B555" s="71" t="s">
        <v>6997</v>
      </c>
    </row>
    <row r="556" spans="1:2" ht="14" x14ac:dyDescent="0.15">
      <c r="A556" s="60" t="s">
        <v>6998</v>
      </c>
      <c r="B556" s="71" t="s">
        <v>6676</v>
      </c>
    </row>
    <row r="557" spans="1:2" ht="14" x14ac:dyDescent="0.15">
      <c r="A557" s="60" t="s">
        <v>6858</v>
      </c>
      <c r="B557" s="71" t="s">
        <v>6677</v>
      </c>
    </row>
    <row r="558" spans="1:2" ht="14" x14ac:dyDescent="0.15">
      <c r="A558" s="60" t="s">
        <v>6999</v>
      </c>
      <c r="B558" s="71" t="s">
        <v>6678</v>
      </c>
    </row>
    <row r="559" spans="1:2" ht="14" x14ac:dyDescent="0.15">
      <c r="A559" s="60" t="s">
        <v>7000</v>
      </c>
      <c r="B559" s="71" t="s">
        <v>6680</v>
      </c>
    </row>
    <row r="560" spans="1:2" ht="14" x14ac:dyDescent="0.15">
      <c r="A560" s="60" t="s">
        <v>7001</v>
      </c>
      <c r="B560" s="71" t="s">
        <v>6681</v>
      </c>
    </row>
    <row r="561" spans="1:2" ht="14" x14ac:dyDescent="0.15">
      <c r="A561" s="60" t="s">
        <v>7002</v>
      </c>
      <c r="B561" s="71" t="s">
        <v>6682</v>
      </c>
    </row>
    <row r="562" spans="1:2" ht="14" x14ac:dyDescent="0.15">
      <c r="A562" s="60" t="s">
        <v>7003</v>
      </c>
      <c r="B562" s="71" t="s">
        <v>6683</v>
      </c>
    </row>
    <row r="563" spans="1:2" ht="14" x14ac:dyDescent="0.15">
      <c r="A563" s="60" t="s">
        <v>7004</v>
      </c>
      <c r="B563" s="71" t="s">
        <v>6685</v>
      </c>
    </row>
    <row r="564" spans="1:2" ht="14" x14ac:dyDescent="0.15">
      <c r="A564" s="60" t="s">
        <v>7005</v>
      </c>
      <c r="B564" s="71" t="s">
        <v>7006</v>
      </c>
    </row>
    <row r="565" spans="1:2" ht="14" x14ac:dyDescent="0.15">
      <c r="A565" s="60" t="s">
        <v>7007</v>
      </c>
      <c r="B565" s="71" t="s">
        <v>6686</v>
      </c>
    </row>
    <row r="566" spans="1:2" ht="14" x14ac:dyDescent="0.15">
      <c r="A566" s="60" t="s">
        <v>7008</v>
      </c>
      <c r="B566" s="71" t="s">
        <v>7009</v>
      </c>
    </row>
    <row r="567" spans="1:2" ht="14" x14ac:dyDescent="0.15">
      <c r="A567" s="60" t="s">
        <v>7010</v>
      </c>
      <c r="B567" s="71" t="s">
        <v>6687</v>
      </c>
    </row>
    <row r="568" spans="1:2" ht="14" x14ac:dyDescent="0.15">
      <c r="A568" s="60" t="s">
        <v>7011</v>
      </c>
      <c r="B568" s="71" t="s">
        <v>6688</v>
      </c>
    </row>
    <row r="569" spans="1:2" ht="14" x14ac:dyDescent="0.15">
      <c r="A569" s="60" t="s">
        <v>7012</v>
      </c>
      <c r="B569" s="71" t="s">
        <v>7013</v>
      </c>
    </row>
    <row r="570" spans="1:2" ht="14" x14ac:dyDescent="0.15">
      <c r="A570" s="60" t="s">
        <v>7014</v>
      </c>
      <c r="B570" s="71" t="s">
        <v>6690</v>
      </c>
    </row>
    <row r="571" spans="1:2" ht="14" x14ac:dyDescent="0.15">
      <c r="A571" s="60" t="s">
        <v>7015</v>
      </c>
      <c r="B571" s="71" t="s">
        <v>6692</v>
      </c>
    </row>
    <row r="572" spans="1:2" ht="14" x14ac:dyDescent="0.15">
      <c r="A572" s="60" t="s">
        <v>7016</v>
      </c>
      <c r="B572" s="71" t="s">
        <v>6694</v>
      </c>
    </row>
    <row r="573" spans="1:2" ht="14" x14ac:dyDescent="0.15">
      <c r="A573" s="60" t="s">
        <v>7017</v>
      </c>
      <c r="B573" s="71" t="s">
        <v>6695</v>
      </c>
    </row>
    <row r="574" spans="1:2" ht="14" x14ac:dyDescent="0.15">
      <c r="A574" s="60" t="s">
        <v>7018</v>
      </c>
      <c r="B574" s="71" t="s">
        <v>6696</v>
      </c>
    </row>
    <row r="575" spans="1:2" ht="14" x14ac:dyDescent="0.15">
      <c r="A575" s="60" t="s">
        <v>7019</v>
      </c>
      <c r="B575" s="71" t="s">
        <v>6697</v>
      </c>
    </row>
    <row r="576" spans="1:2" ht="14" x14ac:dyDescent="0.15">
      <c r="A576" s="60" t="s">
        <v>7020</v>
      </c>
      <c r="B576" s="71" t="s">
        <v>6698</v>
      </c>
    </row>
    <row r="577" spans="1:2" ht="14" x14ac:dyDescent="0.15">
      <c r="A577" s="60" t="s">
        <v>7021</v>
      </c>
      <c r="B577" s="71" t="s">
        <v>6699</v>
      </c>
    </row>
    <row r="578" spans="1:2" ht="14" x14ac:dyDescent="0.15">
      <c r="A578" s="60" t="s">
        <v>7022</v>
      </c>
      <c r="B578" s="71" t="s">
        <v>6700</v>
      </c>
    </row>
    <row r="579" spans="1:2" ht="14" x14ac:dyDescent="0.15">
      <c r="A579" s="60" t="s">
        <v>7023</v>
      </c>
      <c r="B579" s="71" t="s">
        <v>6701</v>
      </c>
    </row>
    <row r="580" spans="1:2" ht="14" x14ac:dyDescent="0.15">
      <c r="A580" s="60" t="s">
        <v>6880</v>
      </c>
      <c r="B580" s="71" t="s">
        <v>6703</v>
      </c>
    </row>
    <row r="581" spans="1:2" ht="14" x14ac:dyDescent="0.15">
      <c r="A581" s="60" t="s">
        <v>7024</v>
      </c>
      <c r="B581" s="71" t="s">
        <v>6705</v>
      </c>
    </row>
    <row r="582" spans="1:2" ht="14" x14ac:dyDescent="0.15">
      <c r="A582" s="60" t="s">
        <v>7025</v>
      </c>
      <c r="B582" s="71" t="s">
        <v>6706</v>
      </c>
    </row>
    <row r="583" spans="1:2" ht="14" x14ac:dyDescent="0.15">
      <c r="A583" s="60" t="s">
        <v>7026</v>
      </c>
      <c r="B583" s="71" t="s">
        <v>6707</v>
      </c>
    </row>
    <row r="584" spans="1:2" ht="14" x14ac:dyDescent="0.15">
      <c r="A584" s="60" t="s">
        <v>7027</v>
      </c>
      <c r="B584" s="71" t="s">
        <v>6708</v>
      </c>
    </row>
    <row r="585" spans="1:2" ht="14" x14ac:dyDescent="0.15">
      <c r="A585" s="60" t="s">
        <v>7028</v>
      </c>
      <c r="B585" s="71" t="s">
        <v>6709</v>
      </c>
    </row>
    <row r="586" spans="1:2" ht="14" x14ac:dyDescent="0.15">
      <c r="A586" s="60" t="s">
        <v>7029</v>
      </c>
      <c r="B586" s="71" t="s">
        <v>6710</v>
      </c>
    </row>
    <row r="587" spans="1:2" ht="14" x14ac:dyDescent="0.15">
      <c r="A587" s="60" t="s">
        <v>6869</v>
      </c>
      <c r="B587" s="71" t="s">
        <v>6468</v>
      </c>
    </row>
    <row r="588" spans="1:2" ht="14" x14ac:dyDescent="0.15">
      <c r="A588" s="60" t="s">
        <v>7030</v>
      </c>
      <c r="B588" s="71" t="s">
        <v>6712</v>
      </c>
    </row>
    <row r="589" spans="1:2" ht="14" x14ac:dyDescent="0.15">
      <c r="A589" s="60" t="s">
        <v>6876</v>
      </c>
      <c r="B589" s="71" t="s">
        <v>6484</v>
      </c>
    </row>
    <row r="590" spans="1:2" ht="14" x14ac:dyDescent="0.15">
      <c r="A590" s="60" t="s">
        <v>7031</v>
      </c>
      <c r="B590" s="71" t="s">
        <v>6713</v>
      </c>
    </row>
    <row r="591" spans="1:2" ht="14" x14ac:dyDescent="0.15">
      <c r="A591" s="60" t="s">
        <v>7032</v>
      </c>
      <c r="B591" s="71" t="s">
        <v>6715</v>
      </c>
    </row>
    <row r="592" spans="1:2" ht="14" x14ac:dyDescent="0.15">
      <c r="A592" s="60" t="s">
        <v>7033</v>
      </c>
      <c r="B592" s="71" t="s">
        <v>6717</v>
      </c>
    </row>
    <row r="593" spans="1:2" ht="14" x14ac:dyDescent="0.15">
      <c r="A593" s="60" t="s">
        <v>7034</v>
      </c>
      <c r="B593" s="71" t="s">
        <v>6719</v>
      </c>
    </row>
    <row r="594" spans="1:2" ht="14" x14ac:dyDescent="0.15">
      <c r="A594" s="60" t="s">
        <v>7035</v>
      </c>
      <c r="B594" s="71" t="s">
        <v>6720</v>
      </c>
    </row>
    <row r="595" spans="1:2" ht="14" x14ac:dyDescent="0.15">
      <c r="A595" s="60" t="s">
        <v>6897</v>
      </c>
      <c r="B595" s="71" t="s">
        <v>6721</v>
      </c>
    </row>
    <row r="596" spans="1:2" ht="14" x14ac:dyDescent="0.15">
      <c r="A596" s="60" t="s">
        <v>6898</v>
      </c>
      <c r="B596" s="71" t="s">
        <v>6722</v>
      </c>
    </row>
    <row r="597" spans="1:2" ht="14" x14ac:dyDescent="0.15">
      <c r="A597" s="60" t="s">
        <v>7036</v>
      </c>
      <c r="B597" s="71" t="s">
        <v>6723</v>
      </c>
    </row>
    <row r="598" spans="1:2" ht="14" x14ac:dyDescent="0.15">
      <c r="A598" s="60" t="s">
        <v>7037</v>
      </c>
      <c r="B598" s="71" t="s">
        <v>6724</v>
      </c>
    </row>
    <row r="599" spans="1:2" ht="14" x14ac:dyDescent="0.15">
      <c r="A599" s="60" t="s">
        <v>7038</v>
      </c>
      <c r="B599" s="71" t="s">
        <v>6726</v>
      </c>
    </row>
    <row r="600" spans="1:2" ht="14" x14ac:dyDescent="0.15">
      <c r="A600" s="60" t="s">
        <v>7039</v>
      </c>
      <c r="B600" s="71" t="s">
        <v>6727</v>
      </c>
    </row>
    <row r="601" spans="1:2" ht="14" x14ac:dyDescent="0.15">
      <c r="A601" s="60" t="s">
        <v>7040</v>
      </c>
      <c r="B601" s="71" t="s">
        <v>6729</v>
      </c>
    </row>
    <row r="602" spans="1:2" ht="14" x14ac:dyDescent="0.15">
      <c r="A602" s="60" t="s">
        <v>7041</v>
      </c>
      <c r="B602" s="71" t="s">
        <v>6730</v>
      </c>
    </row>
    <row r="603" spans="1:2" ht="14" x14ac:dyDescent="0.15">
      <c r="A603" s="60" t="s">
        <v>7042</v>
      </c>
      <c r="B603" s="71" t="s">
        <v>6731</v>
      </c>
    </row>
    <row r="604" spans="1:2" ht="14" x14ac:dyDescent="0.15">
      <c r="A604" s="60" t="s">
        <v>7043</v>
      </c>
      <c r="B604" s="71" t="s">
        <v>6732</v>
      </c>
    </row>
    <row r="605" spans="1:2" ht="14" x14ac:dyDescent="0.15">
      <c r="A605" s="60" t="s">
        <v>7044</v>
      </c>
      <c r="B605" s="71" t="s">
        <v>6733</v>
      </c>
    </row>
    <row r="606" spans="1:2" ht="14" x14ac:dyDescent="0.15">
      <c r="A606" s="60" t="s">
        <v>7045</v>
      </c>
      <c r="B606" s="71" t="s">
        <v>6734</v>
      </c>
    </row>
    <row r="607" spans="1:2" ht="14" x14ac:dyDescent="0.15">
      <c r="A607" s="60" t="s">
        <v>6900</v>
      </c>
      <c r="B607" s="71" t="s">
        <v>6530</v>
      </c>
    </row>
    <row r="608" spans="1:2" ht="14" x14ac:dyDescent="0.15">
      <c r="A608" s="60" t="s">
        <v>7046</v>
      </c>
      <c r="B608" s="71" t="s">
        <v>6735</v>
      </c>
    </row>
    <row r="609" spans="1:2" ht="14" x14ac:dyDescent="0.15">
      <c r="A609" s="60" t="s">
        <v>7047</v>
      </c>
      <c r="B609" s="71" t="s">
        <v>6736</v>
      </c>
    </row>
    <row r="610" spans="1:2" ht="14" x14ac:dyDescent="0.15">
      <c r="A610" s="60" t="s">
        <v>7048</v>
      </c>
      <c r="B610" s="71" t="s">
        <v>6737</v>
      </c>
    </row>
    <row r="611" spans="1:2" ht="14" x14ac:dyDescent="0.15">
      <c r="A611" s="60" t="s">
        <v>7049</v>
      </c>
      <c r="B611" s="71" t="s">
        <v>6738</v>
      </c>
    </row>
    <row r="612" spans="1:2" ht="14" x14ac:dyDescent="0.15">
      <c r="A612" s="60" t="s">
        <v>7050</v>
      </c>
      <c r="B612" s="71" t="s">
        <v>6739</v>
      </c>
    </row>
    <row r="613" spans="1:2" ht="14" x14ac:dyDescent="0.15">
      <c r="A613" s="60" t="s">
        <v>7051</v>
      </c>
      <c r="B613" s="71" t="s">
        <v>6740</v>
      </c>
    </row>
    <row r="614" spans="1:2" ht="14" x14ac:dyDescent="0.15">
      <c r="A614" s="60" t="s">
        <v>7052</v>
      </c>
      <c r="B614" s="71" t="s">
        <v>6741</v>
      </c>
    </row>
    <row r="615" spans="1:2" ht="14" x14ac:dyDescent="0.15">
      <c r="A615" s="60" t="s">
        <v>7053</v>
      </c>
      <c r="B615" s="71" t="s">
        <v>6742</v>
      </c>
    </row>
    <row r="616" spans="1:2" ht="14" x14ac:dyDescent="0.15">
      <c r="A616" s="60" t="s">
        <v>7054</v>
      </c>
      <c r="B616" s="71" t="s">
        <v>6744</v>
      </c>
    </row>
    <row r="617" spans="1:2" ht="14" x14ac:dyDescent="0.15">
      <c r="A617" s="60" t="s">
        <v>7055</v>
      </c>
      <c r="B617" s="71" t="s">
        <v>6745</v>
      </c>
    </row>
    <row r="618" spans="1:2" ht="14" x14ac:dyDescent="0.15">
      <c r="A618" s="60" t="s">
        <v>7056</v>
      </c>
      <c r="B618" s="71" t="s">
        <v>6746</v>
      </c>
    </row>
    <row r="619" spans="1:2" ht="14" x14ac:dyDescent="0.15">
      <c r="A619" s="60" t="s">
        <v>7057</v>
      </c>
      <c r="B619" s="71" t="s">
        <v>6747</v>
      </c>
    </row>
    <row r="620" spans="1:2" ht="14" x14ac:dyDescent="0.15">
      <c r="A620" s="60" t="s">
        <v>7058</v>
      </c>
      <c r="B620" s="71" t="s">
        <v>6748</v>
      </c>
    </row>
    <row r="621" spans="1:2" ht="14" x14ac:dyDescent="0.15">
      <c r="A621" s="60" t="s">
        <v>7059</v>
      </c>
      <c r="B621" s="71" t="s">
        <v>6749</v>
      </c>
    </row>
    <row r="622" spans="1:2" ht="14" x14ac:dyDescent="0.15">
      <c r="A622" s="60" t="s">
        <v>7060</v>
      </c>
      <c r="B622" s="71" t="s">
        <v>6750</v>
      </c>
    </row>
    <row r="623" spans="1:2" ht="14" x14ac:dyDescent="0.15">
      <c r="A623" s="60" t="s">
        <v>7061</v>
      </c>
      <c r="B623" s="71" t="s">
        <v>6751</v>
      </c>
    </row>
    <row r="624" spans="1:2" ht="14" x14ac:dyDescent="0.15">
      <c r="A624" s="60" t="s">
        <v>7062</v>
      </c>
      <c r="B624" s="71" t="s">
        <v>6752</v>
      </c>
    </row>
    <row r="625" spans="1:2" ht="14" x14ac:dyDescent="0.15">
      <c r="A625" s="60" t="s">
        <v>7063</v>
      </c>
      <c r="B625" s="71" t="s">
        <v>6753</v>
      </c>
    </row>
    <row r="626" spans="1:2" ht="14" x14ac:dyDescent="0.15">
      <c r="A626" s="60" t="s">
        <v>7064</v>
      </c>
      <c r="B626" s="71" t="s">
        <v>6754</v>
      </c>
    </row>
    <row r="627" spans="1:2" ht="14" x14ac:dyDescent="0.15">
      <c r="A627" s="60" t="s">
        <v>7065</v>
      </c>
      <c r="B627" s="71" t="s">
        <v>6755</v>
      </c>
    </row>
    <row r="628" spans="1:2" ht="14" x14ac:dyDescent="0.15">
      <c r="A628" s="60" t="s">
        <v>7066</v>
      </c>
      <c r="B628" s="71" t="s">
        <v>6756</v>
      </c>
    </row>
    <row r="629" spans="1:2" ht="14" x14ac:dyDescent="0.15">
      <c r="A629" s="60" t="s">
        <v>7067</v>
      </c>
      <c r="B629" s="71" t="s">
        <v>6757</v>
      </c>
    </row>
    <row r="630" spans="1:2" ht="14" x14ac:dyDescent="0.15">
      <c r="A630" s="60" t="s">
        <v>7068</v>
      </c>
      <c r="B630" s="71" t="s">
        <v>6758</v>
      </c>
    </row>
    <row r="631" spans="1:2" ht="14" x14ac:dyDescent="0.15">
      <c r="A631" s="60" t="s">
        <v>7069</v>
      </c>
      <c r="B631" s="71" t="s">
        <v>6760</v>
      </c>
    </row>
    <row r="632" spans="1:2" ht="14" x14ac:dyDescent="0.15">
      <c r="A632" s="60" t="s">
        <v>7070</v>
      </c>
      <c r="B632" s="71" t="s">
        <v>6761</v>
      </c>
    </row>
    <row r="633" spans="1:2" ht="14" x14ac:dyDescent="0.15">
      <c r="A633" s="60" t="s">
        <v>7071</v>
      </c>
      <c r="B633" s="71" t="s">
        <v>6762</v>
      </c>
    </row>
    <row r="634" spans="1:2" ht="14" x14ac:dyDescent="0.15">
      <c r="A634" s="60" t="s">
        <v>7072</v>
      </c>
      <c r="B634" s="71" t="s">
        <v>6763</v>
      </c>
    </row>
    <row r="635" spans="1:2" ht="14" x14ac:dyDescent="0.15">
      <c r="A635" s="60" t="s">
        <v>7073</v>
      </c>
      <c r="B635" s="71" t="s">
        <v>6764</v>
      </c>
    </row>
    <row r="636" spans="1:2" ht="14" x14ac:dyDescent="0.15">
      <c r="A636" s="60" t="s">
        <v>6905</v>
      </c>
      <c r="B636" s="71" t="s">
        <v>6765</v>
      </c>
    </row>
    <row r="637" spans="1:2" ht="14" x14ac:dyDescent="0.15">
      <c r="A637" s="60" t="s">
        <v>6909</v>
      </c>
      <c r="B637" s="71" t="s">
        <v>6766</v>
      </c>
    </row>
    <row r="638" spans="1:2" ht="14" x14ac:dyDescent="0.15">
      <c r="A638" s="60" t="s">
        <v>6867</v>
      </c>
      <c r="B638" s="71" t="s">
        <v>6767</v>
      </c>
    </row>
    <row r="639" spans="1:2" ht="14" x14ac:dyDescent="0.15">
      <c r="A639" s="60" t="s">
        <v>7074</v>
      </c>
      <c r="B639" s="71" t="s">
        <v>6768</v>
      </c>
    </row>
    <row r="640" spans="1:2" ht="14" x14ac:dyDescent="0.15">
      <c r="A640" s="60" t="s">
        <v>7075</v>
      </c>
      <c r="B640" s="71" t="s">
        <v>6769</v>
      </c>
    </row>
    <row r="641" spans="1:2" ht="14" x14ac:dyDescent="0.15">
      <c r="A641" s="60" t="s">
        <v>6914</v>
      </c>
      <c r="B641" s="71" t="s">
        <v>6771</v>
      </c>
    </row>
    <row r="642" spans="1:2" ht="14" x14ac:dyDescent="0.15">
      <c r="A642" s="60" t="s">
        <v>6915</v>
      </c>
      <c r="B642" s="71" t="s">
        <v>6772</v>
      </c>
    </row>
    <row r="643" spans="1:2" ht="14" x14ac:dyDescent="0.15">
      <c r="A643" s="60" t="s">
        <v>7076</v>
      </c>
      <c r="B643" s="71" t="s">
        <v>6773</v>
      </c>
    </row>
    <row r="644" spans="1:2" ht="14" x14ac:dyDescent="0.15">
      <c r="A644" s="60" t="s">
        <v>7077</v>
      </c>
      <c r="B644" s="71" t="s">
        <v>6774</v>
      </c>
    </row>
    <row r="645" spans="1:2" ht="14" x14ac:dyDescent="0.15">
      <c r="A645" s="60" t="s">
        <v>7078</v>
      </c>
      <c r="B645" s="71" t="s">
        <v>6775</v>
      </c>
    </row>
    <row r="646" spans="1:2" ht="14" x14ac:dyDescent="0.15">
      <c r="A646" s="60" t="s">
        <v>6849</v>
      </c>
      <c r="B646" s="71" t="s">
        <v>6776</v>
      </c>
    </row>
    <row r="647" spans="1:2" ht="14" x14ac:dyDescent="0.15">
      <c r="A647" s="60" t="s">
        <v>7079</v>
      </c>
      <c r="B647" s="71" t="s">
        <v>6777</v>
      </c>
    </row>
    <row r="648" spans="1:2" ht="14" x14ac:dyDescent="0.15">
      <c r="A648" s="60" t="s">
        <v>7080</v>
      </c>
      <c r="B648" s="71" t="s">
        <v>6564</v>
      </c>
    </row>
    <row r="649" spans="1:2" ht="14" x14ac:dyDescent="0.15">
      <c r="A649" s="60" t="s">
        <v>7081</v>
      </c>
      <c r="B649" s="71" t="s">
        <v>6779</v>
      </c>
    </row>
    <row r="650" spans="1:2" ht="14" x14ac:dyDescent="0.15">
      <c r="A650" s="60" t="s">
        <v>7082</v>
      </c>
      <c r="B650" s="71" t="s">
        <v>6780</v>
      </c>
    </row>
    <row r="651" spans="1:2" ht="14" x14ac:dyDescent="0.15">
      <c r="A651" s="60" t="s">
        <v>7083</v>
      </c>
      <c r="B651" s="71" t="s">
        <v>6781</v>
      </c>
    </row>
    <row r="652" spans="1:2" ht="14" x14ac:dyDescent="0.15">
      <c r="A652" s="60" t="s">
        <v>7084</v>
      </c>
      <c r="B652" s="71" t="s">
        <v>6783</v>
      </c>
    </row>
    <row r="653" spans="1:2" ht="14" x14ac:dyDescent="0.15">
      <c r="A653" s="60" t="s">
        <v>7085</v>
      </c>
      <c r="B653" s="71" t="s">
        <v>6784</v>
      </c>
    </row>
    <row r="654" spans="1:2" ht="14" x14ac:dyDescent="0.15">
      <c r="A654" s="60" t="s">
        <v>7086</v>
      </c>
      <c r="B654" s="71" t="s">
        <v>6785</v>
      </c>
    </row>
    <row r="655" spans="1:2" ht="14" x14ac:dyDescent="0.15">
      <c r="A655" s="60" t="s">
        <v>7087</v>
      </c>
      <c r="B655" s="71" t="s">
        <v>6787</v>
      </c>
    </row>
    <row r="656" spans="1:2" ht="14" x14ac:dyDescent="0.15">
      <c r="A656" s="60" t="s">
        <v>7088</v>
      </c>
      <c r="B656" s="71" t="s">
        <v>6788</v>
      </c>
    </row>
    <row r="657" spans="1:26" ht="14" x14ac:dyDescent="0.15">
      <c r="A657" s="60" t="s">
        <v>7089</v>
      </c>
      <c r="B657" s="71" t="s">
        <v>6789</v>
      </c>
    </row>
    <row r="658" spans="1:26" ht="14" x14ac:dyDescent="0.15">
      <c r="A658" s="60" t="s">
        <v>6931</v>
      </c>
      <c r="B658" s="71" t="s">
        <v>6790</v>
      </c>
    </row>
    <row r="659" spans="1:26" ht="14" x14ac:dyDescent="0.15">
      <c r="A659" s="60" t="s">
        <v>6930</v>
      </c>
      <c r="B659" s="71" t="s">
        <v>6791</v>
      </c>
    </row>
    <row r="660" spans="1:26" ht="14" x14ac:dyDescent="0.15">
      <c r="A660" s="60" t="s">
        <v>7090</v>
      </c>
      <c r="B660" s="71" t="s">
        <v>6792</v>
      </c>
    </row>
    <row r="661" spans="1:26" ht="14" x14ac:dyDescent="0.15">
      <c r="A661" s="60" t="s">
        <v>7091</v>
      </c>
      <c r="B661" s="71" t="s">
        <v>6794</v>
      </c>
    </row>
    <row r="662" spans="1:26" ht="14" x14ac:dyDescent="0.15">
      <c r="A662" s="60" t="s">
        <v>7092</v>
      </c>
      <c r="B662" s="71" t="s">
        <v>6795</v>
      </c>
    </row>
    <row r="663" spans="1:26" ht="14" x14ac:dyDescent="0.15">
      <c r="A663" s="60" t="s">
        <v>7093</v>
      </c>
      <c r="B663" s="71" t="s">
        <v>6796</v>
      </c>
    </row>
    <row r="664" spans="1:26" ht="14" x14ac:dyDescent="0.15">
      <c r="A664" s="60" t="s">
        <v>7094</v>
      </c>
      <c r="B664" s="71" t="s">
        <v>6797</v>
      </c>
    </row>
    <row r="665" spans="1:26" ht="14" x14ac:dyDescent="0.15">
      <c r="A665" s="121" t="s">
        <v>7095</v>
      </c>
      <c r="B665" s="122" t="s">
        <v>6798</v>
      </c>
    </row>
    <row r="666" spans="1:26" ht="15" customHeight="1" x14ac:dyDescent="0.15">
      <c r="A666" s="198" t="s">
        <v>7335</v>
      </c>
      <c r="B666" s="198"/>
    </row>
    <row r="667" spans="1:26" ht="13" x14ac:dyDescent="0.15">
      <c r="A667" s="74"/>
    </row>
    <row r="668" spans="1:26" ht="13" x14ac:dyDescent="0.15">
      <c r="A668" s="75"/>
      <c r="B668" s="72"/>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3" x14ac:dyDescent="0.15">
      <c r="A669" s="61"/>
    </row>
    <row r="670" spans="1:26" ht="13" x14ac:dyDescent="0.15">
      <c r="A670" s="61"/>
    </row>
    <row r="671" spans="1:26" ht="13" x14ac:dyDescent="0.15">
      <c r="A671" s="61"/>
    </row>
    <row r="672" spans="1:26" ht="13" x14ac:dyDescent="0.15">
      <c r="A672" s="61"/>
    </row>
    <row r="673" spans="1:1" ht="13" x14ac:dyDescent="0.15">
      <c r="A673" s="61"/>
    </row>
    <row r="674" spans="1:1" ht="13" x14ac:dyDescent="0.15">
      <c r="A674" s="61"/>
    </row>
    <row r="675" spans="1:1" ht="13" x14ac:dyDescent="0.15">
      <c r="A675" s="61"/>
    </row>
    <row r="676" spans="1:1" ht="13" x14ac:dyDescent="0.15">
      <c r="A676" s="61"/>
    </row>
    <row r="677" spans="1:1" ht="13" x14ac:dyDescent="0.15">
      <c r="A677" s="61"/>
    </row>
    <row r="678" spans="1:1" ht="13" x14ac:dyDescent="0.15">
      <c r="A678" s="61"/>
    </row>
    <row r="679" spans="1:1" ht="13" x14ac:dyDescent="0.15">
      <c r="A679" s="61"/>
    </row>
    <row r="680" spans="1:1" ht="13" x14ac:dyDescent="0.15">
      <c r="A680" s="61"/>
    </row>
    <row r="681" spans="1:1" ht="13" x14ac:dyDescent="0.15">
      <c r="A681" s="61"/>
    </row>
    <row r="682" spans="1:1" ht="13" x14ac:dyDescent="0.15">
      <c r="A682" s="61"/>
    </row>
    <row r="683" spans="1:1" ht="13" x14ac:dyDescent="0.15">
      <c r="A683" s="61"/>
    </row>
    <row r="684" spans="1:1" ht="13" x14ac:dyDescent="0.15">
      <c r="A684" s="61"/>
    </row>
    <row r="685" spans="1:1" ht="13" x14ac:dyDescent="0.15">
      <c r="A685" s="61"/>
    </row>
    <row r="686" spans="1:1" ht="13" x14ac:dyDescent="0.15">
      <c r="A686" s="61"/>
    </row>
    <row r="687" spans="1:1" ht="13" x14ac:dyDescent="0.15">
      <c r="A687" s="61"/>
    </row>
    <row r="688" spans="1:1" ht="13" x14ac:dyDescent="0.15">
      <c r="A688" s="61"/>
    </row>
    <row r="689" spans="1:1" ht="13" x14ac:dyDescent="0.15">
      <c r="A689" s="61"/>
    </row>
    <row r="690" spans="1:1" ht="13" x14ac:dyDescent="0.15">
      <c r="A690" s="61"/>
    </row>
    <row r="691" spans="1:1" ht="13" x14ac:dyDescent="0.15">
      <c r="A691" s="61"/>
    </row>
    <row r="692" spans="1:1" ht="13" x14ac:dyDescent="0.15">
      <c r="A692" s="61"/>
    </row>
    <row r="693" spans="1:1" ht="13" x14ac:dyDescent="0.15">
      <c r="A693" s="61"/>
    </row>
    <row r="694" spans="1:1" ht="13" x14ac:dyDescent="0.15">
      <c r="A694" s="61"/>
    </row>
    <row r="695" spans="1:1" ht="13" x14ac:dyDescent="0.15">
      <c r="A695" s="61"/>
    </row>
    <row r="696" spans="1:1" ht="13" x14ac:dyDescent="0.15">
      <c r="A696" s="61"/>
    </row>
    <row r="697" spans="1:1" ht="13" x14ac:dyDescent="0.15">
      <c r="A697" s="61"/>
    </row>
    <row r="698" spans="1:1" ht="13" x14ac:dyDescent="0.15">
      <c r="A698" s="61"/>
    </row>
    <row r="699" spans="1:1" ht="13" x14ac:dyDescent="0.15">
      <c r="A699" s="61"/>
    </row>
    <row r="700" spans="1:1" ht="13" x14ac:dyDescent="0.15">
      <c r="A700" s="61"/>
    </row>
    <row r="701" spans="1:1" ht="13" x14ac:dyDescent="0.15">
      <c r="A701" s="61"/>
    </row>
    <row r="702" spans="1:1" ht="13" x14ac:dyDescent="0.15">
      <c r="A702" s="61"/>
    </row>
    <row r="703" spans="1:1" ht="13" x14ac:dyDescent="0.15">
      <c r="A703" s="61"/>
    </row>
    <row r="704" spans="1:1" ht="13" x14ac:dyDescent="0.15">
      <c r="A704" s="61"/>
    </row>
    <row r="705" spans="1:1" ht="13" x14ac:dyDescent="0.15">
      <c r="A705" s="61"/>
    </row>
    <row r="706" spans="1:1" ht="13" x14ac:dyDescent="0.15">
      <c r="A706" s="61"/>
    </row>
    <row r="707" spans="1:1" ht="13" x14ac:dyDescent="0.15">
      <c r="A707" s="61"/>
    </row>
    <row r="708" spans="1:1" ht="13" x14ac:dyDescent="0.15">
      <c r="A708" s="61"/>
    </row>
    <row r="709" spans="1:1" ht="13" x14ac:dyDescent="0.15">
      <c r="A709" s="61"/>
    </row>
    <row r="710" spans="1:1" ht="13" x14ac:dyDescent="0.15">
      <c r="A710" s="61"/>
    </row>
    <row r="711" spans="1:1" ht="13" x14ac:dyDescent="0.15">
      <c r="A711" s="61"/>
    </row>
    <row r="712" spans="1:1" ht="13" x14ac:dyDescent="0.15">
      <c r="A712" s="61"/>
    </row>
    <row r="713" spans="1:1" ht="13" x14ac:dyDescent="0.15">
      <c r="A713" s="61"/>
    </row>
    <row r="714" spans="1:1" ht="13" x14ac:dyDescent="0.15">
      <c r="A714" s="61"/>
    </row>
    <row r="715" spans="1:1" ht="13" x14ac:dyDescent="0.15">
      <c r="A715" s="61"/>
    </row>
    <row r="716" spans="1:1" ht="13" x14ac:dyDescent="0.15">
      <c r="A716" s="61"/>
    </row>
    <row r="717" spans="1:1" ht="13" x14ac:dyDescent="0.15">
      <c r="A717" s="61"/>
    </row>
    <row r="718" spans="1:1" ht="13" x14ac:dyDescent="0.15">
      <c r="A718" s="61"/>
    </row>
    <row r="719" spans="1:1" ht="13" x14ac:dyDescent="0.15">
      <c r="A719" s="61"/>
    </row>
    <row r="720" spans="1:1" ht="13" x14ac:dyDescent="0.15">
      <c r="A720" s="61"/>
    </row>
    <row r="721" spans="1:1" ht="13" x14ac:dyDescent="0.15">
      <c r="A721" s="61"/>
    </row>
    <row r="722" spans="1:1" ht="13" x14ac:dyDescent="0.15">
      <c r="A722" s="61"/>
    </row>
    <row r="723" spans="1:1" ht="13" x14ac:dyDescent="0.15">
      <c r="A723" s="61"/>
    </row>
    <row r="724" spans="1:1" ht="13" x14ac:dyDescent="0.15">
      <c r="A724" s="61"/>
    </row>
    <row r="725" spans="1:1" ht="13" x14ac:dyDescent="0.15">
      <c r="A725" s="61"/>
    </row>
    <row r="726" spans="1:1" ht="13" x14ac:dyDescent="0.15">
      <c r="A726" s="61"/>
    </row>
    <row r="727" spans="1:1" ht="13" x14ac:dyDescent="0.15">
      <c r="A727" s="61"/>
    </row>
    <row r="728" spans="1:1" ht="13" x14ac:dyDescent="0.15">
      <c r="A728" s="61"/>
    </row>
    <row r="729" spans="1:1" ht="13" x14ac:dyDescent="0.15">
      <c r="A729" s="61"/>
    </row>
    <row r="730" spans="1:1" ht="13" x14ac:dyDescent="0.15">
      <c r="A730" s="61"/>
    </row>
    <row r="731" spans="1:1" ht="13" x14ac:dyDescent="0.15">
      <c r="A731" s="61"/>
    </row>
    <row r="732" spans="1:1" ht="13" x14ac:dyDescent="0.15">
      <c r="A732" s="61"/>
    </row>
    <row r="733" spans="1:1" ht="13" x14ac:dyDescent="0.15">
      <c r="A733" s="61"/>
    </row>
    <row r="734" spans="1:1" ht="13" x14ac:dyDescent="0.15">
      <c r="A734" s="61"/>
    </row>
    <row r="735" spans="1:1" ht="13" x14ac:dyDescent="0.15">
      <c r="A735" s="61"/>
    </row>
    <row r="736" spans="1:1" ht="13" x14ac:dyDescent="0.15">
      <c r="A736" s="61"/>
    </row>
    <row r="737" spans="1:1" ht="13" x14ac:dyDescent="0.15">
      <c r="A737" s="61"/>
    </row>
    <row r="738" spans="1:1" ht="13" x14ac:dyDescent="0.15">
      <c r="A738" s="61"/>
    </row>
    <row r="739" spans="1:1" ht="13" x14ac:dyDescent="0.15">
      <c r="A739" s="61"/>
    </row>
    <row r="740" spans="1:1" ht="13" x14ac:dyDescent="0.15">
      <c r="A740" s="61"/>
    </row>
    <row r="741" spans="1:1" ht="13" x14ac:dyDescent="0.15">
      <c r="A741" s="61"/>
    </row>
    <row r="742" spans="1:1" ht="13" x14ac:dyDescent="0.15">
      <c r="A742" s="61"/>
    </row>
    <row r="743" spans="1:1" ht="13" x14ac:dyDescent="0.15">
      <c r="A743" s="61"/>
    </row>
    <row r="744" spans="1:1" ht="13" x14ac:dyDescent="0.15">
      <c r="A744" s="61"/>
    </row>
    <row r="745" spans="1:1" ht="13" x14ac:dyDescent="0.15">
      <c r="A745" s="61"/>
    </row>
    <row r="746" spans="1:1" ht="13" x14ac:dyDescent="0.15">
      <c r="A746" s="61"/>
    </row>
    <row r="747" spans="1:1" ht="13" x14ac:dyDescent="0.15">
      <c r="A747" s="61"/>
    </row>
    <row r="748" spans="1:1" ht="13" x14ac:dyDescent="0.15">
      <c r="A748" s="61"/>
    </row>
    <row r="749" spans="1:1" ht="13" x14ac:dyDescent="0.15">
      <c r="A749" s="61"/>
    </row>
    <row r="750" spans="1:1" ht="13" x14ac:dyDescent="0.15">
      <c r="A750" s="61"/>
    </row>
    <row r="751" spans="1:1" ht="13" x14ac:dyDescent="0.15">
      <c r="A751" s="61"/>
    </row>
    <row r="752" spans="1:1" ht="13" x14ac:dyDescent="0.15">
      <c r="A752" s="61"/>
    </row>
    <row r="753" spans="1:1" ht="13" x14ac:dyDescent="0.15">
      <c r="A753" s="61"/>
    </row>
    <row r="754" spans="1:1" ht="13" x14ac:dyDescent="0.15">
      <c r="A754" s="61"/>
    </row>
    <row r="755" spans="1:1" ht="13" x14ac:dyDescent="0.15">
      <c r="A755" s="61"/>
    </row>
    <row r="756" spans="1:1" ht="13" x14ac:dyDescent="0.15">
      <c r="A756" s="61"/>
    </row>
    <row r="757" spans="1:1" ht="13" x14ac:dyDescent="0.15">
      <c r="A757" s="61"/>
    </row>
    <row r="758" spans="1:1" ht="13" x14ac:dyDescent="0.15">
      <c r="A758" s="61"/>
    </row>
    <row r="759" spans="1:1" ht="13" x14ac:dyDescent="0.15">
      <c r="A759" s="61"/>
    </row>
    <row r="760" spans="1:1" ht="13" x14ac:dyDescent="0.15">
      <c r="A760" s="61"/>
    </row>
    <row r="761" spans="1:1" ht="13" x14ac:dyDescent="0.15">
      <c r="A761" s="61"/>
    </row>
    <row r="762" spans="1:1" ht="13" x14ac:dyDescent="0.15">
      <c r="A762" s="61"/>
    </row>
    <row r="763" spans="1:1" ht="13" x14ac:dyDescent="0.15">
      <c r="A763" s="61"/>
    </row>
    <row r="764" spans="1:1" ht="13" x14ac:dyDescent="0.15">
      <c r="A764" s="61"/>
    </row>
    <row r="765" spans="1:1" ht="13" x14ac:dyDescent="0.15">
      <c r="A765" s="61"/>
    </row>
    <row r="766" spans="1:1" ht="13" x14ac:dyDescent="0.15">
      <c r="A766" s="61"/>
    </row>
    <row r="767" spans="1:1" ht="13" x14ac:dyDescent="0.15">
      <c r="A767" s="61"/>
    </row>
    <row r="768" spans="1:1" ht="13" x14ac:dyDescent="0.15">
      <c r="A768" s="61"/>
    </row>
    <row r="769" spans="1:1" ht="13" x14ac:dyDescent="0.15">
      <c r="A769" s="61"/>
    </row>
    <row r="770" spans="1:1" ht="13" x14ac:dyDescent="0.15">
      <c r="A770" s="61"/>
    </row>
    <row r="771" spans="1:1" ht="13" x14ac:dyDescent="0.15">
      <c r="A771" s="61"/>
    </row>
    <row r="772" spans="1:1" ht="13" x14ac:dyDescent="0.15">
      <c r="A772" s="61"/>
    </row>
    <row r="773" spans="1:1" ht="13" x14ac:dyDescent="0.15">
      <c r="A773" s="61"/>
    </row>
    <row r="774" spans="1:1" ht="13" x14ac:dyDescent="0.15">
      <c r="A774" s="61"/>
    </row>
    <row r="775" spans="1:1" ht="13" x14ac:dyDescent="0.15">
      <c r="A775" s="61"/>
    </row>
    <row r="776" spans="1:1" ht="13" x14ac:dyDescent="0.15">
      <c r="A776" s="61"/>
    </row>
    <row r="777" spans="1:1" ht="13" x14ac:dyDescent="0.15">
      <c r="A777" s="61"/>
    </row>
    <row r="778" spans="1:1" ht="13" x14ac:dyDescent="0.15">
      <c r="A778" s="61"/>
    </row>
    <row r="779" spans="1:1" ht="13" x14ac:dyDescent="0.15">
      <c r="A779" s="61"/>
    </row>
    <row r="780" spans="1:1" ht="13" x14ac:dyDescent="0.15">
      <c r="A780" s="61"/>
    </row>
    <row r="781" spans="1:1" ht="13" x14ac:dyDescent="0.15">
      <c r="A781" s="61"/>
    </row>
    <row r="782" spans="1:1" ht="13" x14ac:dyDescent="0.15">
      <c r="A782" s="61"/>
    </row>
    <row r="783" spans="1:1" ht="13" x14ac:dyDescent="0.15">
      <c r="A783" s="61"/>
    </row>
    <row r="784" spans="1:1" ht="13" x14ac:dyDescent="0.15">
      <c r="A784" s="61"/>
    </row>
    <row r="785" spans="1:1" ht="13" x14ac:dyDescent="0.15">
      <c r="A785" s="61"/>
    </row>
    <row r="786" spans="1:1" ht="13" x14ac:dyDescent="0.15">
      <c r="A786" s="61"/>
    </row>
    <row r="787" spans="1:1" ht="13" x14ac:dyDescent="0.15">
      <c r="A787" s="61"/>
    </row>
    <row r="788" spans="1:1" ht="13" x14ac:dyDescent="0.15">
      <c r="A788" s="61"/>
    </row>
    <row r="789" spans="1:1" ht="13" x14ac:dyDescent="0.15">
      <c r="A789" s="61"/>
    </row>
    <row r="790" spans="1:1" ht="13" x14ac:dyDescent="0.15">
      <c r="A790" s="61"/>
    </row>
    <row r="791" spans="1:1" ht="13" x14ac:dyDescent="0.15">
      <c r="A791" s="61"/>
    </row>
    <row r="792" spans="1:1" ht="13" x14ac:dyDescent="0.15">
      <c r="A792" s="61"/>
    </row>
    <row r="793" spans="1:1" ht="13" x14ac:dyDescent="0.15">
      <c r="A793" s="61"/>
    </row>
    <row r="794" spans="1:1" ht="13" x14ac:dyDescent="0.15">
      <c r="A794" s="61"/>
    </row>
    <row r="795" spans="1:1" ht="13" x14ac:dyDescent="0.15">
      <c r="A795" s="61"/>
    </row>
    <row r="796" spans="1:1" ht="13" x14ac:dyDescent="0.15">
      <c r="A796" s="61"/>
    </row>
    <row r="797" spans="1:1" ht="13" x14ac:dyDescent="0.15">
      <c r="A797" s="61"/>
    </row>
    <row r="798" spans="1:1" ht="13" x14ac:dyDescent="0.15">
      <c r="A798" s="61"/>
    </row>
    <row r="799" spans="1:1" ht="13" x14ac:dyDescent="0.15">
      <c r="A799" s="61"/>
    </row>
    <row r="800" spans="1:1" ht="13" x14ac:dyDescent="0.15">
      <c r="A800" s="61"/>
    </row>
    <row r="801" spans="1:1" ht="13" x14ac:dyDescent="0.15">
      <c r="A801" s="61"/>
    </row>
    <row r="802" spans="1:1" ht="13" x14ac:dyDescent="0.15">
      <c r="A802" s="61"/>
    </row>
    <row r="803" spans="1:1" ht="13" x14ac:dyDescent="0.15">
      <c r="A803" s="61"/>
    </row>
    <row r="804" spans="1:1" ht="13" x14ac:dyDescent="0.15">
      <c r="A804" s="61"/>
    </row>
    <row r="805" spans="1:1" ht="13" x14ac:dyDescent="0.15">
      <c r="A805" s="61"/>
    </row>
    <row r="806" spans="1:1" ht="13" x14ac:dyDescent="0.15">
      <c r="A806" s="61"/>
    </row>
    <row r="807" spans="1:1" ht="13" x14ac:dyDescent="0.15">
      <c r="A807" s="61"/>
    </row>
    <row r="808" spans="1:1" ht="13" x14ac:dyDescent="0.15">
      <c r="A808" s="61"/>
    </row>
    <row r="809" spans="1:1" ht="13" x14ac:dyDescent="0.15">
      <c r="A809" s="61"/>
    </row>
    <row r="810" spans="1:1" ht="13" x14ac:dyDescent="0.15">
      <c r="A810" s="61"/>
    </row>
    <row r="811" spans="1:1" ht="13" x14ac:dyDescent="0.15">
      <c r="A811" s="61"/>
    </row>
    <row r="812" spans="1:1" ht="13" x14ac:dyDescent="0.15">
      <c r="A812" s="61"/>
    </row>
    <row r="813" spans="1:1" ht="13" x14ac:dyDescent="0.15">
      <c r="A813" s="61"/>
    </row>
    <row r="814" spans="1:1" ht="13" x14ac:dyDescent="0.15">
      <c r="A814" s="61"/>
    </row>
    <row r="815" spans="1:1" ht="13" x14ac:dyDescent="0.15">
      <c r="A815" s="61"/>
    </row>
    <row r="816" spans="1:1" ht="13" x14ac:dyDescent="0.15">
      <c r="A816" s="61"/>
    </row>
    <row r="817" spans="1:1" ht="13" x14ac:dyDescent="0.15">
      <c r="A817" s="61"/>
    </row>
    <row r="818" spans="1:1" ht="13" x14ac:dyDescent="0.15">
      <c r="A818" s="61"/>
    </row>
    <row r="819" spans="1:1" ht="13" x14ac:dyDescent="0.15">
      <c r="A819" s="61"/>
    </row>
    <row r="820" spans="1:1" ht="13" x14ac:dyDescent="0.15">
      <c r="A820" s="61"/>
    </row>
    <row r="821" spans="1:1" ht="13" x14ac:dyDescent="0.15">
      <c r="A821" s="61"/>
    </row>
    <row r="822" spans="1:1" ht="13" x14ac:dyDescent="0.15">
      <c r="A822" s="61"/>
    </row>
    <row r="823" spans="1:1" ht="13" x14ac:dyDescent="0.15">
      <c r="A823" s="61"/>
    </row>
    <row r="824" spans="1:1" ht="13" x14ac:dyDescent="0.15">
      <c r="A824" s="61"/>
    </row>
    <row r="825" spans="1:1" ht="13" x14ac:dyDescent="0.15">
      <c r="A825" s="61"/>
    </row>
    <row r="826" spans="1:1" ht="13" x14ac:dyDescent="0.15">
      <c r="A826" s="61"/>
    </row>
    <row r="827" spans="1:1" ht="13" x14ac:dyDescent="0.15">
      <c r="A827" s="61"/>
    </row>
    <row r="828" spans="1:1" ht="13" x14ac:dyDescent="0.15">
      <c r="A828" s="61"/>
    </row>
    <row r="829" spans="1:1" ht="13" x14ac:dyDescent="0.15">
      <c r="A829" s="61"/>
    </row>
    <row r="830" spans="1:1" ht="13" x14ac:dyDescent="0.15">
      <c r="A830" s="61"/>
    </row>
    <row r="831" spans="1:1" ht="13" x14ac:dyDescent="0.15">
      <c r="A831" s="61"/>
    </row>
    <row r="832" spans="1:1" ht="13" x14ac:dyDescent="0.15">
      <c r="A832" s="61"/>
    </row>
    <row r="833" spans="1:1" ht="13" x14ac:dyDescent="0.15">
      <c r="A833" s="61"/>
    </row>
    <row r="834" spans="1:1" ht="13" x14ac:dyDescent="0.15">
      <c r="A834" s="61"/>
    </row>
    <row r="835" spans="1:1" ht="13" x14ac:dyDescent="0.15">
      <c r="A835" s="61"/>
    </row>
    <row r="836" spans="1:1" ht="13" x14ac:dyDescent="0.15">
      <c r="A836" s="61"/>
    </row>
    <row r="837" spans="1:1" ht="13" x14ac:dyDescent="0.15">
      <c r="A837" s="61"/>
    </row>
    <row r="838" spans="1:1" ht="13" x14ac:dyDescent="0.15">
      <c r="A838" s="61"/>
    </row>
    <row r="839" spans="1:1" ht="13" x14ac:dyDescent="0.15">
      <c r="A839" s="61"/>
    </row>
    <row r="840" spans="1:1" ht="13" x14ac:dyDescent="0.15">
      <c r="A840" s="61"/>
    </row>
    <row r="841" spans="1:1" ht="13" x14ac:dyDescent="0.15">
      <c r="A841" s="61"/>
    </row>
    <row r="842" spans="1:1" ht="13" x14ac:dyDescent="0.15">
      <c r="A842" s="61"/>
    </row>
    <row r="843" spans="1:1" ht="13" x14ac:dyDescent="0.15">
      <c r="A843" s="61"/>
    </row>
    <row r="844" spans="1:1" ht="13" x14ac:dyDescent="0.15">
      <c r="A844" s="61"/>
    </row>
    <row r="845" spans="1:1" ht="13" x14ac:dyDescent="0.15">
      <c r="A845" s="61"/>
    </row>
    <row r="846" spans="1:1" ht="13" x14ac:dyDescent="0.15">
      <c r="A846" s="61"/>
    </row>
    <row r="847" spans="1:1" ht="13" x14ac:dyDescent="0.15">
      <c r="A847" s="61"/>
    </row>
    <row r="848" spans="1:1" ht="13" x14ac:dyDescent="0.15">
      <c r="A848" s="61"/>
    </row>
    <row r="849" spans="1:1" ht="13" x14ac:dyDescent="0.15">
      <c r="A849" s="61"/>
    </row>
    <row r="850" spans="1:1" ht="13" x14ac:dyDescent="0.15">
      <c r="A850" s="61"/>
    </row>
    <row r="851" spans="1:1" ht="13" x14ac:dyDescent="0.15">
      <c r="A851" s="61"/>
    </row>
    <row r="852" spans="1:1" ht="13" x14ac:dyDescent="0.15">
      <c r="A852" s="61"/>
    </row>
    <row r="853" spans="1:1" ht="13" x14ac:dyDescent="0.15">
      <c r="A853" s="61"/>
    </row>
    <row r="854" spans="1:1" ht="13" x14ac:dyDescent="0.15">
      <c r="A854" s="61"/>
    </row>
    <row r="855" spans="1:1" ht="13" x14ac:dyDescent="0.15">
      <c r="A855" s="61"/>
    </row>
    <row r="856" spans="1:1" ht="13" x14ac:dyDescent="0.15">
      <c r="A856" s="61"/>
    </row>
    <row r="857" spans="1:1" ht="13" x14ac:dyDescent="0.15">
      <c r="A857" s="61"/>
    </row>
    <row r="858" spans="1:1" ht="13" x14ac:dyDescent="0.15">
      <c r="A858" s="61"/>
    </row>
    <row r="859" spans="1:1" ht="13" x14ac:dyDescent="0.15">
      <c r="A859" s="61"/>
    </row>
    <row r="860" spans="1:1" ht="13" x14ac:dyDescent="0.15">
      <c r="A860" s="61"/>
    </row>
    <row r="861" spans="1:1" ht="13" x14ac:dyDescent="0.15">
      <c r="A861" s="61"/>
    </row>
    <row r="862" spans="1:1" ht="13" x14ac:dyDescent="0.15">
      <c r="A862" s="61"/>
    </row>
    <row r="863" spans="1:1" ht="13" x14ac:dyDescent="0.15">
      <c r="A863" s="61"/>
    </row>
    <row r="864" spans="1:1" ht="13" x14ac:dyDescent="0.15">
      <c r="A864" s="61"/>
    </row>
    <row r="865" spans="1:1" ht="13" x14ac:dyDescent="0.15">
      <c r="A865" s="61"/>
    </row>
    <row r="866" spans="1:1" ht="13" x14ac:dyDescent="0.15">
      <c r="A866" s="61"/>
    </row>
    <row r="867" spans="1:1" ht="13" x14ac:dyDescent="0.15">
      <c r="A867" s="61"/>
    </row>
    <row r="868" spans="1:1" ht="13" x14ac:dyDescent="0.15">
      <c r="A868" s="61"/>
    </row>
    <row r="869" spans="1:1" ht="13" x14ac:dyDescent="0.15">
      <c r="A869" s="61"/>
    </row>
    <row r="870" spans="1:1" ht="13" x14ac:dyDescent="0.15">
      <c r="A870" s="61"/>
    </row>
    <row r="871" spans="1:1" ht="13" x14ac:dyDescent="0.15">
      <c r="A871" s="61"/>
    </row>
    <row r="872" spans="1:1" ht="13" x14ac:dyDescent="0.15">
      <c r="A872" s="61"/>
    </row>
    <row r="873" spans="1:1" ht="13" x14ac:dyDescent="0.15">
      <c r="A873" s="61"/>
    </row>
    <row r="874" spans="1:1" ht="13" x14ac:dyDescent="0.15">
      <c r="A874" s="61"/>
    </row>
    <row r="875" spans="1:1" ht="13" x14ac:dyDescent="0.15">
      <c r="A875" s="61"/>
    </row>
    <row r="876" spans="1:1" ht="13" x14ac:dyDescent="0.15">
      <c r="A876" s="61"/>
    </row>
    <row r="877" spans="1:1" ht="13" x14ac:dyDescent="0.15">
      <c r="A877" s="61"/>
    </row>
    <row r="878" spans="1:1" ht="13" x14ac:dyDescent="0.15">
      <c r="A878" s="61"/>
    </row>
    <row r="879" spans="1:1" ht="13" x14ac:dyDescent="0.15">
      <c r="A879" s="61"/>
    </row>
    <row r="880" spans="1:1" ht="13" x14ac:dyDescent="0.15">
      <c r="A880" s="61"/>
    </row>
    <row r="881" spans="1:1" ht="13" x14ac:dyDescent="0.15">
      <c r="A881" s="61"/>
    </row>
    <row r="882" spans="1:1" ht="13" x14ac:dyDescent="0.15">
      <c r="A882" s="61"/>
    </row>
    <row r="883" spans="1:1" ht="13" x14ac:dyDescent="0.15">
      <c r="A883" s="61"/>
    </row>
    <row r="884" spans="1:1" ht="13" x14ac:dyDescent="0.15">
      <c r="A884" s="61"/>
    </row>
    <row r="885" spans="1:1" ht="13" x14ac:dyDescent="0.15">
      <c r="A885" s="61"/>
    </row>
    <row r="886" spans="1:1" ht="13" x14ac:dyDescent="0.15">
      <c r="A886" s="61"/>
    </row>
    <row r="887" spans="1:1" ht="13" x14ac:dyDescent="0.15">
      <c r="A887" s="61"/>
    </row>
    <row r="888" spans="1:1" ht="13" x14ac:dyDescent="0.15">
      <c r="A888" s="61"/>
    </row>
    <row r="889" spans="1:1" ht="13" x14ac:dyDescent="0.15">
      <c r="A889" s="61"/>
    </row>
    <row r="890" spans="1:1" ht="13" x14ac:dyDescent="0.15">
      <c r="A890" s="61"/>
    </row>
    <row r="891" spans="1:1" ht="13" x14ac:dyDescent="0.15">
      <c r="A891" s="61"/>
    </row>
    <row r="892" spans="1:1" ht="13" x14ac:dyDescent="0.15">
      <c r="A892" s="61"/>
    </row>
    <row r="893" spans="1:1" ht="13" x14ac:dyDescent="0.15">
      <c r="A893" s="61"/>
    </row>
    <row r="894" spans="1:1" ht="13" x14ac:dyDescent="0.15">
      <c r="A894" s="61"/>
    </row>
    <row r="895" spans="1:1" ht="13" x14ac:dyDescent="0.15">
      <c r="A895" s="61"/>
    </row>
    <row r="896" spans="1:1" ht="13" x14ac:dyDescent="0.15">
      <c r="A896" s="61"/>
    </row>
    <row r="897" spans="1:1" ht="13" x14ac:dyDescent="0.15">
      <c r="A897" s="61"/>
    </row>
    <row r="898" spans="1:1" ht="13" x14ac:dyDescent="0.15">
      <c r="A898" s="61"/>
    </row>
    <row r="899" spans="1:1" ht="13" x14ac:dyDescent="0.15">
      <c r="A899" s="61"/>
    </row>
    <row r="900" spans="1:1" ht="13" x14ac:dyDescent="0.15">
      <c r="A900" s="61"/>
    </row>
    <row r="901" spans="1:1" ht="13" x14ac:dyDescent="0.15">
      <c r="A901" s="61"/>
    </row>
    <row r="902" spans="1:1" ht="13" x14ac:dyDescent="0.15">
      <c r="A902" s="61"/>
    </row>
    <row r="903" spans="1:1" ht="13" x14ac:dyDescent="0.15">
      <c r="A903" s="61"/>
    </row>
    <row r="904" spans="1:1" ht="13" x14ac:dyDescent="0.15">
      <c r="A904" s="61"/>
    </row>
    <row r="905" spans="1:1" ht="13" x14ac:dyDescent="0.15">
      <c r="A905" s="61"/>
    </row>
    <row r="906" spans="1:1" ht="13" x14ac:dyDescent="0.15">
      <c r="A906" s="61"/>
    </row>
    <row r="907" spans="1:1" ht="13" x14ac:dyDescent="0.15">
      <c r="A907" s="61"/>
    </row>
    <row r="908" spans="1:1" ht="13" x14ac:dyDescent="0.15">
      <c r="A908" s="61"/>
    </row>
    <row r="909" spans="1:1" ht="13" x14ac:dyDescent="0.15">
      <c r="A909" s="61"/>
    </row>
    <row r="910" spans="1:1" ht="13" x14ac:dyDescent="0.15">
      <c r="A910" s="61"/>
    </row>
    <row r="911" spans="1:1" ht="13" x14ac:dyDescent="0.15">
      <c r="A911" s="61"/>
    </row>
    <row r="912" spans="1:1" ht="13" x14ac:dyDescent="0.15">
      <c r="A912" s="61"/>
    </row>
    <row r="913" spans="1:1" ht="13" x14ac:dyDescent="0.15">
      <c r="A913" s="61"/>
    </row>
    <row r="914" spans="1:1" ht="13" x14ac:dyDescent="0.15">
      <c r="A914" s="61"/>
    </row>
    <row r="915" spans="1:1" ht="13" x14ac:dyDescent="0.15">
      <c r="A915" s="61"/>
    </row>
    <row r="916" spans="1:1" ht="13" x14ac:dyDescent="0.15">
      <c r="A916" s="61"/>
    </row>
    <row r="917" spans="1:1" ht="13" x14ac:dyDescent="0.15">
      <c r="A917" s="61"/>
    </row>
    <row r="918" spans="1:1" ht="13" x14ac:dyDescent="0.15">
      <c r="A918" s="61"/>
    </row>
    <row r="919" spans="1:1" ht="13" x14ac:dyDescent="0.15">
      <c r="A919" s="61"/>
    </row>
    <row r="920" spans="1:1" ht="13" x14ac:dyDescent="0.15">
      <c r="A920" s="61"/>
    </row>
    <row r="921" spans="1:1" ht="13" x14ac:dyDescent="0.15">
      <c r="A921" s="61"/>
    </row>
    <row r="922" spans="1:1" ht="13" x14ac:dyDescent="0.15">
      <c r="A922" s="61"/>
    </row>
    <row r="923" spans="1:1" ht="13" x14ac:dyDescent="0.15">
      <c r="A923" s="61"/>
    </row>
    <row r="924" spans="1:1" ht="13" x14ac:dyDescent="0.15">
      <c r="A924" s="61"/>
    </row>
    <row r="925" spans="1:1" ht="13" x14ac:dyDescent="0.15">
      <c r="A925" s="61"/>
    </row>
    <row r="926" spans="1:1" ht="13" x14ac:dyDescent="0.15">
      <c r="A926" s="61"/>
    </row>
    <row r="927" spans="1:1" ht="13" x14ac:dyDescent="0.15">
      <c r="A927" s="61"/>
    </row>
    <row r="928" spans="1:1" ht="13" x14ac:dyDescent="0.15">
      <c r="A928" s="61"/>
    </row>
    <row r="929" spans="1:1" ht="13" x14ac:dyDescent="0.15">
      <c r="A929" s="61"/>
    </row>
    <row r="930" spans="1:1" ht="13" x14ac:dyDescent="0.15">
      <c r="A930" s="61"/>
    </row>
    <row r="931" spans="1:1" ht="13" x14ac:dyDescent="0.15">
      <c r="A931" s="61"/>
    </row>
    <row r="932" spans="1:1" ht="13" x14ac:dyDescent="0.15">
      <c r="A932" s="61"/>
    </row>
    <row r="933" spans="1:1" ht="13" x14ac:dyDescent="0.15">
      <c r="A933" s="61"/>
    </row>
    <row r="934" spans="1:1" ht="13" x14ac:dyDescent="0.15">
      <c r="A934" s="61"/>
    </row>
    <row r="935" spans="1:1" ht="13" x14ac:dyDescent="0.15">
      <c r="A935" s="61"/>
    </row>
    <row r="936" spans="1:1" ht="13" x14ac:dyDescent="0.15">
      <c r="A936" s="61"/>
    </row>
    <row r="937" spans="1:1" ht="13" x14ac:dyDescent="0.15">
      <c r="A937" s="61"/>
    </row>
    <row r="938" spans="1:1" ht="13" x14ac:dyDescent="0.15">
      <c r="A938" s="61"/>
    </row>
    <row r="939" spans="1:1" ht="13" x14ac:dyDescent="0.15">
      <c r="A939" s="61"/>
    </row>
    <row r="940" spans="1:1" ht="13" x14ac:dyDescent="0.15">
      <c r="A940" s="61"/>
    </row>
    <row r="941" spans="1:1" ht="13" x14ac:dyDescent="0.15">
      <c r="A941" s="61"/>
    </row>
    <row r="942" spans="1:1" ht="13" x14ac:dyDescent="0.15">
      <c r="A942" s="61"/>
    </row>
    <row r="943" spans="1:1" ht="13" x14ac:dyDescent="0.15">
      <c r="A943" s="61"/>
    </row>
    <row r="944" spans="1:1" ht="13" x14ac:dyDescent="0.15">
      <c r="A944" s="61"/>
    </row>
    <row r="945" spans="1:1" ht="13" x14ac:dyDescent="0.15">
      <c r="A945" s="61"/>
    </row>
    <row r="946" spans="1:1" ht="13" x14ac:dyDescent="0.15">
      <c r="A946" s="61"/>
    </row>
    <row r="947" spans="1:1" ht="13" x14ac:dyDescent="0.15">
      <c r="A947" s="61"/>
    </row>
    <row r="948" spans="1:1" ht="13" x14ac:dyDescent="0.15">
      <c r="A948" s="61"/>
    </row>
    <row r="949" spans="1:1" ht="13" x14ac:dyDescent="0.15">
      <c r="A949" s="61"/>
    </row>
    <row r="950" spans="1:1" ht="13" x14ac:dyDescent="0.15">
      <c r="A950" s="61"/>
    </row>
    <row r="951" spans="1:1" ht="13" x14ac:dyDescent="0.15">
      <c r="A951" s="61"/>
    </row>
    <row r="952" spans="1:1" ht="13" x14ac:dyDescent="0.15">
      <c r="A952" s="61"/>
    </row>
    <row r="953" spans="1:1" ht="13" x14ac:dyDescent="0.15">
      <c r="A953" s="61"/>
    </row>
    <row r="954" spans="1:1" ht="13" x14ac:dyDescent="0.15">
      <c r="A954" s="61"/>
    </row>
    <row r="955" spans="1:1" ht="13" x14ac:dyDescent="0.15">
      <c r="A955" s="61"/>
    </row>
    <row r="956" spans="1:1" ht="13" x14ac:dyDescent="0.15">
      <c r="A956" s="61"/>
    </row>
    <row r="957" spans="1:1" ht="13" x14ac:dyDescent="0.15">
      <c r="A957" s="61"/>
    </row>
    <row r="958" spans="1:1" ht="13" x14ac:dyDescent="0.15">
      <c r="A958" s="61"/>
    </row>
    <row r="959" spans="1:1" ht="13" x14ac:dyDescent="0.15">
      <c r="A959" s="61"/>
    </row>
    <row r="960" spans="1:1" ht="13" x14ac:dyDescent="0.15">
      <c r="A960" s="61"/>
    </row>
    <row r="961" spans="1:1" ht="13" x14ac:dyDescent="0.15">
      <c r="A961" s="61"/>
    </row>
    <row r="962" spans="1:1" ht="13" x14ac:dyDescent="0.15">
      <c r="A962" s="61"/>
    </row>
    <row r="963" spans="1:1" ht="13" x14ac:dyDescent="0.15">
      <c r="A963" s="61"/>
    </row>
    <row r="964" spans="1:1" ht="13" x14ac:dyDescent="0.15">
      <c r="A964" s="61"/>
    </row>
    <row r="965" spans="1:1" ht="13" x14ac:dyDescent="0.15">
      <c r="A965" s="61"/>
    </row>
    <row r="966" spans="1:1" ht="13" x14ac:dyDescent="0.15">
      <c r="A966" s="61"/>
    </row>
    <row r="967" spans="1:1" ht="13" x14ac:dyDescent="0.15">
      <c r="A967" s="61"/>
    </row>
    <row r="968" spans="1:1" ht="13" x14ac:dyDescent="0.15">
      <c r="A968" s="61"/>
    </row>
    <row r="969" spans="1:1" ht="13" x14ac:dyDescent="0.15">
      <c r="A969" s="61"/>
    </row>
    <row r="970" spans="1:1" ht="13" x14ac:dyDescent="0.15">
      <c r="A970" s="61"/>
    </row>
    <row r="971" spans="1:1" ht="13" x14ac:dyDescent="0.15">
      <c r="A971" s="61"/>
    </row>
    <row r="972" spans="1:1" ht="13" x14ac:dyDescent="0.15">
      <c r="A972" s="61"/>
    </row>
    <row r="973" spans="1:1" ht="13" x14ac:dyDescent="0.15">
      <c r="A973" s="61"/>
    </row>
    <row r="974" spans="1:1" ht="13" x14ac:dyDescent="0.15">
      <c r="A974" s="61"/>
    </row>
    <row r="975" spans="1:1" ht="13" x14ac:dyDescent="0.15">
      <c r="A975" s="61"/>
    </row>
    <row r="976" spans="1:1" ht="13" x14ac:dyDescent="0.15">
      <c r="A976" s="61"/>
    </row>
    <row r="977" spans="1:1" ht="13" x14ac:dyDescent="0.15">
      <c r="A977" s="61"/>
    </row>
    <row r="978" spans="1:1" ht="13" x14ac:dyDescent="0.15">
      <c r="A978" s="61"/>
    </row>
    <row r="979" spans="1:1" ht="13" x14ac:dyDescent="0.15">
      <c r="A979" s="61"/>
    </row>
    <row r="980" spans="1:1" ht="13" x14ac:dyDescent="0.15">
      <c r="A980" s="61"/>
    </row>
    <row r="981" spans="1:1" ht="13" x14ac:dyDescent="0.15">
      <c r="A981" s="61"/>
    </row>
    <row r="982" spans="1:1" ht="13" x14ac:dyDescent="0.15">
      <c r="A982" s="61"/>
    </row>
    <row r="983" spans="1:1" ht="13" x14ac:dyDescent="0.15">
      <c r="A983" s="61"/>
    </row>
    <row r="984" spans="1:1" ht="13" x14ac:dyDescent="0.15">
      <c r="A984" s="61"/>
    </row>
    <row r="985" spans="1:1" ht="13" x14ac:dyDescent="0.15">
      <c r="A985" s="61"/>
    </row>
    <row r="986" spans="1:1" ht="13" x14ac:dyDescent="0.15">
      <c r="A986" s="61"/>
    </row>
    <row r="987" spans="1:1" ht="13" x14ac:dyDescent="0.15">
      <c r="A987" s="61"/>
    </row>
    <row r="988" spans="1:1" ht="13" x14ac:dyDescent="0.15">
      <c r="A988" s="61"/>
    </row>
    <row r="989" spans="1:1" ht="13" x14ac:dyDescent="0.15">
      <c r="A989" s="61"/>
    </row>
    <row r="990" spans="1:1" ht="13" x14ac:dyDescent="0.15">
      <c r="A990" s="61"/>
    </row>
    <row r="991" spans="1:1" ht="13" x14ac:dyDescent="0.15">
      <c r="A991" s="61"/>
    </row>
    <row r="992" spans="1:1" ht="13" x14ac:dyDescent="0.15">
      <c r="A992" s="61"/>
    </row>
    <row r="993" spans="1:2" ht="13" x14ac:dyDescent="0.15">
      <c r="A993" s="61"/>
    </row>
    <row r="994" spans="1:2" ht="13" x14ac:dyDescent="0.15">
      <c r="A994" s="61"/>
    </row>
    <row r="995" spans="1:2" ht="13" x14ac:dyDescent="0.15">
      <c r="A995" s="61"/>
    </row>
    <row r="996" spans="1:2" ht="13" x14ac:dyDescent="0.15">
      <c r="A996" s="61"/>
    </row>
    <row r="997" spans="1:2" ht="13" x14ac:dyDescent="0.15">
      <c r="A997" s="61"/>
    </row>
    <row r="998" spans="1:2" ht="13" x14ac:dyDescent="0.15">
      <c r="A998" s="61"/>
      <c r="B998" s="61"/>
    </row>
    <row r="999" spans="1:2" ht="13" x14ac:dyDescent="0.15">
      <c r="A999" s="61"/>
      <c r="B999" s="61"/>
    </row>
    <row r="1000" spans="1:2" ht="13" x14ac:dyDescent="0.15">
      <c r="A1000" s="61"/>
      <c r="B1000" s="61"/>
    </row>
    <row r="1001" spans="1:2" ht="13" x14ac:dyDescent="0.15">
      <c r="A1001" s="61"/>
      <c r="B1001" s="61"/>
    </row>
    <row r="1002" spans="1:2" ht="13" x14ac:dyDescent="0.15">
      <c r="A1002" s="61"/>
      <c r="B1002" s="61"/>
    </row>
    <row r="1003" spans="1:2" ht="13" x14ac:dyDescent="0.15">
      <c r="A1003" s="61"/>
      <c r="B1003" s="61"/>
    </row>
    <row r="1004" spans="1:2" ht="13" x14ac:dyDescent="0.15">
      <c r="A1004" s="61"/>
      <c r="B1004" s="61"/>
    </row>
    <row r="1005" spans="1:2" ht="13" x14ac:dyDescent="0.15">
      <c r="A1005" s="61"/>
      <c r="B1005" s="61"/>
    </row>
    <row r="1006" spans="1:2" ht="13" x14ac:dyDescent="0.15">
      <c r="A1006" s="61"/>
      <c r="B1006" s="61"/>
    </row>
    <row r="1007" spans="1:2" ht="13" x14ac:dyDescent="0.15">
      <c r="A1007" s="61"/>
      <c r="B1007" s="61"/>
    </row>
    <row r="1008" spans="1:2" ht="13" x14ac:dyDescent="0.15">
      <c r="A1008" s="61"/>
      <c r="B1008" s="61"/>
    </row>
    <row r="1009" spans="1:2" ht="13" x14ac:dyDescent="0.15">
      <c r="A1009" s="61"/>
      <c r="B1009" s="61"/>
    </row>
    <row r="1010" spans="1:2" ht="13" x14ac:dyDescent="0.15">
      <c r="A1010" s="61"/>
      <c r="B1010" s="61"/>
    </row>
    <row r="1011" spans="1:2" ht="13" x14ac:dyDescent="0.15">
      <c r="A1011" s="61"/>
      <c r="B1011" s="61"/>
    </row>
    <row r="1012" spans="1:2" ht="13" x14ac:dyDescent="0.15">
      <c r="A1012" s="61"/>
      <c r="B1012" s="61"/>
    </row>
    <row r="1013" spans="1:2" ht="13" x14ac:dyDescent="0.15">
      <c r="A1013" s="61"/>
      <c r="B1013" s="61"/>
    </row>
    <row r="1014" spans="1:2" ht="13" x14ac:dyDescent="0.15">
      <c r="A1014" s="61"/>
      <c r="B1014" s="61"/>
    </row>
    <row r="1015" spans="1:2" ht="13" x14ac:dyDescent="0.15">
      <c r="A1015" s="61"/>
      <c r="B1015" s="61"/>
    </row>
    <row r="1016" spans="1:2" ht="13" x14ac:dyDescent="0.15">
      <c r="A1016" s="61"/>
      <c r="B1016" s="61"/>
    </row>
    <row r="1017" spans="1:2" ht="13" x14ac:dyDescent="0.15">
      <c r="A1017" s="61"/>
      <c r="B1017" s="61"/>
    </row>
    <row r="1018" spans="1:2" ht="13" x14ac:dyDescent="0.15">
      <c r="A1018" s="61"/>
      <c r="B1018" s="61"/>
    </row>
    <row r="1019" spans="1:2" ht="13" x14ac:dyDescent="0.15">
      <c r="A1019" s="61"/>
      <c r="B1019" s="61"/>
    </row>
    <row r="1020" spans="1:2" ht="13" x14ac:dyDescent="0.15">
      <c r="A1020" s="61"/>
      <c r="B1020" s="61"/>
    </row>
    <row r="1021" spans="1:2" ht="13" x14ac:dyDescent="0.15">
      <c r="A1021" s="61"/>
      <c r="B1021" s="61"/>
    </row>
    <row r="1022" spans="1:2" ht="13" x14ac:dyDescent="0.15">
      <c r="A1022" s="61"/>
      <c r="B1022" s="61"/>
    </row>
    <row r="1023" spans="1:2" ht="13" x14ac:dyDescent="0.15">
      <c r="A1023" s="61"/>
      <c r="B1023" s="61"/>
    </row>
    <row r="1024" spans="1:2" ht="13" x14ac:dyDescent="0.15">
      <c r="A1024" s="61"/>
      <c r="B1024" s="61"/>
    </row>
    <row r="1025" spans="1:2" ht="13" x14ac:dyDescent="0.15">
      <c r="A1025" s="61"/>
      <c r="B1025" s="61"/>
    </row>
    <row r="1026" spans="1:2" ht="13" x14ac:dyDescent="0.15">
      <c r="A1026" s="61"/>
      <c r="B1026" s="61"/>
    </row>
    <row r="1027" spans="1:2" ht="13" x14ac:dyDescent="0.15">
      <c r="A1027" s="61"/>
      <c r="B1027" s="61"/>
    </row>
    <row r="1028" spans="1:2" ht="13" x14ac:dyDescent="0.15">
      <c r="A1028" s="61"/>
      <c r="B1028" s="61"/>
    </row>
    <row r="1029" spans="1:2" ht="13" x14ac:dyDescent="0.15">
      <c r="A1029" s="61"/>
      <c r="B1029" s="61"/>
    </row>
    <row r="1030" spans="1:2" ht="13" x14ac:dyDescent="0.15">
      <c r="A1030" s="61"/>
      <c r="B1030" s="61"/>
    </row>
    <row r="1031" spans="1:2" ht="13" x14ac:dyDescent="0.15">
      <c r="A1031" s="61"/>
      <c r="B1031" s="61"/>
    </row>
    <row r="1032" spans="1:2" ht="13" x14ac:dyDescent="0.15">
      <c r="A1032" s="61"/>
      <c r="B1032" s="61"/>
    </row>
    <row r="1033" spans="1:2" ht="13" x14ac:dyDescent="0.15">
      <c r="A1033" s="61"/>
      <c r="B1033" s="61"/>
    </row>
    <row r="1034" spans="1:2" ht="13" x14ac:dyDescent="0.15">
      <c r="A1034" s="61"/>
      <c r="B1034" s="61"/>
    </row>
    <row r="1035" spans="1:2" ht="13" x14ac:dyDescent="0.15">
      <c r="A1035" s="61"/>
      <c r="B1035" s="61"/>
    </row>
    <row r="1036" spans="1:2" ht="13" x14ac:dyDescent="0.15">
      <c r="A1036" s="61"/>
      <c r="B1036" s="61"/>
    </row>
    <row r="1037" spans="1:2" ht="13" x14ac:dyDescent="0.15">
      <c r="A1037" s="61"/>
      <c r="B1037" s="61"/>
    </row>
    <row r="1038" spans="1:2" ht="13" x14ac:dyDescent="0.15">
      <c r="A1038" s="61"/>
      <c r="B1038" s="61"/>
    </row>
    <row r="1039" spans="1:2" ht="13" x14ac:dyDescent="0.15">
      <c r="A1039" s="61"/>
      <c r="B1039" s="61"/>
    </row>
    <row r="1040" spans="1:2" ht="13" x14ac:dyDescent="0.15">
      <c r="A1040" s="61"/>
      <c r="B1040" s="61"/>
    </row>
    <row r="1041" spans="1:2" ht="13" x14ac:dyDescent="0.15">
      <c r="A1041" s="61"/>
      <c r="B1041" s="61"/>
    </row>
    <row r="1042" spans="1:2" ht="13" x14ac:dyDescent="0.15">
      <c r="A1042" s="61"/>
      <c r="B1042" s="61"/>
    </row>
    <row r="1043" spans="1:2" ht="13" x14ac:dyDescent="0.15">
      <c r="A1043" s="61"/>
      <c r="B1043" s="61"/>
    </row>
    <row r="1044" spans="1:2" ht="13" x14ac:dyDescent="0.15">
      <c r="A1044" s="61"/>
      <c r="B1044" s="61"/>
    </row>
    <row r="1045" spans="1:2" ht="13" x14ac:dyDescent="0.15">
      <c r="A1045" s="61"/>
      <c r="B1045" s="61"/>
    </row>
    <row r="1046" spans="1:2" ht="13" x14ac:dyDescent="0.15">
      <c r="A1046" s="61"/>
      <c r="B1046" s="61"/>
    </row>
    <row r="1047" spans="1:2" ht="13" x14ac:dyDescent="0.15">
      <c r="A1047" s="61"/>
      <c r="B1047" s="61"/>
    </row>
    <row r="1048" spans="1:2" ht="13" x14ac:dyDescent="0.15">
      <c r="A1048" s="61"/>
      <c r="B1048" s="61"/>
    </row>
    <row r="1049" spans="1:2" ht="13" x14ac:dyDescent="0.15">
      <c r="A1049" s="61"/>
      <c r="B1049" s="61"/>
    </row>
    <row r="1050" spans="1:2" ht="13" x14ac:dyDescent="0.15">
      <c r="A1050" s="61"/>
      <c r="B1050" s="61"/>
    </row>
    <row r="1051" spans="1:2" ht="13" x14ac:dyDescent="0.15">
      <c r="A1051" s="61"/>
      <c r="B1051" s="61"/>
    </row>
    <row r="1052" spans="1:2" ht="13" x14ac:dyDescent="0.15">
      <c r="A1052" s="61"/>
      <c r="B1052" s="61"/>
    </row>
    <row r="1053" spans="1:2" ht="13" x14ac:dyDescent="0.15">
      <c r="A1053" s="61"/>
      <c r="B1053" s="61"/>
    </row>
    <row r="1054" spans="1:2" ht="13" x14ac:dyDescent="0.15">
      <c r="A1054" s="61"/>
      <c r="B1054" s="61"/>
    </row>
    <row r="1055" spans="1:2" ht="13" x14ac:dyDescent="0.15">
      <c r="A1055" s="61"/>
      <c r="B1055" s="61"/>
    </row>
    <row r="1056" spans="1:2" ht="13" x14ac:dyDescent="0.15">
      <c r="A1056" s="61"/>
      <c r="B1056" s="61"/>
    </row>
    <row r="1057" spans="1:2" ht="13" x14ac:dyDescent="0.15">
      <c r="A1057" s="61"/>
      <c r="B1057" s="61"/>
    </row>
    <row r="1058" spans="1:2" ht="13" x14ac:dyDescent="0.15">
      <c r="A1058" s="61"/>
      <c r="B1058" s="61"/>
    </row>
    <row r="1059" spans="1:2" ht="13" x14ac:dyDescent="0.15">
      <c r="A1059" s="61"/>
      <c r="B1059" s="61"/>
    </row>
    <row r="1060" spans="1:2" ht="13" x14ac:dyDescent="0.15">
      <c r="A1060" s="61"/>
      <c r="B1060" s="61"/>
    </row>
    <row r="1061" spans="1:2" ht="13" x14ac:dyDescent="0.15">
      <c r="A1061" s="61"/>
      <c r="B1061" s="61"/>
    </row>
    <row r="1062" spans="1:2" ht="13" x14ac:dyDescent="0.15">
      <c r="A1062" s="61"/>
      <c r="B1062" s="61"/>
    </row>
    <row r="1063" spans="1:2" ht="13" x14ac:dyDescent="0.15">
      <c r="A1063" s="61"/>
      <c r="B1063" s="61"/>
    </row>
    <row r="1064" spans="1:2" ht="13" x14ac:dyDescent="0.15">
      <c r="A1064" s="61"/>
      <c r="B1064" s="61"/>
    </row>
    <row r="1065" spans="1:2" ht="13" x14ac:dyDescent="0.15">
      <c r="A1065" s="61"/>
      <c r="B1065" s="61"/>
    </row>
    <row r="1066" spans="1:2" ht="13" x14ac:dyDescent="0.15">
      <c r="A1066" s="61"/>
      <c r="B1066" s="61"/>
    </row>
    <row r="1067" spans="1:2" ht="13" x14ac:dyDescent="0.15">
      <c r="A1067" s="61"/>
      <c r="B1067" s="61"/>
    </row>
    <row r="1068" spans="1:2" ht="13" x14ac:dyDescent="0.15">
      <c r="A1068" s="61"/>
      <c r="B1068" s="61"/>
    </row>
    <row r="1069" spans="1:2" ht="13" x14ac:dyDescent="0.15">
      <c r="A1069" s="61"/>
      <c r="B1069" s="61"/>
    </row>
    <row r="1070" spans="1:2" ht="13" x14ac:dyDescent="0.15">
      <c r="A1070" s="61"/>
      <c r="B1070" s="61"/>
    </row>
    <row r="1071" spans="1:2" ht="13" x14ac:dyDescent="0.15">
      <c r="A1071" s="61"/>
      <c r="B1071" s="61"/>
    </row>
    <row r="1072" spans="1:2" ht="13" x14ac:dyDescent="0.15">
      <c r="A1072" s="61"/>
      <c r="B1072" s="61"/>
    </row>
    <row r="1073" spans="1:2" ht="13" x14ac:dyDescent="0.15">
      <c r="A1073" s="61"/>
      <c r="B1073" s="61"/>
    </row>
    <row r="1074" spans="1:2" ht="13" x14ac:dyDescent="0.15">
      <c r="A1074" s="61"/>
      <c r="B1074" s="61"/>
    </row>
    <row r="1075" spans="1:2" ht="13" x14ac:dyDescent="0.15">
      <c r="A1075" s="61"/>
      <c r="B1075" s="61"/>
    </row>
    <row r="1076" spans="1:2" ht="13" x14ac:dyDescent="0.15">
      <c r="A1076" s="61"/>
      <c r="B1076" s="61"/>
    </row>
    <row r="1077" spans="1:2" ht="13" x14ac:dyDescent="0.15">
      <c r="A1077" s="61"/>
      <c r="B1077" s="61"/>
    </row>
    <row r="1078" spans="1:2" ht="13" x14ac:dyDescent="0.15">
      <c r="A1078" s="61"/>
      <c r="B1078" s="61"/>
    </row>
    <row r="1079" spans="1:2" ht="13" x14ac:dyDescent="0.15">
      <c r="A1079" s="61"/>
      <c r="B1079" s="61"/>
    </row>
    <row r="1080" spans="1:2" ht="13" x14ac:dyDescent="0.15">
      <c r="A1080" s="61"/>
      <c r="B1080" s="61"/>
    </row>
    <row r="1081" spans="1:2" ht="13" x14ac:dyDescent="0.15">
      <c r="A1081" s="61"/>
      <c r="B1081" s="61"/>
    </row>
    <row r="1082" spans="1:2" ht="13" x14ac:dyDescent="0.15">
      <c r="A1082" s="61"/>
      <c r="B1082" s="61"/>
    </row>
    <row r="1083" spans="1:2" ht="13" x14ac:dyDescent="0.15">
      <c r="A1083" s="61"/>
      <c r="B1083" s="61"/>
    </row>
    <row r="1084" spans="1:2" ht="13" x14ac:dyDescent="0.15">
      <c r="A1084" s="61"/>
      <c r="B1084" s="61"/>
    </row>
    <row r="1085" spans="1:2" ht="13" x14ac:dyDescent="0.15">
      <c r="A1085" s="61"/>
      <c r="B1085" s="61"/>
    </row>
    <row r="1086" spans="1:2" ht="13" x14ac:dyDescent="0.15">
      <c r="A1086" s="61"/>
      <c r="B1086" s="61"/>
    </row>
    <row r="1087" spans="1:2" ht="13" x14ac:dyDescent="0.15">
      <c r="A1087" s="61"/>
      <c r="B1087" s="61"/>
    </row>
    <row r="1088" spans="1:2" ht="13" x14ac:dyDescent="0.15">
      <c r="A1088" s="61"/>
      <c r="B1088" s="61"/>
    </row>
    <row r="1089" spans="1:2" ht="13" x14ac:dyDescent="0.15">
      <c r="A1089" s="61"/>
      <c r="B1089" s="61"/>
    </row>
    <row r="1090" spans="1:2" ht="13" x14ac:dyDescent="0.15">
      <c r="A1090" s="61"/>
      <c r="B1090" s="61"/>
    </row>
    <row r="1091" spans="1:2" ht="13" x14ac:dyDescent="0.15">
      <c r="A1091" s="61"/>
      <c r="B1091" s="61"/>
    </row>
    <row r="1092" spans="1:2" ht="13" x14ac:dyDescent="0.15">
      <c r="A1092" s="61"/>
      <c r="B1092" s="61"/>
    </row>
    <row r="1093" spans="1:2" ht="13" x14ac:dyDescent="0.15">
      <c r="A1093" s="61"/>
      <c r="B1093" s="61"/>
    </row>
    <row r="1094" spans="1:2" ht="13" x14ac:dyDescent="0.15">
      <c r="A1094" s="61"/>
      <c r="B1094" s="61"/>
    </row>
    <row r="1095" spans="1:2" ht="13" x14ac:dyDescent="0.15">
      <c r="A1095" s="61"/>
      <c r="B1095" s="61"/>
    </row>
    <row r="1096" spans="1:2" ht="13" x14ac:dyDescent="0.15">
      <c r="A1096" s="61"/>
      <c r="B1096" s="61"/>
    </row>
    <row r="1097" spans="1:2" ht="13" x14ac:dyDescent="0.15">
      <c r="A1097" s="61"/>
      <c r="B1097" s="61"/>
    </row>
    <row r="1098" spans="1:2" ht="13" x14ac:dyDescent="0.15">
      <c r="A1098" s="61"/>
      <c r="B1098" s="61"/>
    </row>
    <row r="1099" spans="1:2" ht="13" x14ac:dyDescent="0.15">
      <c r="A1099" s="61"/>
      <c r="B1099" s="61"/>
    </row>
    <row r="1100" spans="1:2" ht="13" x14ac:dyDescent="0.15">
      <c r="A1100" s="61"/>
      <c r="B1100" s="61"/>
    </row>
    <row r="1101" spans="1:2" ht="13" x14ac:dyDescent="0.15">
      <c r="A1101" s="61"/>
      <c r="B1101" s="61"/>
    </row>
    <row r="1102" spans="1:2" ht="13" x14ac:dyDescent="0.15">
      <c r="A1102" s="61"/>
      <c r="B1102" s="61"/>
    </row>
    <row r="1103" spans="1:2" ht="13" x14ac:dyDescent="0.15">
      <c r="A1103" s="61"/>
      <c r="B1103" s="61"/>
    </row>
    <row r="1104" spans="1:2" ht="13" x14ac:dyDescent="0.15">
      <c r="A1104" s="61"/>
      <c r="B1104" s="61"/>
    </row>
    <row r="1105" spans="1:2" ht="13" x14ac:dyDescent="0.15">
      <c r="A1105" s="61"/>
      <c r="B1105" s="61"/>
    </row>
    <row r="1106" spans="1:2" ht="13" x14ac:dyDescent="0.15">
      <c r="A1106" s="61"/>
      <c r="B1106" s="61"/>
    </row>
    <row r="1107" spans="1:2" ht="13" x14ac:dyDescent="0.15">
      <c r="A1107" s="61"/>
      <c r="B1107" s="61"/>
    </row>
    <row r="1108" spans="1:2" ht="13" x14ac:dyDescent="0.15">
      <c r="A1108" s="61"/>
      <c r="B1108" s="61"/>
    </row>
    <row r="1109" spans="1:2" ht="13" x14ac:dyDescent="0.15">
      <c r="A1109" s="61"/>
      <c r="B1109" s="61"/>
    </row>
    <row r="1110" spans="1:2" ht="13" x14ac:dyDescent="0.15">
      <c r="A1110" s="61"/>
      <c r="B1110" s="61"/>
    </row>
    <row r="1111" spans="1:2" ht="13" x14ac:dyDescent="0.15">
      <c r="A1111" s="61"/>
      <c r="B1111" s="61"/>
    </row>
    <row r="1112" spans="1:2" ht="13" x14ac:dyDescent="0.15">
      <c r="A1112" s="61"/>
      <c r="B1112" s="61"/>
    </row>
    <row r="1113" spans="1:2" ht="13" x14ac:dyDescent="0.15">
      <c r="A1113" s="61"/>
      <c r="B1113" s="61"/>
    </row>
    <row r="1114" spans="1:2" ht="13" x14ac:dyDescent="0.15">
      <c r="A1114" s="61"/>
      <c r="B1114" s="61"/>
    </row>
    <row r="1115" spans="1:2" ht="13" x14ac:dyDescent="0.15">
      <c r="A1115" s="61"/>
      <c r="B1115" s="61"/>
    </row>
    <row r="1116" spans="1:2" ht="13" x14ac:dyDescent="0.15">
      <c r="A1116" s="61"/>
      <c r="B1116" s="61"/>
    </row>
    <row r="1117" spans="1:2" ht="13" x14ac:dyDescent="0.15">
      <c r="A1117" s="61"/>
      <c r="B1117" s="61"/>
    </row>
    <row r="1118" spans="1:2" ht="13" x14ac:dyDescent="0.15">
      <c r="A1118" s="61"/>
      <c r="B1118" s="61"/>
    </row>
    <row r="1119" spans="1:2" ht="13" x14ac:dyDescent="0.15">
      <c r="A1119" s="61"/>
      <c r="B1119" s="61"/>
    </row>
    <row r="1120" spans="1:2" ht="13" x14ac:dyDescent="0.15">
      <c r="A1120" s="61"/>
      <c r="B1120" s="61"/>
    </row>
    <row r="1121" spans="1:2" ht="13" x14ac:dyDescent="0.15">
      <c r="A1121" s="61"/>
      <c r="B1121" s="61"/>
    </row>
    <row r="1122" spans="1:2" ht="13" x14ac:dyDescent="0.15">
      <c r="A1122" s="61"/>
      <c r="B1122" s="61"/>
    </row>
    <row r="1123" spans="1:2" ht="13" x14ac:dyDescent="0.15">
      <c r="A1123" s="61"/>
      <c r="B1123" s="61"/>
    </row>
    <row r="1124" spans="1:2" ht="13" x14ac:dyDescent="0.15">
      <c r="A1124" s="61"/>
      <c r="B1124" s="61"/>
    </row>
    <row r="1125" spans="1:2" ht="13" x14ac:dyDescent="0.15">
      <c r="A1125" s="61"/>
      <c r="B1125" s="61"/>
    </row>
    <row r="1126" spans="1:2" ht="13" x14ac:dyDescent="0.15">
      <c r="A1126" s="61"/>
      <c r="B1126" s="61"/>
    </row>
    <row r="1127" spans="1:2" ht="13" x14ac:dyDescent="0.15">
      <c r="A1127" s="61"/>
      <c r="B1127" s="61"/>
    </row>
    <row r="1128" spans="1:2" ht="13" x14ac:dyDescent="0.15">
      <c r="A1128" s="61"/>
      <c r="B1128" s="61"/>
    </row>
    <row r="1129" spans="1:2" ht="13" x14ac:dyDescent="0.15">
      <c r="A1129" s="61"/>
      <c r="B1129" s="61"/>
    </row>
    <row r="1130" spans="1:2" ht="13" x14ac:dyDescent="0.15">
      <c r="A1130" s="61"/>
      <c r="B1130" s="61"/>
    </row>
    <row r="1131" spans="1:2" ht="13" x14ac:dyDescent="0.15">
      <c r="A1131" s="61"/>
      <c r="B1131" s="61"/>
    </row>
    <row r="1132" spans="1:2" ht="13" x14ac:dyDescent="0.15">
      <c r="A1132" s="61"/>
      <c r="B1132" s="61"/>
    </row>
    <row r="1133" spans="1:2" ht="13" x14ac:dyDescent="0.15">
      <c r="A1133" s="61"/>
      <c r="B1133" s="61"/>
    </row>
    <row r="1134" spans="1:2" ht="13" x14ac:dyDescent="0.15">
      <c r="A1134" s="61"/>
      <c r="B1134" s="61"/>
    </row>
    <row r="1135" spans="1:2" ht="13" x14ac:dyDescent="0.15">
      <c r="A1135" s="61"/>
      <c r="B1135" s="61"/>
    </row>
    <row r="1136" spans="1:2" ht="13" x14ac:dyDescent="0.15">
      <c r="A1136" s="61"/>
      <c r="B1136" s="61"/>
    </row>
    <row r="1137" spans="1:2" ht="13" x14ac:dyDescent="0.15">
      <c r="A1137" s="61"/>
      <c r="B1137" s="61"/>
    </row>
    <row r="1138" spans="1:2" ht="13" x14ac:dyDescent="0.15">
      <c r="A1138" s="61"/>
      <c r="B1138" s="61"/>
    </row>
    <row r="1139" spans="1:2" ht="13" x14ac:dyDescent="0.15">
      <c r="A1139" s="61"/>
      <c r="B1139" s="61"/>
    </row>
    <row r="1140" spans="1:2" ht="13" x14ac:dyDescent="0.15">
      <c r="A1140" s="61"/>
      <c r="B1140" s="61"/>
    </row>
    <row r="1141" spans="1:2" ht="13" x14ac:dyDescent="0.15">
      <c r="A1141" s="61"/>
      <c r="B1141" s="61"/>
    </row>
    <row r="1142" spans="1:2" ht="13" x14ac:dyDescent="0.15">
      <c r="A1142" s="61"/>
      <c r="B1142" s="61"/>
    </row>
    <row r="1143" spans="1:2" ht="13" x14ac:dyDescent="0.15">
      <c r="A1143" s="61"/>
      <c r="B1143" s="61"/>
    </row>
    <row r="1144" spans="1:2" ht="13" x14ac:dyDescent="0.15">
      <c r="A1144" s="61"/>
      <c r="B1144" s="61"/>
    </row>
    <row r="1145" spans="1:2" ht="13" x14ac:dyDescent="0.15">
      <c r="A1145" s="61"/>
      <c r="B1145" s="61"/>
    </row>
    <row r="1146" spans="1:2" ht="13" x14ac:dyDescent="0.15">
      <c r="A1146" s="61"/>
      <c r="B1146" s="61"/>
    </row>
    <row r="1147" spans="1:2" ht="13" x14ac:dyDescent="0.15">
      <c r="A1147" s="61"/>
      <c r="B1147" s="61"/>
    </row>
    <row r="1148" spans="1:2" ht="13" x14ac:dyDescent="0.15">
      <c r="A1148" s="61"/>
      <c r="B1148" s="61"/>
    </row>
    <row r="1149" spans="1:2" ht="13" x14ac:dyDescent="0.15">
      <c r="A1149" s="61"/>
      <c r="B1149" s="61"/>
    </row>
    <row r="1150" spans="1:2" ht="13" x14ac:dyDescent="0.15">
      <c r="A1150" s="61"/>
      <c r="B1150" s="61"/>
    </row>
    <row r="1151" spans="1:2" ht="13" x14ac:dyDescent="0.15">
      <c r="A1151" s="61"/>
      <c r="B1151" s="61"/>
    </row>
    <row r="1152" spans="1:2" ht="13" x14ac:dyDescent="0.15">
      <c r="A1152" s="61"/>
      <c r="B1152" s="61"/>
    </row>
    <row r="1153" spans="1:2" ht="13" x14ac:dyDescent="0.15">
      <c r="A1153" s="61"/>
      <c r="B1153" s="61"/>
    </row>
    <row r="1154" spans="1:2" ht="13" x14ac:dyDescent="0.15">
      <c r="A1154" s="61"/>
      <c r="B1154" s="61"/>
    </row>
    <row r="1155" spans="1:2" ht="13" x14ac:dyDescent="0.15">
      <c r="A1155" s="61"/>
      <c r="B1155" s="61"/>
    </row>
    <row r="1156" spans="1:2" ht="13" x14ac:dyDescent="0.15">
      <c r="A1156" s="61"/>
      <c r="B1156" s="61"/>
    </row>
    <row r="1157" spans="1:2" ht="13" x14ac:dyDescent="0.15">
      <c r="A1157" s="61"/>
      <c r="B1157" s="61"/>
    </row>
    <row r="1158" spans="1:2" ht="13" x14ac:dyDescent="0.15">
      <c r="A1158" s="61"/>
      <c r="B1158" s="61"/>
    </row>
    <row r="1159" spans="1:2" ht="13" x14ac:dyDescent="0.15">
      <c r="A1159" s="61"/>
      <c r="B1159" s="61"/>
    </row>
    <row r="1160" spans="1:2" ht="13" x14ac:dyDescent="0.15">
      <c r="A1160" s="61"/>
      <c r="B1160" s="61"/>
    </row>
    <row r="1161" spans="1:2" ht="13" x14ac:dyDescent="0.15">
      <c r="A1161" s="61"/>
      <c r="B1161" s="61"/>
    </row>
    <row r="1162" spans="1:2" ht="13" x14ac:dyDescent="0.15">
      <c r="A1162" s="61"/>
      <c r="B1162" s="61"/>
    </row>
    <row r="1163" spans="1:2" ht="13" x14ac:dyDescent="0.15">
      <c r="A1163" s="61"/>
      <c r="B1163" s="61"/>
    </row>
    <row r="1164" spans="1:2" ht="13" x14ac:dyDescent="0.15">
      <c r="A1164" s="61"/>
      <c r="B1164" s="61"/>
    </row>
    <row r="1165" spans="1:2" ht="13" x14ac:dyDescent="0.15">
      <c r="A1165" s="61"/>
      <c r="B1165" s="61"/>
    </row>
    <row r="1166" spans="1:2" ht="13" x14ac:dyDescent="0.15">
      <c r="A1166" s="61"/>
      <c r="B1166" s="61"/>
    </row>
    <row r="1167" spans="1:2" ht="13" x14ac:dyDescent="0.15">
      <c r="A1167" s="61"/>
      <c r="B1167" s="61"/>
    </row>
    <row r="1168" spans="1:2" ht="13" x14ac:dyDescent="0.15">
      <c r="A1168" s="61"/>
      <c r="B1168" s="61"/>
    </row>
    <row r="1169" spans="1:2" ht="13" x14ac:dyDescent="0.15">
      <c r="A1169" s="61"/>
      <c r="B1169" s="61"/>
    </row>
    <row r="1170" spans="1:2" ht="13" x14ac:dyDescent="0.15">
      <c r="A1170" s="61"/>
      <c r="B1170" s="61"/>
    </row>
    <row r="1171" spans="1:2" ht="13" x14ac:dyDescent="0.15">
      <c r="A1171" s="61"/>
      <c r="B1171" s="61"/>
    </row>
    <row r="1172" spans="1:2" ht="13" x14ac:dyDescent="0.15">
      <c r="A1172" s="61"/>
      <c r="B1172" s="61"/>
    </row>
    <row r="1173" spans="1:2" ht="13" x14ac:dyDescent="0.15">
      <c r="A1173" s="61"/>
      <c r="B1173" s="61"/>
    </row>
    <row r="1174" spans="1:2" ht="13" x14ac:dyDescent="0.15">
      <c r="A1174" s="61"/>
      <c r="B1174" s="61"/>
    </row>
    <row r="1175" spans="1:2" ht="13" x14ac:dyDescent="0.15">
      <c r="A1175" s="61"/>
      <c r="B1175" s="61"/>
    </row>
    <row r="1176" spans="1:2" ht="13" x14ac:dyDescent="0.15">
      <c r="A1176" s="61"/>
      <c r="B1176" s="61"/>
    </row>
    <row r="1177" spans="1:2" ht="13" x14ac:dyDescent="0.15">
      <c r="A1177" s="61"/>
      <c r="B1177" s="61"/>
    </row>
    <row r="1178" spans="1:2" ht="13" x14ac:dyDescent="0.15">
      <c r="A1178" s="61"/>
      <c r="B1178" s="61"/>
    </row>
    <row r="1179" spans="1:2" ht="13" x14ac:dyDescent="0.15">
      <c r="A1179" s="61"/>
      <c r="B1179" s="61"/>
    </row>
    <row r="1180" spans="1:2" ht="13" x14ac:dyDescent="0.15">
      <c r="A1180" s="61"/>
      <c r="B1180" s="61"/>
    </row>
    <row r="1181" spans="1:2" ht="13" x14ac:dyDescent="0.15">
      <c r="A1181" s="61"/>
      <c r="B1181" s="61"/>
    </row>
    <row r="1182" spans="1:2" ht="13" x14ac:dyDescent="0.15">
      <c r="A1182" s="61"/>
      <c r="B1182" s="61"/>
    </row>
    <row r="1183" spans="1:2" ht="13" x14ac:dyDescent="0.15">
      <c r="A1183" s="61"/>
      <c r="B1183" s="61"/>
    </row>
    <row r="1184" spans="1:2" ht="13" x14ac:dyDescent="0.15">
      <c r="A1184" s="61"/>
      <c r="B1184" s="61"/>
    </row>
    <row r="1185" spans="1:2" ht="13" x14ac:dyDescent="0.15">
      <c r="A1185" s="61"/>
      <c r="B1185" s="61"/>
    </row>
    <row r="1186" spans="1:2" ht="13" x14ac:dyDescent="0.15">
      <c r="A1186" s="61"/>
      <c r="B1186" s="61"/>
    </row>
    <row r="1187" spans="1:2" ht="13" x14ac:dyDescent="0.15">
      <c r="A1187" s="61"/>
      <c r="B1187" s="61"/>
    </row>
    <row r="1188" spans="1:2" ht="13" x14ac:dyDescent="0.15">
      <c r="A1188" s="61"/>
      <c r="B1188" s="61"/>
    </row>
    <row r="1189" spans="1:2" ht="13" x14ac:dyDescent="0.15">
      <c r="A1189" s="61"/>
      <c r="B1189" s="61"/>
    </row>
    <row r="1190" spans="1:2" ht="13" x14ac:dyDescent="0.15">
      <c r="A1190" s="61"/>
      <c r="B1190" s="61"/>
    </row>
    <row r="1191" spans="1:2" ht="13" x14ac:dyDescent="0.15">
      <c r="A1191" s="61"/>
      <c r="B1191" s="61"/>
    </row>
    <row r="1192" spans="1:2" ht="13" x14ac:dyDescent="0.15">
      <c r="A1192" s="61"/>
      <c r="B1192" s="61"/>
    </row>
    <row r="1193" spans="1:2" ht="13" x14ac:dyDescent="0.15">
      <c r="A1193" s="61"/>
      <c r="B1193" s="61"/>
    </row>
    <row r="1194" spans="1:2" ht="13" x14ac:dyDescent="0.15">
      <c r="A1194" s="61"/>
      <c r="B1194" s="61"/>
    </row>
    <row r="1195" spans="1:2" ht="13" x14ac:dyDescent="0.15">
      <c r="A1195" s="61"/>
      <c r="B1195" s="61"/>
    </row>
    <row r="1196" spans="1:2" ht="13" x14ac:dyDescent="0.15">
      <c r="A1196" s="61"/>
      <c r="B1196" s="61"/>
    </row>
    <row r="1197" spans="1:2" ht="13" x14ac:dyDescent="0.15">
      <c r="A1197" s="61"/>
      <c r="B1197" s="61"/>
    </row>
    <row r="1198" spans="1:2" ht="13" x14ac:dyDescent="0.15">
      <c r="A1198" s="61"/>
      <c r="B1198" s="61"/>
    </row>
    <row r="1199" spans="1:2" ht="13" x14ac:dyDescent="0.15">
      <c r="A1199" s="61"/>
      <c r="B1199" s="61"/>
    </row>
    <row r="1200" spans="1:2" ht="13" x14ac:dyDescent="0.15">
      <c r="A1200" s="61"/>
      <c r="B1200" s="61"/>
    </row>
    <row r="1201" spans="1:2" ht="13" x14ac:dyDescent="0.15">
      <c r="A1201" s="61"/>
      <c r="B1201" s="61"/>
    </row>
    <row r="1202" spans="1:2" ht="13" x14ac:dyDescent="0.15">
      <c r="A1202" s="61"/>
      <c r="B1202" s="61"/>
    </row>
    <row r="1203" spans="1:2" ht="13" x14ac:dyDescent="0.15">
      <c r="A1203" s="61"/>
      <c r="B1203" s="61"/>
    </row>
    <row r="1204" spans="1:2" ht="13" x14ac:dyDescent="0.15">
      <c r="A1204" s="61"/>
      <c r="B1204" s="61"/>
    </row>
    <row r="1205" spans="1:2" ht="13" x14ac:dyDescent="0.15">
      <c r="A1205" s="61"/>
      <c r="B1205" s="61"/>
    </row>
    <row r="1206" spans="1:2" ht="13" x14ac:dyDescent="0.15">
      <c r="A1206" s="61"/>
      <c r="B1206" s="61"/>
    </row>
    <row r="1207" spans="1:2" ht="13" x14ac:dyDescent="0.15">
      <c r="A1207" s="61"/>
      <c r="B1207" s="61"/>
    </row>
    <row r="1208" spans="1:2" ht="13" x14ac:dyDescent="0.15">
      <c r="A1208" s="61"/>
      <c r="B1208" s="61"/>
    </row>
    <row r="1209" spans="1:2" ht="13" x14ac:dyDescent="0.15">
      <c r="A1209" s="61"/>
      <c r="B1209" s="61"/>
    </row>
    <row r="1210" spans="1:2" ht="13" x14ac:dyDescent="0.15">
      <c r="A1210" s="61"/>
      <c r="B1210" s="61"/>
    </row>
    <row r="1211" spans="1:2" ht="13" x14ac:dyDescent="0.15">
      <c r="A1211" s="61"/>
      <c r="B1211" s="61"/>
    </row>
    <row r="1212" spans="1:2" ht="13" x14ac:dyDescent="0.15">
      <c r="A1212" s="61"/>
      <c r="B1212" s="61"/>
    </row>
    <row r="1213" spans="1:2" ht="13" x14ac:dyDescent="0.15">
      <c r="A1213" s="61"/>
      <c r="B1213" s="61"/>
    </row>
    <row r="1214" spans="1:2" ht="13" x14ac:dyDescent="0.15">
      <c r="A1214" s="61"/>
      <c r="B1214" s="61"/>
    </row>
    <row r="1215" spans="1:2" ht="13" x14ac:dyDescent="0.15">
      <c r="A1215" s="61"/>
      <c r="B1215" s="61"/>
    </row>
    <row r="1216" spans="1:2" ht="13" x14ac:dyDescent="0.15">
      <c r="A1216" s="61"/>
      <c r="B1216" s="61"/>
    </row>
    <row r="1217" spans="1:2" ht="13" x14ac:dyDescent="0.15">
      <c r="A1217" s="61"/>
      <c r="B1217" s="61"/>
    </row>
    <row r="1218" spans="1:2" ht="13" x14ac:dyDescent="0.15">
      <c r="A1218" s="61"/>
      <c r="B1218" s="61"/>
    </row>
    <row r="1219" spans="1:2" ht="13" x14ac:dyDescent="0.15">
      <c r="A1219" s="61"/>
      <c r="B1219" s="61"/>
    </row>
    <row r="1220" spans="1:2" ht="13" x14ac:dyDescent="0.15">
      <c r="A1220" s="61"/>
      <c r="B1220" s="61"/>
    </row>
    <row r="1221" spans="1:2" ht="13" x14ac:dyDescent="0.15">
      <c r="A1221" s="61"/>
      <c r="B1221" s="61"/>
    </row>
    <row r="1222" spans="1:2" ht="13" x14ac:dyDescent="0.15">
      <c r="A1222" s="61"/>
      <c r="B1222" s="61"/>
    </row>
    <row r="1223" spans="1:2" ht="13" x14ac:dyDescent="0.15">
      <c r="A1223" s="61"/>
      <c r="B1223" s="61"/>
    </row>
    <row r="1224" spans="1:2" ht="13" x14ac:dyDescent="0.15">
      <c r="A1224" s="61"/>
      <c r="B1224" s="61"/>
    </row>
    <row r="1225" spans="1:2" ht="13" x14ac:dyDescent="0.15">
      <c r="A1225" s="61"/>
      <c r="B1225" s="61"/>
    </row>
    <row r="1226" spans="1:2" ht="13" x14ac:dyDescent="0.15">
      <c r="A1226" s="61"/>
      <c r="B1226" s="61"/>
    </row>
    <row r="1227" spans="1:2" ht="13" x14ac:dyDescent="0.15">
      <c r="A1227" s="61"/>
      <c r="B1227" s="61"/>
    </row>
    <row r="1228" spans="1:2" ht="13" x14ac:dyDescent="0.15">
      <c r="A1228" s="61"/>
      <c r="B1228" s="61"/>
    </row>
    <row r="1229" spans="1:2" ht="13" x14ac:dyDescent="0.15">
      <c r="A1229" s="61"/>
      <c r="B1229" s="61"/>
    </row>
    <row r="1230" spans="1:2" ht="13" x14ac:dyDescent="0.15">
      <c r="A1230" s="61"/>
      <c r="B1230" s="61"/>
    </row>
    <row r="1231" spans="1:2" ht="13" x14ac:dyDescent="0.15">
      <c r="A1231" s="61"/>
      <c r="B1231" s="61"/>
    </row>
    <row r="1232" spans="1:2" ht="13" x14ac:dyDescent="0.15">
      <c r="A1232" s="61"/>
      <c r="B1232" s="61"/>
    </row>
    <row r="1233" spans="1:2" ht="13" x14ac:dyDescent="0.15">
      <c r="A1233" s="61"/>
      <c r="B1233" s="61"/>
    </row>
    <row r="1234" spans="1:2" ht="13" x14ac:dyDescent="0.15">
      <c r="A1234" s="61"/>
      <c r="B1234" s="61"/>
    </row>
    <row r="1235" spans="1:2" ht="13" x14ac:dyDescent="0.15">
      <c r="A1235" s="61"/>
      <c r="B1235" s="61"/>
    </row>
    <row r="1236" spans="1:2" ht="13" x14ac:dyDescent="0.15">
      <c r="A1236" s="61"/>
      <c r="B1236" s="61"/>
    </row>
    <row r="1237" spans="1:2" ht="13" x14ac:dyDescent="0.15">
      <c r="A1237" s="61"/>
      <c r="B1237" s="61"/>
    </row>
    <row r="1238" spans="1:2" ht="13" x14ac:dyDescent="0.15">
      <c r="A1238" s="61"/>
      <c r="B1238" s="61"/>
    </row>
    <row r="1239" spans="1:2" ht="13" x14ac:dyDescent="0.15">
      <c r="A1239" s="61"/>
      <c r="B1239" s="61"/>
    </row>
    <row r="1240" spans="1:2" ht="13" x14ac:dyDescent="0.15">
      <c r="A1240" s="61"/>
      <c r="B1240" s="61"/>
    </row>
    <row r="1241" spans="1:2" ht="13" x14ac:dyDescent="0.15">
      <c r="A1241" s="61"/>
      <c r="B1241" s="61"/>
    </row>
    <row r="1242" spans="1:2" ht="13" x14ac:dyDescent="0.15">
      <c r="A1242" s="61"/>
      <c r="B1242" s="61"/>
    </row>
    <row r="1243" spans="1:2" ht="13" x14ac:dyDescent="0.15">
      <c r="A1243" s="61"/>
      <c r="B1243" s="61"/>
    </row>
    <row r="1244" spans="1:2" ht="13" x14ac:dyDescent="0.15">
      <c r="A1244" s="61"/>
      <c r="B1244" s="61"/>
    </row>
    <row r="1245" spans="1:2" ht="13" x14ac:dyDescent="0.15">
      <c r="A1245" s="61"/>
      <c r="B1245" s="61"/>
    </row>
    <row r="1246" spans="1:2" ht="13" x14ac:dyDescent="0.15">
      <c r="A1246" s="61"/>
      <c r="B1246" s="61"/>
    </row>
    <row r="1247" spans="1:2" ht="13" x14ac:dyDescent="0.15">
      <c r="A1247" s="61"/>
      <c r="B1247" s="61"/>
    </row>
    <row r="1248" spans="1:2" ht="13" x14ac:dyDescent="0.15">
      <c r="A1248" s="61"/>
      <c r="B1248" s="61"/>
    </row>
    <row r="1249" spans="1:2" ht="13" x14ac:dyDescent="0.15">
      <c r="A1249" s="61"/>
      <c r="B1249" s="61"/>
    </row>
    <row r="1250" spans="1:2" ht="13" x14ac:dyDescent="0.15">
      <c r="A1250" s="61"/>
      <c r="B1250" s="61"/>
    </row>
    <row r="1251" spans="1:2" ht="13" x14ac:dyDescent="0.15">
      <c r="A1251" s="61"/>
      <c r="B1251" s="61"/>
    </row>
    <row r="1252" spans="1:2" ht="13" x14ac:dyDescent="0.15">
      <c r="A1252" s="61"/>
      <c r="B1252" s="61"/>
    </row>
    <row r="1253" spans="1:2" ht="13" x14ac:dyDescent="0.15">
      <c r="A1253" s="61"/>
      <c r="B1253" s="61"/>
    </row>
    <row r="1254" spans="1:2" ht="13" x14ac:dyDescent="0.15">
      <c r="A1254" s="61"/>
      <c r="B1254" s="61"/>
    </row>
    <row r="1255" spans="1:2" ht="13" x14ac:dyDescent="0.15">
      <c r="A1255" s="61"/>
      <c r="B1255" s="61"/>
    </row>
    <row r="1256" spans="1:2" ht="13" x14ac:dyDescent="0.15">
      <c r="A1256" s="61"/>
      <c r="B1256" s="61"/>
    </row>
    <row r="1257" spans="1:2" ht="13" x14ac:dyDescent="0.15">
      <c r="A1257" s="61"/>
      <c r="B1257" s="61"/>
    </row>
    <row r="1258" spans="1:2" ht="13" x14ac:dyDescent="0.15">
      <c r="A1258" s="61"/>
      <c r="B1258" s="61"/>
    </row>
    <row r="1259" spans="1:2" ht="13" x14ac:dyDescent="0.15">
      <c r="A1259" s="61"/>
      <c r="B1259" s="61"/>
    </row>
    <row r="1260" spans="1:2" ht="13" x14ac:dyDescent="0.15">
      <c r="A1260" s="61"/>
      <c r="B1260" s="61"/>
    </row>
    <row r="1261" spans="1:2" ht="13" x14ac:dyDescent="0.15">
      <c r="A1261" s="61"/>
      <c r="B1261" s="61"/>
    </row>
    <row r="1262" spans="1:2" ht="13" x14ac:dyDescent="0.15">
      <c r="A1262" s="61"/>
      <c r="B1262" s="61"/>
    </row>
    <row r="1263" spans="1:2" ht="13" x14ac:dyDescent="0.15">
      <c r="A1263" s="61"/>
      <c r="B1263" s="61"/>
    </row>
    <row r="1264" spans="1:2" ht="13" x14ac:dyDescent="0.15">
      <c r="A1264" s="61"/>
      <c r="B1264" s="61"/>
    </row>
    <row r="1265" spans="1:2" ht="13" x14ac:dyDescent="0.15">
      <c r="A1265" s="61"/>
      <c r="B1265" s="61"/>
    </row>
    <row r="1266" spans="1:2" ht="13" x14ac:dyDescent="0.15">
      <c r="A1266" s="61"/>
      <c r="B1266" s="61"/>
    </row>
    <row r="1267" spans="1:2" ht="13" x14ac:dyDescent="0.15">
      <c r="A1267" s="61"/>
      <c r="B1267" s="61"/>
    </row>
    <row r="1268" spans="1:2" ht="13" x14ac:dyDescent="0.15">
      <c r="A1268" s="61"/>
      <c r="B1268" s="61"/>
    </row>
    <row r="1269" spans="1:2" ht="13" x14ac:dyDescent="0.15">
      <c r="A1269" s="61"/>
      <c r="B1269" s="61"/>
    </row>
    <row r="1270" spans="1:2" ht="13" x14ac:dyDescent="0.15">
      <c r="A1270" s="61"/>
      <c r="B1270" s="61"/>
    </row>
    <row r="1271" spans="1:2" ht="13" x14ac:dyDescent="0.15">
      <c r="A1271" s="61"/>
      <c r="B1271" s="61"/>
    </row>
    <row r="1272" spans="1:2" ht="13" x14ac:dyDescent="0.15">
      <c r="A1272" s="61"/>
      <c r="B1272" s="61"/>
    </row>
    <row r="1273" spans="1:2" ht="13" x14ac:dyDescent="0.15">
      <c r="A1273" s="61"/>
      <c r="B1273" s="61"/>
    </row>
    <row r="1274" spans="1:2" ht="13" x14ac:dyDescent="0.15">
      <c r="A1274" s="61"/>
      <c r="B1274" s="61"/>
    </row>
    <row r="1275" spans="1:2" ht="13" x14ac:dyDescent="0.15">
      <c r="A1275" s="61"/>
      <c r="B1275" s="61"/>
    </row>
    <row r="1276" spans="1:2" ht="13" x14ac:dyDescent="0.15">
      <c r="A1276" s="61"/>
      <c r="B1276" s="61"/>
    </row>
    <row r="1277" spans="1:2" ht="13" x14ac:dyDescent="0.15">
      <c r="A1277" s="61"/>
      <c r="B1277" s="61"/>
    </row>
    <row r="1278" spans="1:2" ht="13" x14ac:dyDescent="0.15">
      <c r="A1278" s="61"/>
      <c r="B1278" s="61"/>
    </row>
    <row r="1279" spans="1:2" ht="13" x14ac:dyDescent="0.15">
      <c r="A1279" s="61"/>
      <c r="B1279" s="61"/>
    </row>
    <row r="1280" spans="1:2" ht="13" x14ac:dyDescent="0.15">
      <c r="A1280" s="61"/>
      <c r="B1280" s="61"/>
    </row>
    <row r="1281" spans="1:2" ht="13" x14ac:dyDescent="0.15">
      <c r="A1281" s="61"/>
      <c r="B1281" s="61"/>
    </row>
    <row r="1282" spans="1:2" ht="13" x14ac:dyDescent="0.15">
      <c r="A1282" s="61"/>
      <c r="B1282" s="61"/>
    </row>
    <row r="1283" spans="1:2" ht="13" x14ac:dyDescent="0.15">
      <c r="A1283" s="61"/>
      <c r="B1283" s="61"/>
    </row>
    <row r="1284" spans="1:2" ht="13" x14ac:dyDescent="0.15">
      <c r="A1284" s="61"/>
      <c r="B1284" s="61"/>
    </row>
    <row r="1285" spans="1:2" ht="13" x14ac:dyDescent="0.15">
      <c r="A1285" s="61"/>
      <c r="B1285" s="61"/>
    </row>
    <row r="1286" spans="1:2" ht="13" x14ac:dyDescent="0.15">
      <c r="A1286" s="61"/>
      <c r="B1286" s="61"/>
    </row>
    <row r="1287" spans="1:2" ht="13" x14ac:dyDescent="0.15">
      <c r="A1287" s="61"/>
      <c r="B1287" s="61"/>
    </row>
    <row r="1288" spans="1:2" ht="13" x14ac:dyDescent="0.15">
      <c r="A1288" s="61"/>
      <c r="B1288" s="61"/>
    </row>
    <row r="1289" spans="1:2" ht="13" x14ac:dyDescent="0.15">
      <c r="A1289" s="61"/>
      <c r="B1289" s="61"/>
    </row>
    <row r="1290" spans="1:2" ht="13" x14ac:dyDescent="0.15">
      <c r="A1290" s="61"/>
      <c r="B1290" s="61"/>
    </row>
    <row r="1291" spans="1:2" ht="13" x14ac:dyDescent="0.15">
      <c r="A1291" s="61"/>
      <c r="B1291" s="61"/>
    </row>
    <row r="1292" spans="1:2" ht="13" x14ac:dyDescent="0.15">
      <c r="A1292" s="61"/>
      <c r="B1292" s="61"/>
    </row>
    <row r="1293" spans="1:2" ht="13" x14ac:dyDescent="0.15">
      <c r="A1293" s="61"/>
      <c r="B1293" s="61"/>
    </row>
    <row r="1294" spans="1:2" ht="13" x14ac:dyDescent="0.15">
      <c r="A1294" s="61"/>
      <c r="B1294" s="61"/>
    </row>
    <row r="1295" spans="1:2" ht="13" x14ac:dyDescent="0.15">
      <c r="A1295" s="61"/>
      <c r="B1295" s="61"/>
    </row>
    <row r="1296" spans="1:2" ht="13" x14ac:dyDescent="0.15">
      <c r="A1296" s="61"/>
      <c r="B1296" s="61"/>
    </row>
    <row r="1297" spans="1:2" ht="13" x14ac:dyDescent="0.15">
      <c r="A1297" s="61"/>
      <c r="B1297" s="61"/>
    </row>
    <row r="1298" spans="1:2" ht="13" x14ac:dyDescent="0.15">
      <c r="A1298" s="61"/>
      <c r="B1298" s="61"/>
    </row>
    <row r="1299" spans="1:2" ht="13" x14ac:dyDescent="0.15">
      <c r="A1299" s="61"/>
      <c r="B1299" s="61"/>
    </row>
    <row r="1300" spans="1:2" ht="13" x14ac:dyDescent="0.15">
      <c r="A1300" s="61"/>
      <c r="B1300" s="61"/>
    </row>
    <row r="1301" spans="1:2" ht="13" x14ac:dyDescent="0.15">
      <c r="A1301" s="61"/>
      <c r="B1301" s="61"/>
    </row>
    <row r="1302" spans="1:2" ht="13" x14ac:dyDescent="0.15">
      <c r="A1302" s="61"/>
      <c r="B1302" s="61"/>
    </row>
    <row r="1303" spans="1:2" ht="13" x14ac:dyDescent="0.15">
      <c r="A1303" s="61"/>
      <c r="B1303" s="61"/>
    </row>
    <row r="1304" spans="1:2" ht="13" x14ac:dyDescent="0.15">
      <c r="A1304" s="61"/>
      <c r="B1304" s="61"/>
    </row>
    <row r="1305" spans="1:2" ht="13" x14ac:dyDescent="0.15">
      <c r="A1305" s="61"/>
      <c r="B1305" s="61"/>
    </row>
    <row r="1306" spans="1:2" ht="13" x14ac:dyDescent="0.15">
      <c r="A1306" s="61"/>
      <c r="B1306" s="61"/>
    </row>
    <row r="1307" spans="1:2" ht="13" x14ac:dyDescent="0.15">
      <c r="A1307" s="61"/>
      <c r="B1307" s="61"/>
    </row>
    <row r="1308" spans="1:2" ht="13" x14ac:dyDescent="0.15">
      <c r="A1308" s="61"/>
      <c r="B1308" s="61"/>
    </row>
    <row r="1309" spans="1:2" ht="13" x14ac:dyDescent="0.15">
      <c r="A1309" s="61"/>
      <c r="B1309" s="61"/>
    </row>
    <row r="1310" spans="1:2" ht="13" x14ac:dyDescent="0.15">
      <c r="A1310" s="61"/>
      <c r="B1310" s="61"/>
    </row>
    <row r="1311" spans="1:2" ht="13" x14ac:dyDescent="0.15">
      <c r="A1311" s="61"/>
      <c r="B1311" s="61"/>
    </row>
    <row r="1312" spans="1:2" ht="13" x14ac:dyDescent="0.15">
      <c r="A1312" s="61"/>
      <c r="B1312" s="61"/>
    </row>
    <row r="1313" spans="1:2" ht="13" x14ac:dyDescent="0.15">
      <c r="A1313" s="61"/>
      <c r="B1313" s="61"/>
    </row>
    <row r="1314" spans="1:2" ht="13" x14ac:dyDescent="0.15">
      <c r="A1314" s="61"/>
      <c r="B1314" s="61"/>
    </row>
    <row r="1315" spans="1:2" ht="13" x14ac:dyDescent="0.15">
      <c r="A1315" s="61"/>
      <c r="B1315" s="61"/>
    </row>
    <row r="1316" spans="1:2" ht="13" x14ac:dyDescent="0.15">
      <c r="A1316" s="61"/>
      <c r="B1316" s="61"/>
    </row>
    <row r="1317" spans="1:2" ht="13" x14ac:dyDescent="0.15">
      <c r="A1317" s="61"/>
      <c r="B1317" s="61"/>
    </row>
    <row r="1318" spans="1:2" ht="13" x14ac:dyDescent="0.15">
      <c r="A1318" s="61"/>
      <c r="B1318" s="61"/>
    </row>
    <row r="1319" spans="1:2" ht="13" x14ac:dyDescent="0.15">
      <c r="A1319" s="61"/>
      <c r="B1319" s="61"/>
    </row>
    <row r="1320" spans="1:2" ht="13" x14ac:dyDescent="0.15">
      <c r="A1320" s="61"/>
      <c r="B1320" s="61"/>
    </row>
    <row r="1321" spans="1:2" ht="13" x14ac:dyDescent="0.15">
      <c r="A1321" s="61"/>
      <c r="B1321" s="61"/>
    </row>
    <row r="1322" spans="1:2" ht="13" x14ac:dyDescent="0.15">
      <c r="A1322" s="61"/>
      <c r="B1322" s="61"/>
    </row>
    <row r="1323" spans="1:2" ht="13" x14ac:dyDescent="0.15">
      <c r="A1323" s="61"/>
      <c r="B1323" s="61"/>
    </row>
    <row r="1324" spans="1:2" ht="13" x14ac:dyDescent="0.15">
      <c r="A1324" s="61"/>
      <c r="B1324" s="61"/>
    </row>
    <row r="1325" spans="1:2" ht="13" x14ac:dyDescent="0.15">
      <c r="A1325" s="61"/>
      <c r="B1325" s="61"/>
    </row>
    <row r="1326" spans="1:2" ht="13" x14ac:dyDescent="0.15">
      <c r="A1326" s="61"/>
      <c r="B1326" s="61"/>
    </row>
    <row r="1327" spans="1:2" ht="13" x14ac:dyDescent="0.15">
      <c r="A1327" s="61"/>
      <c r="B1327" s="61"/>
    </row>
    <row r="1328" spans="1:2" ht="13" x14ac:dyDescent="0.15">
      <c r="A1328" s="61"/>
      <c r="B1328" s="61"/>
    </row>
    <row r="1329" spans="1:2" ht="13" x14ac:dyDescent="0.15">
      <c r="A1329" s="61"/>
      <c r="B1329" s="61"/>
    </row>
    <row r="1330" spans="1:2" ht="13" x14ac:dyDescent="0.15">
      <c r="A1330" s="61"/>
      <c r="B1330" s="61"/>
    </row>
    <row r="1331" spans="1:2" ht="13" x14ac:dyDescent="0.15">
      <c r="A1331" s="61"/>
      <c r="B1331" s="61"/>
    </row>
  </sheetData>
  <mergeCells count="2">
    <mergeCell ref="A1:B1"/>
    <mergeCell ref="A666:B666"/>
  </mergeCells>
  <pageMargins left="0.7" right="0.7" top="0.75" bottom="0.75" header="0.3" footer="0.3"/>
  <ignoredErrors>
    <ignoredError sqref="A5:A665 A667:A69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996"/>
  <sheetViews>
    <sheetView showGridLines="0" workbookViewId="0">
      <selection sqref="A1:B1"/>
    </sheetView>
  </sheetViews>
  <sheetFormatPr baseColWidth="10" defaultColWidth="14.5" defaultRowHeight="15.75" customHeight="1" x14ac:dyDescent="0.15"/>
  <cols>
    <col min="2" max="2" width="65.83203125" customWidth="1"/>
  </cols>
  <sheetData>
    <row r="1" spans="1:26" ht="15.75" customHeight="1" x14ac:dyDescent="0.15">
      <c r="A1" s="192" t="s">
        <v>7373</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54" t="s">
        <v>292</v>
      </c>
      <c r="B2" s="5"/>
    </row>
    <row r="3" spans="1:26" ht="15.75" customHeight="1" x14ac:dyDescent="0.15">
      <c r="A3" s="60">
        <v>70.41</v>
      </c>
      <c r="B3" s="58" t="s">
        <v>7096</v>
      </c>
    </row>
    <row r="4" spans="1:26" ht="15.75" customHeight="1" x14ac:dyDescent="0.15">
      <c r="A4" s="60">
        <v>70.44</v>
      </c>
      <c r="B4" s="58" t="s">
        <v>7097</v>
      </c>
    </row>
    <row r="5" spans="1:26" ht="15.75" customHeight="1" x14ac:dyDescent="0.15">
      <c r="A5" s="60">
        <v>70.510000000000005</v>
      </c>
      <c r="B5" s="58" t="s">
        <v>7098</v>
      </c>
    </row>
    <row r="6" spans="1:26" ht="15.75" customHeight="1" x14ac:dyDescent="0.15">
      <c r="A6" s="60">
        <v>70.540000000000006</v>
      </c>
      <c r="B6" s="58" t="s">
        <v>7099</v>
      </c>
    </row>
    <row r="7" spans="1:26" ht="15.75" customHeight="1" x14ac:dyDescent="0.15">
      <c r="A7" s="60">
        <v>70.7</v>
      </c>
      <c r="B7" s="58" t="s">
        <v>7100</v>
      </c>
    </row>
    <row r="8" spans="1:26" ht="15.75" customHeight="1" x14ac:dyDescent="0.15">
      <c r="A8" s="60">
        <v>70.709999999999994</v>
      </c>
      <c r="B8" s="58" t="s">
        <v>7101</v>
      </c>
    </row>
    <row r="9" spans="1:26" ht="15.75" customHeight="1" x14ac:dyDescent="0.15">
      <c r="A9" s="60" t="s">
        <v>7102</v>
      </c>
      <c r="B9" s="58" t="s">
        <v>7103</v>
      </c>
    </row>
    <row r="10" spans="1:26" ht="15.75" customHeight="1" x14ac:dyDescent="0.15">
      <c r="A10" s="60" t="s">
        <v>7104</v>
      </c>
      <c r="B10" s="58" t="s">
        <v>7105</v>
      </c>
    </row>
    <row r="11" spans="1:26" ht="15.75" customHeight="1" x14ac:dyDescent="0.15">
      <c r="A11" s="60" t="s">
        <v>7106</v>
      </c>
      <c r="B11" s="58" t="s">
        <v>7107</v>
      </c>
    </row>
    <row r="12" spans="1:26" ht="15.75" customHeight="1" x14ac:dyDescent="0.15">
      <c r="A12" s="54" t="s">
        <v>2001</v>
      </c>
      <c r="B12" s="5"/>
    </row>
    <row r="13" spans="1:26" ht="15.75" customHeight="1" x14ac:dyDescent="0.15">
      <c r="A13" s="60" t="s">
        <v>7108</v>
      </c>
      <c r="B13" s="58" t="s">
        <v>7109</v>
      </c>
    </row>
    <row r="14" spans="1:26" ht="15.75" customHeight="1" x14ac:dyDescent="0.15">
      <c r="A14" s="60" t="s">
        <v>7110</v>
      </c>
      <c r="B14" s="58" t="s">
        <v>7111</v>
      </c>
    </row>
    <row r="15" spans="1:26" ht="15.75" customHeight="1" x14ac:dyDescent="0.15">
      <c r="A15" s="60" t="s">
        <v>7112</v>
      </c>
      <c r="B15" s="58" t="s">
        <v>7096</v>
      </c>
    </row>
    <row r="16" spans="1:26" ht="15.75" customHeight="1" x14ac:dyDescent="0.15">
      <c r="A16" s="60" t="s">
        <v>7113</v>
      </c>
      <c r="B16" s="58" t="s">
        <v>7114</v>
      </c>
    </row>
    <row r="17" spans="1:9" ht="15.75" customHeight="1" x14ac:dyDescent="0.15">
      <c r="A17" s="60" t="s">
        <v>7115</v>
      </c>
      <c r="B17" s="58" t="s">
        <v>7100</v>
      </c>
    </row>
    <row r="18" spans="1:9" ht="15.75" customHeight="1" x14ac:dyDescent="0.15">
      <c r="A18" s="60" t="s">
        <v>7116</v>
      </c>
      <c r="B18" s="58" t="s">
        <v>7117</v>
      </c>
    </row>
    <row r="19" spans="1:9" ht="15.75" customHeight="1" x14ac:dyDescent="0.15">
      <c r="A19" s="60" t="s">
        <v>7118</v>
      </c>
      <c r="B19" s="58" t="s">
        <v>7101</v>
      </c>
    </row>
    <row r="20" spans="1:9" ht="15.75" customHeight="1" x14ac:dyDescent="0.15">
      <c r="A20" s="60" t="s">
        <v>7119</v>
      </c>
      <c r="B20" s="58" t="s">
        <v>7120</v>
      </c>
    </row>
    <row r="21" spans="1:9" ht="15.75" customHeight="1" x14ac:dyDescent="0.15">
      <c r="A21" s="60" t="s">
        <v>7121</v>
      </c>
      <c r="B21" s="58" t="s">
        <v>7122</v>
      </c>
    </row>
    <row r="22" spans="1:9" ht="15.75" customHeight="1" x14ac:dyDescent="0.15">
      <c r="A22" s="60" t="s">
        <v>7123</v>
      </c>
      <c r="B22" s="58" t="s">
        <v>7124</v>
      </c>
    </row>
    <row r="23" spans="1:9" ht="15.75" customHeight="1" x14ac:dyDescent="0.15">
      <c r="A23" s="60" t="s">
        <v>7125</v>
      </c>
      <c r="B23" s="58" t="s">
        <v>7126</v>
      </c>
    </row>
    <row r="24" spans="1:9" ht="15.75" customHeight="1" x14ac:dyDescent="0.15">
      <c r="A24" s="60" t="s">
        <v>7127</v>
      </c>
      <c r="B24" s="58" t="s">
        <v>7128</v>
      </c>
    </row>
    <row r="25" spans="1:9" ht="15.75" customHeight="1" x14ac:dyDescent="0.15">
      <c r="A25" s="60" t="s">
        <v>7129</v>
      </c>
      <c r="B25" s="58" t="s">
        <v>7130</v>
      </c>
    </row>
    <row r="26" spans="1:9" ht="15.75" customHeight="1" x14ac:dyDescent="0.15">
      <c r="A26" s="60" t="s">
        <v>7131</v>
      </c>
      <c r="B26" s="58" t="s">
        <v>7132</v>
      </c>
    </row>
    <row r="27" spans="1:9" ht="15.75" customHeight="1" x14ac:dyDescent="0.15">
      <c r="A27" s="121" t="s">
        <v>7133</v>
      </c>
      <c r="B27" s="122" t="s">
        <v>7134</v>
      </c>
    </row>
    <row r="28" spans="1:9" ht="15.75" customHeight="1" x14ac:dyDescent="0.15">
      <c r="A28" s="71" t="s">
        <v>7339</v>
      </c>
      <c r="B28" s="5"/>
      <c r="I28" s="71"/>
    </row>
    <row r="29" spans="1:9" ht="15.75" customHeight="1" x14ac:dyDescent="0.15">
      <c r="A29" s="5"/>
      <c r="B29" s="5"/>
    </row>
    <row r="30" spans="1:9" ht="15.75" customHeight="1" x14ac:dyDescent="0.15">
      <c r="A30" s="76"/>
      <c r="B30" s="5"/>
    </row>
    <row r="31" spans="1:9" ht="15.75" customHeight="1" x14ac:dyDescent="0.15">
      <c r="A31" s="5"/>
      <c r="B31" s="5"/>
    </row>
    <row r="32" spans="1:9" ht="15.75" customHeight="1" x14ac:dyDescent="0.15">
      <c r="A32" s="5"/>
      <c r="B32" s="5"/>
    </row>
    <row r="33" spans="1:2" ht="15.75" customHeight="1" x14ac:dyDescent="0.15">
      <c r="A33" s="5"/>
      <c r="B33" s="5"/>
    </row>
    <row r="34" spans="1:2" ht="15.75" customHeight="1" x14ac:dyDescent="0.15">
      <c r="A34" s="5"/>
      <c r="B34" s="5"/>
    </row>
    <row r="35" spans="1:2" ht="15.75" customHeight="1" x14ac:dyDescent="0.15">
      <c r="A35" s="5"/>
      <c r="B35" s="5"/>
    </row>
    <row r="36" spans="1:2" ht="15.75" customHeight="1" x14ac:dyDescent="0.15">
      <c r="A36" s="5"/>
      <c r="B36" s="5"/>
    </row>
    <row r="37" spans="1:2" ht="15.75" customHeight="1" x14ac:dyDescent="0.15">
      <c r="A37" s="5"/>
      <c r="B37" s="5"/>
    </row>
    <row r="38" spans="1:2" ht="15.75" customHeight="1" x14ac:dyDescent="0.15">
      <c r="A38" s="5"/>
      <c r="B38" s="5"/>
    </row>
    <row r="39" spans="1:2" ht="15.75" customHeight="1" x14ac:dyDescent="0.15">
      <c r="A39" s="5"/>
      <c r="B39" s="5"/>
    </row>
    <row r="40" spans="1:2" ht="15.75" customHeight="1" x14ac:dyDescent="0.15">
      <c r="A40" s="5"/>
      <c r="B40" s="5"/>
    </row>
    <row r="41" spans="1:2" ht="15.75" customHeight="1" x14ac:dyDescent="0.15">
      <c r="A41" s="5"/>
      <c r="B41" s="5"/>
    </row>
    <row r="42" spans="1:2" ht="15.75" customHeight="1" x14ac:dyDescent="0.15">
      <c r="A42" s="5"/>
      <c r="B42" s="5"/>
    </row>
    <row r="43" spans="1:2" ht="15.75" customHeight="1" x14ac:dyDescent="0.15">
      <c r="A43" s="5"/>
      <c r="B43" s="5"/>
    </row>
    <row r="44" spans="1:2" ht="15.75" customHeight="1" x14ac:dyDescent="0.15">
      <c r="A44" s="5"/>
      <c r="B44" s="5"/>
    </row>
    <row r="45" spans="1:2" ht="15.75" customHeight="1" x14ac:dyDescent="0.15">
      <c r="A45" s="5"/>
      <c r="B45" s="5"/>
    </row>
    <row r="46" spans="1:2" ht="15.75" customHeight="1" x14ac:dyDescent="0.15">
      <c r="A46" s="5"/>
      <c r="B46" s="5"/>
    </row>
    <row r="47" spans="1:2" ht="15.75" customHeight="1" x14ac:dyDescent="0.15">
      <c r="A47" s="5"/>
      <c r="B47" s="5"/>
    </row>
    <row r="48" spans="1:2" ht="15.75" customHeight="1" x14ac:dyDescent="0.15">
      <c r="A48" s="5"/>
      <c r="B48" s="5"/>
    </row>
    <row r="49" spans="1:2" ht="14" x14ac:dyDescent="0.15">
      <c r="A49" s="5"/>
      <c r="B49" s="5"/>
    </row>
    <row r="50" spans="1:2" ht="14" x14ac:dyDescent="0.15">
      <c r="A50" s="5"/>
      <c r="B50" s="5"/>
    </row>
    <row r="51" spans="1:2" ht="14" x14ac:dyDescent="0.15">
      <c r="A51" s="5"/>
      <c r="B51" s="5"/>
    </row>
    <row r="52" spans="1:2" ht="14" x14ac:dyDescent="0.15">
      <c r="A52" s="5"/>
      <c r="B52" s="5"/>
    </row>
    <row r="53" spans="1:2" ht="14" x14ac:dyDescent="0.15">
      <c r="A53" s="5"/>
      <c r="B53" s="5"/>
    </row>
    <row r="54" spans="1:2" ht="14" x14ac:dyDescent="0.15">
      <c r="A54" s="5"/>
      <c r="B54" s="5"/>
    </row>
    <row r="55" spans="1:2" ht="14" x14ac:dyDescent="0.15">
      <c r="A55" s="5"/>
      <c r="B55" s="5"/>
    </row>
    <row r="56" spans="1:2" ht="14" x14ac:dyDescent="0.15">
      <c r="A56" s="5"/>
      <c r="B56" s="5"/>
    </row>
    <row r="57" spans="1:2" ht="14" x14ac:dyDescent="0.15">
      <c r="A57" s="5"/>
      <c r="B57" s="5"/>
    </row>
    <row r="58" spans="1:2" ht="14" x14ac:dyDescent="0.15">
      <c r="A58" s="5"/>
      <c r="B58" s="5"/>
    </row>
    <row r="59" spans="1:2" ht="14" x14ac:dyDescent="0.15">
      <c r="A59" s="5"/>
      <c r="B59" s="5"/>
    </row>
    <row r="60" spans="1:2" ht="14" x14ac:dyDescent="0.15">
      <c r="A60" s="5"/>
      <c r="B60" s="5"/>
    </row>
    <row r="61" spans="1:2" ht="14" x14ac:dyDescent="0.15">
      <c r="A61" s="5"/>
      <c r="B61" s="5"/>
    </row>
    <row r="62" spans="1:2" ht="14" x14ac:dyDescent="0.15">
      <c r="A62" s="5"/>
      <c r="B62" s="5"/>
    </row>
    <row r="63" spans="1:2" ht="14" x14ac:dyDescent="0.15">
      <c r="A63" s="5"/>
      <c r="B63" s="5"/>
    </row>
    <row r="64" spans="1:2" ht="14" x14ac:dyDescent="0.15">
      <c r="A64" s="5"/>
      <c r="B64" s="5"/>
    </row>
    <row r="65" spans="1:2" ht="14" x14ac:dyDescent="0.15">
      <c r="A65" s="5"/>
      <c r="B65" s="5"/>
    </row>
    <row r="66" spans="1:2" ht="14" x14ac:dyDescent="0.15">
      <c r="A66" s="5"/>
      <c r="B66" s="5"/>
    </row>
    <row r="67" spans="1:2" ht="14" x14ac:dyDescent="0.15">
      <c r="A67" s="5"/>
      <c r="B67" s="5"/>
    </row>
    <row r="68" spans="1:2" ht="14" x14ac:dyDescent="0.15">
      <c r="A68" s="5"/>
      <c r="B68" s="5"/>
    </row>
    <row r="69" spans="1:2" ht="14" x14ac:dyDescent="0.15">
      <c r="A69" s="5"/>
      <c r="B69" s="5"/>
    </row>
    <row r="70" spans="1:2" ht="14" x14ac:dyDescent="0.15">
      <c r="A70" s="5"/>
      <c r="B70" s="5"/>
    </row>
    <row r="71" spans="1:2" ht="14" x14ac:dyDescent="0.15">
      <c r="A71" s="5"/>
      <c r="B71" s="5"/>
    </row>
    <row r="72" spans="1:2" ht="14" x14ac:dyDescent="0.15">
      <c r="A72" s="5"/>
      <c r="B72" s="5"/>
    </row>
    <row r="73" spans="1:2" ht="14" x14ac:dyDescent="0.15">
      <c r="A73" s="5"/>
      <c r="B73" s="5"/>
    </row>
    <row r="74" spans="1:2" ht="14" x14ac:dyDescent="0.15">
      <c r="A74" s="5"/>
      <c r="B74" s="5"/>
    </row>
    <row r="75" spans="1:2" ht="14" x14ac:dyDescent="0.15">
      <c r="A75" s="5"/>
      <c r="B75" s="5"/>
    </row>
    <row r="76" spans="1:2" ht="14" x14ac:dyDescent="0.15">
      <c r="A76" s="5"/>
      <c r="B76" s="5"/>
    </row>
    <row r="77" spans="1:2" ht="14" x14ac:dyDescent="0.15">
      <c r="A77" s="5"/>
      <c r="B77" s="5"/>
    </row>
    <row r="78" spans="1:2" ht="14" x14ac:dyDescent="0.15">
      <c r="A78" s="5"/>
      <c r="B78" s="5"/>
    </row>
    <row r="79" spans="1:2" ht="14" x14ac:dyDescent="0.15">
      <c r="A79" s="5"/>
      <c r="B79" s="5"/>
    </row>
    <row r="80" spans="1:2" ht="14" x14ac:dyDescent="0.15">
      <c r="A80" s="5"/>
      <c r="B80" s="5"/>
    </row>
    <row r="81" spans="1:2" ht="14" x14ac:dyDescent="0.15">
      <c r="A81" s="5"/>
      <c r="B81" s="5"/>
    </row>
    <row r="82" spans="1:2" ht="14" x14ac:dyDescent="0.15">
      <c r="A82" s="5"/>
      <c r="B82" s="5"/>
    </row>
    <row r="83" spans="1:2" ht="14" x14ac:dyDescent="0.15">
      <c r="A83" s="5"/>
      <c r="B83" s="5"/>
    </row>
    <row r="84" spans="1:2" ht="14" x14ac:dyDescent="0.15">
      <c r="A84" s="5"/>
      <c r="B84" s="5"/>
    </row>
    <row r="85" spans="1:2" ht="14" x14ac:dyDescent="0.15">
      <c r="A85" s="5"/>
      <c r="B85" s="5"/>
    </row>
    <row r="86" spans="1:2" ht="14" x14ac:dyDescent="0.15">
      <c r="A86" s="5"/>
      <c r="B86" s="5"/>
    </row>
    <row r="87" spans="1:2" ht="14" x14ac:dyDescent="0.15">
      <c r="A87" s="5"/>
      <c r="B87" s="5"/>
    </row>
    <row r="88" spans="1:2" ht="14" x14ac:dyDescent="0.15">
      <c r="A88" s="5"/>
      <c r="B88" s="5"/>
    </row>
    <row r="89" spans="1:2" ht="14" x14ac:dyDescent="0.15">
      <c r="A89" s="5"/>
      <c r="B89" s="5"/>
    </row>
    <row r="90" spans="1:2" ht="14" x14ac:dyDescent="0.15">
      <c r="A90" s="5"/>
      <c r="B90" s="5"/>
    </row>
    <row r="91" spans="1:2" ht="14" x14ac:dyDescent="0.15">
      <c r="A91" s="5"/>
      <c r="B91" s="5"/>
    </row>
    <row r="92" spans="1:2" ht="14" x14ac:dyDescent="0.15">
      <c r="A92" s="5"/>
      <c r="B92" s="5"/>
    </row>
    <row r="93" spans="1:2" ht="14" x14ac:dyDescent="0.15">
      <c r="A93" s="5"/>
      <c r="B93" s="5"/>
    </row>
    <row r="94" spans="1:2" ht="14" x14ac:dyDescent="0.15">
      <c r="A94" s="5"/>
      <c r="B94" s="5"/>
    </row>
    <row r="95" spans="1:2" ht="14" x14ac:dyDescent="0.15">
      <c r="A95" s="5"/>
      <c r="B95" s="5"/>
    </row>
    <row r="96" spans="1:2" ht="14" x14ac:dyDescent="0.15">
      <c r="A96" s="5"/>
      <c r="B96" s="5"/>
    </row>
    <row r="97" spans="1:2" ht="14" x14ac:dyDescent="0.15">
      <c r="A97" s="5"/>
      <c r="B97" s="5"/>
    </row>
    <row r="98" spans="1:2" ht="14" x14ac:dyDescent="0.15">
      <c r="A98" s="5"/>
      <c r="B98" s="5"/>
    </row>
    <row r="99" spans="1:2" ht="14" x14ac:dyDescent="0.15">
      <c r="A99" s="5"/>
      <c r="B99" s="5"/>
    </row>
    <row r="100" spans="1:2" ht="14" x14ac:dyDescent="0.15">
      <c r="A100" s="5"/>
      <c r="B100" s="5"/>
    </row>
    <row r="101" spans="1:2" ht="14" x14ac:dyDescent="0.15">
      <c r="A101" s="5"/>
      <c r="B101" s="5"/>
    </row>
    <row r="102" spans="1:2" ht="14" x14ac:dyDescent="0.15">
      <c r="A102" s="5"/>
      <c r="B102" s="5"/>
    </row>
    <row r="103" spans="1:2" ht="14" x14ac:dyDescent="0.15">
      <c r="A103" s="5"/>
      <c r="B103" s="5"/>
    </row>
    <row r="104" spans="1:2" ht="14" x14ac:dyDescent="0.15">
      <c r="A104" s="5"/>
      <c r="B104" s="5"/>
    </row>
    <row r="105" spans="1:2" ht="14" x14ac:dyDescent="0.15">
      <c r="A105" s="5"/>
      <c r="B105" s="5"/>
    </row>
    <row r="106" spans="1:2" ht="14" x14ac:dyDescent="0.15">
      <c r="A106" s="5"/>
      <c r="B106" s="5"/>
    </row>
    <row r="107" spans="1:2" ht="14" x14ac:dyDescent="0.15">
      <c r="A107" s="5"/>
      <c r="B107" s="5"/>
    </row>
    <row r="108" spans="1:2" ht="14" x14ac:dyDescent="0.15">
      <c r="A108" s="5"/>
      <c r="B108" s="5"/>
    </row>
    <row r="109" spans="1:2" ht="14" x14ac:dyDescent="0.15">
      <c r="A109" s="5"/>
      <c r="B109" s="5"/>
    </row>
    <row r="110" spans="1:2" ht="14" x14ac:dyDescent="0.15">
      <c r="A110" s="5"/>
      <c r="B110" s="5"/>
    </row>
    <row r="111" spans="1:2" ht="14" x14ac:dyDescent="0.15">
      <c r="A111" s="5"/>
      <c r="B111" s="5"/>
    </row>
    <row r="112" spans="1:2" ht="14" x14ac:dyDescent="0.15">
      <c r="A112" s="5"/>
      <c r="B112" s="5"/>
    </row>
    <row r="113" spans="1:2" ht="14" x14ac:dyDescent="0.15">
      <c r="A113" s="5"/>
      <c r="B113" s="5"/>
    </row>
    <row r="114" spans="1:2" ht="14" x14ac:dyDescent="0.15">
      <c r="A114" s="5"/>
      <c r="B114" s="5"/>
    </row>
    <row r="115" spans="1:2" ht="14" x14ac:dyDescent="0.15">
      <c r="A115" s="5"/>
      <c r="B115" s="5"/>
    </row>
    <row r="116" spans="1:2" ht="14" x14ac:dyDescent="0.15">
      <c r="A116" s="5"/>
      <c r="B116" s="5"/>
    </row>
    <row r="117" spans="1:2" ht="14" x14ac:dyDescent="0.15">
      <c r="A117" s="5"/>
      <c r="B117" s="5"/>
    </row>
    <row r="118" spans="1:2" ht="14" x14ac:dyDescent="0.15">
      <c r="A118" s="5"/>
      <c r="B118" s="5"/>
    </row>
    <row r="119" spans="1:2" ht="14" x14ac:dyDescent="0.15">
      <c r="A119" s="5"/>
      <c r="B119" s="5"/>
    </row>
    <row r="120" spans="1:2" ht="14" x14ac:dyDescent="0.15">
      <c r="A120" s="5"/>
      <c r="B120" s="5"/>
    </row>
    <row r="121" spans="1:2" ht="14" x14ac:dyDescent="0.15">
      <c r="A121" s="5"/>
      <c r="B121" s="5"/>
    </row>
    <row r="122" spans="1:2" ht="14" x14ac:dyDescent="0.15">
      <c r="A122" s="5"/>
      <c r="B122" s="5"/>
    </row>
    <row r="123" spans="1:2" ht="14" x14ac:dyDescent="0.15">
      <c r="A123" s="5"/>
      <c r="B123" s="5"/>
    </row>
    <row r="124" spans="1:2" ht="14" x14ac:dyDescent="0.15">
      <c r="A124" s="5"/>
      <c r="B124" s="5"/>
    </row>
    <row r="125" spans="1:2" ht="14" x14ac:dyDescent="0.15">
      <c r="A125" s="5"/>
      <c r="B125" s="5"/>
    </row>
    <row r="126" spans="1:2" ht="14" x14ac:dyDescent="0.15">
      <c r="A126" s="5"/>
      <c r="B126" s="5"/>
    </row>
    <row r="127" spans="1:2" ht="14" x14ac:dyDescent="0.15">
      <c r="A127" s="5"/>
      <c r="B127" s="5"/>
    </row>
    <row r="128" spans="1:2" ht="14" x14ac:dyDescent="0.15">
      <c r="A128" s="5"/>
      <c r="B128" s="5"/>
    </row>
    <row r="129" spans="1:2" ht="14" x14ac:dyDescent="0.15">
      <c r="A129" s="5"/>
      <c r="B129" s="5"/>
    </row>
    <row r="130" spans="1:2" ht="14" x14ac:dyDescent="0.15">
      <c r="A130" s="5"/>
      <c r="B130" s="5"/>
    </row>
    <row r="131" spans="1:2" ht="14" x14ac:dyDescent="0.15">
      <c r="A131" s="5"/>
      <c r="B131" s="5"/>
    </row>
    <row r="132" spans="1:2" ht="14" x14ac:dyDescent="0.15">
      <c r="A132" s="5"/>
      <c r="B132" s="5"/>
    </row>
    <row r="133" spans="1:2" ht="14" x14ac:dyDescent="0.15">
      <c r="A133" s="5"/>
      <c r="B133" s="5"/>
    </row>
    <row r="134" spans="1:2" ht="14" x14ac:dyDescent="0.15">
      <c r="A134" s="5"/>
      <c r="B134" s="5"/>
    </row>
    <row r="135" spans="1:2" ht="14" x14ac:dyDescent="0.15">
      <c r="A135" s="5"/>
      <c r="B135" s="5"/>
    </row>
    <row r="136" spans="1:2" ht="14" x14ac:dyDescent="0.15">
      <c r="A136" s="5"/>
      <c r="B136" s="5"/>
    </row>
    <row r="137" spans="1:2" ht="14" x14ac:dyDescent="0.15">
      <c r="A137" s="5"/>
      <c r="B137" s="5"/>
    </row>
    <row r="138" spans="1:2" ht="14" x14ac:dyDescent="0.15">
      <c r="A138" s="5"/>
      <c r="B138" s="5"/>
    </row>
    <row r="139" spans="1:2" ht="14" x14ac:dyDescent="0.15">
      <c r="A139" s="5"/>
      <c r="B139" s="5"/>
    </row>
    <row r="140" spans="1:2" ht="14" x14ac:dyDescent="0.15">
      <c r="A140" s="5"/>
      <c r="B140" s="5"/>
    </row>
    <row r="141" spans="1:2" ht="14" x14ac:dyDescent="0.15">
      <c r="A141" s="5"/>
      <c r="B141" s="5"/>
    </row>
    <row r="142" spans="1:2" ht="14" x14ac:dyDescent="0.15">
      <c r="A142" s="5"/>
      <c r="B142" s="5"/>
    </row>
    <row r="143" spans="1:2" ht="14" x14ac:dyDescent="0.15">
      <c r="A143" s="5"/>
      <c r="B143" s="5"/>
    </row>
    <row r="144" spans="1:2" ht="14" x14ac:dyDescent="0.15">
      <c r="A144" s="5"/>
      <c r="B144" s="5"/>
    </row>
    <row r="145" spans="1:2" ht="14" x14ac:dyDescent="0.15">
      <c r="A145" s="5"/>
      <c r="B145" s="5"/>
    </row>
    <row r="146" spans="1:2" ht="14" x14ac:dyDescent="0.15">
      <c r="A146" s="5"/>
      <c r="B146" s="5"/>
    </row>
    <row r="147" spans="1:2" ht="14" x14ac:dyDescent="0.15">
      <c r="A147" s="5"/>
      <c r="B147" s="5"/>
    </row>
    <row r="148" spans="1:2" ht="14" x14ac:dyDescent="0.15">
      <c r="A148" s="5"/>
      <c r="B148" s="5"/>
    </row>
    <row r="149" spans="1:2" ht="14" x14ac:dyDescent="0.15">
      <c r="A149" s="5"/>
      <c r="B149" s="5"/>
    </row>
    <row r="150" spans="1:2" ht="14" x14ac:dyDescent="0.15">
      <c r="A150" s="5"/>
      <c r="B150" s="5"/>
    </row>
    <row r="151" spans="1:2" ht="14" x14ac:dyDescent="0.15">
      <c r="A151" s="5"/>
      <c r="B151" s="5"/>
    </row>
    <row r="152" spans="1:2" ht="14" x14ac:dyDescent="0.15">
      <c r="A152" s="5"/>
      <c r="B152" s="5"/>
    </row>
    <row r="153" spans="1:2" ht="14" x14ac:dyDescent="0.15">
      <c r="A153" s="5"/>
      <c r="B153" s="5"/>
    </row>
    <row r="154" spans="1:2" ht="14" x14ac:dyDescent="0.15">
      <c r="A154" s="5"/>
      <c r="B154" s="5"/>
    </row>
    <row r="155" spans="1:2" ht="14" x14ac:dyDescent="0.15">
      <c r="A155" s="5"/>
      <c r="B155" s="5"/>
    </row>
    <row r="156" spans="1:2" ht="14" x14ac:dyDescent="0.15">
      <c r="A156" s="5"/>
      <c r="B156" s="5"/>
    </row>
    <row r="157" spans="1:2" ht="14" x14ac:dyDescent="0.15">
      <c r="A157" s="5"/>
      <c r="B157" s="5"/>
    </row>
    <row r="158" spans="1:2" ht="14" x14ac:dyDescent="0.15">
      <c r="A158" s="5"/>
      <c r="B158" s="5"/>
    </row>
    <row r="159" spans="1:2" ht="14" x14ac:dyDescent="0.15">
      <c r="A159" s="5"/>
      <c r="B159" s="5"/>
    </row>
    <row r="160" spans="1:2" ht="14" x14ac:dyDescent="0.15">
      <c r="A160" s="5"/>
      <c r="B160" s="5"/>
    </row>
    <row r="161" spans="1:2" ht="14" x14ac:dyDescent="0.15">
      <c r="A161" s="5"/>
      <c r="B161" s="5"/>
    </row>
    <row r="162" spans="1:2" ht="14" x14ac:dyDescent="0.15">
      <c r="A162" s="5"/>
      <c r="B162" s="5"/>
    </row>
    <row r="163" spans="1:2" ht="14" x14ac:dyDescent="0.15">
      <c r="A163" s="5"/>
      <c r="B163" s="5"/>
    </row>
    <row r="164" spans="1:2" ht="14" x14ac:dyDescent="0.15">
      <c r="A164" s="5"/>
      <c r="B164" s="5"/>
    </row>
    <row r="165" spans="1:2" ht="14" x14ac:dyDescent="0.15">
      <c r="A165" s="5"/>
      <c r="B165" s="5"/>
    </row>
    <row r="166" spans="1:2" ht="14" x14ac:dyDescent="0.15">
      <c r="A166" s="5"/>
      <c r="B166" s="5"/>
    </row>
    <row r="167" spans="1:2" ht="14" x14ac:dyDescent="0.15">
      <c r="A167" s="5"/>
      <c r="B167" s="5"/>
    </row>
    <row r="168" spans="1:2" ht="14" x14ac:dyDescent="0.15">
      <c r="A168" s="5"/>
      <c r="B168" s="5"/>
    </row>
    <row r="169" spans="1:2" ht="14" x14ac:dyDescent="0.15">
      <c r="A169" s="5"/>
      <c r="B169" s="5"/>
    </row>
    <row r="170" spans="1:2" ht="14" x14ac:dyDescent="0.15">
      <c r="A170" s="5"/>
      <c r="B170" s="5"/>
    </row>
    <row r="171" spans="1:2" ht="14" x14ac:dyDescent="0.15">
      <c r="A171" s="5"/>
      <c r="B171" s="5"/>
    </row>
    <row r="172" spans="1:2" ht="14" x14ac:dyDescent="0.15">
      <c r="A172" s="5"/>
      <c r="B172" s="5"/>
    </row>
    <row r="173" spans="1:2" ht="14" x14ac:dyDescent="0.15">
      <c r="A173" s="5"/>
      <c r="B173" s="5"/>
    </row>
    <row r="174" spans="1:2" ht="14" x14ac:dyDescent="0.15">
      <c r="A174" s="5"/>
      <c r="B174" s="5"/>
    </row>
    <row r="175" spans="1:2" ht="14" x14ac:dyDescent="0.15">
      <c r="A175" s="5"/>
      <c r="B175" s="5"/>
    </row>
    <row r="176" spans="1:2" ht="14" x14ac:dyDescent="0.15">
      <c r="A176" s="5"/>
      <c r="B176" s="5"/>
    </row>
    <row r="177" spans="1:2" ht="14" x14ac:dyDescent="0.15">
      <c r="A177" s="5"/>
      <c r="B177" s="5"/>
    </row>
    <row r="178" spans="1:2" ht="14" x14ac:dyDescent="0.15">
      <c r="A178" s="5"/>
      <c r="B178" s="5"/>
    </row>
    <row r="179" spans="1:2" ht="14" x14ac:dyDescent="0.15">
      <c r="A179" s="5"/>
      <c r="B179" s="5"/>
    </row>
    <row r="180" spans="1:2" ht="14" x14ac:dyDescent="0.15">
      <c r="A180" s="5"/>
      <c r="B180" s="5"/>
    </row>
    <row r="181" spans="1:2" ht="14" x14ac:dyDescent="0.15">
      <c r="A181" s="5"/>
      <c r="B181" s="5"/>
    </row>
    <row r="182" spans="1:2" ht="14" x14ac:dyDescent="0.15">
      <c r="A182" s="5"/>
      <c r="B182" s="5"/>
    </row>
    <row r="183" spans="1:2" ht="14" x14ac:dyDescent="0.15">
      <c r="A183" s="5"/>
      <c r="B183" s="5"/>
    </row>
    <row r="184" spans="1:2" ht="14" x14ac:dyDescent="0.15">
      <c r="A184" s="5"/>
      <c r="B184" s="5"/>
    </row>
    <row r="185" spans="1:2" ht="14" x14ac:dyDescent="0.15">
      <c r="A185" s="5"/>
      <c r="B185" s="5"/>
    </row>
    <row r="186" spans="1:2" ht="14" x14ac:dyDescent="0.15">
      <c r="A186" s="5"/>
      <c r="B186" s="5"/>
    </row>
    <row r="187" spans="1:2" ht="14" x14ac:dyDescent="0.15">
      <c r="A187" s="5"/>
      <c r="B187" s="5"/>
    </row>
    <row r="188" spans="1:2" ht="14" x14ac:dyDescent="0.15">
      <c r="A188" s="5"/>
      <c r="B188" s="5"/>
    </row>
    <row r="189" spans="1:2" ht="14" x14ac:dyDescent="0.15">
      <c r="A189" s="5"/>
      <c r="B189" s="5"/>
    </row>
    <row r="190" spans="1:2" ht="14" x14ac:dyDescent="0.15">
      <c r="A190" s="5"/>
      <c r="B190" s="5"/>
    </row>
    <row r="191" spans="1:2" ht="14" x14ac:dyDescent="0.15">
      <c r="A191" s="5"/>
      <c r="B191" s="5"/>
    </row>
    <row r="192" spans="1:2" ht="14" x14ac:dyDescent="0.15">
      <c r="A192" s="5"/>
      <c r="B192" s="5"/>
    </row>
    <row r="193" spans="1:2" ht="14" x14ac:dyDescent="0.15">
      <c r="A193" s="5"/>
      <c r="B193" s="5"/>
    </row>
    <row r="194" spans="1:2" ht="14" x14ac:dyDescent="0.15">
      <c r="A194" s="5"/>
      <c r="B194" s="5"/>
    </row>
    <row r="195" spans="1:2" ht="14" x14ac:dyDescent="0.15">
      <c r="A195" s="5"/>
      <c r="B195" s="5"/>
    </row>
    <row r="196" spans="1:2" ht="14" x14ac:dyDescent="0.15">
      <c r="A196" s="5"/>
      <c r="B196" s="5"/>
    </row>
    <row r="197" spans="1:2" ht="14" x14ac:dyDescent="0.15">
      <c r="A197" s="5"/>
      <c r="B197" s="5"/>
    </row>
    <row r="198" spans="1:2" ht="14" x14ac:dyDescent="0.15">
      <c r="A198" s="5"/>
      <c r="B198" s="5"/>
    </row>
    <row r="199" spans="1:2" ht="14" x14ac:dyDescent="0.15">
      <c r="A199" s="5"/>
      <c r="B199" s="5"/>
    </row>
    <row r="200" spans="1:2" ht="14" x14ac:dyDescent="0.15">
      <c r="A200" s="5"/>
      <c r="B200" s="5"/>
    </row>
    <row r="201" spans="1:2" ht="14" x14ac:dyDescent="0.15">
      <c r="A201" s="5"/>
      <c r="B201" s="5"/>
    </row>
    <row r="202" spans="1:2" ht="14" x14ac:dyDescent="0.15">
      <c r="A202" s="5"/>
      <c r="B202" s="5"/>
    </row>
    <row r="203" spans="1:2" ht="14" x14ac:dyDescent="0.15">
      <c r="A203" s="5"/>
      <c r="B203" s="5"/>
    </row>
    <row r="204" spans="1:2" ht="14" x14ac:dyDescent="0.15">
      <c r="A204" s="5"/>
      <c r="B204" s="5"/>
    </row>
    <row r="205" spans="1:2" ht="14" x14ac:dyDescent="0.15">
      <c r="A205" s="5"/>
      <c r="B205" s="5"/>
    </row>
    <row r="206" spans="1:2" ht="14" x14ac:dyDescent="0.15">
      <c r="A206" s="5"/>
      <c r="B206" s="5"/>
    </row>
    <row r="207" spans="1:2" ht="14" x14ac:dyDescent="0.15">
      <c r="A207" s="5"/>
      <c r="B207" s="5"/>
    </row>
    <row r="208" spans="1:2" ht="14" x14ac:dyDescent="0.15">
      <c r="A208" s="5"/>
      <c r="B208" s="5"/>
    </row>
    <row r="209" spans="1:2" ht="14" x14ac:dyDescent="0.15">
      <c r="A209" s="5"/>
      <c r="B209" s="5"/>
    </row>
    <row r="210" spans="1:2" ht="14" x14ac:dyDescent="0.15">
      <c r="A210" s="5"/>
      <c r="B210" s="5"/>
    </row>
    <row r="211" spans="1:2" ht="14" x14ac:dyDescent="0.15">
      <c r="A211" s="5"/>
      <c r="B211" s="5"/>
    </row>
    <row r="212" spans="1:2" ht="14" x14ac:dyDescent="0.15">
      <c r="A212" s="5"/>
      <c r="B212" s="5"/>
    </row>
    <row r="213" spans="1:2" ht="14" x14ac:dyDescent="0.15">
      <c r="A213" s="5"/>
      <c r="B213" s="5"/>
    </row>
    <row r="214" spans="1:2" ht="14" x14ac:dyDescent="0.15">
      <c r="A214" s="5"/>
      <c r="B214" s="5"/>
    </row>
    <row r="215" spans="1:2" ht="14" x14ac:dyDescent="0.15">
      <c r="A215" s="5"/>
      <c r="B215" s="5"/>
    </row>
    <row r="216" spans="1:2" ht="14" x14ac:dyDescent="0.15">
      <c r="A216" s="5"/>
      <c r="B216" s="5"/>
    </row>
    <row r="217" spans="1:2" ht="14" x14ac:dyDescent="0.15">
      <c r="A217" s="5"/>
      <c r="B217" s="5"/>
    </row>
    <row r="218" spans="1:2" ht="14" x14ac:dyDescent="0.15">
      <c r="A218" s="5"/>
      <c r="B218" s="5"/>
    </row>
    <row r="219" spans="1:2" ht="14" x14ac:dyDescent="0.15">
      <c r="A219" s="5"/>
      <c r="B219" s="5"/>
    </row>
    <row r="220" spans="1:2" ht="14" x14ac:dyDescent="0.15">
      <c r="A220" s="5"/>
      <c r="B220" s="5"/>
    </row>
    <row r="221" spans="1:2" ht="14" x14ac:dyDescent="0.15">
      <c r="A221" s="5"/>
      <c r="B221" s="5"/>
    </row>
    <row r="222" spans="1:2" ht="14" x14ac:dyDescent="0.15">
      <c r="A222" s="5"/>
      <c r="B222" s="5"/>
    </row>
    <row r="223" spans="1:2" ht="14" x14ac:dyDescent="0.15">
      <c r="A223" s="5"/>
      <c r="B223" s="5"/>
    </row>
    <row r="224" spans="1:2" ht="14" x14ac:dyDescent="0.15">
      <c r="A224" s="5"/>
      <c r="B224" s="5"/>
    </row>
    <row r="225" spans="1:2" ht="14" x14ac:dyDescent="0.15">
      <c r="A225" s="5"/>
      <c r="B225" s="5"/>
    </row>
    <row r="226" spans="1:2" ht="14" x14ac:dyDescent="0.15">
      <c r="A226" s="5"/>
      <c r="B226" s="5"/>
    </row>
    <row r="227" spans="1:2" ht="14" x14ac:dyDescent="0.15">
      <c r="A227" s="5"/>
      <c r="B227" s="5"/>
    </row>
    <row r="228" spans="1:2" ht="14" x14ac:dyDescent="0.15">
      <c r="A228" s="5"/>
      <c r="B228" s="5"/>
    </row>
    <row r="229" spans="1:2" ht="14" x14ac:dyDescent="0.15">
      <c r="A229" s="5"/>
      <c r="B229" s="5"/>
    </row>
    <row r="230" spans="1:2" ht="14" x14ac:dyDescent="0.15">
      <c r="A230" s="5"/>
      <c r="B230" s="5"/>
    </row>
    <row r="231" spans="1:2" ht="14" x14ac:dyDescent="0.15">
      <c r="A231" s="5"/>
      <c r="B231" s="5"/>
    </row>
    <row r="232" spans="1:2" ht="14" x14ac:dyDescent="0.15">
      <c r="A232" s="5"/>
      <c r="B232" s="5"/>
    </row>
    <row r="233" spans="1:2" ht="14" x14ac:dyDescent="0.15">
      <c r="A233" s="5"/>
      <c r="B233" s="5"/>
    </row>
    <row r="234" spans="1:2" ht="14" x14ac:dyDescent="0.15">
      <c r="A234" s="5"/>
      <c r="B234" s="5"/>
    </row>
    <row r="235" spans="1:2" ht="14" x14ac:dyDescent="0.15">
      <c r="A235" s="5"/>
      <c r="B235" s="5"/>
    </row>
    <row r="236" spans="1:2" ht="14" x14ac:dyDescent="0.15">
      <c r="A236" s="5"/>
      <c r="B236" s="5"/>
    </row>
    <row r="237" spans="1:2" ht="14" x14ac:dyDescent="0.15">
      <c r="A237" s="5"/>
      <c r="B237" s="5"/>
    </row>
    <row r="238" spans="1:2" ht="14" x14ac:dyDescent="0.15">
      <c r="A238" s="5"/>
      <c r="B238" s="5"/>
    </row>
    <row r="239" spans="1:2" ht="14" x14ac:dyDescent="0.15">
      <c r="A239" s="5"/>
      <c r="B239" s="5"/>
    </row>
    <row r="240" spans="1:2" ht="14" x14ac:dyDescent="0.15">
      <c r="A240" s="5"/>
      <c r="B240" s="5"/>
    </row>
    <row r="241" spans="1:2" ht="14" x14ac:dyDescent="0.15">
      <c r="A241" s="5"/>
      <c r="B241" s="5"/>
    </row>
    <row r="242" spans="1:2" ht="14" x14ac:dyDescent="0.15">
      <c r="A242" s="5"/>
      <c r="B242" s="5"/>
    </row>
    <row r="243" spans="1:2" ht="14" x14ac:dyDescent="0.15">
      <c r="A243" s="5"/>
      <c r="B243" s="5"/>
    </row>
    <row r="244" spans="1:2" ht="14" x14ac:dyDescent="0.15">
      <c r="A244" s="5"/>
      <c r="B244" s="5"/>
    </row>
    <row r="245" spans="1:2" ht="14" x14ac:dyDescent="0.15">
      <c r="A245" s="5"/>
      <c r="B245" s="5"/>
    </row>
    <row r="246" spans="1:2" ht="14" x14ac:dyDescent="0.15">
      <c r="A246" s="5"/>
      <c r="B246" s="5"/>
    </row>
    <row r="247" spans="1:2" ht="14" x14ac:dyDescent="0.15">
      <c r="A247" s="5"/>
      <c r="B247" s="5"/>
    </row>
    <row r="248" spans="1:2" ht="14" x14ac:dyDescent="0.15">
      <c r="A248" s="5"/>
      <c r="B248" s="5"/>
    </row>
    <row r="249" spans="1:2" ht="14" x14ac:dyDescent="0.15">
      <c r="A249" s="5"/>
      <c r="B249" s="5"/>
    </row>
    <row r="250" spans="1:2" ht="14" x14ac:dyDescent="0.15">
      <c r="A250" s="5"/>
      <c r="B250" s="5"/>
    </row>
    <row r="251" spans="1:2" ht="14" x14ac:dyDescent="0.15">
      <c r="A251" s="5"/>
      <c r="B251" s="5"/>
    </row>
    <row r="252" spans="1:2" ht="14" x14ac:dyDescent="0.15">
      <c r="A252" s="5"/>
      <c r="B252" s="5"/>
    </row>
    <row r="253" spans="1:2" ht="14" x14ac:dyDescent="0.15">
      <c r="A253" s="5"/>
      <c r="B253" s="5"/>
    </row>
    <row r="254" spans="1:2" ht="14" x14ac:dyDescent="0.15">
      <c r="A254" s="5"/>
      <c r="B254" s="5"/>
    </row>
    <row r="255" spans="1:2" ht="14" x14ac:dyDescent="0.15">
      <c r="A255" s="5"/>
      <c r="B255" s="5"/>
    </row>
    <row r="256" spans="1:2" ht="14" x14ac:dyDescent="0.15">
      <c r="A256" s="5"/>
      <c r="B256" s="5"/>
    </row>
    <row r="257" spans="1:2" ht="14" x14ac:dyDescent="0.15">
      <c r="A257" s="5"/>
      <c r="B257" s="5"/>
    </row>
    <row r="258" spans="1:2" ht="14" x14ac:dyDescent="0.15">
      <c r="A258" s="5"/>
      <c r="B258" s="5"/>
    </row>
    <row r="259" spans="1:2" ht="14" x14ac:dyDescent="0.15">
      <c r="A259" s="5"/>
      <c r="B259" s="5"/>
    </row>
    <row r="260" spans="1:2" ht="14" x14ac:dyDescent="0.15">
      <c r="A260" s="5"/>
      <c r="B260" s="5"/>
    </row>
    <row r="261" spans="1:2" ht="14" x14ac:dyDescent="0.15">
      <c r="A261" s="5"/>
      <c r="B261" s="5"/>
    </row>
    <row r="262" spans="1:2" ht="14" x14ac:dyDescent="0.15">
      <c r="A262" s="5"/>
      <c r="B262" s="5"/>
    </row>
    <row r="263" spans="1:2" ht="14" x14ac:dyDescent="0.15">
      <c r="A263" s="5"/>
      <c r="B263" s="5"/>
    </row>
    <row r="264" spans="1:2" ht="14" x14ac:dyDescent="0.15">
      <c r="A264" s="5"/>
      <c r="B264" s="5"/>
    </row>
    <row r="265" spans="1:2" ht="14" x14ac:dyDescent="0.15">
      <c r="A265" s="5"/>
      <c r="B265" s="5"/>
    </row>
    <row r="266" spans="1:2" ht="14" x14ac:dyDescent="0.15">
      <c r="A266" s="5"/>
      <c r="B266" s="5"/>
    </row>
    <row r="267" spans="1:2" ht="14" x14ac:dyDescent="0.15">
      <c r="A267" s="5"/>
      <c r="B267" s="5"/>
    </row>
    <row r="268" spans="1:2" ht="14" x14ac:dyDescent="0.15">
      <c r="A268" s="5"/>
      <c r="B268" s="5"/>
    </row>
    <row r="269" spans="1:2" ht="14" x14ac:dyDescent="0.15">
      <c r="A269" s="5"/>
      <c r="B269" s="5"/>
    </row>
    <row r="270" spans="1:2" ht="14" x14ac:dyDescent="0.15">
      <c r="A270" s="5"/>
      <c r="B270" s="5"/>
    </row>
    <row r="271" spans="1:2" ht="14" x14ac:dyDescent="0.15">
      <c r="A271" s="5"/>
      <c r="B271" s="5"/>
    </row>
    <row r="272" spans="1:2" ht="14" x14ac:dyDescent="0.15">
      <c r="A272" s="5"/>
      <c r="B272" s="5"/>
    </row>
    <row r="273" spans="1:2" ht="14" x14ac:dyDescent="0.15">
      <c r="A273" s="5"/>
      <c r="B273" s="5"/>
    </row>
    <row r="274" spans="1:2" ht="14" x14ac:dyDescent="0.15">
      <c r="A274" s="5"/>
      <c r="B274" s="5"/>
    </row>
    <row r="275" spans="1:2" ht="14" x14ac:dyDescent="0.15">
      <c r="A275" s="5"/>
      <c r="B275" s="5"/>
    </row>
    <row r="276" spans="1:2" ht="14" x14ac:dyDescent="0.15">
      <c r="A276" s="5"/>
      <c r="B276" s="5"/>
    </row>
    <row r="277" spans="1:2" ht="14" x14ac:dyDescent="0.15">
      <c r="A277" s="5"/>
      <c r="B277" s="5"/>
    </row>
    <row r="278" spans="1:2" ht="14" x14ac:dyDescent="0.15">
      <c r="A278" s="5"/>
      <c r="B278" s="5"/>
    </row>
    <row r="279" spans="1:2" ht="14" x14ac:dyDescent="0.15">
      <c r="A279" s="5"/>
      <c r="B279" s="5"/>
    </row>
    <row r="280" spans="1:2" ht="14" x14ac:dyDescent="0.15">
      <c r="A280" s="5"/>
      <c r="B280" s="5"/>
    </row>
    <row r="281" spans="1:2" ht="14" x14ac:dyDescent="0.15">
      <c r="A281" s="5"/>
      <c r="B281" s="5"/>
    </row>
    <row r="282" spans="1:2" ht="14" x14ac:dyDescent="0.15">
      <c r="A282" s="5"/>
      <c r="B282" s="5"/>
    </row>
    <row r="283" spans="1:2" ht="14" x14ac:dyDescent="0.15">
      <c r="A283" s="5"/>
      <c r="B283" s="5"/>
    </row>
    <row r="284" spans="1:2" ht="14" x14ac:dyDescent="0.15">
      <c r="A284" s="5"/>
      <c r="B284" s="5"/>
    </row>
    <row r="285" spans="1:2" ht="14" x14ac:dyDescent="0.15">
      <c r="A285" s="5"/>
      <c r="B285" s="5"/>
    </row>
    <row r="286" spans="1:2" ht="14" x14ac:dyDescent="0.15">
      <c r="A286" s="5"/>
      <c r="B286" s="5"/>
    </row>
    <row r="287" spans="1:2" ht="14" x14ac:dyDescent="0.15">
      <c r="A287" s="5"/>
      <c r="B287" s="5"/>
    </row>
    <row r="288" spans="1:2" ht="14" x14ac:dyDescent="0.15">
      <c r="A288" s="5"/>
      <c r="B288" s="5"/>
    </row>
    <row r="289" spans="1:2" ht="14" x14ac:dyDescent="0.15">
      <c r="A289" s="5"/>
      <c r="B289" s="5"/>
    </row>
    <row r="290" spans="1:2" ht="14" x14ac:dyDescent="0.15">
      <c r="A290" s="5"/>
      <c r="B290" s="5"/>
    </row>
    <row r="291" spans="1:2" ht="14" x14ac:dyDescent="0.15">
      <c r="A291" s="5"/>
      <c r="B291" s="5"/>
    </row>
    <row r="292" spans="1:2" ht="14" x14ac:dyDescent="0.15">
      <c r="A292" s="5"/>
      <c r="B292" s="5"/>
    </row>
    <row r="293" spans="1:2" ht="14" x14ac:dyDescent="0.15">
      <c r="A293" s="5"/>
      <c r="B293" s="5"/>
    </row>
    <row r="294" spans="1:2" ht="14" x14ac:dyDescent="0.15">
      <c r="A294" s="5"/>
      <c r="B294" s="5"/>
    </row>
    <row r="295" spans="1:2" ht="14" x14ac:dyDescent="0.15">
      <c r="A295" s="5"/>
      <c r="B295" s="5"/>
    </row>
    <row r="296" spans="1:2" ht="14" x14ac:dyDescent="0.15">
      <c r="A296" s="5"/>
      <c r="B296" s="5"/>
    </row>
    <row r="297" spans="1:2" ht="14" x14ac:dyDescent="0.15">
      <c r="A297" s="5"/>
      <c r="B297" s="5"/>
    </row>
    <row r="298" spans="1:2" ht="14" x14ac:dyDescent="0.15">
      <c r="A298" s="5"/>
      <c r="B298" s="5"/>
    </row>
    <row r="299" spans="1:2" ht="14" x14ac:dyDescent="0.15">
      <c r="A299" s="5"/>
      <c r="B299" s="5"/>
    </row>
    <row r="300" spans="1:2" ht="14" x14ac:dyDescent="0.15">
      <c r="A300" s="5"/>
      <c r="B300" s="5"/>
    </row>
    <row r="301" spans="1:2" ht="14" x14ac:dyDescent="0.15">
      <c r="A301" s="5"/>
      <c r="B301" s="5"/>
    </row>
    <row r="302" spans="1:2" ht="14" x14ac:dyDescent="0.15">
      <c r="A302" s="5"/>
      <c r="B302" s="5"/>
    </row>
    <row r="303" spans="1:2" ht="14" x14ac:dyDescent="0.15">
      <c r="A303" s="5"/>
      <c r="B303" s="5"/>
    </row>
    <row r="304" spans="1:2" ht="14" x14ac:dyDescent="0.15">
      <c r="A304" s="5"/>
      <c r="B304" s="5"/>
    </row>
    <row r="305" spans="1:2" ht="14" x14ac:dyDescent="0.15">
      <c r="A305" s="5"/>
      <c r="B305" s="5"/>
    </row>
    <row r="306" spans="1:2" ht="14" x14ac:dyDescent="0.15">
      <c r="A306" s="5"/>
      <c r="B306" s="5"/>
    </row>
    <row r="307" spans="1:2" ht="14" x14ac:dyDescent="0.15">
      <c r="A307" s="5"/>
      <c r="B307" s="5"/>
    </row>
    <row r="308" spans="1:2" ht="14" x14ac:dyDescent="0.15">
      <c r="A308" s="5"/>
      <c r="B308" s="5"/>
    </row>
    <row r="309" spans="1:2" ht="14" x14ac:dyDescent="0.15">
      <c r="A309" s="5"/>
      <c r="B309" s="5"/>
    </row>
    <row r="310" spans="1:2" ht="14" x14ac:dyDescent="0.15">
      <c r="A310" s="5"/>
      <c r="B310" s="5"/>
    </row>
    <row r="311" spans="1:2" ht="14" x14ac:dyDescent="0.15">
      <c r="A311" s="5"/>
      <c r="B311" s="5"/>
    </row>
    <row r="312" spans="1:2" ht="14" x14ac:dyDescent="0.15">
      <c r="A312" s="5"/>
      <c r="B312" s="5"/>
    </row>
    <row r="313" spans="1:2" ht="14" x14ac:dyDescent="0.15">
      <c r="A313" s="5"/>
      <c r="B313" s="5"/>
    </row>
    <row r="314" spans="1:2" ht="14" x14ac:dyDescent="0.15">
      <c r="A314" s="5"/>
      <c r="B314" s="5"/>
    </row>
    <row r="315" spans="1:2" ht="14" x14ac:dyDescent="0.15">
      <c r="A315" s="5"/>
      <c r="B315" s="5"/>
    </row>
    <row r="316" spans="1:2" ht="14" x14ac:dyDescent="0.15">
      <c r="A316" s="5"/>
      <c r="B316" s="5"/>
    </row>
    <row r="317" spans="1:2" ht="14" x14ac:dyDescent="0.15">
      <c r="A317" s="5"/>
      <c r="B317" s="5"/>
    </row>
    <row r="318" spans="1:2" ht="14" x14ac:dyDescent="0.15">
      <c r="A318" s="5"/>
      <c r="B318" s="5"/>
    </row>
    <row r="319" spans="1:2" ht="14" x14ac:dyDescent="0.15">
      <c r="A319" s="5"/>
      <c r="B319" s="5"/>
    </row>
    <row r="320" spans="1:2" ht="14" x14ac:dyDescent="0.15">
      <c r="A320" s="5"/>
      <c r="B320" s="5"/>
    </row>
    <row r="321" spans="1:2" ht="14" x14ac:dyDescent="0.15">
      <c r="A321" s="5"/>
      <c r="B321" s="5"/>
    </row>
    <row r="322" spans="1:2" ht="14" x14ac:dyDescent="0.15">
      <c r="A322" s="5"/>
      <c r="B322" s="5"/>
    </row>
    <row r="323" spans="1:2" ht="14" x14ac:dyDescent="0.15">
      <c r="A323" s="5"/>
      <c r="B323" s="5"/>
    </row>
    <row r="324" spans="1:2" ht="14" x14ac:dyDescent="0.15">
      <c r="A324" s="5"/>
      <c r="B324" s="5"/>
    </row>
    <row r="325" spans="1:2" ht="14" x14ac:dyDescent="0.15">
      <c r="A325" s="5"/>
      <c r="B325" s="5"/>
    </row>
    <row r="326" spans="1:2" ht="14" x14ac:dyDescent="0.15">
      <c r="A326" s="5"/>
      <c r="B326" s="5"/>
    </row>
    <row r="327" spans="1:2" ht="14" x14ac:dyDescent="0.15">
      <c r="A327" s="5"/>
      <c r="B327" s="5"/>
    </row>
    <row r="328" spans="1:2" ht="14" x14ac:dyDescent="0.15">
      <c r="A328" s="5"/>
      <c r="B328" s="5"/>
    </row>
    <row r="329" spans="1:2" ht="14" x14ac:dyDescent="0.15">
      <c r="A329" s="5"/>
      <c r="B329" s="5"/>
    </row>
    <row r="330" spans="1:2" ht="14" x14ac:dyDescent="0.15">
      <c r="A330" s="5"/>
      <c r="B330" s="5"/>
    </row>
    <row r="331" spans="1:2" ht="14" x14ac:dyDescent="0.15">
      <c r="A331" s="5"/>
      <c r="B331" s="5"/>
    </row>
    <row r="332" spans="1:2" ht="14" x14ac:dyDescent="0.15">
      <c r="A332" s="5"/>
      <c r="B332" s="5"/>
    </row>
    <row r="333" spans="1:2" ht="14" x14ac:dyDescent="0.15">
      <c r="A333" s="5"/>
      <c r="B333" s="5"/>
    </row>
    <row r="334" spans="1:2" ht="14" x14ac:dyDescent="0.15">
      <c r="A334" s="5"/>
      <c r="B334" s="5"/>
    </row>
    <row r="335" spans="1:2" ht="14" x14ac:dyDescent="0.15">
      <c r="A335" s="5"/>
      <c r="B335" s="5"/>
    </row>
    <row r="336" spans="1:2" ht="14" x14ac:dyDescent="0.15">
      <c r="A336" s="5"/>
      <c r="B336" s="5"/>
    </row>
    <row r="337" spans="1:2" ht="14" x14ac:dyDescent="0.15">
      <c r="A337" s="5"/>
      <c r="B337" s="5"/>
    </row>
    <row r="338" spans="1:2" ht="14" x14ac:dyDescent="0.15">
      <c r="A338" s="5"/>
      <c r="B338" s="5"/>
    </row>
    <row r="339" spans="1:2" ht="14" x14ac:dyDescent="0.15">
      <c r="A339" s="5"/>
      <c r="B339" s="5"/>
    </row>
    <row r="340" spans="1:2" ht="14" x14ac:dyDescent="0.15">
      <c r="A340" s="5"/>
      <c r="B340" s="5"/>
    </row>
    <row r="341" spans="1:2" ht="14" x14ac:dyDescent="0.15">
      <c r="A341" s="5"/>
      <c r="B341" s="5"/>
    </row>
    <row r="342" spans="1:2" ht="14" x14ac:dyDescent="0.15">
      <c r="A342" s="5"/>
      <c r="B342" s="5"/>
    </row>
    <row r="343" spans="1:2" ht="14" x14ac:dyDescent="0.15">
      <c r="A343" s="5"/>
      <c r="B343" s="5"/>
    </row>
    <row r="344" spans="1:2" ht="14" x14ac:dyDescent="0.15">
      <c r="A344" s="5"/>
      <c r="B344" s="5"/>
    </row>
    <row r="345" spans="1:2" ht="14" x14ac:dyDescent="0.15">
      <c r="A345" s="5"/>
      <c r="B345" s="5"/>
    </row>
    <row r="346" spans="1:2" ht="14" x14ac:dyDescent="0.15">
      <c r="A346" s="5"/>
      <c r="B346" s="5"/>
    </row>
    <row r="347" spans="1:2" ht="14" x14ac:dyDescent="0.15">
      <c r="A347" s="5"/>
      <c r="B347" s="5"/>
    </row>
    <row r="348" spans="1:2" ht="14" x14ac:dyDescent="0.15">
      <c r="A348" s="5"/>
      <c r="B348" s="5"/>
    </row>
    <row r="349" spans="1:2" ht="14" x14ac:dyDescent="0.15">
      <c r="A349" s="5"/>
      <c r="B349" s="5"/>
    </row>
    <row r="350" spans="1:2" ht="14" x14ac:dyDescent="0.15">
      <c r="A350" s="5"/>
      <c r="B350" s="5"/>
    </row>
    <row r="351" spans="1:2" ht="14" x14ac:dyDescent="0.15">
      <c r="A351" s="5"/>
      <c r="B351" s="5"/>
    </row>
    <row r="352" spans="1:2" ht="14" x14ac:dyDescent="0.15">
      <c r="A352" s="5"/>
      <c r="B352" s="5"/>
    </row>
    <row r="353" spans="1:2" ht="14" x14ac:dyDescent="0.15">
      <c r="A353" s="5"/>
      <c r="B353" s="5"/>
    </row>
    <row r="354" spans="1:2" ht="14" x14ac:dyDescent="0.15">
      <c r="A354" s="5"/>
      <c r="B354" s="5"/>
    </row>
    <row r="355" spans="1:2" ht="14" x14ac:dyDescent="0.15">
      <c r="A355" s="5"/>
      <c r="B355" s="5"/>
    </row>
    <row r="356" spans="1:2" ht="14" x14ac:dyDescent="0.15">
      <c r="A356" s="5"/>
      <c r="B356" s="5"/>
    </row>
    <row r="357" spans="1:2" ht="14" x14ac:dyDescent="0.15">
      <c r="A357" s="5"/>
      <c r="B357" s="5"/>
    </row>
    <row r="358" spans="1:2" ht="14" x14ac:dyDescent="0.15">
      <c r="A358" s="5"/>
      <c r="B358" s="5"/>
    </row>
    <row r="359" spans="1:2" ht="14" x14ac:dyDescent="0.15">
      <c r="A359" s="5"/>
      <c r="B359" s="5"/>
    </row>
    <row r="360" spans="1:2" ht="14" x14ac:dyDescent="0.15">
      <c r="A360" s="5"/>
      <c r="B360" s="5"/>
    </row>
    <row r="361" spans="1:2" ht="14" x14ac:dyDescent="0.15">
      <c r="A361" s="5"/>
      <c r="B361" s="5"/>
    </row>
    <row r="362" spans="1:2" ht="14" x14ac:dyDescent="0.15">
      <c r="A362" s="5"/>
      <c r="B362" s="5"/>
    </row>
    <row r="363" spans="1:2" ht="14" x14ac:dyDescent="0.15">
      <c r="A363" s="5"/>
      <c r="B363" s="5"/>
    </row>
    <row r="364" spans="1:2" ht="14" x14ac:dyDescent="0.15">
      <c r="A364" s="5"/>
      <c r="B364" s="5"/>
    </row>
    <row r="365" spans="1:2" ht="14" x14ac:dyDescent="0.15">
      <c r="A365" s="5"/>
      <c r="B365" s="5"/>
    </row>
    <row r="366" spans="1:2" ht="14" x14ac:dyDescent="0.15">
      <c r="A366" s="5"/>
      <c r="B366" s="5"/>
    </row>
    <row r="367" spans="1:2" ht="14" x14ac:dyDescent="0.15">
      <c r="A367" s="5"/>
      <c r="B367" s="5"/>
    </row>
    <row r="368" spans="1:2" ht="14" x14ac:dyDescent="0.15">
      <c r="A368" s="5"/>
      <c r="B368" s="5"/>
    </row>
    <row r="369" spans="1:2" ht="14" x14ac:dyDescent="0.15">
      <c r="A369" s="5"/>
      <c r="B369" s="5"/>
    </row>
    <row r="370" spans="1:2" ht="14" x14ac:dyDescent="0.15">
      <c r="A370" s="5"/>
      <c r="B370" s="5"/>
    </row>
    <row r="371" spans="1:2" ht="14" x14ac:dyDescent="0.15">
      <c r="A371" s="5"/>
      <c r="B371" s="5"/>
    </row>
    <row r="372" spans="1:2" ht="14" x14ac:dyDescent="0.15">
      <c r="A372" s="5"/>
      <c r="B372" s="5"/>
    </row>
    <row r="373" spans="1:2" ht="14" x14ac:dyDescent="0.15">
      <c r="A373" s="5"/>
      <c r="B373" s="5"/>
    </row>
    <row r="374" spans="1:2" ht="14" x14ac:dyDescent="0.15">
      <c r="A374" s="5"/>
      <c r="B374" s="5"/>
    </row>
    <row r="375" spans="1:2" ht="14" x14ac:dyDescent="0.15">
      <c r="A375" s="5"/>
      <c r="B375" s="5"/>
    </row>
    <row r="376" spans="1:2" ht="14" x14ac:dyDescent="0.15">
      <c r="A376" s="5"/>
      <c r="B376" s="5"/>
    </row>
    <row r="377" spans="1:2" ht="14" x14ac:dyDescent="0.15">
      <c r="A377" s="5"/>
      <c r="B377" s="5"/>
    </row>
    <row r="378" spans="1:2" ht="14" x14ac:dyDescent="0.15">
      <c r="A378" s="5"/>
      <c r="B378" s="5"/>
    </row>
    <row r="379" spans="1:2" ht="14" x14ac:dyDescent="0.15">
      <c r="A379" s="5"/>
      <c r="B379" s="5"/>
    </row>
    <row r="380" spans="1:2" ht="14" x14ac:dyDescent="0.15">
      <c r="A380" s="5"/>
      <c r="B380" s="5"/>
    </row>
    <row r="381" spans="1:2" ht="14" x14ac:dyDescent="0.15">
      <c r="A381" s="5"/>
      <c r="B381" s="5"/>
    </row>
    <row r="382" spans="1:2" ht="14" x14ac:dyDescent="0.15">
      <c r="A382" s="5"/>
      <c r="B382" s="5"/>
    </row>
    <row r="383" spans="1:2" ht="14" x14ac:dyDescent="0.15">
      <c r="A383" s="5"/>
      <c r="B383" s="5"/>
    </row>
    <row r="384" spans="1:2" ht="14" x14ac:dyDescent="0.15">
      <c r="A384" s="5"/>
      <c r="B384" s="5"/>
    </row>
    <row r="385" spans="1:2" ht="14" x14ac:dyDescent="0.15">
      <c r="A385" s="5"/>
      <c r="B385" s="5"/>
    </row>
    <row r="386" spans="1:2" ht="14" x14ac:dyDescent="0.15">
      <c r="A386" s="5"/>
      <c r="B386" s="5"/>
    </row>
    <row r="387" spans="1:2" ht="14" x14ac:dyDescent="0.15">
      <c r="A387" s="5"/>
      <c r="B387" s="5"/>
    </row>
    <row r="388" spans="1:2" ht="14" x14ac:dyDescent="0.15">
      <c r="A388" s="5"/>
      <c r="B388" s="5"/>
    </row>
    <row r="389" spans="1:2" ht="14" x14ac:dyDescent="0.15">
      <c r="A389" s="5"/>
      <c r="B389" s="5"/>
    </row>
    <row r="390" spans="1:2" ht="14" x14ac:dyDescent="0.15">
      <c r="A390" s="5"/>
      <c r="B390" s="5"/>
    </row>
    <row r="391" spans="1:2" ht="14" x14ac:dyDescent="0.15">
      <c r="A391" s="5"/>
      <c r="B391" s="5"/>
    </row>
    <row r="392" spans="1:2" ht="14" x14ac:dyDescent="0.15">
      <c r="A392" s="5"/>
      <c r="B392" s="5"/>
    </row>
    <row r="393" spans="1:2" ht="14" x14ac:dyDescent="0.15">
      <c r="A393" s="5"/>
      <c r="B393" s="5"/>
    </row>
    <row r="394" spans="1:2" ht="14" x14ac:dyDescent="0.15">
      <c r="A394" s="5"/>
      <c r="B394" s="5"/>
    </row>
    <row r="395" spans="1:2" ht="14" x14ac:dyDescent="0.15">
      <c r="A395" s="5"/>
      <c r="B395" s="5"/>
    </row>
    <row r="396" spans="1:2" ht="14" x14ac:dyDescent="0.15">
      <c r="A396" s="5"/>
      <c r="B396" s="5"/>
    </row>
    <row r="397" spans="1:2" ht="14" x14ac:dyDescent="0.15">
      <c r="A397" s="5"/>
      <c r="B397" s="5"/>
    </row>
    <row r="398" spans="1:2" ht="14" x14ac:dyDescent="0.15">
      <c r="A398" s="5"/>
      <c r="B398" s="5"/>
    </row>
    <row r="399" spans="1:2" ht="14" x14ac:dyDescent="0.15">
      <c r="A399" s="5"/>
      <c r="B399" s="5"/>
    </row>
    <row r="400" spans="1:2" ht="14" x14ac:dyDescent="0.15">
      <c r="A400" s="5"/>
      <c r="B400" s="5"/>
    </row>
    <row r="401" spans="1:2" ht="14" x14ac:dyDescent="0.15">
      <c r="A401" s="5"/>
      <c r="B401" s="5"/>
    </row>
    <row r="402" spans="1:2" ht="14" x14ac:dyDescent="0.15">
      <c r="A402" s="5"/>
      <c r="B402" s="5"/>
    </row>
    <row r="403" spans="1:2" ht="14" x14ac:dyDescent="0.15">
      <c r="A403" s="5"/>
      <c r="B403" s="5"/>
    </row>
    <row r="404" spans="1:2" ht="14" x14ac:dyDescent="0.15">
      <c r="A404" s="5"/>
      <c r="B404" s="5"/>
    </row>
    <row r="405" spans="1:2" ht="14" x14ac:dyDescent="0.15">
      <c r="A405" s="5"/>
      <c r="B405" s="5"/>
    </row>
    <row r="406" spans="1:2" ht="14" x14ac:dyDescent="0.15">
      <c r="A406" s="5"/>
      <c r="B406" s="5"/>
    </row>
    <row r="407" spans="1:2" ht="14" x14ac:dyDescent="0.15">
      <c r="A407" s="5"/>
      <c r="B407" s="5"/>
    </row>
    <row r="408" spans="1:2" ht="14" x14ac:dyDescent="0.15">
      <c r="A408" s="5"/>
      <c r="B408" s="5"/>
    </row>
    <row r="409" spans="1:2" ht="14" x14ac:dyDescent="0.15">
      <c r="A409" s="5"/>
      <c r="B409" s="5"/>
    </row>
    <row r="410" spans="1:2" ht="14" x14ac:dyDescent="0.15">
      <c r="A410" s="5"/>
      <c r="B410" s="5"/>
    </row>
    <row r="411" spans="1:2" ht="14" x14ac:dyDescent="0.15">
      <c r="A411" s="5"/>
      <c r="B411" s="5"/>
    </row>
    <row r="412" spans="1:2" ht="14" x14ac:dyDescent="0.15">
      <c r="A412" s="5"/>
      <c r="B412" s="5"/>
    </row>
    <row r="413" spans="1:2" ht="14" x14ac:dyDescent="0.15">
      <c r="A413" s="5"/>
      <c r="B413" s="5"/>
    </row>
    <row r="414" spans="1:2" ht="14" x14ac:dyDescent="0.15">
      <c r="A414" s="5"/>
      <c r="B414" s="5"/>
    </row>
    <row r="415" spans="1:2" ht="14" x14ac:dyDescent="0.15">
      <c r="A415" s="5"/>
      <c r="B415" s="5"/>
    </row>
    <row r="416" spans="1:2" ht="14" x14ac:dyDescent="0.15">
      <c r="A416" s="5"/>
      <c r="B416" s="5"/>
    </row>
    <row r="417" spans="1:2" ht="14" x14ac:dyDescent="0.15">
      <c r="A417" s="5"/>
      <c r="B417" s="5"/>
    </row>
    <row r="418" spans="1:2" ht="14" x14ac:dyDescent="0.15">
      <c r="A418" s="5"/>
      <c r="B418" s="5"/>
    </row>
    <row r="419" spans="1:2" ht="14" x14ac:dyDescent="0.15">
      <c r="A419" s="5"/>
      <c r="B419" s="5"/>
    </row>
    <row r="420" spans="1:2" ht="14" x14ac:dyDescent="0.15">
      <c r="A420" s="5"/>
      <c r="B420" s="5"/>
    </row>
    <row r="421" spans="1:2" ht="14" x14ac:dyDescent="0.15">
      <c r="A421" s="5"/>
      <c r="B421" s="5"/>
    </row>
    <row r="422" spans="1:2" ht="14" x14ac:dyDescent="0.15">
      <c r="A422" s="5"/>
      <c r="B422" s="5"/>
    </row>
    <row r="423" spans="1:2" ht="14" x14ac:dyDescent="0.15">
      <c r="A423" s="5"/>
      <c r="B423" s="5"/>
    </row>
    <row r="424" spans="1:2" ht="14" x14ac:dyDescent="0.15">
      <c r="A424" s="5"/>
      <c r="B424" s="5"/>
    </row>
    <row r="425" spans="1:2" ht="14" x14ac:dyDescent="0.15">
      <c r="A425" s="5"/>
      <c r="B425" s="5"/>
    </row>
    <row r="426" spans="1:2" ht="14" x14ac:dyDescent="0.15">
      <c r="A426" s="5"/>
      <c r="B426" s="5"/>
    </row>
    <row r="427" spans="1:2" ht="14" x14ac:dyDescent="0.15">
      <c r="A427" s="5"/>
      <c r="B427" s="5"/>
    </row>
    <row r="428" spans="1:2" ht="14" x14ac:dyDescent="0.15">
      <c r="A428" s="5"/>
      <c r="B428" s="5"/>
    </row>
    <row r="429" spans="1:2" ht="14" x14ac:dyDescent="0.15">
      <c r="A429" s="5"/>
      <c r="B429" s="5"/>
    </row>
    <row r="430" spans="1:2" ht="14" x14ac:dyDescent="0.15">
      <c r="A430" s="5"/>
      <c r="B430" s="5"/>
    </row>
    <row r="431" spans="1:2" ht="14" x14ac:dyDescent="0.15">
      <c r="A431" s="5"/>
      <c r="B431" s="5"/>
    </row>
    <row r="432" spans="1:2" ht="14" x14ac:dyDescent="0.15">
      <c r="A432" s="5"/>
      <c r="B432" s="5"/>
    </row>
    <row r="433" spans="1:2" ht="14" x14ac:dyDescent="0.15">
      <c r="A433" s="5"/>
      <c r="B433" s="5"/>
    </row>
    <row r="434" spans="1:2" ht="14" x14ac:dyDescent="0.15">
      <c r="A434" s="5"/>
      <c r="B434" s="5"/>
    </row>
    <row r="435" spans="1:2" ht="14" x14ac:dyDescent="0.15">
      <c r="A435" s="5"/>
      <c r="B435" s="5"/>
    </row>
    <row r="436" spans="1:2" ht="14" x14ac:dyDescent="0.15">
      <c r="A436" s="5"/>
      <c r="B436" s="5"/>
    </row>
    <row r="437" spans="1:2" ht="14" x14ac:dyDescent="0.15">
      <c r="A437" s="5"/>
      <c r="B437" s="5"/>
    </row>
    <row r="438" spans="1:2" ht="14" x14ac:dyDescent="0.15">
      <c r="A438" s="5"/>
      <c r="B438" s="5"/>
    </row>
    <row r="439" spans="1:2" ht="14" x14ac:dyDescent="0.15">
      <c r="A439" s="5"/>
      <c r="B439" s="5"/>
    </row>
    <row r="440" spans="1:2" ht="14" x14ac:dyDescent="0.15">
      <c r="A440" s="5"/>
      <c r="B440" s="5"/>
    </row>
    <row r="441" spans="1:2" ht="14" x14ac:dyDescent="0.15">
      <c r="A441" s="5"/>
      <c r="B441" s="5"/>
    </row>
    <row r="442" spans="1:2" ht="14" x14ac:dyDescent="0.15">
      <c r="A442" s="5"/>
      <c r="B442" s="5"/>
    </row>
    <row r="443" spans="1:2" ht="14" x14ac:dyDescent="0.15">
      <c r="A443" s="5"/>
      <c r="B443" s="5"/>
    </row>
    <row r="444" spans="1:2" ht="14" x14ac:dyDescent="0.15">
      <c r="A444" s="5"/>
      <c r="B444" s="5"/>
    </row>
    <row r="445" spans="1:2" ht="14" x14ac:dyDescent="0.15">
      <c r="A445" s="5"/>
      <c r="B445" s="5"/>
    </row>
    <row r="446" spans="1:2" ht="14" x14ac:dyDescent="0.15">
      <c r="A446" s="5"/>
      <c r="B446" s="5"/>
    </row>
    <row r="447" spans="1:2" ht="14" x14ac:dyDescent="0.15">
      <c r="A447" s="5"/>
      <c r="B447" s="5"/>
    </row>
    <row r="448" spans="1:2" ht="14" x14ac:dyDescent="0.15">
      <c r="A448" s="5"/>
      <c r="B448" s="5"/>
    </row>
    <row r="449" spans="1:2" ht="14" x14ac:dyDescent="0.15">
      <c r="A449" s="5"/>
      <c r="B449" s="5"/>
    </row>
    <row r="450" spans="1:2" ht="14" x14ac:dyDescent="0.15">
      <c r="A450" s="5"/>
      <c r="B450" s="5"/>
    </row>
    <row r="451" spans="1:2" ht="14" x14ac:dyDescent="0.15">
      <c r="A451" s="5"/>
      <c r="B451" s="5"/>
    </row>
    <row r="452" spans="1:2" ht="14" x14ac:dyDescent="0.15">
      <c r="A452" s="5"/>
      <c r="B452" s="5"/>
    </row>
    <row r="453" spans="1:2" ht="14" x14ac:dyDescent="0.15">
      <c r="A453" s="5"/>
      <c r="B453" s="5"/>
    </row>
    <row r="454" spans="1:2" ht="14" x14ac:dyDescent="0.15">
      <c r="A454" s="5"/>
      <c r="B454" s="5"/>
    </row>
    <row r="455" spans="1:2" ht="14" x14ac:dyDescent="0.15">
      <c r="A455" s="5"/>
      <c r="B455" s="5"/>
    </row>
    <row r="456" spans="1:2" ht="14" x14ac:dyDescent="0.15">
      <c r="A456" s="5"/>
      <c r="B456" s="5"/>
    </row>
    <row r="457" spans="1:2" ht="14" x14ac:dyDescent="0.15">
      <c r="A457" s="5"/>
      <c r="B457" s="5"/>
    </row>
    <row r="458" spans="1:2" ht="14" x14ac:dyDescent="0.15">
      <c r="A458" s="5"/>
      <c r="B458" s="5"/>
    </row>
    <row r="459" spans="1:2" ht="14" x14ac:dyDescent="0.15">
      <c r="A459" s="5"/>
      <c r="B459" s="5"/>
    </row>
    <row r="460" spans="1:2" ht="14" x14ac:dyDescent="0.15">
      <c r="A460" s="5"/>
      <c r="B460" s="5"/>
    </row>
    <row r="461" spans="1:2" ht="14" x14ac:dyDescent="0.15">
      <c r="A461" s="5"/>
      <c r="B461" s="5"/>
    </row>
    <row r="462" spans="1:2" ht="14" x14ac:dyDescent="0.15">
      <c r="A462" s="5"/>
      <c r="B462" s="5"/>
    </row>
    <row r="463" spans="1:2" ht="14" x14ac:dyDescent="0.15">
      <c r="A463" s="5"/>
      <c r="B463" s="5"/>
    </row>
    <row r="464" spans="1:2" ht="14" x14ac:dyDescent="0.15">
      <c r="A464" s="5"/>
      <c r="B464" s="5"/>
    </row>
    <row r="465" spans="1:2" ht="14" x14ac:dyDescent="0.15">
      <c r="A465" s="5"/>
      <c r="B465" s="5"/>
    </row>
    <row r="466" spans="1:2" ht="14" x14ac:dyDescent="0.15">
      <c r="A466" s="5"/>
      <c r="B466" s="5"/>
    </row>
    <row r="467" spans="1:2" ht="14" x14ac:dyDescent="0.15">
      <c r="A467" s="5"/>
      <c r="B467" s="5"/>
    </row>
    <row r="468" spans="1:2" ht="14" x14ac:dyDescent="0.15">
      <c r="A468" s="5"/>
      <c r="B468" s="5"/>
    </row>
    <row r="469" spans="1:2" ht="14" x14ac:dyDescent="0.15">
      <c r="A469" s="5"/>
      <c r="B469" s="5"/>
    </row>
    <row r="470" spans="1:2" ht="14" x14ac:dyDescent="0.15">
      <c r="A470" s="5"/>
      <c r="B470" s="5"/>
    </row>
    <row r="471" spans="1:2" ht="14" x14ac:dyDescent="0.15">
      <c r="A471" s="5"/>
      <c r="B471" s="5"/>
    </row>
    <row r="472" spans="1:2" ht="14" x14ac:dyDescent="0.15">
      <c r="A472" s="5"/>
      <c r="B472" s="5"/>
    </row>
    <row r="473" spans="1:2" ht="14" x14ac:dyDescent="0.15">
      <c r="A473" s="5"/>
      <c r="B473" s="5"/>
    </row>
    <row r="474" spans="1:2" ht="14" x14ac:dyDescent="0.15">
      <c r="A474" s="5"/>
      <c r="B474" s="5"/>
    </row>
    <row r="475" spans="1:2" ht="14" x14ac:dyDescent="0.15">
      <c r="A475" s="5"/>
      <c r="B475" s="5"/>
    </row>
    <row r="476" spans="1:2" ht="14" x14ac:dyDescent="0.15">
      <c r="A476" s="5"/>
      <c r="B476" s="5"/>
    </row>
    <row r="477" spans="1:2" ht="14" x14ac:dyDescent="0.15">
      <c r="A477" s="5"/>
      <c r="B477" s="5"/>
    </row>
    <row r="478" spans="1:2" ht="14" x14ac:dyDescent="0.15">
      <c r="A478" s="5"/>
      <c r="B478" s="5"/>
    </row>
    <row r="479" spans="1:2" ht="14" x14ac:dyDescent="0.15">
      <c r="A479" s="5"/>
      <c r="B479" s="5"/>
    </row>
    <row r="480" spans="1:2" ht="14" x14ac:dyDescent="0.15">
      <c r="A480" s="5"/>
      <c r="B480" s="5"/>
    </row>
    <row r="481" spans="1:2" ht="14" x14ac:dyDescent="0.15">
      <c r="A481" s="5"/>
      <c r="B481" s="5"/>
    </row>
    <row r="482" spans="1:2" ht="14" x14ac:dyDescent="0.15">
      <c r="A482" s="5"/>
      <c r="B482" s="5"/>
    </row>
    <row r="483" spans="1:2" ht="14" x14ac:dyDescent="0.15">
      <c r="A483" s="5"/>
      <c r="B483" s="5"/>
    </row>
    <row r="484" spans="1:2" ht="14" x14ac:dyDescent="0.15">
      <c r="A484" s="5"/>
      <c r="B484" s="5"/>
    </row>
    <row r="485" spans="1:2" ht="14" x14ac:dyDescent="0.15">
      <c r="A485" s="5"/>
      <c r="B485" s="5"/>
    </row>
    <row r="486" spans="1:2" ht="14" x14ac:dyDescent="0.15">
      <c r="A486" s="5"/>
      <c r="B486" s="5"/>
    </row>
    <row r="487" spans="1:2" ht="14" x14ac:dyDescent="0.15">
      <c r="A487" s="5"/>
      <c r="B487" s="5"/>
    </row>
    <row r="488" spans="1:2" ht="14" x14ac:dyDescent="0.15">
      <c r="A488" s="5"/>
      <c r="B488" s="5"/>
    </row>
    <row r="489" spans="1:2" ht="14" x14ac:dyDescent="0.15">
      <c r="A489" s="5"/>
      <c r="B489" s="5"/>
    </row>
    <row r="490" spans="1:2" ht="14" x14ac:dyDescent="0.15">
      <c r="A490" s="5"/>
      <c r="B490" s="5"/>
    </row>
    <row r="491" spans="1:2" ht="14" x14ac:dyDescent="0.15">
      <c r="A491" s="5"/>
      <c r="B491" s="5"/>
    </row>
    <row r="492" spans="1:2" ht="14" x14ac:dyDescent="0.15">
      <c r="A492" s="5"/>
      <c r="B492" s="5"/>
    </row>
    <row r="493" spans="1:2" ht="14" x14ac:dyDescent="0.15">
      <c r="A493" s="5"/>
      <c r="B493" s="5"/>
    </row>
    <row r="494" spans="1:2" ht="14" x14ac:dyDescent="0.15">
      <c r="A494" s="5"/>
      <c r="B494" s="5"/>
    </row>
    <row r="495" spans="1:2" ht="14" x14ac:dyDescent="0.15">
      <c r="A495" s="5"/>
      <c r="B495" s="5"/>
    </row>
    <row r="496" spans="1:2" ht="14" x14ac:dyDescent="0.15">
      <c r="A496" s="5"/>
      <c r="B496" s="5"/>
    </row>
    <row r="497" spans="1:2" ht="14" x14ac:dyDescent="0.15">
      <c r="A497" s="5"/>
      <c r="B497" s="5"/>
    </row>
    <row r="498" spans="1:2" ht="14" x14ac:dyDescent="0.15">
      <c r="A498" s="5"/>
      <c r="B498" s="5"/>
    </row>
    <row r="499" spans="1:2" ht="14" x14ac:dyDescent="0.15">
      <c r="A499" s="5"/>
      <c r="B499" s="5"/>
    </row>
    <row r="500" spans="1:2" ht="14" x14ac:dyDescent="0.15">
      <c r="A500" s="5"/>
      <c r="B500" s="5"/>
    </row>
    <row r="501" spans="1:2" ht="14" x14ac:dyDescent="0.15">
      <c r="A501" s="5"/>
      <c r="B501" s="5"/>
    </row>
    <row r="502" spans="1:2" ht="14" x14ac:dyDescent="0.15">
      <c r="A502" s="5"/>
      <c r="B502" s="5"/>
    </row>
    <row r="503" spans="1:2" ht="14" x14ac:dyDescent="0.15">
      <c r="A503" s="5"/>
      <c r="B503" s="5"/>
    </row>
    <row r="504" spans="1:2" ht="14" x14ac:dyDescent="0.15">
      <c r="A504" s="5"/>
      <c r="B504" s="5"/>
    </row>
    <row r="505" spans="1:2" ht="14" x14ac:dyDescent="0.15">
      <c r="A505" s="5"/>
      <c r="B505" s="5"/>
    </row>
    <row r="506" spans="1:2" ht="14" x14ac:dyDescent="0.15">
      <c r="A506" s="5"/>
      <c r="B506" s="5"/>
    </row>
    <row r="507" spans="1:2" ht="14" x14ac:dyDescent="0.15">
      <c r="A507" s="5"/>
      <c r="B507" s="5"/>
    </row>
    <row r="508" spans="1:2" ht="14" x14ac:dyDescent="0.15">
      <c r="A508" s="5"/>
      <c r="B508" s="5"/>
    </row>
    <row r="509" spans="1:2" ht="14" x14ac:dyDescent="0.15">
      <c r="A509" s="5"/>
      <c r="B509" s="5"/>
    </row>
    <row r="510" spans="1:2" ht="14" x14ac:dyDescent="0.15">
      <c r="A510" s="5"/>
      <c r="B510" s="5"/>
    </row>
    <row r="511" spans="1:2" ht="14" x14ac:dyDescent="0.15">
      <c r="A511" s="5"/>
      <c r="B511" s="5"/>
    </row>
    <row r="512" spans="1:2" ht="14" x14ac:dyDescent="0.15">
      <c r="A512" s="5"/>
      <c r="B512" s="5"/>
    </row>
    <row r="513" spans="1:2" ht="14" x14ac:dyDescent="0.15">
      <c r="A513" s="5"/>
      <c r="B513" s="5"/>
    </row>
    <row r="514" spans="1:2" ht="14" x14ac:dyDescent="0.15">
      <c r="A514" s="5"/>
      <c r="B514" s="5"/>
    </row>
    <row r="515" spans="1:2" ht="14" x14ac:dyDescent="0.15">
      <c r="A515" s="5"/>
      <c r="B515" s="5"/>
    </row>
    <row r="516" spans="1:2" ht="14" x14ac:dyDescent="0.15">
      <c r="A516" s="5"/>
      <c r="B516" s="5"/>
    </row>
    <row r="517" spans="1:2" ht="14" x14ac:dyDescent="0.15">
      <c r="A517" s="5"/>
      <c r="B517" s="5"/>
    </row>
    <row r="518" spans="1:2" ht="14" x14ac:dyDescent="0.15">
      <c r="A518" s="5"/>
      <c r="B518" s="5"/>
    </row>
    <row r="519" spans="1:2" ht="14" x14ac:dyDescent="0.15">
      <c r="A519" s="5"/>
      <c r="B519" s="5"/>
    </row>
    <row r="520" spans="1:2" ht="14" x14ac:dyDescent="0.15">
      <c r="A520" s="5"/>
      <c r="B520" s="5"/>
    </row>
    <row r="521" spans="1:2" ht="14" x14ac:dyDescent="0.15">
      <c r="A521" s="5"/>
      <c r="B521" s="5"/>
    </row>
    <row r="522" spans="1:2" ht="14" x14ac:dyDescent="0.15">
      <c r="A522" s="5"/>
      <c r="B522" s="5"/>
    </row>
    <row r="523" spans="1:2" ht="14" x14ac:dyDescent="0.15">
      <c r="A523" s="5"/>
      <c r="B523" s="5"/>
    </row>
    <row r="524" spans="1:2" ht="14" x14ac:dyDescent="0.15">
      <c r="A524" s="5"/>
      <c r="B524" s="5"/>
    </row>
    <row r="525" spans="1:2" ht="14" x14ac:dyDescent="0.15">
      <c r="A525" s="5"/>
      <c r="B525" s="5"/>
    </row>
    <row r="526" spans="1:2" ht="14" x14ac:dyDescent="0.15">
      <c r="A526" s="5"/>
      <c r="B526" s="5"/>
    </row>
    <row r="527" spans="1:2" ht="14" x14ac:dyDescent="0.15">
      <c r="A527" s="5"/>
      <c r="B527" s="5"/>
    </row>
    <row r="528" spans="1:2" ht="14" x14ac:dyDescent="0.15">
      <c r="A528" s="5"/>
      <c r="B528" s="5"/>
    </row>
    <row r="529" spans="1:2" ht="14" x14ac:dyDescent="0.15">
      <c r="A529" s="5"/>
      <c r="B529" s="5"/>
    </row>
    <row r="530" spans="1:2" ht="14" x14ac:dyDescent="0.15">
      <c r="A530" s="5"/>
      <c r="B530" s="5"/>
    </row>
    <row r="531" spans="1:2" ht="14" x14ac:dyDescent="0.15">
      <c r="A531" s="5"/>
      <c r="B531" s="5"/>
    </row>
    <row r="532" spans="1:2" ht="14" x14ac:dyDescent="0.15">
      <c r="A532" s="5"/>
      <c r="B532" s="5"/>
    </row>
    <row r="533" spans="1:2" ht="14" x14ac:dyDescent="0.15">
      <c r="A533" s="5"/>
      <c r="B533" s="5"/>
    </row>
    <row r="534" spans="1:2" ht="14" x14ac:dyDescent="0.15">
      <c r="A534" s="5"/>
      <c r="B534" s="5"/>
    </row>
    <row r="535" spans="1:2" ht="14" x14ac:dyDescent="0.15">
      <c r="A535" s="5"/>
      <c r="B535" s="5"/>
    </row>
    <row r="536" spans="1:2" ht="14" x14ac:dyDescent="0.15">
      <c r="A536" s="5"/>
      <c r="B536" s="5"/>
    </row>
    <row r="537" spans="1:2" ht="14" x14ac:dyDescent="0.15">
      <c r="A537" s="5"/>
      <c r="B537" s="5"/>
    </row>
    <row r="538" spans="1:2" ht="14" x14ac:dyDescent="0.15">
      <c r="A538" s="5"/>
      <c r="B538" s="5"/>
    </row>
    <row r="539" spans="1:2" ht="14" x14ac:dyDescent="0.15">
      <c r="A539" s="5"/>
      <c r="B539" s="5"/>
    </row>
    <row r="540" spans="1:2" ht="14" x14ac:dyDescent="0.15">
      <c r="A540" s="5"/>
      <c r="B540" s="5"/>
    </row>
    <row r="541" spans="1:2" ht="14" x14ac:dyDescent="0.15">
      <c r="A541" s="5"/>
      <c r="B541" s="5"/>
    </row>
    <row r="542" spans="1:2" ht="14" x14ac:dyDescent="0.15">
      <c r="A542" s="5"/>
      <c r="B542" s="5"/>
    </row>
    <row r="543" spans="1:2" ht="14" x14ac:dyDescent="0.15">
      <c r="A543" s="5"/>
      <c r="B543" s="5"/>
    </row>
    <row r="544" spans="1:2" ht="14" x14ac:dyDescent="0.15">
      <c r="A544" s="5"/>
      <c r="B544" s="5"/>
    </row>
    <row r="545" spans="1:2" ht="14" x14ac:dyDescent="0.15">
      <c r="A545" s="5"/>
      <c r="B545" s="5"/>
    </row>
    <row r="546" spans="1:2" ht="14" x14ac:dyDescent="0.15">
      <c r="A546" s="5"/>
      <c r="B546" s="5"/>
    </row>
    <row r="547" spans="1:2" ht="14" x14ac:dyDescent="0.15">
      <c r="A547" s="5"/>
      <c r="B547" s="5"/>
    </row>
    <row r="548" spans="1:2" ht="14" x14ac:dyDescent="0.15">
      <c r="A548" s="5"/>
      <c r="B548" s="5"/>
    </row>
    <row r="549" spans="1:2" ht="14" x14ac:dyDescent="0.15">
      <c r="A549" s="5"/>
      <c r="B549" s="5"/>
    </row>
    <row r="550" spans="1:2" ht="14" x14ac:dyDescent="0.15">
      <c r="A550" s="5"/>
      <c r="B550" s="5"/>
    </row>
    <row r="551" spans="1:2" ht="14" x14ac:dyDescent="0.15">
      <c r="A551" s="5"/>
      <c r="B551" s="5"/>
    </row>
    <row r="552" spans="1:2" ht="14" x14ac:dyDescent="0.15">
      <c r="A552" s="5"/>
      <c r="B552" s="5"/>
    </row>
    <row r="553" spans="1:2" ht="14" x14ac:dyDescent="0.15">
      <c r="A553" s="5"/>
      <c r="B553" s="5"/>
    </row>
    <row r="554" spans="1:2" ht="14" x14ac:dyDescent="0.15">
      <c r="A554" s="5"/>
      <c r="B554" s="5"/>
    </row>
    <row r="555" spans="1:2" ht="14" x14ac:dyDescent="0.15">
      <c r="A555" s="5"/>
      <c r="B555" s="5"/>
    </row>
    <row r="556" spans="1:2" ht="14" x14ac:dyDescent="0.15">
      <c r="A556" s="5"/>
      <c r="B556" s="5"/>
    </row>
    <row r="557" spans="1:2" ht="14" x14ac:dyDescent="0.15">
      <c r="A557" s="5"/>
      <c r="B557" s="5"/>
    </row>
    <row r="558" spans="1:2" ht="14" x14ac:dyDescent="0.15">
      <c r="A558" s="5"/>
      <c r="B558" s="5"/>
    </row>
    <row r="559" spans="1:2" ht="14" x14ac:dyDescent="0.15">
      <c r="A559" s="5"/>
      <c r="B559" s="5"/>
    </row>
    <row r="560" spans="1:2" ht="14" x14ac:dyDescent="0.15">
      <c r="A560" s="5"/>
      <c r="B560" s="5"/>
    </row>
    <row r="561" spans="1:2" ht="14" x14ac:dyDescent="0.15">
      <c r="A561" s="5"/>
      <c r="B561" s="5"/>
    </row>
    <row r="562" spans="1:2" ht="14" x14ac:dyDescent="0.15">
      <c r="A562" s="5"/>
      <c r="B562" s="5"/>
    </row>
    <row r="563" spans="1:2" ht="14" x14ac:dyDescent="0.15">
      <c r="A563" s="5"/>
      <c r="B563" s="5"/>
    </row>
    <row r="564" spans="1:2" ht="14" x14ac:dyDescent="0.15">
      <c r="A564" s="5"/>
      <c r="B564" s="5"/>
    </row>
    <row r="565" spans="1:2" ht="14" x14ac:dyDescent="0.15">
      <c r="A565" s="5"/>
      <c r="B565" s="5"/>
    </row>
    <row r="566" spans="1:2" ht="14" x14ac:dyDescent="0.15">
      <c r="A566" s="5"/>
      <c r="B566" s="5"/>
    </row>
    <row r="567" spans="1:2" ht="14" x14ac:dyDescent="0.15">
      <c r="A567" s="5"/>
      <c r="B567" s="5"/>
    </row>
    <row r="568" spans="1:2" ht="14" x14ac:dyDescent="0.15">
      <c r="A568" s="5"/>
      <c r="B568" s="5"/>
    </row>
    <row r="569" spans="1:2" ht="14" x14ac:dyDescent="0.15">
      <c r="A569" s="5"/>
      <c r="B569" s="5"/>
    </row>
    <row r="570" spans="1:2" ht="14" x14ac:dyDescent="0.15">
      <c r="A570" s="5"/>
      <c r="B570" s="5"/>
    </row>
    <row r="571" spans="1:2" ht="14" x14ac:dyDescent="0.15">
      <c r="A571" s="5"/>
      <c r="B571" s="5"/>
    </row>
    <row r="572" spans="1:2" ht="14" x14ac:dyDescent="0.15">
      <c r="A572" s="5"/>
      <c r="B572" s="5"/>
    </row>
    <row r="573" spans="1:2" ht="14" x14ac:dyDescent="0.15">
      <c r="A573" s="5"/>
      <c r="B573" s="5"/>
    </row>
    <row r="574" spans="1:2" ht="14" x14ac:dyDescent="0.15">
      <c r="A574" s="5"/>
      <c r="B574" s="5"/>
    </row>
    <row r="575" spans="1:2" ht="14" x14ac:dyDescent="0.15">
      <c r="A575" s="5"/>
      <c r="B575" s="5"/>
    </row>
    <row r="576" spans="1:2" ht="14" x14ac:dyDescent="0.15">
      <c r="A576" s="5"/>
      <c r="B576" s="5"/>
    </row>
    <row r="577" spans="1:2" ht="14" x14ac:dyDescent="0.15">
      <c r="A577" s="5"/>
      <c r="B577" s="5"/>
    </row>
    <row r="578" spans="1:2" ht="14" x14ac:dyDescent="0.15">
      <c r="A578" s="5"/>
      <c r="B578" s="5"/>
    </row>
    <row r="579" spans="1:2" ht="14" x14ac:dyDescent="0.15">
      <c r="A579" s="5"/>
      <c r="B579" s="5"/>
    </row>
    <row r="580" spans="1:2" ht="14" x14ac:dyDescent="0.15">
      <c r="A580" s="5"/>
      <c r="B580" s="5"/>
    </row>
    <row r="581" spans="1:2" ht="14" x14ac:dyDescent="0.15">
      <c r="A581" s="5"/>
      <c r="B581" s="5"/>
    </row>
    <row r="582" spans="1:2" ht="14" x14ac:dyDescent="0.15">
      <c r="A582" s="5"/>
      <c r="B582" s="5"/>
    </row>
    <row r="583" spans="1:2" ht="14" x14ac:dyDescent="0.15">
      <c r="A583" s="5"/>
      <c r="B583" s="5"/>
    </row>
    <row r="584" spans="1:2" ht="14" x14ac:dyDescent="0.15">
      <c r="A584" s="5"/>
      <c r="B584" s="5"/>
    </row>
    <row r="585" spans="1:2" ht="14" x14ac:dyDescent="0.15">
      <c r="A585" s="5"/>
      <c r="B585" s="5"/>
    </row>
    <row r="586" spans="1:2" ht="14" x14ac:dyDescent="0.15">
      <c r="A586" s="5"/>
      <c r="B586" s="5"/>
    </row>
    <row r="587" spans="1:2" ht="14" x14ac:dyDescent="0.15">
      <c r="A587" s="5"/>
      <c r="B587" s="5"/>
    </row>
    <row r="588" spans="1:2" ht="14" x14ac:dyDescent="0.15">
      <c r="A588" s="5"/>
      <c r="B588" s="5"/>
    </row>
    <row r="589" spans="1:2" ht="14" x14ac:dyDescent="0.15">
      <c r="A589" s="5"/>
      <c r="B589" s="5"/>
    </row>
    <row r="590" spans="1:2" ht="14" x14ac:dyDescent="0.15">
      <c r="A590" s="5"/>
      <c r="B590" s="5"/>
    </row>
    <row r="591" spans="1:2" ht="14" x14ac:dyDescent="0.15">
      <c r="A591" s="5"/>
      <c r="B591" s="5"/>
    </row>
    <row r="592" spans="1:2" ht="14" x14ac:dyDescent="0.15">
      <c r="A592" s="5"/>
      <c r="B592" s="5"/>
    </row>
    <row r="593" spans="1:2" ht="14" x14ac:dyDescent="0.15">
      <c r="A593" s="5"/>
      <c r="B593" s="5"/>
    </row>
    <row r="594" spans="1:2" ht="14" x14ac:dyDescent="0.15">
      <c r="A594" s="5"/>
      <c r="B594" s="5"/>
    </row>
    <row r="595" spans="1:2" ht="14" x14ac:dyDescent="0.15">
      <c r="A595" s="5"/>
      <c r="B595" s="5"/>
    </row>
    <row r="596" spans="1:2" ht="14" x14ac:dyDescent="0.15">
      <c r="A596" s="5"/>
      <c r="B596" s="5"/>
    </row>
    <row r="597" spans="1:2" ht="14" x14ac:dyDescent="0.15">
      <c r="A597" s="5"/>
      <c r="B597" s="5"/>
    </row>
    <row r="598" spans="1:2" ht="14" x14ac:dyDescent="0.15">
      <c r="A598" s="5"/>
      <c r="B598" s="5"/>
    </row>
    <row r="599" spans="1:2" ht="14" x14ac:dyDescent="0.15">
      <c r="A599" s="5"/>
      <c r="B599" s="5"/>
    </row>
    <row r="600" spans="1:2" ht="14" x14ac:dyDescent="0.15">
      <c r="A600" s="5"/>
      <c r="B600" s="5"/>
    </row>
    <row r="601" spans="1:2" ht="14" x14ac:dyDescent="0.15">
      <c r="A601" s="5"/>
      <c r="B601" s="5"/>
    </row>
    <row r="602" spans="1:2" ht="14" x14ac:dyDescent="0.15">
      <c r="A602" s="5"/>
      <c r="B602" s="5"/>
    </row>
    <row r="603" spans="1:2" ht="14" x14ac:dyDescent="0.15">
      <c r="A603" s="5"/>
      <c r="B603" s="5"/>
    </row>
    <row r="604" spans="1:2" ht="14" x14ac:dyDescent="0.15">
      <c r="A604" s="5"/>
      <c r="B604" s="5"/>
    </row>
    <row r="605" spans="1:2" ht="14" x14ac:dyDescent="0.15">
      <c r="A605" s="5"/>
      <c r="B605" s="5"/>
    </row>
    <row r="606" spans="1:2" ht="14" x14ac:dyDescent="0.15">
      <c r="A606" s="5"/>
      <c r="B606" s="5"/>
    </row>
    <row r="607" spans="1:2" ht="14" x14ac:dyDescent="0.15">
      <c r="A607" s="5"/>
      <c r="B607" s="5"/>
    </row>
    <row r="608" spans="1:2" ht="14" x14ac:dyDescent="0.15">
      <c r="A608" s="5"/>
      <c r="B608" s="5"/>
    </row>
    <row r="609" spans="1:2" ht="14" x14ac:dyDescent="0.15">
      <c r="A609" s="5"/>
      <c r="B609" s="5"/>
    </row>
    <row r="610" spans="1:2" ht="14" x14ac:dyDescent="0.15">
      <c r="A610" s="5"/>
      <c r="B610" s="5"/>
    </row>
    <row r="611" spans="1:2" ht="14" x14ac:dyDescent="0.15">
      <c r="A611" s="5"/>
      <c r="B611" s="5"/>
    </row>
    <row r="612" spans="1:2" ht="14" x14ac:dyDescent="0.15">
      <c r="A612" s="5"/>
      <c r="B612" s="5"/>
    </row>
    <row r="613" spans="1:2" ht="14" x14ac:dyDescent="0.15">
      <c r="A613" s="5"/>
      <c r="B613" s="5"/>
    </row>
    <row r="614" spans="1:2" ht="14" x14ac:dyDescent="0.15">
      <c r="A614" s="5"/>
      <c r="B614" s="5"/>
    </row>
    <row r="615" spans="1:2" ht="14" x14ac:dyDescent="0.15">
      <c r="A615" s="5"/>
      <c r="B615" s="5"/>
    </row>
    <row r="616" spans="1:2" ht="14" x14ac:dyDescent="0.15">
      <c r="A616" s="5"/>
      <c r="B616" s="5"/>
    </row>
    <row r="617" spans="1:2" ht="14" x14ac:dyDescent="0.15">
      <c r="A617" s="5"/>
      <c r="B617" s="5"/>
    </row>
    <row r="618" spans="1:2" ht="14" x14ac:dyDescent="0.15">
      <c r="A618" s="5"/>
      <c r="B618" s="5"/>
    </row>
    <row r="619" spans="1:2" ht="14" x14ac:dyDescent="0.15">
      <c r="A619" s="5"/>
      <c r="B619" s="5"/>
    </row>
    <row r="620" spans="1:2" ht="14" x14ac:dyDescent="0.15">
      <c r="A620" s="5"/>
      <c r="B620" s="5"/>
    </row>
    <row r="621" spans="1:2" ht="14" x14ac:dyDescent="0.15">
      <c r="A621" s="5"/>
      <c r="B621" s="5"/>
    </row>
    <row r="622" spans="1:2" ht="14" x14ac:dyDescent="0.15">
      <c r="A622" s="5"/>
      <c r="B622" s="5"/>
    </row>
    <row r="623" spans="1:2" ht="14" x14ac:dyDescent="0.15">
      <c r="A623" s="5"/>
      <c r="B623" s="5"/>
    </row>
    <row r="624" spans="1:2" ht="14" x14ac:dyDescent="0.15">
      <c r="A624" s="5"/>
      <c r="B624" s="5"/>
    </row>
    <row r="625" spans="1:2" ht="14" x14ac:dyDescent="0.15">
      <c r="A625" s="5"/>
      <c r="B625" s="5"/>
    </row>
    <row r="626" spans="1:2" ht="14" x14ac:dyDescent="0.15">
      <c r="A626" s="5"/>
      <c r="B626" s="5"/>
    </row>
    <row r="627" spans="1:2" ht="14" x14ac:dyDescent="0.15">
      <c r="A627" s="5"/>
      <c r="B627" s="5"/>
    </row>
    <row r="628" spans="1:2" ht="14" x14ac:dyDescent="0.15">
      <c r="A628" s="5"/>
      <c r="B628" s="5"/>
    </row>
    <row r="629" spans="1:2" ht="14" x14ac:dyDescent="0.15">
      <c r="A629" s="5"/>
      <c r="B629" s="5"/>
    </row>
    <row r="630" spans="1:2" ht="14" x14ac:dyDescent="0.15">
      <c r="A630" s="5"/>
      <c r="B630" s="5"/>
    </row>
    <row r="631" spans="1:2" ht="14" x14ac:dyDescent="0.15">
      <c r="A631" s="5"/>
      <c r="B631" s="5"/>
    </row>
    <row r="632" spans="1:2" ht="14" x14ac:dyDescent="0.15">
      <c r="A632" s="5"/>
      <c r="B632" s="5"/>
    </row>
    <row r="633" spans="1:2" ht="14" x14ac:dyDescent="0.15">
      <c r="A633" s="5"/>
      <c r="B633" s="5"/>
    </row>
    <row r="634" spans="1:2" ht="14" x14ac:dyDescent="0.15">
      <c r="A634" s="5"/>
      <c r="B634" s="5"/>
    </row>
    <row r="635" spans="1:2" ht="14" x14ac:dyDescent="0.15">
      <c r="A635" s="5"/>
      <c r="B635" s="5"/>
    </row>
    <row r="636" spans="1:2" ht="14" x14ac:dyDescent="0.15">
      <c r="A636" s="5"/>
      <c r="B636" s="5"/>
    </row>
    <row r="637" spans="1:2" ht="14" x14ac:dyDescent="0.15">
      <c r="A637" s="5"/>
      <c r="B637" s="5"/>
    </row>
    <row r="638" spans="1:2" ht="14" x14ac:dyDescent="0.15">
      <c r="A638" s="5"/>
      <c r="B638" s="5"/>
    </row>
    <row r="639" spans="1:2" ht="14" x14ac:dyDescent="0.15">
      <c r="A639" s="5"/>
      <c r="B639" s="5"/>
    </row>
    <row r="640" spans="1:2" ht="14" x14ac:dyDescent="0.15">
      <c r="A640" s="5"/>
      <c r="B640" s="5"/>
    </row>
    <row r="641" spans="1:2" ht="14" x14ac:dyDescent="0.15">
      <c r="A641" s="5"/>
      <c r="B641" s="5"/>
    </row>
    <row r="642" spans="1:2" ht="14" x14ac:dyDescent="0.15">
      <c r="A642" s="5"/>
      <c r="B642" s="5"/>
    </row>
    <row r="643" spans="1:2" ht="14" x14ac:dyDescent="0.15">
      <c r="A643" s="5"/>
      <c r="B643" s="5"/>
    </row>
    <row r="644" spans="1:2" ht="14" x14ac:dyDescent="0.15">
      <c r="A644" s="5"/>
      <c r="B644" s="5"/>
    </row>
    <row r="645" spans="1:2" ht="14" x14ac:dyDescent="0.15">
      <c r="A645" s="5"/>
      <c r="B645" s="5"/>
    </row>
    <row r="646" spans="1:2" ht="14" x14ac:dyDescent="0.15">
      <c r="A646" s="5"/>
      <c r="B646" s="5"/>
    </row>
    <row r="647" spans="1:2" ht="14" x14ac:dyDescent="0.15">
      <c r="A647" s="5"/>
      <c r="B647" s="5"/>
    </row>
    <row r="648" spans="1:2" ht="14" x14ac:dyDescent="0.15">
      <c r="A648" s="5"/>
      <c r="B648" s="5"/>
    </row>
    <row r="649" spans="1:2" ht="14" x14ac:dyDescent="0.15">
      <c r="A649" s="5"/>
      <c r="B649" s="5"/>
    </row>
    <row r="650" spans="1:2" ht="14" x14ac:dyDescent="0.15">
      <c r="A650" s="5"/>
      <c r="B650" s="5"/>
    </row>
    <row r="651" spans="1:2" ht="14" x14ac:dyDescent="0.15">
      <c r="A651" s="5"/>
      <c r="B651" s="5"/>
    </row>
    <row r="652" spans="1:2" ht="14" x14ac:dyDescent="0.15">
      <c r="A652" s="5"/>
      <c r="B652" s="5"/>
    </row>
    <row r="653" spans="1:2" ht="14" x14ac:dyDescent="0.15">
      <c r="A653" s="5"/>
      <c r="B653" s="5"/>
    </row>
    <row r="654" spans="1:2" ht="14" x14ac:dyDescent="0.15">
      <c r="A654" s="5"/>
      <c r="B654" s="5"/>
    </row>
    <row r="655" spans="1:2" ht="14" x14ac:dyDescent="0.15">
      <c r="A655" s="5"/>
      <c r="B655" s="5"/>
    </row>
    <row r="656" spans="1:2" ht="14" x14ac:dyDescent="0.15">
      <c r="A656" s="5"/>
      <c r="B656" s="5"/>
    </row>
    <row r="657" spans="1:2" ht="14" x14ac:dyDescent="0.15">
      <c r="A657" s="5"/>
      <c r="B657" s="5"/>
    </row>
    <row r="658" spans="1:2" ht="14" x14ac:dyDescent="0.15">
      <c r="A658" s="5"/>
      <c r="B658" s="5"/>
    </row>
    <row r="659" spans="1:2" ht="14" x14ac:dyDescent="0.15">
      <c r="A659" s="5"/>
      <c r="B659" s="5"/>
    </row>
    <row r="660" spans="1:2" ht="14" x14ac:dyDescent="0.15">
      <c r="A660" s="5"/>
      <c r="B660" s="5"/>
    </row>
    <row r="661" spans="1:2" ht="14" x14ac:dyDescent="0.15">
      <c r="A661" s="5"/>
      <c r="B661" s="5"/>
    </row>
    <row r="662" spans="1:2" ht="14" x14ac:dyDescent="0.15">
      <c r="A662" s="5"/>
      <c r="B662" s="5"/>
    </row>
    <row r="663" spans="1:2" ht="14" x14ac:dyDescent="0.15">
      <c r="A663" s="5"/>
      <c r="B663" s="5"/>
    </row>
    <row r="664" spans="1:2" ht="14" x14ac:dyDescent="0.15">
      <c r="A664" s="5"/>
      <c r="B664" s="5"/>
    </row>
    <row r="665" spans="1:2" ht="14" x14ac:dyDescent="0.15">
      <c r="A665" s="5"/>
      <c r="B665" s="5"/>
    </row>
    <row r="666" spans="1:2" ht="14" x14ac:dyDescent="0.15">
      <c r="A666" s="5"/>
      <c r="B666" s="5"/>
    </row>
    <row r="667" spans="1:2" ht="14" x14ac:dyDescent="0.15">
      <c r="A667" s="5"/>
      <c r="B667" s="5"/>
    </row>
    <row r="668" spans="1:2" ht="14" x14ac:dyDescent="0.15">
      <c r="A668" s="5"/>
      <c r="B668" s="5"/>
    </row>
    <row r="669" spans="1:2" ht="14" x14ac:dyDescent="0.15">
      <c r="A669" s="5"/>
      <c r="B669" s="5"/>
    </row>
    <row r="670" spans="1:2" ht="14" x14ac:dyDescent="0.15">
      <c r="A670" s="5"/>
      <c r="B670" s="5"/>
    </row>
    <row r="671" spans="1:2" ht="14" x14ac:dyDescent="0.15">
      <c r="A671" s="5"/>
      <c r="B671" s="5"/>
    </row>
    <row r="672" spans="1:2" ht="14" x14ac:dyDescent="0.15">
      <c r="A672" s="5"/>
      <c r="B672" s="5"/>
    </row>
    <row r="673" spans="1:2" ht="14" x14ac:dyDescent="0.15">
      <c r="A673" s="5"/>
      <c r="B673" s="5"/>
    </row>
    <row r="674" spans="1:2" ht="14" x14ac:dyDescent="0.15">
      <c r="A674" s="5"/>
      <c r="B674" s="5"/>
    </row>
    <row r="675" spans="1:2" ht="14" x14ac:dyDescent="0.15">
      <c r="A675" s="5"/>
      <c r="B675" s="5"/>
    </row>
    <row r="676" spans="1:2" ht="14" x14ac:dyDescent="0.15">
      <c r="A676" s="5"/>
      <c r="B676" s="5"/>
    </row>
    <row r="677" spans="1:2" ht="14" x14ac:dyDescent="0.15">
      <c r="A677" s="5"/>
      <c r="B677" s="5"/>
    </row>
    <row r="678" spans="1:2" ht="14" x14ac:dyDescent="0.15">
      <c r="A678" s="5"/>
      <c r="B678" s="5"/>
    </row>
    <row r="679" spans="1:2" ht="14" x14ac:dyDescent="0.15">
      <c r="A679" s="5"/>
      <c r="B679" s="5"/>
    </row>
    <row r="680" spans="1:2" ht="14" x14ac:dyDescent="0.15">
      <c r="A680" s="5"/>
      <c r="B680" s="5"/>
    </row>
    <row r="681" spans="1:2" ht="14" x14ac:dyDescent="0.15">
      <c r="A681" s="5"/>
      <c r="B681" s="5"/>
    </row>
    <row r="682" spans="1:2" ht="14" x14ac:dyDescent="0.15">
      <c r="A682" s="5"/>
      <c r="B682" s="5"/>
    </row>
    <row r="683" spans="1:2" ht="14" x14ac:dyDescent="0.15">
      <c r="A683" s="5"/>
      <c r="B683" s="5"/>
    </row>
    <row r="684" spans="1:2" ht="14" x14ac:dyDescent="0.15">
      <c r="A684" s="5"/>
      <c r="B684" s="5"/>
    </row>
    <row r="685" spans="1:2" ht="14" x14ac:dyDescent="0.15">
      <c r="A685" s="5"/>
      <c r="B685" s="5"/>
    </row>
    <row r="686" spans="1:2" ht="14" x14ac:dyDescent="0.15">
      <c r="A686" s="5"/>
      <c r="B686" s="5"/>
    </row>
    <row r="687" spans="1:2" ht="14" x14ac:dyDescent="0.15">
      <c r="A687" s="5"/>
      <c r="B687" s="5"/>
    </row>
    <row r="688" spans="1:2" ht="14" x14ac:dyDescent="0.15">
      <c r="A688" s="5"/>
      <c r="B688" s="5"/>
    </row>
    <row r="689" spans="1:2" ht="14" x14ac:dyDescent="0.15">
      <c r="A689" s="5"/>
      <c r="B689" s="5"/>
    </row>
    <row r="690" spans="1:2" ht="14" x14ac:dyDescent="0.15">
      <c r="A690" s="5"/>
      <c r="B690" s="5"/>
    </row>
    <row r="691" spans="1:2" ht="14" x14ac:dyDescent="0.15">
      <c r="A691" s="5"/>
      <c r="B691" s="5"/>
    </row>
    <row r="692" spans="1:2" ht="14" x14ac:dyDescent="0.15">
      <c r="A692" s="5"/>
      <c r="B692" s="5"/>
    </row>
    <row r="693" spans="1:2" ht="14" x14ac:dyDescent="0.15">
      <c r="A693" s="5"/>
      <c r="B693" s="5"/>
    </row>
    <row r="694" spans="1:2" ht="14" x14ac:dyDescent="0.15">
      <c r="A694" s="5"/>
      <c r="B694" s="5"/>
    </row>
    <row r="695" spans="1:2" ht="14" x14ac:dyDescent="0.15">
      <c r="A695" s="5"/>
      <c r="B695" s="5"/>
    </row>
    <row r="696" spans="1:2" ht="14" x14ac:dyDescent="0.15">
      <c r="A696" s="5"/>
      <c r="B696" s="5"/>
    </row>
    <row r="697" spans="1:2" ht="14" x14ac:dyDescent="0.15">
      <c r="A697" s="5"/>
      <c r="B697" s="5"/>
    </row>
    <row r="698" spans="1:2" ht="14" x14ac:dyDescent="0.15">
      <c r="A698" s="5"/>
      <c r="B698" s="5"/>
    </row>
    <row r="699" spans="1:2" ht="14" x14ac:dyDescent="0.15">
      <c r="A699" s="5"/>
      <c r="B699" s="5"/>
    </row>
    <row r="700" spans="1:2" ht="14" x14ac:dyDescent="0.15">
      <c r="A700" s="5"/>
      <c r="B700" s="5"/>
    </row>
    <row r="701" spans="1:2" ht="14" x14ac:dyDescent="0.15">
      <c r="A701" s="5"/>
      <c r="B701" s="5"/>
    </row>
    <row r="702" spans="1:2" ht="14" x14ac:dyDescent="0.15">
      <c r="A702" s="5"/>
      <c r="B702" s="5"/>
    </row>
    <row r="703" spans="1:2" ht="14" x14ac:dyDescent="0.15">
      <c r="A703" s="5"/>
      <c r="B703" s="5"/>
    </row>
    <row r="704" spans="1:2" ht="14" x14ac:dyDescent="0.15">
      <c r="A704" s="5"/>
      <c r="B704" s="5"/>
    </row>
    <row r="705" spans="1:2" ht="14" x14ac:dyDescent="0.15">
      <c r="A705" s="5"/>
      <c r="B705" s="5"/>
    </row>
    <row r="706" spans="1:2" ht="14" x14ac:dyDescent="0.15">
      <c r="A706" s="5"/>
      <c r="B706" s="5"/>
    </row>
    <row r="707" spans="1:2" ht="14" x14ac:dyDescent="0.15">
      <c r="A707" s="5"/>
      <c r="B707" s="5"/>
    </row>
    <row r="708" spans="1:2" ht="14" x14ac:dyDescent="0.15">
      <c r="A708" s="5"/>
      <c r="B708" s="5"/>
    </row>
    <row r="709" spans="1:2" ht="14" x14ac:dyDescent="0.15">
      <c r="A709" s="5"/>
      <c r="B709" s="5"/>
    </row>
    <row r="710" spans="1:2" ht="14" x14ac:dyDescent="0.15">
      <c r="A710" s="5"/>
      <c r="B710" s="5"/>
    </row>
    <row r="711" spans="1:2" ht="14" x14ac:dyDescent="0.15">
      <c r="A711" s="5"/>
      <c r="B711" s="5"/>
    </row>
    <row r="712" spans="1:2" ht="14" x14ac:dyDescent="0.15">
      <c r="A712" s="5"/>
      <c r="B712" s="5"/>
    </row>
    <row r="713" spans="1:2" ht="14" x14ac:dyDescent="0.15">
      <c r="A713" s="5"/>
      <c r="B713" s="5"/>
    </row>
    <row r="714" spans="1:2" ht="14" x14ac:dyDescent="0.15">
      <c r="A714" s="5"/>
      <c r="B714" s="5"/>
    </row>
    <row r="715" spans="1:2" ht="14" x14ac:dyDescent="0.15">
      <c r="A715" s="5"/>
      <c r="B715" s="5"/>
    </row>
    <row r="716" spans="1:2" ht="14" x14ac:dyDescent="0.15">
      <c r="A716" s="5"/>
      <c r="B716" s="5"/>
    </row>
    <row r="717" spans="1:2" ht="14" x14ac:dyDescent="0.15">
      <c r="A717" s="5"/>
      <c r="B717" s="5"/>
    </row>
    <row r="718" spans="1:2" ht="14" x14ac:dyDescent="0.15">
      <c r="A718" s="5"/>
      <c r="B718" s="5"/>
    </row>
    <row r="719" spans="1:2" ht="14" x14ac:dyDescent="0.15">
      <c r="A719" s="5"/>
      <c r="B719" s="5"/>
    </row>
    <row r="720" spans="1:2" ht="14" x14ac:dyDescent="0.15">
      <c r="A720" s="5"/>
      <c r="B720" s="5"/>
    </row>
    <row r="721" spans="1:2" ht="14" x14ac:dyDescent="0.15">
      <c r="A721" s="5"/>
      <c r="B721" s="5"/>
    </row>
    <row r="722" spans="1:2" ht="14" x14ac:dyDescent="0.15">
      <c r="A722" s="5"/>
      <c r="B722" s="5"/>
    </row>
    <row r="723" spans="1:2" ht="14" x14ac:dyDescent="0.15">
      <c r="A723" s="5"/>
      <c r="B723" s="5"/>
    </row>
    <row r="724" spans="1:2" ht="14" x14ac:dyDescent="0.15">
      <c r="A724" s="5"/>
      <c r="B724" s="5"/>
    </row>
    <row r="725" spans="1:2" ht="14" x14ac:dyDescent="0.15">
      <c r="A725" s="5"/>
      <c r="B725" s="5"/>
    </row>
    <row r="726" spans="1:2" ht="14" x14ac:dyDescent="0.15">
      <c r="A726" s="5"/>
      <c r="B726" s="5"/>
    </row>
    <row r="727" spans="1:2" ht="14" x14ac:dyDescent="0.15">
      <c r="A727" s="5"/>
      <c r="B727" s="5"/>
    </row>
    <row r="728" spans="1:2" ht="14" x14ac:dyDescent="0.15">
      <c r="A728" s="5"/>
      <c r="B728" s="5"/>
    </row>
    <row r="729" spans="1:2" ht="14" x14ac:dyDescent="0.15">
      <c r="A729" s="5"/>
      <c r="B729" s="5"/>
    </row>
    <row r="730" spans="1:2" ht="14" x14ac:dyDescent="0.15">
      <c r="A730" s="5"/>
      <c r="B730" s="5"/>
    </row>
    <row r="731" spans="1:2" ht="14" x14ac:dyDescent="0.15">
      <c r="A731" s="5"/>
      <c r="B731" s="5"/>
    </row>
    <row r="732" spans="1:2" ht="14" x14ac:dyDescent="0.15">
      <c r="A732" s="5"/>
      <c r="B732" s="5"/>
    </row>
    <row r="733" spans="1:2" ht="14" x14ac:dyDescent="0.15">
      <c r="A733" s="5"/>
      <c r="B733" s="5"/>
    </row>
    <row r="734" spans="1:2" ht="14" x14ac:dyDescent="0.15">
      <c r="A734" s="5"/>
      <c r="B734" s="5"/>
    </row>
    <row r="735" spans="1:2" ht="14" x14ac:dyDescent="0.15">
      <c r="A735" s="5"/>
      <c r="B735" s="5"/>
    </row>
    <row r="736" spans="1:2" ht="14" x14ac:dyDescent="0.15">
      <c r="A736" s="5"/>
      <c r="B736" s="5"/>
    </row>
    <row r="737" spans="1:2" ht="14" x14ac:dyDescent="0.15">
      <c r="A737" s="5"/>
      <c r="B737" s="5"/>
    </row>
    <row r="738" spans="1:2" ht="14" x14ac:dyDescent="0.15">
      <c r="A738" s="5"/>
      <c r="B738" s="5"/>
    </row>
    <row r="739" spans="1:2" ht="14" x14ac:dyDescent="0.15">
      <c r="A739" s="5"/>
      <c r="B739" s="5"/>
    </row>
    <row r="740" spans="1:2" ht="14" x14ac:dyDescent="0.15">
      <c r="A740" s="5"/>
      <c r="B740" s="5"/>
    </row>
    <row r="741" spans="1:2" ht="14" x14ac:dyDescent="0.15">
      <c r="A741" s="5"/>
      <c r="B741" s="5"/>
    </row>
    <row r="742" spans="1:2" ht="14" x14ac:dyDescent="0.15">
      <c r="A742" s="5"/>
      <c r="B742" s="5"/>
    </row>
    <row r="743" spans="1:2" ht="14" x14ac:dyDescent="0.15">
      <c r="A743" s="5"/>
      <c r="B743" s="5"/>
    </row>
    <row r="744" spans="1:2" ht="14" x14ac:dyDescent="0.15">
      <c r="A744" s="5"/>
      <c r="B744" s="5"/>
    </row>
    <row r="745" spans="1:2" ht="14" x14ac:dyDescent="0.15">
      <c r="A745" s="5"/>
      <c r="B745" s="5"/>
    </row>
    <row r="746" spans="1:2" ht="14" x14ac:dyDescent="0.15">
      <c r="A746" s="5"/>
      <c r="B746" s="5"/>
    </row>
    <row r="747" spans="1:2" ht="14" x14ac:dyDescent="0.15">
      <c r="A747" s="5"/>
      <c r="B747" s="5"/>
    </row>
    <row r="748" spans="1:2" ht="14" x14ac:dyDescent="0.15">
      <c r="A748" s="5"/>
      <c r="B748" s="5"/>
    </row>
    <row r="749" spans="1:2" ht="14" x14ac:dyDescent="0.15">
      <c r="A749" s="5"/>
      <c r="B749" s="5"/>
    </row>
    <row r="750" spans="1:2" ht="14" x14ac:dyDescent="0.15">
      <c r="A750" s="5"/>
      <c r="B750" s="5"/>
    </row>
    <row r="751" spans="1:2" ht="14" x14ac:dyDescent="0.15">
      <c r="A751" s="5"/>
      <c r="B751" s="5"/>
    </row>
    <row r="752" spans="1:2" ht="14" x14ac:dyDescent="0.15">
      <c r="A752" s="5"/>
      <c r="B752" s="5"/>
    </row>
    <row r="753" spans="1:2" ht="14" x14ac:dyDescent="0.15">
      <c r="A753" s="5"/>
      <c r="B753" s="5"/>
    </row>
    <row r="754" spans="1:2" ht="14" x14ac:dyDescent="0.15">
      <c r="A754" s="5"/>
      <c r="B754" s="5"/>
    </row>
    <row r="755" spans="1:2" ht="14" x14ac:dyDescent="0.15">
      <c r="A755" s="5"/>
      <c r="B755" s="5"/>
    </row>
    <row r="756" spans="1:2" ht="14" x14ac:dyDescent="0.15">
      <c r="A756" s="5"/>
      <c r="B756" s="5"/>
    </row>
    <row r="757" spans="1:2" ht="14" x14ac:dyDescent="0.15">
      <c r="A757" s="5"/>
      <c r="B757" s="5"/>
    </row>
    <row r="758" spans="1:2" ht="14" x14ac:dyDescent="0.15">
      <c r="A758" s="5"/>
      <c r="B758" s="5"/>
    </row>
    <row r="759" spans="1:2" ht="14" x14ac:dyDescent="0.15">
      <c r="A759" s="5"/>
      <c r="B759" s="5"/>
    </row>
    <row r="760" spans="1:2" ht="14" x14ac:dyDescent="0.15">
      <c r="A760" s="5"/>
      <c r="B760" s="5"/>
    </row>
    <row r="761" spans="1:2" ht="14" x14ac:dyDescent="0.15">
      <c r="A761" s="5"/>
      <c r="B761" s="5"/>
    </row>
    <row r="762" spans="1:2" ht="14" x14ac:dyDescent="0.15">
      <c r="A762" s="5"/>
      <c r="B762" s="5"/>
    </row>
    <row r="763" spans="1:2" ht="14" x14ac:dyDescent="0.15">
      <c r="A763" s="5"/>
      <c r="B763" s="5"/>
    </row>
    <row r="764" spans="1:2" ht="14" x14ac:dyDescent="0.15">
      <c r="A764" s="5"/>
      <c r="B764" s="5"/>
    </row>
    <row r="765" spans="1:2" ht="14" x14ac:dyDescent="0.15">
      <c r="A765" s="5"/>
      <c r="B765" s="5"/>
    </row>
    <row r="766" spans="1:2" ht="14" x14ac:dyDescent="0.15">
      <c r="A766" s="5"/>
      <c r="B766" s="5"/>
    </row>
    <row r="767" spans="1:2" ht="14" x14ac:dyDescent="0.15">
      <c r="A767" s="5"/>
      <c r="B767" s="5"/>
    </row>
    <row r="768" spans="1:2" ht="14" x14ac:dyDescent="0.15">
      <c r="A768" s="5"/>
      <c r="B768" s="5"/>
    </row>
    <row r="769" spans="1:2" ht="14" x14ac:dyDescent="0.15">
      <c r="A769" s="5"/>
      <c r="B769" s="5"/>
    </row>
    <row r="770" spans="1:2" ht="14" x14ac:dyDescent="0.15">
      <c r="A770" s="5"/>
      <c r="B770" s="5"/>
    </row>
    <row r="771" spans="1:2" ht="14" x14ac:dyDescent="0.15">
      <c r="A771" s="5"/>
      <c r="B771" s="5"/>
    </row>
    <row r="772" spans="1:2" ht="14" x14ac:dyDescent="0.15">
      <c r="A772" s="5"/>
      <c r="B772" s="5"/>
    </row>
    <row r="773" spans="1:2" ht="14" x14ac:dyDescent="0.15">
      <c r="A773" s="5"/>
      <c r="B773" s="5"/>
    </row>
    <row r="774" spans="1:2" ht="14" x14ac:dyDescent="0.15">
      <c r="A774" s="5"/>
      <c r="B774" s="5"/>
    </row>
    <row r="775" spans="1:2" ht="14" x14ac:dyDescent="0.15">
      <c r="A775" s="5"/>
      <c r="B775" s="5"/>
    </row>
    <row r="776" spans="1:2" ht="14" x14ac:dyDescent="0.15">
      <c r="A776" s="5"/>
      <c r="B776" s="5"/>
    </row>
    <row r="777" spans="1:2" ht="14" x14ac:dyDescent="0.15">
      <c r="A777" s="5"/>
      <c r="B777" s="5"/>
    </row>
    <row r="778" spans="1:2" ht="14" x14ac:dyDescent="0.15">
      <c r="A778" s="5"/>
      <c r="B778" s="5"/>
    </row>
    <row r="779" spans="1:2" ht="14" x14ac:dyDescent="0.15">
      <c r="A779" s="5"/>
      <c r="B779" s="5"/>
    </row>
    <row r="780" spans="1:2" ht="14" x14ac:dyDescent="0.15">
      <c r="A780" s="5"/>
      <c r="B780" s="5"/>
    </row>
    <row r="781" spans="1:2" ht="14" x14ac:dyDescent="0.15">
      <c r="A781" s="5"/>
      <c r="B781" s="5"/>
    </row>
    <row r="782" spans="1:2" ht="14" x14ac:dyDescent="0.15">
      <c r="A782" s="5"/>
      <c r="B782" s="5"/>
    </row>
    <row r="783" spans="1:2" ht="14" x14ac:dyDescent="0.15">
      <c r="A783" s="5"/>
      <c r="B783" s="5"/>
    </row>
    <row r="784" spans="1:2" ht="14" x14ac:dyDescent="0.15">
      <c r="A784" s="5"/>
      <c r="B784" s="5"/>
    </row>
    <row r="785" spans="1:2" ht="14" x14ac:dyDescent="0.15">
      <c r="A785" s="5"/>
      <c r="B785" s="5"/>
    </row>
    <row r="786" spans="1:2" ht="14" x14ac:dyDescent="0.15">
      <c r="A786" s="5"/>
      <c r="B786" s="5"/>
    </row>
    <row r="787" spans="1:2" ht="14" x14ac:dyDescent="0.15">
      <c r="A787" s="5"/>
      <c r="B787" s="5"/>
    </row>
    <row r="788" spans="1:2" ht="14" x14ac:dyDescent="0.15">
      <c r="A788" s="5"/>
      <c r="B788" s="5"/>
    </row>
    <row r="789" spans="1:2" ht="14" x14ac:dyDescent="0.15">
      <c r="A789" s="5"/>
      <c r="B789" s="5"/>
    </row>
    <row r="790" spans="1:2" ht="14" x14ac:dyDescent="0.15">
      <c r="A790" s="5"/>
      <c r="B790" s="5"/>
    </row>
    <row r="791" spans="1:2" ht="14" x14ac:dyDescent="0.15">
      <c r="A791" s="5"/>
      <c r="B791" s="5"/>
    </row>
    <row r="792" spans="1:2" ht="14" x14ac:dyDescent="0.15">
      <c r="A792" s="5"/>
      <c r="B792" s="5"/>
    </row>
    <row r="793" spans="1:2" ht="14" x14ac:dyDescent="0.15">
      <c r="A793" s="5"/>
      <c r="B793" s="5"/>
    </row>
    <row r="794" spans="1:2" ht="14" x14ac:dyDescent="0.15">
      <c r="A794" s="5"/>
      <c r="B794" s="5"/>
    </row>
    <row r="795" spans="1:2" ht="14" x14ac:dyDescent="0.15">
      <c r="A795" s="5"/>
      <c r="B795" s="5"/>
    </row>
    <row r="796" spans="1:2" ht="14" x14ac:dyDescent="0.15">
      <c r="A796" s="5"/>
      <c r="B796" s="5"/>
    </row>
    <row r="797" spans="1:2" ht="14" x14ac:dyDescent="0.15">
      <c r="A797" s="5"/>
      <c r="B797" s="5"/>
    </row>
    <row r="798" spans="1:2" ht="14" x14ac:dyDescent="0.15">
      <c r="A798" s="5"/>
      <c r="B798" s="5"/>
    </row>
    <row r="799" spans="1:2" ht="14" x14ac:dyDescent="0.15">
      <c r="A799" s="5"/>
      <c r="B799" s="5"/>
    </row>
    <row r="800" spans="1:2" ht="14" x14ac:dyDescent="0.15">
      <c r="A800" s="5"/>
      <c r="B800" s="5"/>
    </row>
    <row r="801" spans="1:2" ht="14" x14ac:dyDescent="0.15">
      <c r="A801" s="5"/>
      <c r="B801" s="5"/>
    </row>
    <row r="802" spans="1:2" ht="14" x14ac:dyDescent="0.15">
      <c r="A802" s="5"/>
      <c r="B802" s="5"/>
    </row>
    <row r="803" spans="1:2" ht="14" x14ac:dyDescent="0.15">
      <c r="A803" s="5"/>
      <c r="B803" s="5"/>
    </row>
    <row r="804" spans="1:2" ht="14" x14ac:dyDescent="0.15">
      <c r="A804" s="5"/>
      <c r="B804" s="5"/>
    </row>
    <row r="805" spans="1:2" ht="14" x14ac:dyDescent="0.15">
      <c r="A805" s="5"/>
      <c r="B805" s="5"/>
    </row>
    <row r="806" spans="1:2" ht="14" x14ac:dyDescent="0.15">
      <c r="A806" s="5"/>
      <c r="B806" s="5"/>
    </row>
    <row r="807" spans="1:2" ht="14" x14ac:dyDescent="0.15">
      <c r="A807" s="5"/>
      <c r="B807" s="5"/>
    </row>
    <row r="808" spans="1:2" ht="14" x14ac:dyDescent="0.15">
      <c r="A808" s="5"/>
      <c r="B808" s="5"/>
    </row>
    <row r="809" spans="1:2" ht="14" x14ac:dyDescent="0.15">
      <c r="A809" s="5"/>
      <c r="B809" s="5"/>
    </row>
    <row r="810" spans="1:2" ht="14" x14ac:dyDescent="0.15">
      <c r="A810" s="5"/>
      <c r="B810" s="5"/>
    </row>
    <row r="811" spans="1:2" ht="14" x14ac:dyDescent="0.15">
      <c r="A811" s="5"/>
      <c r="B811" s="5"/>
    </row>
    <row r="812" spans="1:2" ht="14" x14ac:dyDescent="0.15">
      <c r="A812" s="5"/>
      <c r="B812" s="5"/>
    </row>
    <row r="813" spans="1:2" ht="14" x14ac:dyDescent="0.15">
      <c r="A813" s="5"/>
      <c r="B813" s="5"/>
    </row>
    <row r="814" spans="1:2" ht="14" x14ac:dyDescent="0.15">
      <c r="A814" s="5"/>
      <c r="B814" s="5"/>
    </row>
    <row r="815" spans="1:2" ht="14" x14ac:dyDescent="0.15">
      <c r="A815" s="5"/>
      <c r="B815" s="5"/>
    </row>
    <row r="816" spans="1:2" ht="14" x14ac:dyDescent="0.15">
      <c r="A816" s="5"/>
      <c r="B816" s="5"/>
    </row>
    <row r="817" spans="1:2" ht="14" x14ac:dyDescent="0.15">
      <c r="A817" s="5"/>
      <c r="B817" s="5"/>
    </row>
    <row r="818" spans="1:2" ht="14" x14ac:dyDescent="0.15">
      <c r="A818" s="5"/>
      <c r="B818" s="5"/>
    </row>
    <row r="819" spans="1:2" ht="14" x14ac:dyDescent="0.15">
      <c r="A819" s="5"/>
      <c r="B819" s="5"/>
    </row>
    <row r="820" spans="1:2" ht="14" x14ac:dyDescent="0.15">
      <c r="A820" s="5"/>
      <c r="B820" s="5"/>
    </row>
    <row r="821" spans="1:2" ht="14" x14ac:dyDescent="0.15">
      <c r="A821" s="5"/>
      <c r="B821" s="5"/>
    </row>
    <row r="822" spans="1:2" ht="14" x14ac:dyDescent="0.15">
      <c r="A822" s="5"/>
      <c r="B822" s="5"/>
    </row>
    <row r="823" spans="1:2" ht="14" x14ac:dyDescent="0.15">
      <c r="A823" s="5"/>
      <c r="B823" s="5"/>
    </row>
    <row r="824" spans="1:2" ht="14" x14ac:dyDescent="0.15">
      <c r="A824" s="5"/>
      <c r="B824" s="5"/>
    </row>
    <row r="825" spans="1:2" ht="14" x14ac:dyDescent="0.15">
      <c r="A825" s="5"/>
      <c r="B825" s="5"/>
    </row>
    <row r="826" spans="1:2" ht="14" x14ac:dyDescent="0.15">
      <c r="A826" s="5"/>
      <c r="B826" s="5"/>
    </row>
    <row r="827" spans="1:2" ht="14" x14ac:dyDescent="0.15">
      <c r="A827" s="5"/>
      <c r="B827" s="5"/>
    </row>
    <row r="828" spans="1:2" ht="14" x14ac:dyDescent="0.15">
      <c r="A828" s="5"/>
      <c r="B828" s="5"/>
    </row>
    <row r="829" spans="1:2" ht="14" x14ac:dyDescent="0.15">
      <c r="A829" s="5"/>
      <c r="B829" s="5"/>
    </row>
    <row r="830" spans="1:2" ht="14" x14ac:dyDescent="0.15">
      <c r="A830" s="5"/>
      <c r="B830" s="5"/>
    </row>
    <row r="831" spans="1:2" ht="14" x14ac:dyDescent="0.15">
      <c r="A831" s="5"/>
      <c r="B831" s="5"/>
    </row>
    <row r="832" spans="1:2" ht="14" x14ac:dyDescent="0.15">
      <c r="A832" s="5"/>
      <c r="B832" s="5"/>
    </row>
    <row r="833" spans="1:2" ht="14" x14ac:dyDescent="0.15">
      <c r="A833" s="5"/>
      <c r="B833" s="5"/>
    </row>
    <row r="834" spans="1:2" ht="14" x14ac:dyDescent="0.15">
      <c r="A834" s="5"/>
      <c r="B834" s="5"/>
    </row>
    <row r="835" spans="1:2" ht="14" x14ac:dyDescent="0.15">
      <c r="A835" s="5"/>
      <c r="B835" s="5"/>
    </row>
    <row r="836" spans="1:2" ht="14" x14ac:dyDescent="0.15">
      <c r="A836" s="5"/>
      <c r="B836" s="5"/>
    </row>
    <row r="837" spans="1:2" ht="14" x14ac:dyDescent="0.15">
      <c r="A837" s="5"/>
      <c r="B837" s="5"/>
    </row>
    <row r="838" spans="1:2" ht="14" x14ac:dyDescent="0.15">
      <c r="A838" s="5"/>
      <c r="B838" s="5"/>
    </row>
    <row r="839" spans="1:2" ht="14" x14ac:dyDescent="0.15">
      <c r="A839" s="5"/>
      <c r="B839" s="5"/>
    </row>
    <row r="840" spans="1:2" ht="14" x14ac:dyDescent="0.15">
      <c r="A840" s="5"/>
      <c r="B840" s="5"/>
    </row>
    <row r="841" spans="1:2" ht="14" x14ac:dyDescent="0.15">
      <c r="A841" s="5"/>
      <c r="B841" s="5"/>
    </row>
    <row r="842" spans="1:2" ht="14" x14ac:dyDescent="0.15">
      <c r="A842" s="5"/>
      <c r="B842" s="5"/>
    </row>
    <row r="843" spans="1:2" ht="14" x14ac:dyDescent="0.15">
      <c r="A843" s="5"/>
      <c r="B843" s="5"/>
    </row>
    <row r="844" spans="1:2" ht="14" x14ac:dyDescent="0.15">
      <c r="A844" s="5"/>
      <c r="B844" s="5"/>
    </row>
    <row r="845" spans="1:2" ht="14" x14ac:dyDescent="0.15">
      <c r="A845" s="5"/>
      <c r="B845" s="5"/>
    </row>
    <row r="846" spans="1:2" ht="14" x14ac:dyDescent="0.15">
      <c r="A846" s="5"/>
      <c r="B846" s="5"/>
    </row>
    <row r="847" spans="1:2" ht="14" x14ac:dyDescent="0.15">
      <c r="A847" s="5"/>
      <c r="B847" s="5"/>
    </row>
    <row r="848" spans="1:2" ht="14" x14ac:dyDescent="0.15">
      <c r="A848" s="5"/>
      <c r="B848" s="5"/>
    </row>
    <row r="849" spans="1:2" ht="14" x14ac:dyDescent="0.15">
      <c r="A849" s="5"/>
      <c r="B849" s="5"/>
    </row>
    <row r="850" spans="1:2" ht="14" x14ac:dyDescent="0.15">
      <c r="A850" s="5"/>
      <c r="B850" s="5"/>
    </row>
    <row r="851" spans="1:2" ht="14" x14ac:dyDescent="0.15">
      <c r="A851" s="5"/>
      <c r="B851" s="5"/>
    </row>
    <row r="852" spans="1:2" ht="14" x14ac:dyDescent="0.15">
      <c r="A852" s="5"/>
      <c r="B852" s="5"/>
    </row>
    <row r="853" spans="1:2" ht="14" x14ac:dyDescent="0.15">
      <c r="A853" s="5"/>
      <c r="B853" s="5"/>
    </row>
    <row r="854" spans="1:2" ht="14" x14ac:dyDescent="0.15">
      <c r="A854" s="5"/>
      <c r="B854" s="5"/>
    </row>
    <row r="855" spans="1:2" ht="14" x14ac:dyDescent="0.15">
      <c r="A855" s="5"/>
      <c r="B855" s="5"/>
    </row>
    <row r="856" spans="1:2" ht="14" x14ac:dyDescent="0.15">
      <c r="A856" s="5"/>
      <c r="B856" s="5"/>
    </row>
    <row r="857" spans="1:2" ht="14" x14ac:dyDescent="0.15">
      <c r="A857" s="5"/>
      <c r="B857" s="5"/>
    </row>
    <row r="858" spans="1:2" ht="14" x14ac:dyDescent="0.15">
      <c r="A858" s="5"/>
      <c r="B858" s="5"/>
    </row>
    <row r="859" spans="1:2" ht="14" x14ac:dyDescent="0.15">
      <c r="A859" s="5"/>
      <c r="B859" s="5"/>
    </row>
    <row r="860" spans="1:2" ht="14" x14ac:dyDescent="0.15">
      <c r="A860" s="5"/>
      <c r="B860" s="5"/>
    </row>
    <row r="861" spans="1:2" ht="14" x14ac:dyDescent="0.15">
      <c r="A861" s="5"/>
      <c r="B861" s="5"/>
    </row>
    <row r="862" spans="1:2" ht="14" x14ac:dyDescent="0.15">
      <c r="A862" s="5"/>
      <c r="B862" s="5"/>
    </row>
    <row r="863" spans="1:2" ht="14" x14ac:dyDescent="0.15">
      <c r="A863" s="5"/>
      <c r="B863" s="5"/>
    </row>
    <row r="864" spans="1:2" ht="14" x14ac:dyDescent="0.15">
      <c r="A864" s="5"/>
      <c r="B864" s="5"/>
    </row>
    <row r="865" spans="1:2" ht="14" x14ac:dyDescent="0.15">
      <c r="A865" s="5"/>
      <c r="B865" s="5"/>
    </row>
    <row r="866" spans="1:2" ht="14" x14ac:dyDescent="0.15">
      <c r="A866" s="5"/>
      <c r="B866" s="5"/>
    </row>
    <row r="867" spans="1:2" ht="14" x14ac:dyDescent="0.15">
      <c r="A867" s="5"/>
      <c r="B867" s="5"/>
    </row>
    <row r="868" spans="1:2" ht="14" x14ac:dyDescent="0.15">
      <c r="A868" s="5"/>
      <c r="B868" s="5"/>
    </row>
    <row r="869" spans="1:2" ht="14" x14ac:dyDescent="0.15">
      <c r="A869" s="5"/>
      <c r="B869" s="5"/>
    </row>
    <row r="870" spans="1:2" ht="14" x14ac:dyDescent="0.15">
      <c r="A870" s="5"/>
      <c r="B870" s="5"/>
    </row>
    <row r="871" spans="1:2" ht="14" x14ac:dyDescent="0.15">
      <c r="A871" s="5"/>
      <c r="B871" s="5"/>
    </row>
    <row r="872" spans="1:2" ht="14" x14ac:dyDescent="0.15">
      <c r="A872" s="5"/>
      <c r="B872" s="5"/>
    </row>
    <row r="873" spans="1:2" ht="14" x14ac:dyDescent="0.15">
      <c r="A873" s="5"/>
      <c r="B873" s="5"/>
    </row>
    <row r="874" spans="1:2" ht="14" x14ac:dyDescent="0.15">
      <c r="A874" s="5"/>
      <c r="B874" s="5"/>
    </row>
    <row r="875" spans="1:2" ht="14" x14ac:dyDescent="0.15">
      <c r="A875" s="5"/>
      <c r="B875" s="5"/>
    </row>
    <row r="876" spans="1:2" ht="14" x14ac:dyDescent="0.15">
      <c r="A876" s="5"/>
      <c r="B876" s="5"/>
    </row>
    <row r="877" spans="1:2" ht="14" x14ac:dyDescent="0.15">
      <c r="A877" s="5"/>
      <c r="B877" s="5"/>
    </row>
    <row r="878" spans="1:2" ht="14" x14ac:dyDescent="0.15">
      <c r="A878" s="5"/>
      <c r="B878" s="5"/>
    </row>
    <row r="879" spans="1:2" ht="14" x14ac:dyDescent="0.15">
      <c r="A879" s="5"/>
      <c r="B879" s="5"/>
    </row>
    <row r="880" spans="1:2" ht="14" x14ac:dyDescent="0.15">
      <c r="A880" s="5"/>
      <c r="B880" s="5"/>
    </row>
    <row r="881" spans="1:2" ht="14" x14ac:dyDescent="0.15">
      <c r="A881" s="5"/>
      <c r="B881" s="5"/>
    </row>
    <row r="882" spans="1:2" ht="14" x14ac:dyDescent="0.15">
      <c r="A882" s="5"/>
      <c r="B882" s="5"/>
    </row>
    <row r="883" spans="1:2" ht="14" x14ac:dyDescent="0.15">
      <c r="A883" s="5"/>
      <c r="B883" s="5"/>
    </row>
    <row r="884" spans="1:2" ht="14" x14ac:dyDescent="0.15">
      <c r="A884" s="5"/>
      <c r="B884" s="5"/>
    </row>
    <row r="885" spans="1:2" ht="14" x14ac:dyDescent="0.15">
      <c r="A885" s="5"/>
      <c r="B885" s="5"/>
    </row>
    <row r="886" spans="1:2" ht="14" x14ac:dyDescent="0.15">
      <c r="A886" s="5"/>
      <c r="B886" s="5"/>
    </row>
    <row r="887" spans="1:2" ht="14" x14ac:dyDescent="0.15">
      <c r="A887" s="5"/>
      <c r="B887" s="5"/>
    </row>
    <row r="888" spans="1:2" ht="14" x14ac:dyDescent="0.15">
      <c r="A888" s="5"/>
      <c r="B888" s="5"/>
    </row>
    <row r="889" spans="1:2" ht="14" x14ac:dyDescent="0.15">
      <c r="A889" s="5"/>
      <c r="B889" s="5"/>
    </row>
    <row r="890" spans="1:2" ht="14" x14ac:dyDescent="0.15">
      <c r="A890" s="5"/>
      <c r="B890" s="5"/>
    </row>
    <row r="891" spans="1:2" ht="14" x14ac:dyDescent="0.15">
      <c r="A891" s="5"/>
      <c r="B891" s="5"/>
    </row>
    <row r="892" spans="1:2" ht="14" x14ac:dyDescent="0.15">
      <c r="A892" s="5"/>
      <c r="B892" s="5"/>
    </row>
    <row r="893" spans="1:2" ht="14" x14ac:dyDescent="0.15">
      <c r="A893" s="5"/>
      <c r="B893" s="5"/>
    </row>
    <row r="894" spans="1:2" ht="14" x14ac:dyDescent="0.15">
      <c r="A894" s="5"/>
      <c r="B894" s="5"/>
    </row>
    <row r="895" spans="1:2" ht="14" x14ac:dyDescent="0.15">
      <c r="A895" s="5"/>
      <c r="B895" s="5"/>
    </row>
    <row r="896" spans="1:2" ht="14" x14ac:dyDescent="0.15">
      <c r="A896" s="5"/>
      <c r="B896" s="5"/>
    </row>
    <row r="897" spans="1:2" ht="14" x14ac:dyDescent="0.15">
      <c r="A897" s="5"/>
      <c r="B897" s="5"/>
    </row>
    <row r="898" spans="1:2" ht="14" x14ac:dyDescent="0.15">
      <c r="A898" s="5"/>
      <c r="B898" s="5"/>
    </row>
    <row r="899" spans="1:2" ht="14" x14ac:dyDescent="0.15">
      <c r="A899" s="5"/>
      <c r="B899" s="5"/>
    </row>
    <row r="900" spans="1:2" ht="14" x14ac:dyDescent="0.15">
      <c r="A900" s="5"/>
      <c r="B900" s="5"/>
    </row>
    <row r="901" spans="1:2" ht="14" x14ac:dyDescent="0.15">
      <c r="A901" s="5"/>
      <c r="B901" s="5"/>
    </row>
    <row r="902" spans="1:2" ht="14" x14ac:dyDescent="0.15">
      <c r="A902" s="5"/>
      <c r="B902" s="5"/>
    </row>
    <row r="903" spans="1:2" ht="14" x14ac:dyDescent="0.15">
      <c r="A903" s="5"/>
      <c r="B903" s="5"/>
    </row>
    <row r="904" spans="1:2" ht="14" x14ac:dyDescent="0.15">
      <c r="A904" s="5"/>
      <c r="B904" s="5"/>
    </row>
    <row r="905" spans="1:2" ht="14" x14ac:dyDescent="0.15">
      <c r="A905" s="5"/>
      <c r="B905" s="5"/>
    </row>
    <row r="906" spans="1:2" ht="14" x14ac:dyDescent="0.15">
      <c r="A906" s="5"/>
      <c r="B906" s="5"/>
    </row>
    <row r="907" spans="1:2" ht="14" x14ac:dyDescent="0.15">
      <c r="A907" s="5"/>
      <c r="B907" s="5"/>
    </row>
    <row r="908" spans="1:2" ht="14" x14ac:dyDescent="0.15">
      <c r="A908" s="5"/>
      <c r="B908" s="5"/>
    </row>
    <row r="909" spans="1:2" ht="14" x14ac:dyDescent="0.15">
      <c r="A909" s="5"/>
      <c r="B909" s="5"/>
    </row>
    <row r="910" spans="1:2" ht="14" x14ac:dyDescent="0.15">
      <c r="A910" s="5"/>
      <c r="B910" s="5"/>
    </row>
    <row r="911" spans="1:2" ht="14" x14ac:dyDescent="0.15">
      <c r="A911" s="5"/>
      <c r="B911" s="5"/>
    </row>
    <row r="912" spans="1:2" ht="14" x14ac:dyDescent="0.15">
      <c r="A912" s="5"/>
      <c r="B912" s="5"/>
    </row>
    <row r="913" spans="1:2" ht="14" x14ac:dyDescent="0.15">
      <c r="A913" s="5"/>
      <c r="B913" s="5"/>
    </row>
    <row r="914" spans="1:2" ht="14" x14ac:dyDescent="0.15">
      <c r="A914" s="5"/>
      <c r="B914" s="5"/>
    </row>
    <row r="915" spans="1:2" ht="14" x14ac:dyDescent="0.15">
      <c r="A915" s="5"/>
      <c r="B915" s="5"/>
    </row>
    <row r="916" spans="1:2" ht="14" x14ac:dyDescent="0.15">
      <c r="A916" s="5"/>
      <c r="B916" s="5"/>
    </row>
    <row r="917" spans="1:2" ht="14" x14ac:dyDescent="0.15">
      <c r="A917" s="5"/>
      <c r="B917" s="5"/>
    </row>
    <row r="918" spans="1:2" ht="14" x14ac:dyDescent="0.15">
      <c r="A918" s="5"/>
      <c r="B918" s="5"/>
    </row>
    <row r="919" spans="1:2" ht="14" x14ac:dyDescent="0.15">
      <c r="A919" s="5"/>
      <c r="B919" s="5"/>
    </row>
    <row r="920" spans="1:2" ht="14" x14ac:dyDescent="0.15">
      <c r="A920" s="5"/>
      <c r="B920" s="5"/>
    </row>
    <row r="921" spans="1:2" ht="14" x14ac:dyDescent="0.15">
      <c r="A921" s="5"/>
      <c r="B921" s="5"/>
    </row>
    <row r="922" spans="1:2" ht="14" x14ac:dyDescent="0.15">
      <c r="A922" s="5"/>
      <c r="B922" s="5"/>
    </row>
    <row r="923" spans="1:2" ht="14" x14ac:dyDescent="0.15">
      <c r="A923" s="5"/>
      <c r="B923" s="5"/>
    </row>
    <row r="924" spans="1:2" ht="14" x14ac:dyDescent="0.15">
      <c r="A924" s="5"/>
      <c r="B924" s="5"/>
    </row>
    <row r="925" spans="1:2" ht="14" x14ac:dyDescent="0.15">
      <c r="A925" s="5"/>
      <c r="B925" s="5"/>
    </row>
    <row r="926" spans="1:2" ht="14" x14ac:dyDescent="0.15">
      <c r="A926" s="5"/>
      <c r="B926" s="5"/>
    </row>
    <row r="927" spans="1:2" ht="14" x14ac:dyDescent="0.15">
      <c r="A927" s="5"/>
      <c r="B927" s="5"/>
    </row>
    <row r="928" spans="1:2" ht="14" x14ac:dyDescent="0.15">
      <c r="A928" s="5"/>
      <c r="B928" s="5"/>
    </row>
    <row r="929" spans="1:2" ht="14" x14ac:dyDescent="0.15">
      <c r="A929" s="5"/>
      <c r="B929" s="5"/>
    </row>
    <row r="930" spans="1:2" ht="14" x14ac:dyDescent="0.15">
      <c r="A930" s="5"/>
      <c r="B930" s="5"/>
    </row>
    <row r="931" spans="1:2" ht="14" x14ac:dyDescent="0.15">
      <c r="A931" s="5"/>
      <c r="B931" s="5"/>
    </row>
    <row r="932" spans="1:2" ht="14" x14ac:dyDescent="0.15">
      <c r="A932" s="5"/>
      <c r="B932" s="5"/>
    </row>
    <row r="933" spans="1:2" ht="14" x14ac:dyDescent="0.15">
      <c r="A933" s="5"/>
      <c r="B933" s="5"/>
    </row>
    <row r="934" spans="1:2" ht="14" x14ac:dyDescent="0.15">
      <c r="A934" s="5"/>
      <c r="B934" s="5"/>
    </row>
    <row r="935" spans="1:2" ht="14" x14ac:dyDescent="0.15">
      <c r="A935" s="5"/>
      <c r="B935" s="5"/>
    </row>
    <row r="936" spans="1:2" ht="14" x14ac:dyDescent="0.15">
      <c r="A936" s="5"/>
      <c r="B936" s="5"/>
    </row>
    <row r="937" spans="1:2" ht="14" x14ac:dyDescent="0.15">
      <c r="A937" s="5"/>
      <c r="B937" s="5"/>
    </row>
    <row r="938" spans="1:2" ht="14" x14ac:dyDescent="0.15">
      <c r="A938" s="5"/>
      <c r="B938" s="5"/>
    </row>
    <row r="939" spans="1:2" ht="14" x14ac:dyDescent="0.15">
      <c r="A939" s="5"/>
      <c r="B939" s="5"/>
    </row>
    <row r="940" spans="1:2" ht="14" x14ac:dyDescent="0.15">
      <c r="A940" s="5"/>
      <c r="B940" s="5"/>
    </row>
    <row r="941" spans="1:2" ht="14" x14ac:dyDescent="0.15">
      <c r="A941" s="5"/>
      <c r="B941" s="5"/>
    </row>
    <row r="942" spans="1:2" ht="14" x14ac:dyDescent="0.15">
      <c r="A942" s="5"/>
      <c r="B942" s="5"/>
    </row>
    <row r="943" spans="1:2" ht="14" x14ac:dyDescent="0.15">
      <c r="A943" s="5"/>
      <c r="B943" s="5"/>
    </row>
    <row r="944" spans="1:2" ht="14" x14ac:dyDescent="0.15">
      <c r="A944" s="5"/>
      <c r="B944" s="5"/>
    </row>
    <row r="945" spans="1:2" ht="14" x14ac:dyDescent="0.15">
      <c r="A945" s="5"/>
      <c r="B945" s="5"/>
    </row>
    <row r="946" spans="1:2" ht="14" x14ac:dyDescent="0.15">
      <c r="A946" s="5"/>
      <c r="B946" s="5"/>
    </row>
    <row r="947" spans="1:2" ht="14" x14ac:dyDescent="0.15">
      <c r="A947" s="5"/>
      <c r="B947" s="5"/>
    </row>
    <row r="948" spans="1:2" ht="14" x14ac:dyDescent="0.15">
      <c r="A948" s="5"/>
      <c r="B948" s="5"/>
    </row>
    <row r="949" spans="1:2" ht="14" x14ac:dyDescent="0.15">
      <c r="A949" s="5"/>
      <c r="B949" s="5"/>
    </row>
    <row r="950" spans="1:2" ht="14" x14ac:dyDescent="0.15">
      <c r="A950" s="5"/>
      <c r="B950" s="5"/>
    </row>
    <row r="951" spans="1:2" ht="14" x14ac:dyDescent="0.15">
      <c r="A951" s="5"/>
      <c r="B951" s="5"/>
    </row>
    <row r="952" spans="1:2" ht="14" x14ac:dyDescent="0.15">
      <c r="A952" s="5"/>
      <c r="B952" s="5"/>
    </row>
    <row r="953" spans="1:2" ht="14" x14ac:dyDescent="0.15">
      <c r="A953" s="5"/>
      <c r="B953" s="5"/>
    </row>
    <row r="954" spans="1:2" ht="14" x14ac:dyDescent="0.15">
      <c r="A954" s="5"/>
      <c r="B954" s="5"/>
    </row>
    <row r="955" spans="1:2" ht="14" x14ac:dyDescent="0.15">
      <c r="A955" s="5"/>
      <c r="B955" s="5"/>
    </row>
    <row r="956" spans="1:2" ht="14" x14ac:dyDescent="0.15">
      <c r="A956" s="5"/>
      <c r="B956" s="5"/>
    </row>
    <row r="957" spans="1:2" ht="14" x14ac:dyDescent="0.15">
      <c r="A957" s="5"/>
      <c r="B957" s="5"/>
    </row>
    <row r="958" spans="1:2" ht="14" x14ac:dyDescent="0.15">
      <c r="A958" s="5"/>
      <c r="B958" s="5"/>
    </row>
    <row r="959" spans="1:2" ht="14" x14ac:dyDescent="0.15">
      <c r="A959" s="5"/>
      <c r="B959" s="5"/>
    </row>
    <row r="960" spans="1:2" ht="14" x14ac:dyDescent="0.15">
      <c r="A960" s="5"/>
      <c r="B960" s="5"/>
    </row>
    <row r="961" spans="1:2" ht="14" x14ac:dyDescent="0.15">
      <c r="A961" s="5"/>
      <c r="B961" s="5"/>
    </row>
    <row r="962" spans="1:2" ht="14" x14ac:dyDescent="0.15">
      <c r="A962" s="5"/>
      <c r="B962" s="5"/>
    </row>
    <row r="963" spans="1:2" ht="14" x14ac:dyDescent="0.15">
      <c r="A963" s="5"/>
      <c r="B963" s="5"/>
    </row>
    <row r="964" spans="1:2" ht="14" x14ac:dyDescent="0.15">
      <c r="A964" s="5"/>
      <c r="B964" s="5"/>
    </row>
    <row r="965" spans="1:2" ht="14" x14ac:dyDescent="0.15">
      <c r="A965" s="5"/>
      <c r="B965" s="5"/>
    </row>
    <row r="966" spans="1:2" ht="14" x14ac:dyDescent="0.15">
      <c r="A966" s="5"/>
      <c r="B966" s="5"/>
    </row>
    <row r="967" spans="1:2" ht="14" x14ac:dyDescent="0.15">
      <c r="A967" s="5"/>
      <c r="B967" s="5"/>
    </row>
    <row r="968" spans="1:2" ht="14" x14ac:dyDescent="0.15">
      <c r="A968" s="5"/>
      <c r="B968" s="5"/>
    </row>
    <row r="969" spans="1:2" ht="14" x14ac:dyDescent="0.15">
      <c r="A969" s="5"/>
      <c r="B969" s="5"/>
    </row>
    <row r="970" spans="1:2" ht="14" x14ac:dyDescent="0.15">
      <c r="A970" s="5"/>
      <c r="B970" s="5"/>
    </row>
    <row r="971" spans="1:2" ht="14" x14ac:dyDescent="0.15">
      <c r="A971" s="5"/>
      <c r="B971" s="5"/>
    </row>
    <row r="972" spans="1:2" ht="14" x14ac:dyDescent="0.15">
      <c r="A972" s="5"/>
      <c r="B972" s="5"/>
    </row>
    <row r="973" spans="1:2" ht="14" x14ac:dyDescent="0.15">
      <c r="A973" s="5"/>
      <c r="B973" s="5"/>
    </row>
    <row r="974" spans="1:2" ht="14" x14ac:dyDescent="0.15">
      <c r="A974" s="5"/>
      <c r="B974" s="5"/>
    </row>
    <row r="975" spans="1:2" ht="14" x14ac:dyDescent="0.15">
      <c r="A975" s="5"/>
      <c r="B975" s="5"/>
    </row>
    <row r="976" spans="1:2" ht="14" x14ac:dyDescent="0.15">
      <c r="A976" s="5"/>
      <c r="B976" s="5"/>
    </row>
    <row r="977" spans="1:2" ht="14" x14ac:dyDescent="0.15">
      <c r="A977" s="5"/>
      <c r="B977" s="5"/>
    </row>
    <row r="978" spans="1:2" ht="14" x14ac:dyDescent="0.15">
      <c r="A978" s="5"/>
      <c r="B978" s="5"/>
    </row>
    <row r="979" spans="1:2" ht="14" x14ac:dyDescent="0.15">
      <c r="A979" s="5"/>
      <c r="B979" s="5"/>
    </row>
    <row r="980" spans="1:2" ht="14" x14ac:dyDescent="0.15">
      <c r="A980" s="5"/>
      <c r="B980" s="5"/>
    </row>
    <row r="981" spans="1:2" ht="14" x14ac:dyDescent="0.15">
      <c r="A981" s="5"/>
      <c r="B981" s="5"/>
    </row>
    <row r="982" spans="1:2" ht="14" x14ac:dyDescent="0.15">
      <c r="A982" s="5"/>
      <c r="B982" s="5"/>
    </row>
    <row r="983" spans="1:2" ht="14" x14ac:dyDescent="0.15">
      <c r="A983" s="5"/>
      <c r="B983" s="5"/>
    </row>
    <row r="984" spans="1:2" ht="14" x14ac:dyDescent="0.15">
      <c r="A984" s="5"/>
      <c r="B984" s="5"/>
    </row>
    <row r="985" spans="1:2" ht="14" x14ac:dyDescent="0.15">
      <c r="A985" s="5"/>
      <c r="B985" s="5"/>
    </row>
    <row r="986" spans="1:2" ht="14" x14ac:dyDescent="0.15">
      <c r="A986" s="5"/>
      <c r="B986" s="5"/>
    </row>
    <row r="987" spans="1:2" ht="14" x14ac:dyDescent="0.15">
      <c r="A987" s="5"/>
      <c r="B987" s="5"/>
    </row>
    <row r="988" spans="1:2" ht="14" x14ac:dyDescent="0.15">
      <c r="A988" s="5"/>
      <c r="B988" s="5"/>
    </row>
    <row r="989" spans="1:2" ht="14" x14ac:dyDescent="0.15">
      <c r="A989" s="5"/>
      <c r="B989" s="5"/>
    </row>
    <row r="990" spans="1:2" ht="14" x14ac:dyDescent="0.15">
      <c r="A990" s="5"/>
      <c r="B990" s="5"/>
    </row>
    <row r="991" spans="1:2" ht="14" x14ac:dyDescent="0.15">
      <c r="A991" s="5"/>
      <c r="B991" s="5"/>
    </row>
    <row r="992" spans="1:2" ht="14" x14ac:dyDescent="0.15">
      <c r="A992" s="5"/>
      <c r="B992" s="5"/>
    </row>
    <row r="993" spans="1:2" ht="14" x14ac:dyDescent="0.15">
      <c r="A993" s="5"/>
      <c r="B993" s="5"/>
    </row>
    <row r="994" spans="1:2" ht="14" x14ac:dyDescent="0.15">
      <c r="A994" s="5"/>
      <c r="B994" s="5"/>
    </row>
    <row r="995" spans="1:2" ht="14" x14ac:dyDescent="0.15">
      <c r="A995" s="5"/>
      <c r="B995" s="5"/>
    </row>
    <row r="996" spans="1:2" ht="14" x14ac:dyDescent="0.15">
      <c r="A996" s="5"/>
      <c r="B996" s="5"/>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983"/>
  <sheetViews>
    <sheetView showGridLines="0" workbookViewId="0">
      <selection sqref="A1:B1"/>
    </sheetView>
  </sheetViews>
  <sheetFormatPr baseColWidth="10" defaultColWidth="14.5" defaultRowHeight="15.75" customHeight="1" x14ac:dyDescent="0.15"/>
  <cols>
    <col min="2" max="2" width="107.83203125" customWidth="1"/>
  </cols>
  <sheetData>
    <row r="1" spans="1:26" ht="15.75" customHeight="1" x14ac:dyDescent="0.15">
      <c r="A1" s="192" t="s">
        <v>7374</v>
      </c>
      <c r="B1" s="193"/>
      <c r="C1" s="7"/>
      <c r="D1" s="7"/>
      <c r="E1" s="7"/>
      <c r="F1" s="7"/>
      <c r="G1" s="7"/>
      <c r="H1" s="7"/>
      <c r="I1" s="7"/>
      <c r="J1" s="7"/>
      <c r="K1" s="7"/>
      <c r="L1" s="7"/>
      <c r="M1" s="7"/>
      <c r="N1" s="7"/>
      <c r="O1" s="7"/>
      <c r="P1" s="7"/>
      <c r="Q1" s="7"/>
      <c r="R1" s="7"/>
      <c r="S1" s="7"/>
      <c r="T1" s="7"/>
      <c r="U1" s="7"/>
      <c r="V1" s="7"/>
      <c r="W1" s="7"/>
      <c r="X1" s="7"/>
      <c r="Y1" s="7"/>
      <c r="Z1" s="7"/>
    </row>
    <row r="2" spans="1:26" ht="15.75" customHeight="1" x14ac:dyDescent="0.15">
      <c r="A2" s="54" t="s">
        <v>292</v>
      </c>
      <c r="B2" s="5"/>
    </row>
    <row r="3" spans="1:26" ht="15.75" customHeight="1" x14ac:dyDescent="0.15">
      <c r="A3" s="58">
        <v>42</v>
      </c>
      <c r="B3" s="58" t="s">
        <v>7135</v>
      </c>
    </row>
    <row r="4" spans="1:26" ht="15.75" customHeight="1" x14ac:dyDescent="0.15">
      <c r="A4" s="58">
        <v>42.1</v>
      </c>
      <c r="B4" s="58" t="s">
        <v>7136</v>
      </c>
    </row>
    <row r="5" spans="1:26" ht="15.75" customHeight="1" x14ac:dyDescent="0.15">
      <c r="A5" s="58">
        <v>42.2</v>
      </c>
      <c r="B5" s="58" t="s">
        <v>7137</v>
      </c>
    </row>
    <row r="6" spans="1:26" ht="15.75" customHeight="1" x14ac:dyDescent="0.15">
      <c r="A6" s="58">
        <v>43</v>
      </c>
      <c r="B6" s="58" t="s">
        <v>7138</v>
      </c>
    </row>
    <row r="7" spans="1:26" ht="15.75" customHeight="1" x14ac:dyDescent="0.15">
      <c r="A7" s="58">
        <v>43.1</v>
      </c>
      <c r="B7" s="58" t="s">
        <v>7139</v>
      </c>
    </row>
    <row r="8" spans="1:26" ht="15.75" customHeight="1" x14ac:dyDescent="0.15">
      <c r="A8" s="58">
        <v>43.2</v>
      </c>
      <c r="B8" s="58" t="s">
        <v>7140</v>
      </c>
    </row>
    <row r="9" spans="1:26" ht="15.75" customHeight="1" x14ac:dyDescent="0.15">
      <c r="A9" s="58">
        <v>43.3</v>
      </c>
      <c r="B9" s="58" t="s">
        <v>7138</v>
      </c>
    </row>
    <row r="10" spans="1:26" ht="15.75" customHeight="1" x14ac:dyDescent="0.15">
      <c r="A10" s="58">
        <v>44</v>
      </c>
      <c r="B10" s="58" t="s">
        <v>7141</v>
      </c>
    </row>
    <row r="11" spans="1:26" ht="15.75" customHeight="1" x14ac:dyDescent="0.15">
      <c r="A11" s="58">
        <v>44.9</v>
      </c>
      <c r="B11" s="58" t="s">
        <v>7142</v>
      </c>
    </row>
    <row r="12" spans="1:26" ht="15.75" customHeight="1" x14ac:dyDescent="0.15">
      <c r="A12" s="58">
        <v>79.53</v>
      </c>
      <c r="B12" s="58" t="s">
        <v>7143</v>
      </c>
    </row>
    <row r="13" spans="1:26" ht="15.75" customHeight="1" x14ac:dyDescent="0.15">
      <c r="A13" s="58">
        <v>795.71</v>
      </c>
      <c r="B13" s="58" t="s">
        <v>7144</v>
      </c>
    </row>
    <row r="14" spans="1:26" ht="15.75" customHeight="1" x14ac:dyDescent="0.15">
      <c r="A14" s="60" t="s">
        <v>7145</v>
      </c>
      <c r="B14" s="58" t="s">
        <v>7146</v>
      </c>
    </row>
    <row r="15" spans="1:26" ht="15.75" customHeight="1" x14ac:dyDescent="0.15">
      <c r="A15" s="54" t="s">
        <v>2001</v>
      </c>
      <c r="B15" s="5"/>
    </row>
    <row r="16" spans="1:26" ht="15.75" customHeight="1" x14ac:dyDescent="0.15">
      <c r="A16" s="60" t="s">
        <v>7147</v>
      </c>
      <c r="B16" s="58" t="s">
        <v>7148</v>
      </c>
    </row>
    <row r="17" spans="1:2" ht="15.75" customHeight="1" x14ac:dyDescent="0.15">
      <c r="A17" s="60" t="s">
        <v>7149</v>
      </c>
      <c r="B17" s="58" t="s">
        <v>7150</v>
      </c>
    </row>
    <row r="18" spans="1:2" ht="15.75" customHeight="1" x14ac:dyDescent="0.15">
      <c r="A18" s="60" t="s">
        <v>7151</v>
      </c>
      <c r="B18" s="58" t="s">
        <v>7152</v>
      </c>
    </row>
    <row r="19" spans="1:2" ht="15.75" customHeight="1" x14ac:dyDescent="0.15">
      <c r="A19" s="60" t="s">
        <v>7153</v>
      </c>
      <c r="B19" s="58" t="s">
        <v>7154</v>
      </c>
    </row>
    <row r="20" spans="1:2" ht="15.75" customHeight="1" x14ac:dyDescent="0.15">
      <c r="A20" s="60" t="s">
        <v>7155</v>
      </c>
      <c r="B20" s="58" t="s">
        <v>7156</v>
      </c>
    </row>
    <row r="21" spans="1:2" ht="15.75" customHeight="1" x14ac:dyDescent="0.15">
      <c r="A21" s="60" t="s">
        <v>7157</v>
      </c>
      <c r="B21" s="58" t="s">
        <v>7158</v>
      </c>
    </row>
    <row r="22" spans="1:2" ht="15.75" customHeight="1" x14ac:dyDescent="0.15">
      <c r="A22" s="60" t="s">
        <v>7159</v>
      </c>
      <c r="B22" s="58" t="s">
        <v>7160</v>
      </c>
    </row>
    <row r="23" spans="1:2" ht="15.75" customHeight="1" x14ac:dyDescent="0.15">
      <c r="A23" s="60" t="s">
        <v>7161</v>
      </c>
      <c r="B23" s="58" t="s">
        <v>7162</v>
      </c>
    </row>
    <row r="24" spans="1:2" ht="15.75" customHeight="1" x14ac:dyDescent="0.15">
      <c r="A24" s="60" t="s">
        <v>7163</v>
      </c>
      <c r="B24" s="58" t="s">
        <v>7164</v>
      </c>
    </row>
    <row r="25" spans="1:2" ht="15.75" customHeight="1" x14ac:dyDescent="0.15">
      <c r="A25" s="60" t="s">
        <v>7165</v>
      </c>
      <c r="B25" s="58" t="s">
        <v>7166</v>
      </c>
    </row>
    <row r="26" spans="1:2" ht="15.75" customHeight="1" x14ac:dyDescent="0.15">
      <c r="A26" s="60" t="s">
        <v>7167</v>
      </c>
      <c r="B26" s="58" t="s">
        <v>7168</v>
      </c>
    </row>
    <row r="27" spans="1:2" ht="15.75" customHeight="1" x14ac:dyDescent="0.15">
      <c r="A27" s="60" t="s">
        <v>7169</v>
      </c>
      <c r="B27" s="58" t="s">
        <v>7170</v>
      </c>
    </row>
    <row r="28" spans="1:2" ht="15.75" customHeight="1" x14ac:dyDescent="0.15">
      <c r="A28" s="60" t="s">
        <v>7171</v>
      </c>
      <c r="B28" s="58" t="s">
        <v>7172</v>
      </c>
    </row>
    <row r="29" spans="1:2" ht="15.75" customHeight="1" x14ac:dyDescent="0.15">
      <c r="A29" s="60" t="s">
        <v>7173</v>
      </c>
      <c r="B29" s="58" t="s">
        <v>7174</v>
      </c>
    </row>
    <row r="30" spans="1:2" ht="15.75" customHeight="1" x14ac:dyDescent="0.15">
      <c r="A30" s="60" t="s">
        <v>7175</v>
      </c>
      <c r="B30" s="58" t="s">
        <v>7176</v>
      </c>
    </row>
    <row r="31" spans="1:2" ht="15.75" customHeight="1" x14ac:dyDescent="0.15">
      <c r="A31" s="60" t="s">
        <v>7177</v>
      </c>
      <c r="B31" s="58" t="s">
        <v>7178</v>
      </c>
    </row>
    <row r="32" spans="1:2" ht="15.75" customHeight="1" x14ac:dyDescent="0.15">
      <c r="A32" s="60" t="s">
        <v>7179</v>
      </c>
      <c r="B32" s="58" t="s">
        <v>7180</v>
      </c>
    </row>
    <row r="33" spans="1:2" ht="15.75" customHeight="1" x14ac:dyDescent="0.15">
      <c r="A33" s="60" t="s">
        <v>7181</v>
      </c>
      <c r="B33" s="58" t="s">
        <v>7182</v>
      </c>
    </row>
    <row r="34" spans="1:2" ht="15.75" customHeight="1" x14ac:dyDescent="0.15">
      <c r="A34" s="60" t="s">
        <v>7183</v>
      </c>
      <c r="B34" s="58" t="s">
        <v>7184</v>
      </c>
    </row>
    <row r="35" spans="1:2" ht="15.75" customHeight="1" x14ac:dyDescent="0.15">
      <c r="A35" s="60" t="s">
        <v>7185</v>
      </c>
      <c r="B35" s="58" t="s">
        <v>7186</v>
      </c>
    </row>
    <row r="36" spans="1:2" ht="15.75" customHeight="1" x14ac:dyDescent="0.15">
      <c r="A36" s="60" t="s">
        <v>7187</v>
      </c>
      <c r="B36" s="58" t="s">
        <v>7188</v>
      </c>
    </row>
    <row r="37" spans="1:2" ht="15.75" customHeight="1" x14ac:dyDescent="0.15">
      <c r="A37" s="60" t="s">
        <v>7189</v>
      </c>
      <c r="B37" s="58" t="s">
        <v>7190</v>
      </c>
    </row>
    <row r="38" spans="1:2" ht="15.75" customHeight="1" x14ac:dyDescent="0.15">
      <c r="A38" s="60" t="s">
        <v>7191</v>
      </c>
      <c r="B38" s="58" t="s">
        <v>7192</v>
      </c>
    </row>
    <row r="39" spans="1:2" ht="15.75" customHeight="1" x14ac:dyDescent="0.15">
      <c r="A39" s="60" t="s">
        <v>7193</v>
      </c>
      <c r="B39" s="58" t="s">
        <v>7194</v>
      </c>
    </row>
    <row r="40" spans="1:2" ht="15.75" customHeight="1" x14ac:dyDescent="0.15">
      <c r="A40" s="60" t="s">
        <v>7195</v>
      </c>
      <c r="B40" s="58" t="s">
        <v>7196</v>
      </c>
    </row>
    <row r="41" spans="1:2" ht="15.75" customHeight="1" x14ac:dyDescent="0.15">
      <c r="A41" s="60" t="s">
        <v>7197</v>
      </c>
      <c r="B41" s="58" t="s">
        <v>7198</v>
      </c>
    </row>
    <row r="42" spans="1:2" ht="15.75" customHeight="1" x14ac:dyDescent="0.15">
      <c r="A42" s="60" t="s">
        <v>7199</v>
      </c>
      <c r="B42" s="58" t="s">
        <v>7200</v>
      </c>
    </row>
    <row r="43" spans="1:2" ht="15.75" customHeight="1" x14ac:dyDescent="0.15">
      <c r="A43" s="60" t="s">
        <v>7201</v>
      </c>
      <c r="B43" s="58" t="s">
        <v>7202</v>
      </c>
    </row>
    <row r="44" spans="1:2" ht="15.75" customHeight="1" x14ac:dyDescent="0.15">
      <c r="A44" s="60" t="s">
        <v>7203</v>
      </c>
      <c r="B44" s="58" t="s">
        <v>7204</v>
      </c>
    </row>
    <row r="45" spans="1:2" ht="15.75" customHeight="1" x14ac:dyDescent="0.15">
      <c r="A45" s="60" t="s">
        <v>7205</v>
      </c>
      <c r="B45" s="58" t="s">
        <v>7206</v>
      </c>
    </row>
    <row r="46" spans="1:2" ht="15.75" customHeight="1" x14ac:dyDescent="0.15">
      <c r="A46" s="60" t="s">
        <v>7207</v>
      </c>
      <c r="B46" s="58" t="s">
        <v>7208</v>
      </c>
    </row>
    <row r="47" spans="1:2" ht="15.75" customHeight="1" x14ac:dyDescent="0.15">
      <c r="A47" s="60" t="s">
        <v>7209</v>
      </c>
      <c r="B47" s="58" t="s">
        <v>7210</v>
      </c>
    </row>
    <row r="48" spans="1:2" ht="15.75" customHeight="1" x14ac:dyDescent="0.15">
      <c r="A48" s="60" t="s">
        <v>7211</v>
      </c>
      <c r="B48" s="58" t="s">
        <v>7212</v>
      </c>
    </row>
    <row r="49" spans="1:2" ht="14" x14ac:dyDescent="0.15">
      <c r="A49" s="60" t="s">
        <v>7213</v>
      </c>
      <c r="B49" s="58" t="s">
        <v>7214</v>
      </c>
    </row>
    <row r="50" spans="1:2" ht="14" x14ac:dyDescent="0.15">
      <c r="A50" s="121" t="s">
        <v>7215</v>
      </c>
      <c r="B50" s="122" t="s">
        <v>7146</v>
      </c>
    </row>
    <row r="51" spans="1:2" ht="14" x14ac:dyDescent="0.15">
      <c r="A51" s="71" t="s">
        <v>7339</v>
      </c>
      <c r="B51" s="5"/>
    </row>
    <row r="52" spans="1:2" ht="14" x14ac:dyDescent="0.15">
      <c r="A52" s="5"/>
      <c r="B52" s="5"/>
    </row>
    <row r="53" spans="1:2" ht="14" x14ac:dyDescent="0.15">
      <c r="A53" s="76"/>
      <c r="B53" s="5"/>
    </row>
    <row r="54" spans="1:2" ht="14" x14ac:dyDescent="0.15">
      <c r="A54" s="5"/>
      <c r="B54" s="5"/>
    </row>
    <row r="55" spans="1:2" ht="14" x14ac:dyDescent="0.15">
      <c r="A55" s="5"/>
      <c r="B55" s="5"/>
    </row>
    <row r="56" spans="1:2" ht="14" x14ac:dyDescent="0.15">
      <c r="A56" s="5"/>
      <c r="B56" s="5"/>
    </row>
    <row r="57" spans="1:2" ht="14" x14ac:dyDescent="0.15">
      <c r="A57" s="5"/>
      <c r="B57" s="5"/>
    </row>
    <row r="58" spans="1:2" ht="14" x14ac:dyDescent="0.15">
      <c r="A58" s="5"/>
      <c r="B58" s="5"/>
    </row>
    <row r="59" spans="1:2" ht="14" x14ac:dyDescent="0.15">
      <c r="A59" s="5"/>
      <c r="B59" s="5"/>
    </row>
    <row r="60" spans="1:2" ht="14" x14ac:dyDescent="0.15">
      <c r="A60" s="5"/>
      <c r="B60" s="5"/>
    </row>
    <row r="61" spans="1:2" ht="14" x14ac:dyDescent="0.15">
      <c r="A61" s="5"/>
      <c r="B61" s="5"/>
    </row>
    <row r="62" spans="1:2" ht="14" x14ac:dyDescent="0.15">
      <c r="A62" s="5"/>
      <c r="B62" s="5"/>
    </row>
    <row r="63" spans="1:2" ht="14" x14ac:dyDescent="0.15">
      <c r="A63" s="5"/>
      <c r="B63" s="5"/>
    </row>
    <row r="64" spans="1:2" ht="14" x14ac:dyDescent="0.15">
      <c r="A64" s="5"/>
      <c r="B64" s="5"/>
    </row>
    <row r="65" spans="1:2" ht="14" x14ac:dyDescent="0.15">
      <c r="A65" s="5"/>
      <c r="B65" s="5"/>
    </row>
    <row r="66" spans="1:2" ht="14" x14ac:dyDescent="0.15">
      <c r="A66" s="5"/>
      <c r="B66" s="5"/>
    </row>
    <row r="67" spans="1:2" ht="14" x14ac:dyDescent="0.15">
      <c r="A67" s="5"/>
      <c r="B67" s="5"/>
    </row>
    <row r="68" spans="1:2" ht="14" x14ac:dyDescent="0.15">
      <c r="A68" s="5"/>
      <c r="B68" s="5"/>
    </row>
    <row r="69" spans="1:2" ht="14" x14ac:dyDescent="0.15">
      <c r="A69" s="5"/>
      <c r="B69" s="5"/>
    </row>
    <row r="70" spans="1:2" ht="14" x14ac:dyDescent="0.15">
      <c r="A70" s="5"/>
      <c r="B70" s="5"/>
    </row>
    <row r="71" spans="1:2" ht="14" x14ac:dyDescent="0.15">
      <c r="A71" s="5"/>
      <c r="B71" s="5"/>
    </row>
    <row r="72" spans="1:2" ht="14" x14ac:dyDescent="0.15">
      <c r="A72" s="5"/>
      <c r="B72" s="5"/>
    </row>
    <row r="73" spans="1:2" ht="14" x14ac:dyDescent="0.15">
      <c r="A73" s="5"/>
      <c r="B73" s="5"/>
    </row>
    <row r="74" spans="1:2" ht="14" x14ac:dyDescent="0.15">
      <c r="A74" s="5"/>
      <c r="B74" s="5"/>
    </row>
    <row r="75" spans="1:2" ht="14" x14ac:dyDescent="0.15">
      <c r="A75" s="5"/>
      <c r="B75" s="5"/>
    </row>
    <row r="76" spans="1:2" ht="14" x14ac:dyDescent="0.15">
      <c r="A76" s="5"/>
      <c r="B76" s="5"/>
    </row>
    <row r="77" spans="1:2" ht="14" x14ac:dyDescent="0.15">
      <c r="A77" s="5"/>
      <c r="B77" s="5"/>
    </row>
    <row r="78" spans="1:2" ht="14" x14ac:dyDescent="0.15">
      <c r="A78" s="5"/>
      <c r="B78" s="5"/>
    </row>
    <row r="79" spans="1:2" ht="14" x14ac:dyDescent="0.15">
      <c r="A79" s="5"/>
      <c r="B79" s="5"/>
    </row>
    <row r="80" spans="1:2" ht="14" x14ac:dyDescent="0.15">
      <c r="A80" s="5"/>
      <c r="B80" s="5"/>
    </row>
    <row r="81" spans="1:2" ht="14" x14ac:dyDescent="0.15">
      <c r="A81" s="5"/>
      <c r="B81" s="5"/>
    </row>
    <row r="82" spans="1:2" ht="14" x14ac:dyDescent="0.15">
      <c r="A82" s="5"/>
      <c r="B82" s="5"/>
    </row>
    <row r="83" spans="1:2" ht="14" x14ac:dyDescent="0.15">
      <c r="A83" s="5"/>
      <c r="B83" s="5"/>
    </row>
    <row r="84" spans="1:2" ht="14" x14ac:dyDescent="0.15">
      <c r="A84" s="5"/>
      <c r="B84" s="5"/>
    </row>
    <row r="85" spans="1:2" ht="14" x14ac:dyDescent="0.15">
      <c r="A85" s="5"/>
      <c r="B85" s="5"/>
    </row>
    <row r="86" spans="1:2" ht="14" x14ac:dyDescent="0.15">
      <c r="A86" s="5"/>
      <c r="B86" s="5"/>
    </row>
    <row r="87" spans="1:2" ht="14" x14ac:dyDescent="0.15">
      <c r="A87" s="5"/>
      <c r="B87" s="5"/>
    </row>
    <row r="88" spans="1:2" ht="14" x14ac:dyDescent="0.15">
      <c r="A88" s="5"/>
      <c r="B88" s="5"/>
    </row>
    <row r="89" spans="1:2" ht="14" x14ac:dyDescent="0.15">
      <c r="A89" s="5"/>
      <c r="B89" s="5"/>
    </row>
    <row r="90" spans="1:2" ht="14" x14ac:dyDescent="0.15">
      <c r="A90" s="5"/>
      <c r="B90" s="5"/>
    </row>
    <row r="91" spans="1:2" ht="14" x14ac:dyDescent="0.15">
      <c r="A91" s="5"/>
      <c r="B91" s="5"/>
    </row>
    <row r="92" spans="1:2" ht="14" x14ac:dyDescent="0.15">
      <c r="A92" s="5"/>
      <c r="B92" s="5"/>
    </row>
    <row r="93" spans="1:2" ht="14" x14ac:dyDescent="0.15">
      <c r="A93" s="5"/>
      <c r="B93" s="5"/>
    </row>
    <row r="94" spans="1:2" ht="14" x14ac:dyDescent="0.15">
      <c r="A94" s="5"/>
      <c r="B94" s="5"/>
    </row>
    <row r="95" spans="1:2" ht="14" x14ac:dyDescent="0.15">
      <c r="A95" s="5"/>
      <c r="B95" s="5"/>
    </row>
    <row r="96" spans="1:2" ht="14" x14ac:dyDescent="0.15">
      <c r="A96" s="5"/>
      <c r="B96" s="5"/>
    </row>
    <row r="97" spans="1:2" ht="14" x14ac:dyDescent="0.15">
      <c r="A97" s="5"/>
      <c r="B97" s="5"/>
    </row>
    <row r="98" spans="1:2" ht="14" x14ac:dyDescent="0.15">
      <c r="A98" s="5"/>
      <c r="B98" s="5"/>
    </row>
    <row r="99" spans="1:2" ht="14" x14ac:dyDescent="0.15">
      <c r="A99" s="5"/>
      <c r="B99" s="5"/>
    </row>
    <row r="100" spans="1:2" ht="14" x14ac:dyDescent="0.15">
      <c r="A100" s="5"/>
      <c r="B100" s="5"/>
    </row>
    <row r="101" spans="1:2" ht="14" x14ac:dyDescent="0.15">
      <c r="A101" s="5"/>
      <c r="B101" s="5"/>
    </row>
    <row r="102" spans="1:2" ht="14" x14ac:dyDescent="0.15">
      <c r="A102" s="5"/>
      <c r="B102" s="5"/>
    </row>
    <row r="103" spans="1:2" ht="14" x14ac:dyDescent="0.15">
      <c r="A103" s="5"/>
      <c r="B103" s="5"/>
    </row>
    <row r="104" spans="1:2" ht="14" x14ac:dyDescent="0.15">
      <c r="A104" s="5"/>
      <c r="B104" s="5"/>
    </row>
    <row r="105" spans="1:2" ht="14" x14ac:dyDescent="0.15">
      <c r="A105" s="5"/>
      <c r="B105" s="5"/>
    </row>
    <row r="106" spans="1:2" ht="14" x14ac:dyDescent="0.15">
      <c r="A106" s="5"/>
      <c r="B106" s="5"/>
    </row>
    <row r="107" spans="1:2" ht="14" x14ac:dyDescent="0.15">
      <c r="A107" s="5"/>
      <c r="B107" s="5"/>
    </row>
    <row r="108" spans="1:2" ht="14" x14ac:dyDescent="0.15">
      <c r="A108" s="5"/>
      <c r="B108" s="5"/>
    </row>
    <row r="109" spans="1:2" ht="14" x14ac:dyDescent="0.15">
      <c r="A109" s="5"/>
      <c r="B109" s="5"/>
    </row>
    <row r="110" spans="1:2" ht="14" x14ac:dyDescent="0.15">
      <c r="A110" s="5"/>
      <c r="B110" s="5"/>
    </row>
    <row r="111" spans="1:2" ht="14" x14ac:dyDescent="0.15">
      <c r="A111" s="5"/>
      <c r="B111" s="5"/>
    </row>
    <row r="112" spans="1:2" ht="14" x14ac:dyDescent="0.15">
      <c r="A112" s="5"/>
      <c r="B112" s="5"/>
    </row>
    <row r="113" spans="1:2" ht="14" x14ac:dyDescent="0.15">
      <c r="A113" s="5"/>
      <c r="B113" s="5"/>
    </row>
    <row r="114" spans="1:2" ht="14" x14ac:dyDescent="0.15">
      <c r="A114" s="5"/>
      <c r="B114" s="5"/>
    </row>
    <row r="115" spans="1:2" ht="14" x14ac:dyDescent="0.15">
      <c r="A115" s="5"/>
      <c r="B115" s="5"/>
    </row>
    <row r="116" spans="1:2" ht="14" x14ac:dyDescent="0.15">
      <c r="A116" s="5"/>
      <c r="B116" s="5"/>
    </row>
    <row r="117" spans="1:2" ht="14" x14ac:dyDescent="0.15">
      <c r="A117" s="5"/>
      <c r="B117" s="5"/>
    </row>
    <row r="118" spans="1:2" ht="14" x14ac:dyDescent="0.15">
      <c r="A118" s="5"/>
      <c r="B118" s="5"/>
    </row>
    <row r="119" spans="1:2" ht="14" x14ac:dyDescent="0.15">
      <c r="A119" s="5"/>
      <c r="B119" s="5"/>
    </row>
    <row r="120" spans="1:2" ht="14" x14ac:dyDescent="0.15">
      <c r="A120" s="5"/>
      <c r="B120" s="5"/>
    </row>
    <row r="121" spans="1:2" ht="14" x14ac:dyDescent="0.15">
      <c r="A121" s="5"/>
      <c r="B121" s="5"/>
    </row>
    <row r="122" spans="1:2" ht="14" x14ac:dyDescent="0.15">
      <c r="A122" s="5"/>
      <c r="B122" s="5"/>
    </row>
    <row r="123" spans="1:2" ht="14" x14ac:dyDescent="0.15">
      <c r="A123" s="5"/>
      <c r="B123" s="5"/>
    </row>
    <row r="124" spans="1:2" ht="14" x14ac:dyDescent="0.15">
      <c r="A124" s="5"/>
      <c r="B124" s="5"/>
    </row>
    <row r="125" spans="1:2" ht="14" x14ac:dyDescent="0.15">
      <c r="A125" s="5"/>
      <c r="B125" s="5"/>
    </row>
    <row r="126" spans="1:2" ht="14" x14ac:dyDescent="0.15">
      <c r="A126" s="5"/>
      <c r="B126" s="5"/>
    </row>
    <row r="127" spans="1:2" ht="14" x14ac:dyDescent="0.15">
      <c r="A127" s="5"/>
      <c r="B127" s="5"/>
    </row>
    <row r="128" spans="1:2" ht="14" x14ac:dyDescent="0.15">
      <c r="A128" s="5"/>
      <c r="B128" s="5"/>
    </row>
    <row r="129" spans="1:2" ht="14" x14ac:dyDescent="0.15">
      <c r="A129" s="5"/>
      <c r="B129" s="5"/>
    </row>
    <row r="130" spans="1:2" ht="14" x14ac:dyDescent="0.15">
      <c r="A130" s="5"/>
      <c r="B130" s="5"/>
    </row>
    <row r="131" spans="1:2" ht="14" x14ac:dyDescent="0.15">
      <c r="A131" s="5"/>
      <c r="B131" s="5"/>
    </row>
    <row r="132" spans="1:2" ht="14" x14ac:dyDescent="0.15">
      <c r="A132" s="5"/>
      <c r="B132" s="5"/>
    </row>
    <row r="133" spans="1:2" ht="14" x14ac:dyDescent="0.15">
      <c r="A133" s="5"/>
      <c r="B133" s="5"/>
    </row>
    <row r="134" spans="1:2" ht="14" x14ac:dyDescent="0.15">
      <c r="A134" s="5"/>
      <c r="B134" s="5"/>
    </row>
    <row r="135" spans="1:2" ht="14" x14ac:dyDescent="0.15">
      <c r="A135" s="5"/>
      <c r="B135" s="5"/>
    </row>
    <row r="136" spans="1:2" ht="14" x14ac:dyDescent="0.15">
      <c r="A136" s="5"/>
      <c r="B136" s="5"/>
    </row>
    <row r="137" spans="1:2" ht="14" x14ac:dyDescent="0.15">
      <c r="A137" s="5"/>
      <c r="B137" s="5"/>
    </row>
    <row r="138" spans="1:2" ht="14" x14ac:dyDescent="0.15">
      <c r="A138" s="5"/>
      <c r="B138" s="5"/>
    </row>
    <row r="139" spans="1:2" ht="14" x14ac:dyDescent="0.15">
      <c r="A139" s="5"/>
      <c r="B139" s="5"/>
    </row>
    <row r="140" spans="1:2" ht="14" x14ac:dyDescent="0.15">
      <c r="A140" s="5"/>
      <c r="B140" s="5"/>
    </row>
    <row r="141" spans="1:2" ht="14" x14ac:dyDescent="0.15">
      <c r="A141" s="5"/>
      <c r="B141" s="5"/>
    </row>
    <row r="142" spans="1:2" ht="14" x14ac:dyDescent="0.15">
      <c r="A142" s="5"/>
      <c r="B142" s="5"/>
    </row>
    <row r="143" spans="1:2" ht="14" x14ac:dyDescent="0.15">
      <c r="A143" s="5"/>
      <c r="B143" s="5"/>
    </row>
    <row r="144" spans="1:2" ht="14" x14ac:dyDescent="0.15">
      <c r="A144" s="5"/>
      <c r="B144" s="5"/>
    </row>
    <row r="145" spans="1:2" ht="14" x14ac:dyDescent="0.15">
      <c r="A145" s="5"/>
      <c r="B145" s="5"/>
    </row>
    <row r="146" spans="1:2" ht="14" x14ac:dyDescent="0.15">
      <c r="A146" s="5"/>
      <c r="B146" s="5"/>
    </row>
    <row r="147" spans="1:2" ht="14" x14ac:dyDescent="0.15">
      <c r="A147" s="5"/>
      <c r="B147" s="5"/>
    </row>
    <row r="148" spans="1:2" ht="14" x14ac:dyDescent="0.15">
      <c r="A148" s="5"/>
      <c r="B148" s="5"/>
    </row>
    <row r="149" spans="1:2" ht="14" x14ac:dyDescent="0.15">
      <c r="A149" s="5"/>
      <c r="B149" s="5"/>
    </row>
    <row r="150" spans="1:2" ht="14" x14ac:dyDescent="0.15">
      <c r="A150" s="5"/>
      <c r="B150" s="5"/>
    </row>
    <row r="151" spans="1:2" ht="14" x14ac:dyDescent="0.15">
      <c r="A151" s="5"/>
      <c r="B151" s="5"/>
    </row>
    <row r="152" spans="1:2" ht="14" x14ac:dyDescent="0.15">
      <c r="A152" s="5"/>
      <c r="B152" s="5"/>
    </row>
    <row r="153" spans="1:2" ht="14" x14ac:dyDescent="0.15">
      <c r="A153" s="5"/>
      <c r="B153" s="5"/>
    </row>
    <row r="154" spans="1:2" ht="14" x14ac:dyDescent="0.15">
      <c r="A154" s="5"/>
      <c r="B154" s="5"/>
    </row>
    <row r="155" spans="1:2" ht="14" x14ac:dyDescent="0.15">
      <c r="A155" s="5"/>
      <c r="B155" s="5"/>
    </row>
    <row r="156" spans="1:2" ht="14" x14ac:dyDescent="0.15">
      <c r="A156" s="5"/>
      <c r="B156" s="5"/>
    </row>
    <row r="157" spans="1:2" ht="14" x14ac:dyDescent="0.15">
      <c r="A157" s="5"/>
      <c r="B157" s="5"/>
    </row>
    <row r="158" spans="1:2" ht="14" x14ac:dyDescent="0.15">
      <c r="A158" s="5"/>
      <c r="B158" s="5"/>
    </row>
    <row r="159" spans="1:2" ht="14" x14ac:dyDescent="0.15">
      <c r="A159" s="5"/>
      <c r="B159" s="5"/>
    </row>
    <row r="160" spans="1:2" ht="14" x14ac:dyDescent="0.15">
      <c r="A160" s="5"/>
      <c r="B160" s="5"/>
    </row>
    <row r="161" spans="1:2" ht="14" x14ac:dyDescent="0.15">
      <c r="A161" s="5"/>
      <c r="B161" s="5"/>
    </row>
    <row r="162" spans="1:2" ht="14" x14ac:dyDescent="0.15">
      <c r="A162" s="5"/>
      <c r="B162" s="5"/>
    </row>
    <row r="163" spans="1:2" ht="14" x14ac:dyDescent="0.15">
      <c r="A163" s="5"/>
      <c r="B163" s="5"/>
    </row>
    <row r="164" spans="1:2" ht="14" x14ac:dyDescent="0.15">
      <c r="A164" s="5"/>
      <c r="B164" s="5"/>
    </row>
    <row r="165" spans="1:2" ht="14" x14ac:dyDescent="0.15">
      <c r="A165" s="5"/>
      <c r="B165" s="5"/>
    </row>
    <row r="166" spans="1:2" ht="14" x14ac:dyDescent="0.15">
      <c r="A166" s="5"/>
      <c r="B166" s="5"/>
    </row>
    <row r="167" spans="1:2" ht="14" x14ac:dyDescent="0.15">
      <c r="A167" s="5"/>
      <c r="B167" s="5"/>
    </row>
    <row r="168" spans="1:2" ht="14" x14ac:dyDescent="0.15">
      <c r="A168" s="5"/>
      <c r="B168" s="5"/>
    </row>
    <row r="169" spans="1:2" ht="14" x14ac:dyDescent="0.15">
      <c r="A169" s="5"/>
      <c r="B169" s="5"/>
    </row>
    <row r="170" spans="1:2" ht="14" x14ac:dyDescent="0.15">
      <c r="A170" s="5"/>
      <c r="B170" s="5"/>
    </row>
    <row r="171" spans="1:2" ht="14" x14ac:dyDescent="0.15">
      <c r="A171" s="5"/>
      <c r="B171" s="5"/>
    </row>
    <row r="172" spans="1:2" ht="14" x14ac:dyDescent="0.15">
      <c r="A172" s="5"/>
      <c r="B172" s="5"/>
    </row>
    <row r="173" spans="1:2" ht="14" x14ac:dyDescent="0.15">
      <c r="A173" s="5"/>
      <c r="B173" s="5"/>
    </row>
    <row r="174" spans="1:2" ht="14" x14ac:dyDescent="0.15">
      <c r="A174" s="5"/>
      <c r="B174" s="5"/>
    </row>
    <row r="175" spans="1:2" ht="14" x14ac:dyDescent="0.15">
      <c r="A175" s="5"/>
      <c r="B175" s="5"/>
    </row>
    <row r="176" spans="1:2" ht="14" x14ac:dyDescent="0.15">
      <c r="A176" s="5"/>
      <c r="B176" s="5"/>
    </row>
    <row r="177" spans="1:2" ht="14" x14ac:dyDescent="0.15">
      <c r="A177" s="5"/>
      <c r="B177" s="5"/>
    </row>
    <row r="178" spans="1:2" ht="14" x14ac:dyDescent="0.15">
      <c r="A178" s="5"/>
      <c r="B178" s="5"/>
    </row>
    <row r="179" spans="1:2" ht="14" x14ac:dyDescent="0.15">
      <c r="A179" s="5"/>
      <c r="B179" s="5"/>
    </row>
    <row r="180" spans="1:2" ht="14" x14ac:dyDescent="0.15">
      <c r="A180" s="5"/>
      <c r="B180" s="5"/>
    </row>
    <row r="181" spans="1:2" ht="14" x14ac:dyDescent="0.15">
      <c r="A181" s="5"/>
      <c r="B181" s="5"/>
    </row>
    <row r="182" spans="1:2" ht="14" x14ac:dyDescent="0.15">
      <c r="A182" s="5"/>
      <c r="B182" s="5"/>
    </row>
    <row r="183" spans="1:2" ht="14" x14ac:dyDescent="0.15">
      <c r="A183" s="5"/>
      <c r="B183" s="5"/>
    </row>
    <row r="184" spans="1:2" ht="14" x14ac:dyDescent="0.15">
      <c r="A184" s="5"/>
      <c r="B184" s="5"/>
    </row>
    <row r="185" spans="1:2" ht="14" x14ac:dyDescent="0.15">
      <c r="A185" s="5"/>
      <c r="B185" s="5"/>
    </row>
    <row r="186" spans="1:2" ht="14" x14ac:dyDescent="0.15">
      <c r="A186" s="5"/>
      <c r="B186" s="5"/>
    </row>
    <row r="187" spans="1:2" ht="14" x14ac:dyDescent="0.15">
      <c r="A187" s="5"/>
      <c r="B187" s="5"/>
    </row>
    <row r="188" spans="1:2" ht="14" x14ac:dyDescent="0.15">
      <c r="A188" s="5"/>
      <c r="B188" s="5"/>
    </row>
    <row r="189" spans="1:2" ht="14" x14ac:dyDescent="0.15">
      <c r="A189" s="5"/>
      <c r="B189" s="5"/>
    </row>
    <row r="190" spans="1:2" ht="14" x14ac:dyDescent="0.15">
      <c r="A190" s="5"/>
      <c r="B190" s="5"/>
    </row>
    <row r="191" spans="1:2" ht="14" x14ac:dyDescent="0.15">
      <c r="A191" s="5"/>
      <c r="B191" s="5"/>
    </row>
    <row r="192" spans="1:2" ht="14" x14ac:dyDescent="0.15">
      <c r="A192" s="5"/>
      <c r="B192" s="5"/>
    </row>
    <row r="193" spans="1:2" ht="14" x14ac:dyDescent="0.15">
      <c r="A193" s="5"/>
      <c r="B193" s="5"/>
    </row>
    <row r="194" spans="1:2" ht="14" x14ac:dyDescent="0.15">
      <c r="A194" s="5"/>
      <c r="B194" s="5"/>
    </row>
    <row r="195" spans="1:2" ht="14" x14ac:dyDescent="0.15">
      <c r="A195" s="5"/>
      <c r="B195" s="5"/>
    </row>
    <row r="196" spans="1:2" ht="14" x14ac:dyDescent="0.15">
      <c r="A196" s="5"/>
      <c r="B196" s="5"/>
    </row>
    <row r="197" spans="1:2" ht="14" x14ac:dyDescent="0.15">
      <c r="A197" s="5"/>
      <c r="B197" s="5"/>
    </row>
    <row r="198" spans="1:2" ht="14" x14ac:dyDescent="0.15">
      <c r="A198" s="5"/>
      <c r="B198" s="5"/>
    </row>
    <row r="199" spans="1:2" ht="14" x14ac:dyDescent="0.15">
      <c r="A199" s="5"/>
      <c r="B199" s="5"/>
    </row>
    <row r="200" spans="1:2" ht="14" x14ac:dyDescent="0.15">
      <c r="A200" s="5"/>
      <c r="B200" s="5"/>
    </row>
    <row r="201" spans="1:2" ht="14" x14ac:dyDescent="0.15">
      <c r="A201" s="5"/>
      <c r="B201" s="5"/>
    </row>
    <row r="202" spans="1:2" ht="14" x14ac:dyDescent="0.15">
      <c r="A202" s="5"/>
      <c r="B202" s="5"/>
    </row>
    <row r="203" spans="1:2" ht="14" x14ac:dyDescent="0.15">
      <c r="A203" s="5"/>
      <c r="B203" s="5"/>
    </row>
    <row r="204" spans="1:2" ht="14" x14ac:dyDescent="0.15">
      <c r="A204" s="5"/>
      <c r="B204" s="5"/>
    </row>
    <row r="205" spans="1:2" ht="14" x14ac:dyDescent="0.15">
      <c r="A205" s="5"/>
      <c r="B205" s="5"/>
    </row>
    <row r="206" spans="1:2" ht="14" x14ac:dyDescent="0.15">
      <c r="A206" s="5"/>
      <c r="B206" s="5"/>
    </row>
    <row r="207" spans="1:2" ht="14" x14ac:dyDescent="0.15">
      <c r="A207" s="5"/>
      <c r="B207" s="5"/>
    </row>
    <row r="208" spans="1:2" ht="14" x14ac:dyDescent="0.15">
      <c r="A208" s="5"/>
      <c r="B208" s="5"/>
    </row>
    <row r="209" spans="1:2" ht="14" x14ac:dyDescent="0.15">
      <c r="A209" s="5"/>
      <c r="B209" s="5"/>
    </row>
    <row r="210" spans="1:2" ht="14" x14ac:dyDescent="0.15">
      <c r="A210" s="5"/>
      <c r="B210" s="5"/>
    </row>
    <row r="211" spans="1:2" ht="14" x14ac:dyDescent="0.15">
      <c r="A211" s="5"/>
      <c r="B211" s="5"/>
    </row>
    <row r="212" spans="1:2" ht="14" x14ac:dyDescent="0.15">
      <c r="A212" s="5"/>
      <c r="B212" s="5"/>
    </row>
    <row r="213" spans="1:2" ht="14" x14ac:dyDescent="0.15">
      <c r="A213" s="5"/>
      <c r="B213" s="5"/>
    </row>
    <row r="214" spans="1:2" ht="14" x14ac:dyDescent="0.15">
      <c r="A214" s="5"/>
      <c r="B214" s="5"/>
    </row>
    <row r="215" spans="1:2" ht="14" x14ac:dyDescent="0.15">
      <c r="A215" s="5"/>
      <c r="B215" s="5"/>
    </row>
    <row r="216" spans="1:2" ht="14" x14ac:dyDescent="0.15">
      <c r="A216" s="5"/>
      <c r="B216" s="5"/>
    </row>
    <row r="217" spans="1:2" ht="14" x14ac:dyDescent="0.15">
      <c r="A217" s="5"/>
      <c r="B217" s="5"/>
    </row>
    <row r="218" spans="1:2" ht="14" x14ac:dyDescent="0.15">
      <c r="A218" s="5"/>
      <c r="B218" s="5"/>
    </row>
    <row r="219" spans="1:2" ht="14" x14ac:dyDescent="0.15">
      <c r="A219" s="5"/>
      <c r="B219" s="5"/>
    </row>
    <row r="220" spans="1:2" ht="14" x14ac:dyDescent="0.15">
      <c r="A220" s="5"/>
      <c r="B220" s="5"/>
    </row>
    <row r="221" spans="1:2" ht="14" x14ac:dyDescent="0.15">
      <c r="A221" s="5"/>
      <c r="B221" s="5"/>
    </row>
    <row r="222" spans="1:2" ht="14" x14ac:dyDescent="0.15">
      <c r="A222" s="5"/>
      <c r="B222" s="5"/>
    </row>
    <row r="223" spans="1:2" ht="14" x14ac:dyDescent="0.15">
      <c r="A223" s="5"/>
      <c r="B223" s="5"/>
    </row>
    <row r="224" spans="1:2" ht="14" x14ac:dyDescent="0.15">
      <c r="A224" s="5"/>
      <c r="B224" s="5"/>
    </row>
    <row r="225" spans="1:2" ht="14" x14ac:dyDescent="0.15">
      <c r="A225" s="5"/>
      <c r="B225" s="5"/>
    </row>
    <row r="226" spans="1:2" ht="14" x14ac:dyDescent="0.15">
      <c r="A226" s="5"/>
      <c r="B226" s="5"/>
    </row>
    <row r="227" spans="1:2" ht="14" x14ac:dyDescent="0.15">
      <c r="A227" s="5"/>
      <c r="B227" s="5"/>
    </row>
    <row r="228" spans="1:2" ht="14" x14ac:dyDescent="0.15">
      <c r="A228" s="5"/>
      <c r="B228" s="5"/>
    </row>
    <row r="229" spans="1:2" ht="14" x14ac:dyDescent="0.15">
      <c r="A229" s="5"/>
      <c r="B229" s="5"/>
    </row>
    <row r="230" spans="1:2" ht="14" x14ac:dyDescent="0.15">
      <c r="A230" s="5"/>
      <c r="B230" s="5"/>
    </row>
    <row r="231" spans="1:2" ht="14" x14ac:dyDescent="0.15">
      <c r="A231" s="5"/>
      <c r="B231" s="5"/>
    </row>
    <row r="232" spans="1:2" ht="14" x14ac:dyDescent="0.15">
      <c r="A232" s="5"/>
      <c r="B232" s="5"/>
    </row>
    <row r="233" spans="1:2" ht="14" x14ac:dyDescent="0.15">
      <c r="A233" s="5"/>
      <c r="B233" s="5"/>
    </row>
    <row r="234" spans="1:2" ht="14" x14ac:dyDescent="0.15">
      <c r="A234" s="5"/>
      <c r="B234" s="5"/>
    </row>
    <row r="235" spans="1:2" ht="14" x14ac:dyDescent="0.15">
      <c r="A235" s="5"/>
      <c r="B235" s="5"/>
    </row>
    <row r="236" spans="1:2" ht="14" x14ac:dyDescent="0.15">
      <c r="A236" s="5"/>
      <c r="B236" s="5"/>
    </row>
    <row r="237" spans="1:2" ht="14" x14ac:dyDescent="0.15">
      <c r="A237" s="5"/>
      <c r="B237" s="5"/>
    </row>
    <row r="238" spans="1:2" ht="14" x14ac:dyDescent="0.15">
      <c r="A238" s="5"/>
      <c r="B238" s="5"/>
    </row>
    <row r="239" spans="1:2" ht="14" x14ac:dyDescent="0.15">
      <c r="A239" s="5"/>
      <c r="B239" s="5"/>
    </row>
    <row r="240" spans="1:2" ht="14" x14ac:dyDescent="0.15">
      <c r="A240" s="5"/>
      <c r="B240" s="5"/>
    </row>
    <row r="241" spans="1:2" ht="14" x14ac:dyDescent="0.15">
      <c r="A241" s="5"/>
      <c r="B241" s="5"/>
    </row>
    <row r="242" spans="1:2" ht="14" x14ac:dyDescent="0.15">
      <c r="A242" s="5"/>
      <c r="B242" s="5"/>
    </row>
    <row r="243" spans="1:2" ht="14" x14ac:dyDescent="0.15">
      <c r="A243" s="5"/>
      <c r="B243" s="5"/>
    </row>
    <row r="244" spans="1:2" ht="14" x14ac:dyDescent="0.15">
      <c r="A244" s="5"/>
      <c r="B244" s="5"/>
    </row>
    <row r="245" spans="1:2" ht="14" x14ac:dyDescent="0.15">
      <c r="A245" s="5"/>
      <c r="B245" s="5"/>
    </row>
    <row r="246" spans="1:2" ht="14" x14ac:dyDescent="0.15">
      <c r="A246" s="5"/>
      <c r="B246" s="5"/>
    </row>
    <row r="247" spans="1:2" ht="14" x14ac:dyDescent="0.15">
      <c r="A247" s="5"/>
      <c r="B247" s="5"/>
    </row>
    <row r="248" spans="1:2" ht="14" x14ac:dyDescent="0.15">
      <c r="A248" s="5"/>
      <c r="B248" s="5"/>
    </row>
    <row r="249" spans="1:2" ht="14" x14ac:dyDescent="0.15">
      <c r="A249" s="5"/>
      <c r="B249" s="5"/>
    </row>
    <row r="250" spans="1:2" ht="14" x14ac:dyDescent="0.15">
      <c r="A250" s="5"/>
      <c r="B250" s="5"/>
    </row>
    <row r="251" spans="1:2" ht="14" x14ac:dyDescent="0.15">
      <c r="A251" s="5"/>
      <c r="B251" s="5"/>
    </row>
    <row r="252" spans="1:2" ht="14" x14ac:dyDescent="0.15">
      <c r="A252" s="5"/>
      <c r="B252" s="5"/>
    </row>
    <row r="253" spans="1:2" ht="14" x14ac:dyDescent="0.15">
      <c r="A253" s="5"/>
      <c r="B253" s="5"/>
    </row>
    <row r="254" spans="1:2" ht="14" x14ac:dyDescent="0.15">
      <c r="A254" s="5"/>
      <c r="B254" s="5"/>
    </row>
    <row r="255" spans="1:2" ht="14" x14ac:dyDescent="0.15">
      <c r="A255" s="5"/>
      <c r="B255" s="5"/>
    </row>
    <row r="256" spans="1:2" ht="14" x14ac:dyDescent="0.15">
      <c r="A256" s="5"/>
      <c r="B256" s="5"/>
    </row>
    <row r="257" spans="1:2" ht="14" x14ac:dyDescent="0.15">
      <c r="A257" s="5"/>
      <c r="B257" s="5"/>
    </row>
    <row r="258" spans="1:2" ht="14" x14ac:dyDescent="0.15">
      <c r="A258" s="5"/>
      <c r="B258" s="5"/>
    </row>
    <row r="259" spans="1:2" ht="14" x14ac:dyDescent="0.15">
      <c r="A259" s="5"/>
      <c r="B259" s="5"/>
    </row>
    <row r="260" spans="1:2" ht="14" x14ac:dyDescent="0.15">
      <c r="A260" s="5"/>
      <c r="B260" s="5"/>
    </row>
    <row r="261" spans="1:2" ht="14" x14ac:dyDescent="0.15">
      <c r="A261" s="5"/>
      <c r="B261" s="5"/>
    </row>
    <row r="262" spans="1:2" ht="14" x14ac:dyDescent="0.15">
      <c r="A262" s="5"/>
      <c r="B262" s="5"/>
    </row>
    <row r="263" spans="1:2" ht="14" x14ac:dyDescent="0.15">
      <c r="A263" s="5"/>
      <c r="B263" s="5"/>
    </row>
    <row r="264" spans="1:2" ht="14" x14ac:dyDescent="0.15">
      <c r="A264" s="5"/>
      <c r="B264" s="5"/>
    </row>
    <row r="265" spans="1:2" ht="14" x14ac:dyDescent="0.15">
      <c r="A265" s="5"/>
      <c r="B265" s="5"/>
    </row>
    <row r="266" spans="1:2" ht="14" x14ac:dyDescent="0.15">
      <c r="A266" s="5"/>
      <c r="B266" s="5"/>
    </row>
    <row r="267" spans="1:2" ht="14" x14ac:dyDescent="0.15">
      <c r="A267" s="5"/>
      <c r="B267" s="5"/>
    </row>
    <row r="268" spans="1:2" ht="14" x14ac:dyDescent="0.15">
      <c r="A268" s="5"/>
      <c r="B268" s="5"/>
    </row>
    <row r="269" spans="1:2" ht="14" x14ac:dyDescent="0.15">
      <c r="A269" s="5"/>
      <c r="B269" s="5"/>
    </row>
    <row r="270" spans="1:2" ht="14" x14ac:dyDescent="0.15">
      <c r="A270" s="5"/>
      <c r="B270" s="5"/>
    </row>
    <row r="271" spans="1:2" ht="14" x14ac:dyDescent="0.15">
      <c r="A271" s="5"/>
      <c r="B271" s="5"/>
    </row>
    <row r="272" spans="1:2" ht="14" x14ac:dyDescent="0.15">
      <c r="A272" s="5"/>
      <c r="B272" s="5"/>
    </row>
    <row r="273" spans="1:2" ht="14" x14ac:dyDescent="0.15">
      <c r="A273" s="5"/>
      <c r="B273" s="5"/>
    </row>
    <row r="274" spans="1:2" ht="14" x14ac:dyDescent="0.15">
      <c r="A274" s="5"/>
      <c r="B274" s="5"/>
    </row>
    <row r="275" spans="1:2" ht="14" x14ac:dyDescent="0.15">
      <c r="A275" s="5"/>
      <c r="B275" s="5"/>
    </row>
    <row r="276" spans="1:2" ht="14" x14ac:dyDescent="0.15">
      <c r="A276" s="5"/>
      <c r="B276" s="5"/>
    </row>
    <row r="277" spans="1:2" ht="14" x14ac:dyDescent="0.15">
      <c r="A277" s="5"/>
      <c r="B277" s="5"/>
    </row>
    <row r="278" spans="1:2" ht="14" x14ac:dyDescent="0.15">
      <c r="A278" s="5"/>
      <c r="B278" s="5"/>
    </row>
    <row r="279" spans="1:2" ht="14" x14ac:dyDescent="0.15">
      <c r="A279" s="5"/>
      <c r="B279" s="5"/>
    </row>
    <row r="280" spans="1:2" ht="14" x14ac:dyDescent="0.15">
      <c r="A280" s="5"/>
      <c r="B280" s="5"/>
    </row>
    <row r="281" spans="1:2" ht="14" x14ac:dyDescent="0.15">
      <c r="A281" s="5"/>
      <c r="B281" s="5"/>
    </row>
    <row r="282" spans="1:2" ht="14" x14ac:dyDescent="0.15">
      <c r="A282" s="5"/>
      <c r="B282" s="5"/>
    </row>
    <row r="283" spans="1:2" ht="14" x14ac:dyDescent="0.15">
      <c r="A283" s="5"/>
      <c r="B283" s="5"/>
    </row>
    <row r="284" spans="1:2" ht="14" x14ac:dyDescent="0.15">
      <c r="A284" s="5"/>
      <c r="B284" s="5"/>
    </row>
    <row r="285" spans="1:2" ht="14" x14ac:dyDescent="0.15">
      <c r="A285" s="5"/>
      <c r="B285" s="5"/>
    </row>
    <row r="286" spans="1:2" ht="14" x14ac:dyDescent="0.15">
      <c r="A286" s="5"/>
      <c r="B286" s="5"/>
    </row>
    <row r="287" spans="1:2" ht="14" x14ac:dyDescent="0.15">
      <c r="A287" s="5"/>
      <c r="B287" s="5"/>
    </row>
    <row r="288" spans="1:2" ht="14" x14ac:dyDescent="0.15">
      <c r="A288" s="5"/>
      <c r="B288" s="5"/>
    </row>
    <row r="289" spans="1:2" ht="14" x14ac:dyDescent="0.15">
      <c r="A289" s="5"/>
      <c r="B289" s="5"/>
    </row>
    <row r="290" spans="1:2" ht="14" x14ac:dyDescent="0.15">
      <c r="A290" s="5"/>
      <c r="B290" s="5"/>
    </row>
    <row r="291" spans="1:2" ht="14" x14ac:dyDescent="0.15">
      <c r="A291" s="5"/>
      <c r="B291" s="5"/>
    </row>
    <row r="292" spans="1:2" ht="14" x14ac:dyDescent="0.15">
      <c r="A292" s="5"/>
      <c r="B292" s="5"/>
    </row>
    <row r="293" spans="1:2" ht="14" x14ac:dyDescent="0.15">
      <c r="A293" s="5"/>
      <c r="B293" s="5"/>
    </row>
    <row r="294" spans="1:2" ht="14" x14ac:dyDescent="0.15">
      <c r="A294" s="5"/>
      <c r="B294" s="5"/>
    </row>
    <row r="295" spans="1:2" ht="14" x14ac:dyDescent="0.15">
      <c r="A295" s="5"/>
      <c r="B295" s="5"/>
    </row>
    <row r="296" spans="1:2" ht="14" x14ac:dyDescent="0.15">
      <c r="A296" s="5"/>
      <c r="B296" s="5"/>
    </row>
    <row r="297" spans="1:2" ht="14" x14ac:dyDescent="0.15">
      <c r="A297" s="5"/>
      <c r="B297" s="5"/>
    </row>
    <row r="298" spans="1:2" ht="14" x14ac:dyDescent="0.15">
      <c r="A298" s="5"/>
      <c r="B298" s="5"/>
    </row>
    <row r="299" spans="1:2" ht="14" x14ac:dyDescent="0.15">
      <c r="A299" s="5"/>
      <c r="B299" s="5"/>
    </row>
    <row r="300" spans="1:2" ht="14" x14ac:dyDescent="0.15">
      <c r="A300" s="5"/>
      <c r="B300" s="5"/>
    </row>
    <row r="301" spans="1:2" ht="14" x14ac:dyDescent="0.15">
      <c r="A301" s="5"/>
      <c r="B301" s="5"/>
    </row>
    <row r="302" spans="1:2" ht="14" x14ac:dyDescent="0.15">
      <c r="A302" s="5"/>
      <c r="B302" s="5"/>
    </row>
    <row r="303" spans="1:2" ht="14" x14ac:dyDescent="0.15">
      <c r="A303" s="5"/>
      <c r="B303" s="5"/>
    </row>
    <row r="304" spans="1:2" ht="14" x14ac:dyDescent="0.15">
      <c r="A304" s="5"/>
      <c r="B304" s="5"/>
    </row>
    <row r="305" spans="1:2" ht="14" x14ac:dyDescent="0.15">
      <c r="A305" s="5"/>
      <c r="B305" s="5"/>
    </row>
    <row r="306" spans="1:2" ht="14" x14ac:dyDescent="0.15">
      <c r="A306" s="5"/>
      <c r="B306" s="5"/>
    </row>
    <row r="307" spans="1:2" ht="14" x14ac:dyDescent="0.15">
      <c r="A307" s="5"/>
      <c r="B307" s="5"/>
    </row>
    <row r="308" spans="1:2" ht="14" x14ac:dyDescent="0.15">
      <c r="A308" s="5"/>
      <c r="B308" s="5"/>
    </row>
    <row r="309" spans="1:2" ht="14" x14ac:dyDescent="0.15">
      <c r="A309" s="5"/>
      <c r="B309" s="5"/>
    </row>
    <row r="310" spans="1:2" ht="14" x14ac:dyDescent="0.15">
      <c r="A310" s="5"/>
      <c r="B310" s="5"/>
    </row>
    <row r="311" spans="1:2" ht="14" x14ac:dyDescent="0.15">
      <c r="A311" s="5"/>
      <c r="B311" s="5"/>
    </row>
    <row r="312" spans="1:2" ht="14" x14ac:dyDescent="0.15">
      <c r="A312" s="5"/>
      <c r="B312" s="5"/>
    </row>
    <row r="313" spans="1:2" ht="14" x14ac:dyDescent="0.15">
      <c r="A313" s="5"/>
      <c r="B313" s="5"/>
    </row>
    <row r="314" spans="1:2" ht="14" x14ac:dyDescent="0.15">
      <c r="A314" s="5"/>
      <c r="B314" s="5"/>
    </row>
    <row r="315" spans="1:2" ht="14" x14ac:dyDescent="0.15">
      <c r="A315" s="5"/>
      <c r="B315" s="5"/>
    </row>
    <row r="316" spans="1:2" ht="14" x14ac:dyDescent="0.15">
      <c r="A316" s="5"/>
      <c r="B316" s="5"/>
    </row>
    <row r="317" spans="1:2" ht="14" x14ac:dyDescent="0.15">
      <c r="A317" s="5"/>
      <c r="B317" s="5"/>
    </row>
    <row r="318" spans="1:2" ht="14" x14ac:dyDescent="0.15">
      <c r="A318" s="5"/>
      <c r="B318" s="5"/>
    </row>
    <row r="319" spans="1:2" ht="14" x14ac:dyDescent="0.15">
      <c r="A319" s="5"/>
      <c r="B319" s="5"/>
    </row>
    <row r="320" spans="1:2" ht="14" x14ac:dyDescent="0.15">
      <c r="A320" s="5"/>
      <c r="B320" s="5"/>
    </row>
    <row r="321" spans="1:2" ht="14" x14ac:dyDescent="0.15">
      <c r="A321" s="5"/>
      <c r="B321" s="5"/>
    </row>
    <row r="322" spans="1:2" ht="14" x14ac:dyDescent="0.15">
      <c r="A322" s="5"/>
      <c r="B322" s="5"/>
    </row>
    <row r="323" spans="1:2" ht="14" x14ac:dyDescent="0.15">
      <c r="A323" s="5"/>
      <c r="B323" s="5"/>
    </row>
    <row r="324" spans="1:2" ht="14" x14ac:dyDescent="0.15">
      <c r="A324" s="5"/>
      <c r="B324" s="5"/>
    </row>
    <row r="325" spans="1:2" ht="14" x14ac:dyDescent="0.15">
      <c r="A325" s="5"/>
      <c r="B325" s="5"/>
    </row>
    <row r="326" spans="1:2" ht="14" x14ac:dyDescent="0.15">
      <c r="A326" s="5"/>
      <c r="B326" s="5"/>
    </row>
    <row r="327" spans="1:2" ht="14" x14ac:dyDescent="0.15">
      <c r="A327" s="5"/>
      <c r="B327" s="5"/>
    </row>
    <row r="328" spans="1:2" ht="14" x14ac:dyDescent="0.15">
      <c r="A328" s="5"/>
      <c r="B328" s="5"/>
    </row>
    <row r="329" spans="1:2" ht="14" x14ac:dyDescent="0.15">
      <c r="A329" s="5"/>
      <c r="B329" s="5"/>
    </row>
    <row r="330" spans="1:2" ht="14" x14ac:dyDescent="0.15">
      <c r="A330" s="5"/>
      <c r="B330" s="5"/>
    </row>
    <row r="331" spans="1:2" ht="14" x14ac:dyDescent="0.15">
      <c r="A331" s="5"/>
      <c r="B331" s="5"/>
    </row>
    <row r="332" spans="1:2" ht="14" x14ac:dyDescent="0.15">
      <c r="A332" s="5"/>
      <c r="B332" s="5"/>
    </row>
    <row r="333" spans="1:2" ht="14" x14ac:dyDescent="0.15">
      <c r="A333" s="5"/>
      <c r="B333" s="5"/>
    </row>
    <row r="334" spans="1:2" ht="14" x14ac:dyDescent="0.15">
      <c r="A334" s="5"/>
      <c r="B334" s="5"/>
    </row>
    <row r="335" spans="1:2" ht="14" x14ac:dyDescent="0.15">
      <c r="A335" s="5"/>
      <c r="B335" s="5"/>
    </row>
    <row r="336" spans="1:2" ht="14" x14ac:dyDescent="0.15">
      <c r="A336" s="5"/>
      <c r="B336" s="5"/>
    </row>
    <row r="337" spans="1:2" ht="14" x14ac:dyDescent="0.15">
      <c r="A337" s="5"/>
      <c r="B337" s="5"/>
    </row>
    <row r="338" spans="1:2" ht="14" x14ac:dyDescent="0.15">
      <c r="A338" s="5"/>
      <c r="B338" s="5"/>
    </row>
    <row r="339" spans="1:2" ht="14" x14ac:dyDescent="0.15">
      <c r="A339" s="5"/>
      <c r="B339" s="5"/>
    </row>
    <row r="340" spans="1:2" ht="14" x14ac:dyDescent="0.15">
      <c r="A340" s="5"/>
      <c r="B340" s="5"/>
    </row>
    <row r="341" spans="1:2" ht="14" x14ac:dyDescent="0.15">
      <c r="A341" s="5"/>
      <c r="B341" s="5"/>
    </row>
    <row r="342" spans="1:2" ht="14" x14ac:dyDescent="0.15">
      <c r="A342" s="5"/>
      <c r="B342" s="5"/>
    </row>
    <row r="343" spans="1:2" ht="14" x14ac:dyDescent="0.15">
      <c r="A343" s="5"/>
      <c r="B343" s="5"/>
    </row>
    <row r="344" spans="1:2" ht="14" x14ac:dyDescent="0.15">
      <c r="A344" s="5"/>
      <c r="B344" s="5"/>
    </row>
    <row r="345" spans="1:2" ht="14" x14ac:dyDescent="0.15">
      <c r="A345" s="5"/>
      <c r="B345" s="5"/>
    </row>
    <row r="346" spans="1:2" ht="14" x14ac:dyDescent="0.15">
      <c r="A346" s="5"/>
      <c r="B346" s="5"/>
    </row>
    <row r="347" spans="1:2" ht="14" x14ac:dyDescent="0.15">
      <c r="A347" s="5"/>
      <c r="B347" s="5"/>
    </row>
    <row r="348" spans="1:2" ht="14" x14ac:dyDescent="0.15">
      <c r="A348" s="5"/>
      <c r="B348" s="5"/>
    </row>
    <row r="349" spans="1:2" ht="14" x14ac:dyDescent="0.15">
      <c r="A349" s="5"/>
      <c r="B349" s="5"/>
    </row>
    <row r="350" spans="1:2" ht="14" x14ac:dyDescent="0.15">
      <c r="A350" s="5"/>
      <c r="B350" s="5"/>
    </row>
    <row r="351" spans="1:2" ht="14" x14ac:dyDescent="0.15">
      <c r="A351" s="5"/>
      <c r="B351" s="5"/>
    </row>
    <row r="352" spans="1:2" ht="14" x14ac:dyDescent="0.15">
      <c r="A352" s="5"/>
      <c r="B352" s="5"/>
    </row>
    <row r="353" spans="1:2" ht="14" x14ac:dyDescent="0.15">
      <c r="A353" s="5"/>
      <c r="B353" s="5"/>
    </row>
    <row r="354" spans="1:2" ht="14" x14ac:dyDescent="0.15">
      <c r="A354" s="5"/>
      <c r="B354" s="5"/>
    </row>
    <row r="355" spans="1:2" ht="14" x14ac:dyDescent="0.15">
      <c r="A355" s="5"/>
      <c r="B355" s="5"/>
    </row>
    <row r="356" spans="1:2" ht="14" x14ac:dyDescent="0.15">
      <c r="A356" s="5"/>
      <c r="B356" s="5"/>
    </row>
    <row r="357" spans="1:2" ht="14" x14ac:dyDescent="0.15">
      <c r="A357" s="5"/>
      <c r="B357" s="5"/>
    </row>
    <row r="358" spans="1:2" ht="14" x14ac:dyDescent="0.15">
      <c r="A358" s="5"/>
      <c r="B358" s="5"/>
    </row>
    <row r="359" spans="1:2" ht="14" x14ac:dyDescent="0.15">
      <c r="A359" s="5"/>
      <c r="B359" s="5"/>
    </row>
    <row r="360" spans="1:2" ht="14" x14ac:dyDescent="0.15">
      <c r="A360" s="5"/>
      <c r="B360" s="5"/>
    </row>
    <row r="361" spans="1:2" ht="14" x14ac:dyDescent="0.15">
      <c r="A361" s="5"/>
      <c r="B361" s="5"/>
    </row>
    <row r="362" spans="1:2" ht="14" x14ac:dyDescent="0.15">
      <c r="A362" s="5"/>
      <c r="B362" s="5"/>
    </row>
    <row r="363" spans="1:2" ht="14" x14ac:dyDescent="0.15">
      <c r="A363" s="5"/>
      <c r="B363" s="5"/>
    </row>
    <row r="364" spans="1:2" ht="14" x14ac:dyDescent="0.15">
      <c r="A364" s="5"/>
      <c r="B364" s="5"/>
    </row>
    <row r="365" spans="1:2" ht="14" x14ac:dyDescent="0.15">
      <c r="A365" s="5"/>
      <c r="B365" s="5"/>
    </row>
    <row r="366" spans="1:2" ht="14" x14ac:dyDescent="0.15">
      <c r="A366" s="5"/>
      <c r="B366" s="5"/>
    </row>
    <row r="367" spans="1:2" ht="14" x14ac:dyDescent="0.15">
      <c r="A367" s="5"/>
      <c r="B367" s="5"/>
    </row>
    <row r="368" spans="1:2" ht="14" x14ac:dyDescent="0.15">
      <c r="A368" s="5"/>
      <c r="B368" s="5"/>
    </row>
    <row r="369" spans="1:2" ht="14" x14ac:dyDescent="0.15">
      <c r="A369" s="5"/>
      <c r="B369" s="5"/>
    </row>
    <row r="370" spans="1:2" ht="14" x14ac:dyDescent="0.15">
      <c r="A370" s="5"/>
      <c r="B370" s="5"/>
    </row>
    <row r="371" spans="1:2" ht="14" x14ac:dyDescent="0.15">
      <c r="A371" s="5"/>
      <c r="B371" s="5"/>
    </row>
    <row r="372" spans="1:2" ht="14" x14ac:dyDescent="0.15">
      <c r="A372" s="5"/>
      <c r="B372" s="5"/>
    </row>
    <row r="373" spans="1:2" ht="14" x14ac:dyDescent="0.15">
      <c r="A373" s="5"/>
      <c r="B373" s="5"/>
    </row>
    <row r="374" spans="1:2" ht="14" x14ac:dyDescent="0.15">
      <c r="A374" s="5"/>
      <c r="B374" s="5"/>
    </row>
    <row r="375" spans="1:2" ht="14" x14ac:dyDescent="0.15">
      <c r="A375" s="5"/>
      <c r="B375" s="5"/>
    </row>
    <row r="376" spans="1:2" ht="14" x14ac:dyDescent="0.15">
      <c r="A376" s="5"/>
      <c r="B376" s="5"/>
    </row>
    <row r="377" spans="1:2" ht="14" x14ac:dyDescent="0.15">
      <c r="A377" s="5"/>
      <c r="B377" s="5"/>
    </row>
    <row r="378" spans="1:2" ht="14" x14ac:dyDescent="0.15">
      <c r="A378" s="5"/>
      <c r="B378" s="5"/>
    </row>
    <row r="379" spans="1:2" ht="14" x14ac:dyDescent="0.15">
      <c r="A379" s="5"/>
      <c r="B379" s="5"/>
    </row>
    <row r="380" spans="1:2" ht="14" x14ac:dyDescent="0.15">
      <c r="A380" s="5"/>
      <c r="B380" s="5"/>
    </row>
    <row r="381" spans="1:2" ht="14" x14ac:dyDescent="0.15">
      <c r="A381" s="5"/>
      <c r="B381" s="5"/>
    </row>
    <row r="382" spans="1:2" ht="14" x14ac:dyDescent="0.15">
      <c r="A382" s="5"/>
      <c r="B382" s="5"/>
    </row>
    <row r="383" spans="1:2" ht="14" x14ac:dyDescent="0.15">
      <c r="A383" s="5"/>
      <c r="B383" s="5"/>
    </row>
    <row r="384" spans="1:2" ht="14" x14ac:dyDescent="0.15">
      <c r="A384" s="5"/>
      <c r="B384" s="5"/>
    </row>
    <row r="385" spans="1:2" ht="14" x14ac:dyDescent="0.15">
      <c r="A385" s="5"/>
      <c r="B385" s="5"/>
    </row>
    <row r="386" spans="1:2" ht="14" x14ac:dyDescent="0.15">
      <c r="A386" s="5"/>
      <c r="B386" s="5"/>
    </row>
    <row r="387" spans="1:2" ht="14" x14ac:dyDescent="0.15">
      <c r="A387" s="5"/>
      <c r="B387" s="5"/>
    </row>
    <row r="388" spans="1:2" ht="14" x14ac:dyDescent="0.15">
      <c r="A388" s="5"/>
      <c r="B388" s="5"/>
    </row>
    <row r="389" spans="1:2" ht="14" x14ac:dyDescent="0.15">
      <c r="A389" s="5"/>
      <c r="B389" s="5"/>
    </row>
    <row r="390" spans="1:2" ht="14" x14ac:dyDescent="0.15">
      <c r="A390" s="5"/>
      <c r="B390" s="5"/>
    </row>
    <row r="391" spans="1:2" ht="14" x14ac:dyDescent="0.15">
      <c r="A391" s="5"/>
      <c r="B391" s="5"/>
    </row>
    <row r="392" spans="1:2" ht="14" x14ac:dyDescent="0.15">
      <c r="A392" s="5"/>
      <c r="B392" s="5"/>
    </row>
    <row r="393" spans="1:2" ht="14" x14ac:dyDescent="0.15">
      <c r="A393" s="5"/>
      <c r="B393" s="5"/>
    </row>
    <row r="394" spans="1:2" ht="14" x14ac:dyDescent="0.15">
      <c r="A394" s="5"/>
      <c r="B394" s="5"/>
    </row>
    <row r="395" spans="1:2" ht="14" x14ac:dyDescent="0.15">
      <c r="A395" s="5"/>
      <c r="B395" s="5"/>
    </row>
    <row r="396" spans="1:2" ht="14" x14ac:dyDescent="0.15">
      <c r="A396" s="5"/>
      <c r="B396" s="5"/>
    </row>
    <row r="397" spans="1:2" ht="14" x14ac:dyDescent="0.15">
      <c r="A397" s="5"/>
      <c r="B397" s="5"/>
    </row>
    <row r="398" spans="1:2" ht="14" x14ac:dyDescent="0.15">
      <c r="A398" s="5"/>
      <c r="B398" s="5"/>
    </row>
    <row r="399" spans="1:2" ht="14" x14ac:dyDescent="0.15">
      <c r="A399" s="5"/>
      <c r="B399" s="5"/>
    </row>
    <row r="400" spans="1:2" ht="14" x14ac:dyDescent="0.15">
      <c r="A400" s="5"/>
      <c r="B400" s="5"/>
    </row>
    <row r="401" spans="1:2" ht="14" x14ac:dyDescent="0.15">
      <c r="A401" s="5"/>
      <c r="B401" s="5"/>
    </row>
    <row r="402" spans="1:2" ht="14" x14ac:dyDescent="0.15">
      <c r="A402" s="5"/>
      <c r="B402" s="5"/>
    </row>
    <row r="403" spans="1:2" ht="14" x14ac:dyDescent="0.15">
      <c r="A403" s="5"/>
      <c r="B403" s="5"/>
    </row>
    <row r="404" spans="1:2" ht="14" x14ac:dyDescent="0.15">
      <c r="A404" s="5"/>
      <c r="B404" s="5"/>
    </row>
    <row r="405" spans="1:2" ht="14" x14ac:dyDescent="0.15">
      <c r="A405" s="5"/>
      <c r="B405" s="5"/>
    </row>
    <row r="406" spans="1:2" ht="14" x14ac:dyDescent="0.15">
      <c r="A406" s="5"/>
      <c r="B406" s="5"/>
    </row>
    <row r="407" spans="1:2" ht="14" x14ac:dyDescent="0.15">
      <c r="A407" s="5"/>
      <c r="B407" s="5"/>
    </row>
    <row r="408" spans="1:2" ht="14" x14ac:dyDescent="0.15">
      <c r="A408" s="5"/>
      <c r="B408" s="5"/>
    </row>
    <row r="409" spans="1:2" ht="14" x14ac:dyDescent="0.15">
      <c r="A409" s="5"/>
      <c r="B409" s="5"/>
    </row>
    <row r="410" spans="1:2" ht="14" x14ac:dyDescent="0.15">
      <c r="A410" s="5"/>
      <c r="B410" s="5"/>
    </row>
    <row r="411" spans="1:2" ht="14" x14ac:dyDescent="0.15">
      <c r="A411" s="5"/>
      <c r="B411" s="5"/>
    </row>
    <row r="412" spans="1:2" ht="14" x14ac:dyDescent="0.15">
      <c r="A412" s="5"/>
      <c r="B412" s="5"/>
    </row>
    <row r="413" spans="1:2" ht="14" x14ac:dyDescent="0.15">
      <c r="A413" s="5"/>
      <c r="B413" s="5"/>
    </row>
    <row r="414" spans="1:2" ht="14" x14ac:dyDescent="0.15">
      <c r="A414" s="5"/>
      <c r="B414" s="5"/>
    </row>
    <row r="415" spans="1:2" ht="14" x14ac:dyDescent="0.15">
      <c r="A415" s="5"/>
      <c r="B415" s="5"/>
    </row>
    <row r="416" spans="1:2" ht="14" x14ac:dyDescent="0.15">
      <c r="A416" s="5"/>
      <c r="B416" s="5"/>
    </row>
    <row r="417" spans="1:2" ht="14" x14ac:dyDescent="0.15">
      <c r="A417" s="5"/>
      <c r="B417" s="5"/>
    </row>
    <row r="418" spans="1:2" ht="14" x14ac:dyDescent="0.15">
      <c r="A418" s="5"/>
      <c r="B418" s="5"/>
    </row>
    <row r="419" spans="1:2" ht="14" x14ac:dyDescent="0.15">
      <c r="A419" s="5"/>
      <c r="B419" s="5"/>
    </row>
    <row r="420" spans="1:2" ht="14" x14ac:dyDescent="0.15">
      <c r="A420" s="5"/>
      <c r="B420" s="5"/>
    </row>
    <row r="421" spans="1:2" ht="14" x14ac:dyDescent="0.15">
      <c r="A421" s="5"/>
      <c r="B421" s="5"/>
    </row>
    <row r="422" spans="1:2" ht="14" x14ac:dyDescent="0.15">
      <c r="A422" s="5"/>
      <c r="B422" s="5"/>
    </row>
    <row r="423" spans="1:2" ht="14" x14ac:dyDescent="0.15">
      <c r="A423" s="5"/>
      <c r="B423" s="5"/>
    </row>
    <row r="424" spans="1:2" ht="14" x14ac:dyDescent="0.15">
      <c r="A424" s="5"/>
      <c r="B424" s="5"/>
    </row>
    <row r="425" spans="1:2" ht="14" x14ac:dyDescent="0.15">
      <c r="A425" s="5"/>
      <c r="B425" s="5"/>
    </row>
    <row r="426" spans="1:2" ht="14" x14ac:dyDescent="0.15">
      <c r="A426" s="5"/>
      <c r="B426" s="5"/>
    </row>
    <row r="427" spans="1:2" ht="14" x14ac:dyDescent="0.15">
      <c r="A427" s="5"/>
      <c r="B427" s="5"/>
    </row>
    <row r="428" spans="1:2" ht="14" x14ac:dyDescent="0.15">
      <c r="A428" s="5"/>
      <c r="B428" s="5"/>
    </row>
    <row r="429" spans="1:2" ht="14" x14ac:dyDescent="0.15">
      <c r="A429" s="5"/>
      <c r="B429" s="5"/>
    </row>
    <row r="430" spans="1:2" ht="14" x14ac:dyDescent="0.15">
      <c r="A430" s="5"/>
      <c r="B430" s="5"/>
    </row>
    <row r="431" spans="1:2" ht="14" x14ac:dyDescent="0.15">
      <c r="A431" s="5"/>
      <c r="B431" s="5"/>
    </row>
    <row r="432" spans="1:2" ht="14" x14ac:dyDescent="0.15">
      <c r="A432" s="5"/>
      <c r="B432" s="5"/>
    </row>
    <row r="433" spans="1:2" ht="14" x14ac:dyDescent="0.15">
      <c r="A433" s="5"/>
      <c r="B433" s="5"/>
    </row>
    <row r="434" spans="1:2" ht="14" x14ac:dyDescent="0.15">
      <c r="A434" s="5"/>
      <c r="B434" s="5"/>
    </row>
    <row r="435" spans="1:2" ht="14" x14ac:dyDescent="0.15">
      <c r="A435" s="5"/>
      <c r="B435" s="5"/>
    </row>
    <row r="436" spans="1:2" ht="14" x14ac:dyDescent="0.15">
      <c r="A436" s="5"/>
      <c r="B436" s="5"/>
    </row>
    <row r="437" spans="1:2" ht="14" x14ac:dyDescent="0.15">
      <c r="A437" s="5"/>
      <c r="B437" s="5"/>
    </row>
    <row r="438" spans="1:2" ht="14" x14ac:dyDescent="0.15">
      <c r="A438" s="5"/>
      <c r="B438" s="5"/>
    </row>
    <row r="439" spans="1:2" ht="14" x14ac:dyDescent="0.15">
      <c r="A439" s="5"/>
      <c r="B439" s="5"/>
    </row>
    <row r="440" spans="1:2" ht="14" x14ac:dyDescent="0.15">
      <c r="A440" s="5"/>
      <c r="B440" s="5"/>
    </row>
    <row r="441" spans="1:2" ht="14" x14ac:dyDescent="0.15">
      <c r="A441" s="5"/>
      <c r="B441" s="5"/>
    </row>
    <row r="442" spans="1:2" ht="14" x14ac:dyDescent="0.15">
      <c r="A442" s="5"/>
      <c r="B442" s="5"/>
    </row>
    <row r="443" spans="1:2" ht="14" x14ac:dyDescent="0.15">
      <c r="A443" s="5"/>
      <c r="B443" s="5"/>
    </row>
    <row r="444" spans="1:2" ht="14" x14ac:dyDescent="0.15">
      <c r="A444" s="5"/>
      <c r="B444" s="5"/>
    </row>
    <row r="445" spans="1:2" ht="14" x14ac:dyDescent="0.15">
      <c r="A445" s="5"/>
      <c r="B445" s="5"/>
    </row>
    <row r="446" spans="1:2" ht="14" x14ac:dyDescent="0.15">
      <c r="A446" s="5"/>
      <c r="B446" s="5"/>
    </row>
    <row r="447" spans="1:2" ht="14" x14ac:dyDescent="0.15">
      <c r="A447" s="5"/>
      <c r="B447" s="5"/>
    </row>
    <row r="448" spans="1:2" ht="14" x14ac:dyDescent="0.15">
      <c r="A448" s="5"/>
      <c r="B448" s="5"/>
    </row>
    <row r="449" spans="1:2" ht="14" x14ac:dyDescent="0.15">
      <c r="A449" s="5"/>
      <c r="B449" s="5"/>
    </row>
    <row r="450" spans="1:2" ht="14" x14ac:dyDescent="0.15">
      <c r="A450" s="5"/>
      <c r="B450" s="5"/>
    </row>
    <row r="451" spans="1:2" ht="14" x14ac:dyDescent="0.15">
      <c r="A451" s="5"/>
      <c r="B451" s="5"/>
    </row>
    <row r="452" spans="1:2" ht="14" x14ac:dyDescent="0.15">
      <c r="A452" s="5"/>
      <c r="B452" s="5"/>
    </row>
    <row r="453" spans="1:2" ht="14" x14ac:dyDescent="0.15">
      <c r="A453" s="5"/>
      <c r="B453" s="5"/>
    </row>
    <row r="454" spans="1:2" ht="14" x14ac:dyDescent="0.15">
      <c r="A454" s="5"/>
      <c r="B454" s="5"/>
    </row>
    <row r="455" spans="1:2" ht="14" x14ac:dyDescent="0.15">
      <c r="A455" s="5"/>
      <c r="B455" s="5"/>
    </row>
    <row r="456" spans="1:2" ht="14" x14ac:dyDescent="0.15">
      <c r="A456" s="5"/>
      <c r="B456" s="5"/>
    </row>
    <row r="457" spans="1:2" ht="14" x14ac:dyDescent="0.15">
      <c r="A457" s="5"/>
      <c r="B457" s="5"/>
    </row>
    <row r="458" spans="1:2" ht="14" x14ac:dyDescent="0.15">
      <c r="A458" s="5"/>
      <c r="B458" s="5"/>
    </row>
    <row r="459" spans="1:2" ht="14" x14ac:dyDescent="0.15">
      <c r="A459" s="5"/>
      <c r="B459" s="5"/>
    </row>
    <row r="460" spans="1:2" ht="14" x14ac:dyDescent="0.15">
      <c r="A460" s="5"/>
      <c r="B460" s="5"/>
    </row>
    <row r="461" spans="1:2" ht="14" x14ac:dyDescent="0.15">
      <c r="A461" s="5"/>
      <c r="B461" s="5"/>
    </row>
    <row r="462" spans="1:2" ht="14" x14ac:dyDescent="0.15">
      <c r="A462" s="5"/>
      <c r="B462" s="5"/>
    </row>
    <row r="463" spans="1:2" ht="14" x14ac:dyDescent="0.15">
      <c r="A463" s="5"/>
      <c r="B463" s="5"/>
    </row>
    <row r="464" spans="1:2" ht="14" x14ac:dyDescent="0.15">
      <c r="A464" s="5"/>
      <c r="B464" s="5"/>
    </row>
    <row r="465" spans="1:2" ht="14" x14ac:dyDescent="0.15">
      <c r="A465" s="5"/>
      <c r="B465" s="5"/>
    </row>
    <row r="466" spans="1:2" ht="14" x14ac:dyDescent="0.15">
      <c r="A466" s="5"/>
      <c r="B466" s="5"/>
    </row>
    <row r="467" spans="1:2" ht="14" x14ac:dyDescent="0.15">
      <c r="A467" s="5"/>
      <c r="B467" s="5"/>
    </row>
    <row r="468" spans="1:2" ht="14" x14ac:dyDescent="0.15">
      <c r="A468" s="5"/>
      <c r="B468" s="5"/>
    </row>
    <row r="469" spans="1:2" ht="14" x14ac:dyDescent="0.15">
      <c r="A469" s="5"/>
      <c r="B469" s="5"/>
    </row>
    <row r="470" spans="1:2" ht="14" x14ac:dyDescent="0.15">
      <c r="A470" s="5"/>
      <c r="B470" s="5"/>
    </row>
    <row r="471" spans="1:2" ht="14" x14ac:dyDescent="0.15">
      <c r="A471" s="5"/>
      <c r="B471" s="5"/>
    </row>
    <row r="472" spans="1:2" ht="14" x14ac:dyDescent="0.15">
      <c r="A472" s="5"/>
      <c r="B472" s="5"/>
    </row>
    <row r="473" spans="1:2" ht="14" x14ac:dyDescent="0.15">
      <c r="A473" s="5"/>
      <c r="B473" s="5"/>
    </row>
    <row r="474" spans="1:2" ht="14" x14ac:dyDescent="0.15">
      <c r="A474" s="5"/>
      <c r="B474" s="5"/>
    </row>
    <row r="475" spans="1:2" ht="14" x14ac:dyDescent="0.15">
      <c r="A475" s="5"/>
      <c r="B475" s="5"/>
    </row>
    <row r="476" spans="1:2" ht="14" x14ac:dyDescent="0.15">
      <c r="A476" s="5"/>
      <c r="B476" s="5"/>
    </row>
    <row r="477" spans="1:2" ht="14" x14ac:dyDescent="0.15">
      <c r="A477" s="5"/>
      <c r="B477" s="5"/>
    </row>
    <row r="478" spans="1:2" ht="14" x14ac:dyDescent="0.15">
      <c r="A478" s="5"/>
      <c r="B478" s="5"/>
    </row>
    <row r="479" spans="1:2" ht="14" x14ac:dyDescent="0.15">
      <c r="A479" s="5"/>
      <c r="B479" s="5"/>
    </row>
    <row r="480" spans="1:2" ht="14" x14ac:dyDescent="0.15">
      <c r="A480" s="5"/>
      <c r="B480" s="5"/>
    </row>
    <row r="481" spans="1:2" ht="14" x14ac:dyDescent="0.15">
      <c r="A481" s="5"/>
      <c r="B481" s="5"/>
    </row>
    <row r="482" spans="1:2" ht="14" x14ac:dyDescent="0.15">
      <c r="A482" s="5"/>
      <c r="B482" s="5"/>
    </row>
    <row r="483" spans="1:2" ht="14" x14ac:dyDescent="0.15">
      <c r="A483" s="5"/>
      <c r="B483" s="5"/>
    </row>
    <row r="484" spans="1:2" ht="14" x14ac:dyDescent="0.15">
      <c r="A484" s="5"/>
      <c r="B484" s="5"/>
    </row>
    <row r="485" spans="1:2" ht="14" x14ac:dyDescent="0.15">
      <c r="A485" s="5"/>
      <c r="B485" s="5"/>
    </row>
    <row r="486" spans="1:2" ht="14" x14ac:dyDescent="0.15">
      <c r="A486" s="5"/>
      <c r="B486" s="5"/>
    </row>
    <row r="487" spans="1:2" ht="14" x14ac:dyDescent="0.15">
      <c r="A487" s="5"/>
      <c r="B487" s="5"/>
    </row>
    <row r="488" spans="1:2" ht="14" x14ac:dyDescent="0.15">
      <c r="A488" s="5"/>
      <c r="B488" s="5"/>
    </row>
    <row r="489" spans="1:2" ht="14" x14ac:dyDescent="0.15">
      <c r="A489" s="5"/>
      <c r="B489" s="5"/>
    </row>
    <row r="490" spans="1:2" ht="14" x14ac:dyDescent="0.15">
      <c r="A490" s="5"/>
      <c r="B490" s="5"/>
    </row>
    <row r="491" spans="1:2" ht="14" x14ac:dyDescent="0.15">
      <c r="A491" s="5"/>
      <c r="B491" s="5"/>
    </row>
    <row r="492" spans="1:2" ht="14" x14ac:dyDescent="0.15">
      <c r="A492" s="5"/>
      <c r="B492" s="5"/>
    </row>
    <row r="493" spans="1:2" ht="14" x14ac:dyDescent="0.15">
      <c r="A493" s="5"/>
      <c r="B493" s="5"/>
    </row>
    <row r="494" spans="1:2" ht="14" x14ac:dyDescent="0.15">
      <c r="A494" s="5"/>
      <c r="B494" s="5"/>
    </row>
    <row r="495" spans="1:2" ht="14" x14ac:dyDescent="0.15">
      <c r="A495" s="5"/>
      <c r="B495" s="5"/>
    </row>
    <row r="496" spans="1:2" ht="14" x14ac:dyDescent="0.15">
      <c r="A496" s="5"/>
      <c r="B496" s="5"/>
    </row>
    <row r="497" spans="1:2" ht="14" x14ac:dyDescent="0.15">
      <c r="A497" s="5"/>
      <c r="B497" s="5"/>
    </row>
    <row r="498" spans="1:2" ht="14" x14ac:dyDescent="0.15">
      <c r="A498" s="5"/>
      <c r="B498" s="5"/>
    </row>
    <row r="499" spans="1:2" ht="14" x14ac:dyDescent="0.15">
      <c r="A499" s="5"/>
      <c r="B499" s="5"/>
    </row>
    <row r="500" spans="1:2" ht="14" x14ac:dyDescent="0.15">
      <c r="A500" s="5"/>
      <c r="B500" s="5"/>
    </row>
    <row r="501" spans="1:2" ht="14" x14ac:dyDescent="0.15">
      <c r="A501" s="5"/>
      <c r="B501" s="5"/>
    </row>
    <row r="502" spans="1:2" ht="14" x14ac:dyDescent="0.15">
      <c r="A502" s="5"/>
      <c r="B502" s="5"/>
    </row>
    <row r="503" spans="1:2" ht="14" x14ac:dyDescent="0.15">
      <c r="A503" s="5"/>
      <c r="B503" s="5"/>
    </row>
    <row r="504" spans="1:2" ht="14" x14ac:dyDescent="0.15">
      <c r="A504" s="5"/>
      <c r="B504" s="5"/>
    </row>
    <row r="505" spans="1:2" ht="14" x14ac:dyDescent="0.15">
      <c r="A505" s="5"/>
      <c r="B505" s="5"/>
    </row>
    <row r="506" spans="1:2" ht="14" x14ac:dyDescent="0.15">
      <c r="A506" s="5"/>
      <c r="B506" s="5"/>
    </row>
    <row r="507" spans="1:2" ht="14" x14ac:dyDescent="0.15">
      <c r="A507" s="5"/>
      <c r="B507" s="5"/>
    </row>
    <row r="508" spans="1:2" ht="14" x14ac:dyDescent="0.15">
      <c r="A508" s="5"/>
      <c r="B508" s="5"/>
    </row>
    <row r="509" spans="1:2" ht="14" x14ac:dyDescent="0.15">
      <c r="A509" s="5"/>
      <c r="B509" s="5"/>
    </row>
    <row r="510" spans="1:2" ht="14" x14ac:dyDescent="0.15">
      <c r="A510" s="5"/>
      <c r="B510" s="5"/>
    </row>
    <row r="511" spans="1:2" ht="14" x14ac:dyDescent="0.15">
      <c r="A511" s="5"/>
      <c r="B511" s="5"/>
    </row>
    <row r="512" spans="1:2" ht="14" x14ac:dyDescent="0.15">
      <c r="A512" s="5"/>
      <c r="B512" s="5"/>
    </row>
    <row r="513" spans="1:2" ht="14" x14ac:dyDescent="0.15">
      <c r="A513" s="5"/>
      <c r="B513" s="5"/>
    </row>
    <row r="514" spans="1:2" ht="14" x14ac:dyDescent="0.15">
      <c r="A514" s="5"/>
      <c r="B514" s="5"/>
    </row>
    <row r="515" spans="1:2" ht="14" x14ac:dyDescent="0.15">
      <c r="A515" s="5"/>
      <c r="B515" s="5"/>
    </row>
    <row r="516" spans="1:2" ht="14" x14ac:dyDescent="0.15">
      <c r="A516" s="5"/>
      <c r="B516" s="5"/>
    </row>
    <row r="517" spans="1:2" ht="14" x14ac:dyDescent="0.15">
      <c r="A517" s="5"/>
      <c r="B517" s="5"/>
    </row>
    <row r="518" spans="1:2" ht="14" x14ac:dyDescent="0.15">
      <c r="A518" s="5"/>
      <c r="B518" s="5"/>
    </row>
    <row r="519" spans="1:2" ht="14" x14ac:dyDescent="0.15">
      <c r="A519" s="5"/>
      <c r="B519" s="5"/>
    </row>
    <row r="520" spans="1:2" ht="14" x14ac:dyDescent="0.15">
      <c r="A520" s="5"/>
      <c r="B520" s="5"/>
    </row>
    <row r="521" spans="1:2" ht="14" x14ac:dyDescent="0.15">
      <c r="A521" s="5"/>
      <c r="B521" s="5"/>
    </row>
    <row r="522" spans="1:2" ht="14" x14ac:dyDescent="0.15">
      <c r="A522" s="5"/>
      <c r="B522" s="5"/>
    </row>
    <row r="523" spans="1:2" ht="14" x14ac:dyDescent="0.15">
      <c r="A523" s="5"/>
      <c r="B523" s="5"/>
    </row>
    <row r="524" spans="1:2" ht="14" x14ac:dyDescent="0.15">
      <c r="A524" s="5"/>
      <c r="B524" s="5"/>
    </row>
    <row r="525" spans="1:2" ht="14" x14ac:dyDescent="0.15">
      <c r="A525" s="5"/>
      <c r="B525" s="5"/>
    </row>
    <row r="526" spans="1:2" ht="14" x14ac:dyDescent="0.15">
      <c r="A526" s="5"/>
      <c r="B526" s="5"/>
    </row>
    <row r="527" spans="1:2" ht="14" x14ac:dyDescent="0.15">
      <c r="A527" s="5"/>
      <c r="B527" s="5"/>
    </row>
    <row r="528" spans="1:2" ht="14" x14ac:dyDescent="0.15">
      <c r="A528" s="5"/>
      <c r="B528" s="5"/>
    </row>
    <row r="529" spans="1:2" ht="14" x14ac:dyDescent="0.15">
      <c r="A529" s="5"/>
      <c r="B529" s="5"/>
    </row>
    <row r="530" spans="1:2" ht="14" x14ac:dyDescent="0.15">
      <c r="A530" s="5"/>
      <c r="B530" s="5"/>
    </row>
    <row r="531" spans="1:2" ht="14" x14ac:dyDescent="0.15">
      <c r="A531" s="5"/>
      <c r="B531" s="5"/>
    </row>
    <row r="532" spans="1:2" ht="14" x14ac:dyDescent="0.15">
      <c r="A532" s="5"/>
      <c r="B532" s="5"/>
    </row>
    <row r="533" spans="1:2" ht="14" x14ac:dyDescent="0.15">
      <c r="A533" s="5"/>
      <c r="B533" s="5"/>
    </row>
    <row r="534" spans="1:2" ht="14" x14ac:dyDescent="0.15">
      <c r="A534" s="5"/>
      <c r="B534" s="5"/>
    </row>
    <row r="535" spans="1:2" ht="14" x14ac:dyDescent="0.15">
      <c r="A535" s="5"/>
      <c r="B535" s="5"/>
    </row>
    <row r="536" spans="1:2" ht="14" x14ac:dyDescent="0.15">
      <c r="A536" s="5"/>
      <c r="B536" s="5"/>
    </row>
    <row r="537" spans="1:2" ht="14" x14ac:dyDescent="0.15">
      <c r="A537" s="5"/>
      <c r="B537" s="5"/>
    </row>
    <row r="538" spans="1:2" ht="14" x14ac:dyDescent="0.15">
      <c r="A538" s="5"/>
      <c r="B538" s="5"/>
    </row>
    <row r="539" spans="1:2" ht="14" x14ac:dyDescent="0.15">
      <c r="A539" s="5"/>
      <c r="B539" s="5"/>
    </row>
    <row r="540" spans="1:2" ht="14" x14ac:dyDescent="0.15">
      <c r="A540" s="5"/>
      <c r="B540" s="5"/>
    </row>
    <row r="541" spans="1:2" ht="14" x14ac:dyDescent="0.15">
      <c r="A541" s="5"/>
      <c r="B541" s="5"/>
    </row>
    <row r="542" spans="1:2" ht="14" x14ac:dyDescent="0.15">
      <c r="A542" s="5"/>
      <c r="B542" s="5"/>
    </row>
    <row r="543" spans="1:2" ht="14" x14ac:dyDescent="0.15">
      <c r="A543" s="5"/>
      <c r="B543" s="5"/>
    </row>
    <row r="544" spans="1:2" ht="14" x14ac:dyDescent="0.15">
      <c r="A544" s="5"/>
      <c r="B544" s="5"/>
    </row>
    <row r="545" spans="1:2" ht="14" x14ac:dyDescent="0.15">
      <c r="A545" s="5"/>
      <c r="B545" s="5"/>
    </row>
    <row r="546" spans="1:2" ht="14" x14ac:dyDescent="0.15">
      <c r="A546" s="5"/>
      <c r="B546" s="5"/>
    </row>
    <row r="547" spans="1:2" ht="14" x14ac:dyDescent="0.15">
      <c r="A547" s="5"/>
      <c r="B547" s="5"/>
    </row>
    <row r="548" spans="1:2" ht="14" x14ac:dyDescent="0.15">
      <c r="A548" s="5"/>
      <c r="B548" s="5"/>
    </row>
    <row r="549" spans="1:2" ht="14" x14ac:dyDescent="0.15">
      <c r="A549" s="5"/>
      <c r="B549" s="5"/>
    </row>
    <row r="550" spans="1:2" ht="14" x14ac:dyDescent="0.15">
      <c r="A550" s="5"/>
      <c r="B550" s="5"/>
    </row>
    <row r="551" spans="1:2" ht="14" x14ac:dyDescent="0.15">
      <c r="A551" s="5"/>
      <c r="B551" s="5"/>
    </row>
    <row r="552" spans="1:2" ht="14" x14ac:dyDescent="0.15">
      <c r="A552" s="5"/>
      <c r="B552" s="5"/>
    </row>
    <row r="553" spans="1:2" ht="14" x14ac:dyDescent="0.15">
      <c r="A553" s="5"/>
      <c r="B553" s="5"/>
    </row>
    <row r="554" spans="1:2" ht="14" x14ac:dyDescent="0.15">
      <c r="A554" s="5"/>
      <c r="B554" s="5"/>
    </row>
    <row r="555" spans="1:2" ht="14" x14ac:dyDescent="0.15">
      <c r="A555" s="5"/>
      <c r="B555" s="5"/>
    </row>
    <row r="556" spans="1:2" ht="14" x14ac:dyDescent="0.15">
      <c r="A556" s="5"/>
      <c r="B556" s="5"/>
    </row>
    <row r="557" spans="1:2" ht="14" x14ac:dyDescent="0.15">
      <c r="A557" s="5"/>
      <c r="B557" s="5"/>
    </row>
    <row r="558" spans="1:2" ht="14" x14ac:dyDescent="0.15">
      <c r="A558" s="5"/>
      <c r="B558" s="5"/>
    </row>
    <row r="559" spans="1:2" ht="14" x14ac:dyDescent="0.15">
      <c r="A559" s="5"/>
      <c r="B559" s="5"/>
    </row>
    <row r="560" spans="1:2" ht="14" x14ac:dyDescent="0.15">
      <c r="A560" s="5"/>
      <c r="B560" s="5"/>
    </row>
    <row r="561" spans="1:2" ht="14" x14ac:dyDescent="0.15">
      <c r="A561" s="5"/>
      <c r="B561" s="5"/>
    </row>
    <row r="562" spans="1:2" ht="14" x14ac:dyDescent="0.15">
      <c r="A562" s="5"/>
      <c r="B562" s="5"/>
    </row>
    <row r="563" spans="1:2" ht="14" x14ac:dyDescent="0.15">
      <c r="A563" s="5"/>
      <c r="B563" s="5"/>
    </row>
    <row r="564" spans="1:2" ht="14" x14ac:dyDescent="0.15">
      <c r="A564" s="5"/>
      <c r="B564" s="5"/>
    </row>
    <row r="565" spans="1:2" ht="14" x14ac:dyDescent="0.15">
      <c r="A565" s="5"/>
      <c r="B565" s="5"/>
    </row>
    <row r="566" spans="1:2" ht="14" x14ac:dyDescent="0.15">
      <c r="A566" s="5"/>
      <c r="B566" s="5"/>
    </row>
    <row r="567" spans="1:2" ht="14" x14ac:dyDescent="0.15">
      <c r="A567" s="5"/>
      <c r="B567" s="5"/>
    </row>
    <row r="568" spans="1:2" ht="14" x14ac:dyDescent="0.15">
      <c r="A568" s="5"/>
      <c r="B568" s="5"/>
    </row>
    <row r="569" spans="1:2" ht="14" x14ac:dyDescent="0.15">
      <c r="A569" s="5"/>
      <c r="B569" s="5"/>
    </row>
    <row r="570" spans="1:2" ht="14" x14ac:dyDescent="0.15">
      <c r="A570" s="5"/>
      <c r="B570" s="5"/>
    </row>
    <row r="571" spans="1:2" ht="14" x14ac:dyDescent="0.15">
      <c r="A571" s="5"/>
      <c r="B571" s="5"/>
    </row>
    <row r="572" spans="1:2" ht="14" x14ac:dyDescent="0.15">
      <c r="A572" s="5"/>
      <c r="B572" s="5"/>
    </row>
    <row r="573" spans="1:2" ht="14" x14ac:dyDescent="0.15">
      <c r="A573" s="5"/>
      <c r="B573" s="5"/>
    </row>
    <row r="574" spans="1:2" ht="14" x14ac:dyDescent="0.15">
      <c r="A574" s="5"/>
      <c r="B574" s="5"/>
    </row>
    <row r="575" spans="1:2" ht="14" x14ac:dyDescent="0.15">
      <c r="A575" s="5"/>
      <c r="B575" s="5"/>
    </row>
    <row r="576" spans="1:2" ht="14" x14ac:dyDescent="0.15">
      <c r="A576" s="5"/>
      <c r="B576" s="5"/>
    </row>
    <row r="577" spans="1:2" ht="14" x14ac:dyDescent="0.15">
      <c r="A577" s="5"/>
      <c r="B577" s="5"/>
    </row>
    <row r="578" spans="1:2" ht="14" x14ac:dyDescent="0.15">
      <c r="A578" s="5"/>
      <c r="B578" s="5"/>
    </row>
    <row r="579" spans="1:2" ht="14" x14ac:dyDescent="0.15">
      <c r="A579" s="5"/>
      <c r="B579" s="5"/>
    </row>
    <row r="580" spans="1:2" ht="14" x14ac:dyDescent="0.15">
      <c r="A580" s="5"/>
      <c r="B580" s="5"/>
    </row>
    <row r="581" spans="1:2" ht="14" x14ac:dyDescent="0.15">
      <c r="A581" s="5"/>
      <c r="B581" s="5"/>
    </row>
    <row r="582" spans="1:2" ht="14" x14ac:dyDescent="0.15">
      <c r="A582" s="5"/>
      <c r="B582" s="5"/>
    </row>
    <row r="583" spans="1:2" ht="14" x14ac:dyDescent="0.15">
      <c r="A583" s="5"/>
      <c r="B583" s="5"/>
    </row>
    <row r="584" spans="1:2" ht="14" x14ac:dyDescent="0.15">
      <c r="A584" s="5"/>
      <c r="B584" s="5"/>
    </row>
    <row r="585" spans="1:2" ht="14" x14ac:dyDescent="0.15">
      <c r="A585" s="5"/>
      <c r="B585" s="5"/>
    </row>
    <row r="586" spans="1:2" ht="14" x14ac:dyDescent="0.15">
      <c r="A586" s="5"/>
      <c r="B586" s="5"/>
    </row>
    <row r="587" spans="1:2" ht="14" x14ac:dyDescent="0.15">
      <c r="A587" s="5"/>
      <c r="B587" s="5"/>
    </row>
    <row r="588" spans="1:2" ht="14" x14ac:dyDescent="0.15">
      <c r="A588" s="5"/>
      <c r="B588" s="5"/>
    </row>
    <row r="589" spans="1:2" ht="14" x14ac:dyDescent="0.15">
      <c r="A589" s="5"/>
      <c r="B589" s="5"/>
    </row>
    <row r="590" spans="1:2" ht="14" x14ac:dyDescent="0.15">
      <c r="A590" s="5"/>
      <c r="B590" s="5"/>
    </row>
    <row r="591" spans="1:2" ht="14" x14ac:dyDescent="0.15">
      <c r="A591" s="5"/>
      <c r="B591" s="5"/>
    </row>
    <row r="592" spans="1:2" ht="14" x14ac:dyDescent="0.15">
      <c r="A592" s="5"/>
      <c r="B592" s="5"/>
    </row>
    <row r="593" spans="1:2" ht="14" x14ac:dyDescent="0.15">
      <c r="A593" s="5"/>
      <c r="B593" s="5"/>
    </row>
    <row r="594" spans="1:2" ht="14" x14ac:dyDescent="0.15">
      <c r="A594" s="5"/>
      <c r="B594" s="5"/>
    </row>
    <row r="595" spans="1:2" ht="14" x14ac:dyDescent="0.15">
      <c r="A595" s="5"/>
      <c r="B595" s="5"/>
    </row>
    <row r="596" spans="1:2" ht="14" x14ac:dyDescent="0.15">
      <c r="A596" s="5"/>
      <c r="B596" s="5"/>
    </row>
    <row r="597" spans="1:2" ht="14" x14ac:dyDescent="0.15">
      <c r="A597" s="5"/>
      <c r="B597" s="5"/>
    </row>
    <row r="598" spans="1:2" ht="14" x14ac:dyDescent="0.15">
      <c r="A598" s="5"/>
      <c r="B598" s="5"/>
    </row>
    <row r="599" spans="1:2" ht="14" x14ac:dyDescent="0.15">
      <c r="A599" s="5"/>
      <c r="B599" s="5"/>
    </row>
    <row r="600" spans="1:2" ht="14" x14ac:dyDescent="0.15">
      <c r="A600" s="5"/>
      <c r="B600" s="5"/>
    </row>
    <row r="601" spans="1:2" ht="14" x14ac:dyDescent="0.15">
      <c r="A601" s="5"/>
      <c r="B601" s="5"/>
    </row>
    <row r="602" spans="1:2" ht="14" x14ac:dyDescent="0.15">
      <c r="A602" s="5"/>
      <c r="B602" s="5"/>
    </row>
    <row r="603" spans="1:2" ht="14" x14ac:dyDescent="0.15">
      <c r="A603" s="5"/>
      <c r="B603" s="5"/>
    </row>
    <row r="604" spans="1:2" ht="14" x14ac:dyDescent="0.15">
      <c r="A604" s="5"/>
      <c r="B604" s="5"/>
    </row>
    <row r="605" spans="1:2" ht="14" x14ac:dyDescent="0.15">
      <c r="A605" s="5"/>
      <c r="B605" s="5"/>
    </row>
    <row r="606" spans="1:2" ht="14" x14ac:dyDescent="0.15">
      <c r="A606" s="5"/>
      <c r="B606" s="5"/>
    </row>
    <row r="607" spans="1:2" ht="14" x14ac:dyDescent="0.15">
      <c r="A607" s="5"/>
      <c r="B607" s="5"/>
    </row>
    <row r="608" spans="1:2" ht="14" x14ac:dyDescent="0.15">
      <c r="A608" s="5"/>
      <c r="B608" s="5"/>
    </row>
    <row r="609" spans="1:2" ht="14" x14ac:dyDescent="0.15">
      <c r="A609" s="5"/>
      <c r="B609" s="5"/>
    </row>
    <row r="610" spans="1:2" ht="14" x14ac:dyDescent="0.15">
      <c r="A610" s="5"/>
      <c r="B610" s="5"/>
    </row>
    <row r="611" spans="1:2" ht="14" x14ac:dyDescent="0.15">
      <c r="A611" s="5"/>
      <c r="B611" s="5"/>
    </row>
    <row r="612" spans="1:2" ht="14" x14ac:dyDescent="0.15">
      <c r="A612" s="5"/>
      <c r="B612" s="5"/>
    </row>
    <row r="613" spans="1:2" ht="14" x14ac:dyDescent="0.15">
      <c r="A613" s="5"/>
      <c r="B613" s="5"/>
    </row>
    <row r="614" spans="1:2" ht="14" x14ac:dyDescent="0.15">
      <c r="A614" s="5"/>
      <c r="B614" s="5"/>
    </row>
    <row r="615" spans="1:2" ht="14" x14ac:dyDescent="0.15">
      <c r="A615" s="5"/>
      <c r="B615" s="5"/>
    </row>
    <row r="616" spans="1:2" ht="14" x14ac:dyDescent="0.15">
      <c r="A616" s="5"/>
      <c r="B616" s="5"/>
    </row>
    <row r="617" spans="1:2" ht="14" x14ac:dyDescent="0.15">
      <c r="A617" s="5"/>
      <c r="B617" s="5"/>
    </row>
    <row r="618" spans="1:2" ht="14" x14ac:dyDescent="0.15">
      <c r="A618" s="5"/>
      <c r="B618" s="5"/>
    </row>
    <row r="619" spans="1:2" ht="14" x14ac:dyDescent="0.15">
      <c r="A619" s="5"/>
      <c r="B619" s="5"/>
    </row>
    <row r="620" spans="1:2" ht="14" x14ac:dyDescent="0.15">
      <c r="A620" s="5"/>
      <c r="B620" s="5"/>
    </row>
    <row r="621" spans="1:2" ht="14" x14ac:dyDescent="0.15">
      <c r="A621" s="5"/>
      <c r="B621" s="5"/>
    </row>
    <row r="622" spans="1:2" ht="14" x14ac:dyDescent="0.15">
      <c r="A622" s="5"/>
      <c r="B622" s="5"/>
    </row>
    <row r="623" spans="1:2" ht="14" x14ac:dyDescent="0.15">
      <c r="A623" s="5"/>
      <c r="B623" s="5"/>
    </row>
    <row r="624" spans="1:2" ht="14" x14ac:dyDescent="0.15">
      <c r="A624" s="5"/>
      <c r="B624" s="5"/>
    </row>
    <row r="625" spans="1:2" ht="14" x14ac:dyDescent="0.15">
      <c r="A625" s="5"/>
      <c r="B625" s="5"/>
    </row>
    <row r="626" spans="1:2" ht="14" x14ac:dyDescent="0.15">
      <c r="A626" s="5"/>
      <c r="B626" s="5"/>
    </row>
    <row r="627" spans="1:2" ht="14" x14ac:dyDescent="0.15">
      <c r="A627" s="5"/>
      <c r="B627" s="5"/>
    </row>
    <row r="628" spans="1:2" ht="14" x14ac:dyDescent="0.15">
      <c r="A628" s="5"/>
      <c r="B628" s="5"/>
    </row>
    <row r="629" spans="1:2" ht="14" x14ac:dyDescent="0.15">
      <c r="A629" s="5"/>
      <c r="B629" s="5"/>
    </row>
    <row r="630" spans="1:2" ht="14" x14ac:dyDescent="0.15">
      <c r="A630" s="5"/>
      <c r="B630" s="5"/>
    </row>
    <row r="631" spans="1:2" ht="14" x14ac:dyDescent="0.15">
      <c r="A631" s="5"/>
      <c r="B631" s="5"/>
    </row>
    <row r="632" spans="1:2" ht="14" x14ac:dyDescent="0.15">
      <c r="A632" s="5"/>
      <c r="B632" s="5"/>
    </row>
    <row r="633" spans="1:2" ht="14" x14ac:dyDescent="0.15">
      <c r="A633" s="5"/>
      <c r="B633" s="5"/>
    </row>
    <row r="634" spans="1:2" ht="14" x14ac:dyDescent="0.15">
      <c r="A634" s="5"/>
      <c r="B634" s="5"/>
    </row>
    <row r="635" spans="1:2" ht="14" x14ac:dyDescent="0.15">
      <c r="A635" s="5"/>
      <c r="B635" s="5"/>
    </row>
    <row r="636" spans="1:2" ht="14" x14ac:dyDescent="0.15">
      <c r="A636" s="5"/>
      <c r="B636" s="5"/>
    </row>
    <row r="637" spans="1:2" ht="14" x14ac:dyDescent="0.15">
      <c r="A637" s="5"/>
      <c r="B637" s="5"/>
    </row>
    <row r="638" spans="1:2" ht="14" x14ac:dyDescent="0.15">
      <c r="A638" s="5"/>
      <c r="B638" s="5"/>
    </row>
    <row r="639" spans="1:2" ht="14" x14ac:dyDescent="0.15">
      <c r="A639" s="5"/>
      <c r="B639" s="5"/>
    </row>
    <row r="640" spans="1:2" ht="14" x14ac:dyDescent="0.15">
      <c r="A640" s="5"/>
      <c r="B640" s="5"/>
    </row>
    <row r="641" spans="1:2" ht="14" x14ac:dyDescent="0.15">
      <c r="A641" s="5"/>
      <c r="B641" s="5"/>
    </row>
    <row r="642" spans="1:2" ht="14" x14ac:dyDescent="0.15">
      <c r="A642" s="5"/>
      <c r="B642" s="5"/>
    </row>
    <row r="643" spans="1:2" ht="14" x14ac:dyDescent="0.15">
      <c r="A643" s="5"/>
      <c r="B643" s="5"/>
    </row>
    <row r="644" spans="1:2" ht="14" x14ac:dyDescent="0.15">
      <c r="A644" s="5"/>
      <c r="B644" s="5"/>
    </row>
    <row r="645" spans="1:2" ht="14" x14ac:dyDescent="0.15">
      <c r="A645" s="5"/>
      <c r="B645" s="5"/>
    </row>
    <row r="646" spans="1:2" ht="14" x14ac:dyDescent="0.15">
      <c r="A646" s="5"/>
      <c r="B646" s="5"/>
    </row>
    <row r="647" spans="1:2" ht="14" x14ac:dyDescent="0.15">
      <c r="A647" s="5"/>
      <c r="B647" s="5"/>
    </row>
    <row r="648" spans="1:2" ht="14" x14ac:dyDescent="0.15">
      <c r="A648" s="5"/>
      <c r="B648" s="5"/>
    </row>
    <row r="649" spans="1:2" ht="14" x14ac:dyDescent="0.15">
      <c r="A649" s="5"/>
      <c r="B649" s="5"/>
    </row>
    <row r="650" spans="1:2" ht="14" x14ac:dyDescent="0.15">
      <c r="A650" s="5"/>
      <c r="B650" s="5"/>
    </row>
    <row r="651" spans="1:2" ht="14" x14ac:dyDescent="0.15">
      <c r="A651" s="5"/>
      <c r="B651" s="5"/>
    </row>
    <row r="652" spans="1:2" ht="14" x14ac:dyDescent="0.15">
      <c r="A652" s="5"/>
      <c r="B652" s="5"/>
    </row>
    <row r="653" spans="1:2" ht="14" x14ac:dyDescent="0.15">
      <c r="A653" s="5"/>
      <c r="B653" s="5"/>
    </row>
    <row r="654" spans="1:2" ht="14" x14ac:dyDescent="0.15">
      <c r="A654" s="5"/>
      <c r="B654" s="5"/>
    </row>
    <row r="655" spans="1:2" ht="14" x14ac:dyDescent="0.15">
      <c r="A655" s="5"/>
      <c r="B655" s="5"/>
    </row>
    <row r="656" spans="1:2" ht="14" x14ac:dyDescent="0.15">
      <c r="A656" s="5"/>
      <c r="B656" s="5"/>
    </row>
    <row r="657" spans="1:2" ht="14" x14ac:dyDescent="0.15">
      <c r="A657" s="5"/>
      <c r="B657" s="5"/>
    </row>
    <row r="658" spans="1:2" ht="14" x14ac:dyDescent="0.15">
      <c r="A658" s="5"/>
      <c r="B658" s="5"/>
    </row>
    <row r="659" spans="1:2" ht="14" x14ac:dyDescent="0.15">
      <c r="A659" s="5"/>
      <c r="B659" s="5"/>
    </row>
    <row r="660" spans="1:2" ht="14" x14ac:dyDescent="0.15">
      <c r="A660" s="5"/>
      <c r="B660" s="5"/>
    </row>
    <row r="661" spans="1:2" ht="14" x14ac:dyDescent="0.15">
      <c r="A661" s="5"/>
      <c r="B661" s="5"/>
    </row>
    <row r="662" spans="1:2" ht="14" x14ac:dyDescent="0.15">
      <c r="A662" s="5"/>
      <c r="B662" s="5"/>
    </row>
    <row r="663" spans="1:2" ht="14" x14ac:dyDescent="0.15">
      <c r="A663" s="5"/>
      <c r="B663" s="5"/>
    </row>
    <row r="664" spans="1:2" ht="14" x14ac:dyDescent="0.15">
      <c r="A664" s="5"/>
      <c r="B664" s="5"/>
    </row>
    <row r="665" spans="1:2" ht="14" x14ac:dyDescent="0.15">
      <c r="A665" s="5"/>
      <c r="B665" s="5"/>
    </row>
    <row r="666" spans="1:2" ht="14" x14ac:dyDescent="0.15">
      <c r="A666" s="5"/>
      <c r="B666" s="5"/>
    </row>
    <row r="667" spans="1:2" ht="14" x14ac:dyDescent="0.15">
      <c r="A667" s="5"/>
      <c r="B667" s="5"/>
    </row>
    <row r="668" spans="1:2" ht="14" x14ac:dyDescent="0.15">
      <c r="A668" s="5"/>
      <c r="B668" s="5"/>
    </row>
    <row r="669" spans="1:2" ht="14" x14ac:dyDescent="0.15">
      <c r="A669" s="5"/>
      <c r="B669" s="5"/>
    </row>
    <row r="670" spans="1:2" ht="14" x14ac:dyDescent="0.15">
      <c r="A670" s="5"/>
      <c r="B670" s="5"/>
    </row>
    <row r="671" spans="1:2" ht="14" x14ac:dyDescent="0.15">
      <c r="A671" s="5"/>
      <c r="B671" s="5"/>
    </row>
    <row r="672" spans="1:2" ht="14" x14ac:dyDescent="0.15">
      <c r="A672" s="5"/>
      <c r="B672" s="5"/>
    </row>
    <row r="673" spans="1:2" ht="14" x14ac:dyDescent="0.15">
      <c r="A673" s="5"/>
      <c r="B673" s="5"/>
    </row>
    <row r="674" spans="1:2" ht="14" x14ac:dyDescent="0.15">
      <c r="A674" s="5"/>
      <c r="B674" s="5"/>
    </row>
    <row r="675" spans="1:2" ht="14" x14ac:dyDescent="0.15">
      <c r="A675" s="5"/>
      <c r="B675" s="5"/>
    </row>
    <row r="676" spans="1:2" ht="14" x14ac:dyDescent="0.15">
      <c r="A676" s="5"/>
      <c r="B676" s="5"/>
    </row>
    <row r="677" spans="1:2" ht="14" x14ac:dyDescent="0.15">
      <c r="A677" s="5"/>
      <c r="B677" s="5"/>
    </row>
    <row r="678" spans="1:2" ht="14" x14ac:dyDescent="0.15">
      <c r="A678" s="5"/>
      <c r="B678" s="5"/>
    </row>
    <row r="679" spans="1:2" ht="14" x14ac:dyDescent="0.15">
      <c r="A679" s="5"/>
      <c r="B679" s="5"/>
    </row>
    <row r="680" spans="1:2" ht="14" x14ac:dyDescent="0.15">
      <c r="A680" s="5"/>
      <c r="B680" s="5"/>
    </row>
    <row r="681" spans="1:2" ht="14" x14ac:dyDescent="0.15">
      <c r="A681" s="5"/>
      <c r="B681" s="5"/>
    </row>
    <row r="682" spans="1:2" ht="14" x14ac:dyDescent="0.15">
      <c r="A682" s="5"/>
      <c r="B682" s="5"/>
    </row>
    <row r="683" spans="1:2" ht="14" x14ac:dyDescent="0.15">
      <c r="A683" s="5"/>
      <c r="B683" s="5"/>
    </row>
    <row r="684" spans="1:2" ht="14" x14ac:dyDescent="0.15">
      <c r="A684" s="5"/>
      <c r="B684" s="5"/>
    </row>
    <row r="685" spans="1:2" ht="14" x14ac:dyDescent="0.15">
      <c r="A685" s="5"/>
      <c r="B685" s="5"/>
    </row>
    <row r="686" spans="1:2" ht="14" x14ac:dyDescent="0.15">
      <c r="A686" s="5"/>
      <c r="B686" s="5"/>
    </row>
    <row r="687" spans="1:2" ht="14" x14ac:dyDescent="0.15">
      <c r="A687" s="5"/>
      <c r="B687" s="5"/>
    </row>
    <row r="688" spans="1:2" ht="14" x14ac:dyDescent="0.15">
      <c r="A688" s="5"/>
      <c r="B688" s="5"/>
    </row>
    <row r="689" spans="1:2" ht="14" x14ac:dyDescent="0.15">
      <c r="A689" s="5"/>
      <c r="B689" s="5"/>
    </row>
    <row r="690" spans="1:2" ht="14" x14ac:dyDescent="0.15">
      <c r="A690" s="5"/>
      <c r="B690" s="5"/>
    </row>
    <row r="691" spans="1:2" ht="14" x14ac:dyDescent="0.15">
      <c r="A691" s="5"/>
      <c r="B691" s="5"/>
    </row>
    <row r="692" spans="1:2" ht="14" x14ac:dyDescent="0.15">
      <c r="A692" s="5"/>
      <c r="B692" s="5"/>
    </row>
    <row r="693" spans="1:2" ht="14" x14ac:dyDescent="0.15">
      <c r="A693" s="5"/>
      <c r="B693" s="5"/>
    </row>
    <row r="694" spans="1:2" ht="14" x14ac:dyDescent="0.15">
      <c r="A694" s="5"/>
      <c r="B694" s="5"/>
    </row>
    <row r="695" spans="1:2" ht="14" x14ac:dyDescent="0.15">
      <c r="A695" s="5"/>
      <c r="B695" s="5"/>
    </row>
    <row r="696" spans="1:2" ht="14" x14ac:dyDescent="0.15">
      <c r="A696" s="5"/>
      <c r="B696" s="5"/>
    </row>
    <row r="697" spans="1:2" ht="14" x14ac:dyDescent="0.15">
      <c r="A697" s="5"/>
      <c r="B697" s="5"/>
    </row>
    <row r="698" spans="1:2" ht="14" x14ac:dyDescent="0.15">
      <c r="A698" s="5"/>
      <c r="B698" s="5"/>
    </row>
    <row r="699" spans="1:2" ht="14" x14ac:dyDescent="0.15">
      <c r="A699" s="5"/>
      <c r="B699" s="5"/>
    </row>
    <row r="700" spans="1:2" ht="14" x14ac:dyDescent="0.15">
      <c r="A700" s="5"/>
      <c r="B700" s="5"/>
    </row>
    <row r="701" spans="1:2" ht="14" x14ac:dyDescent="0.15">
      <c r="A701" s="5"/>
      <c r="B701" s="5"/>
    </row>
    <row r="702" spans="1:2" ht="14" x14ac:dyDescent="0.15">
      <c r="A702" s="5"/>
      <c r="B702" s="5"/>
    </row>
    <row r="703" spans="1:2" ht="14" x14ac:dyDescent="0.15">
      <c r="A703" s="5"/>
      <c r="B703" s="5"/>
    </row>
    <row r="704" spans="1:2" ht="14" x14ac:dyDescent="0.15">
      <c r="A704" s="5"/>
      <c r="B704" s="5"/>
    </row>
    <row r="705" spans="1:2" ht="14" x14ac:dyDescent="0.15">
      <c r="A705" s="5"/>
      <c r="B705" s="5"/>
    </row>
    <row r="706" spans="1:2" ht="14" x14ac:dyDescent="0.15">
      <c r="A706" s="5"/>
      <c r="B706" s="5"/>
    </row>
    <row r="707" spans="1:2" ht="14" x14ac:dyDescent="0.15">
      <c r="A707" s="5"/>
      <c r="B707" s="5"/>
    </row>
    <row r="708" spans="1:2" ht="14" x14ac:dyDescent="0.15">
      <c r="A708" s="5"/>
      <c r="B708" s="5"/>
    </row>
    <row r="709" spans="1:2" ht="14" x14ac:dyDescent="0.15">
      <c r="A709" s="5"/>
      <c r="B709" s="5"/>
    </row>
    <row r="710" spans="1:2" ht="14" x14ac:dyDescent="0.15">
      <c r="A710" s="5"/>
      <c r="B710" s="5"/>
    </row>
    <row r="711" spans="1:2" ht="14" x14ac:dyDescent="0.15">
      <c r="A711" s="5"/>
      <c r="B711" s="5"/>
    </row>
    <row r="712" spans="1:2" ht="14" x14ac:dyDescent="0.15">
      <c r="A712" s="5"/>
      <c r="B712" s="5"/>
    </row>
    <row r="713" spans="1:2" ht="14" x14ac:dyDescent="0.15">
      <c r="A713" s="5"/>
      <c r="B713" s="5"/>
    </row>
    <row r="714" spans="1:2" ht="14" x14ac:dyDescent="0.15">
      <c r="A714" s="5"/>
      <c r="B714" s="5"/>
    </row>
    <row r="715" spans="1:2" ht="14" x14ac:dyDescent="0.15">
      <c r="A715" s="5"/>
      <c r="B715" s="5"/>
    </row>
    <row r="716" spans="1:2" ht="14" x14ac:dyDescent="0.15">
      <c r="A716" s="5"/>
      <c r="B716" s="5"/>
    </row>
    <row r="717" spans="1:2" ht="14" x14ac:dyDescent="0.15">
      <c r="A717" s="5"/>
      <c r="B717" s="5"/>
    </row>
    <row r="718" spans="1:2" ht="14" x14ac:dyDescent="0.15">
      <c r="A718" s="5"/>
      <c r="B718" s="5"/>
    </row>
    <row r="719" spans="1:2" ht="14" x14ac:dyDescent="0.15">
      <c r="A719" s="5"/>
      <c r="B719" s="5"/>
    </row>
    <row r="720" spans="1:2" ht="14" x14ac:dyDescent="0.15">
      <c r="A720" s="5"/>
      <c r="B720" s="5"/>
    </row>
    <row r="721" spans="1:2" ht="14" x14ac:dyDescent="0.15">
      <c r="A721" s="5"/>
      <c r="B721" s="5"/>
    </row>
    <row r="722" spans="1:2" ht="14" x14ac:dyDescent="0.15">
      <c r="A722" s="5"/>
      <c r="B722" s="5"/>
    </row>
    <row r="723" spans="1:2" ht="14" x14ac:dyDescent="0.15">
      <c r="A723" s="5"/>
      <c r="B723" s="5"/>
    </row>
    <row r="724" spans="1:2" ht="14" x14ac:dyDescent="0.15">
      <c r="A724" s="5"/>
      <c r="B724" s="5"/>
    </row>
    <row r="725" spans="1:2" ht="14" x14ac:dyDescent="0.15">
      <c r="A725" s="5"/>
      <c r="B725" s="5"/>
    </row>
    <row r="726" spans="1:2" ht="14" x14ac:dyDescent="0.15">
      <c r="A726" s="5"/>
      <c r="B726" s="5"/>
    </row>
    <row r="727" spans="1:2" ht="14" x14ac:dyDescent="0.15">
      <c r="A727" s="5"/>
      <c r="B727" s="5"/>
    </row>
    <row r="728" spans="1:2" ht="14" x14ac:dyDescent="0.15">
      <c r="A728" s="5"/>
      <c r="B728" s="5"/>
    </row>
    <row r="729" spans="1:2" ht="14" x14ac:dyDescent="0.15">
      <c r="A729" s="5"/>
      <c r="B729" s="5"/>
    </row>
    <row r="730" spans="1:2" ht="14" x14ac:dyDescent="0.15">
      <c r="A730" s="5"/>
      <c r="B730" s="5"/>
    </row>
    <row r="731" spans="1:2" ht="14" x14ac:dyDescent="0.15">
      <c r="A731" s="5"/>
      <c r="B731" s="5"/>
    </row>
    <row r="732" spans="1:2" ht="14" x14ac:dyDescent="0.15">
      <c r="A732" s="5"/>
      <c r="B732" s="5"/>
    </row>
    <row r="733" spans="1:2" ht="14" x14ac:dyDescent="0.15">
      <c r="A733" s="5"/>
      <c r="B733" s="5"/>
    </row>
    <row r="734" spans="1:2" ht="14" x14ac:dyDescent="0.15">
      <c r="A734" s="5"/>
      <c r="B734" s="5"/>
    </row>
    <row r="735" spans="1:2" ht="14" x14ac:dyDescent="0.15">
      <c r="A735" s="5"/>
      <c r="B735" s="5"/>
    </row>
    <row r="736" spans="1:2" ht="14" x14ac:dyDescent="0.15">
      <c r="A736" s="5"/>
      <c r="B736" s="5"/>
    </row>
    <row r="737" spans="1:2" ht="14" x14ac:dyDescent="0.15">
      <c r="A737" s="5"/>
      <c r="B737" s="5"/>
    </row>
    <row r="738" spans="1:2" ht="14" x14ac:dyDescent="0.15">
      <c r="A738" s="5"/>
      <c r="B738" s="5"/>
    </row>
    <row r="739" spans="1:2" ht="14" x14ac:dyDescent="0.15">
      <c r="A739" s="5"/>
      <c r="B739" s="5"/>
    </row>
    <row r="740" spans="1:2" ht="14" x14ac:dyDescent="0.15">
      <c r="A740" s="5"/>
      <c r="B740" s="5"/>
    </row>
    <row r="741" spans="1:2" ht="14" x14ac:dyDescent="0.15">
      <c r="A741" s="5"/>
      <c r="B741" s="5"/>
    </row>
    <row r="742" spans="1:2" ht="14" x14ac:dyDescent="0.15">
      <c r="A742" s="5"/>
      <c r="B742" s="5"/>
    </row>
    <row r="743" spans="1:2" ht="14" x14ac:dyDescent="0.15">
      <c r="A743" s="5"/>
      <c r="B743" s="5"/>
    </row>
    <row r="744" spans="1:2" ht="14" x14ac:dyDescent="0.15">
      <c r="A744" s="5"/>
      <c r="B744" s="5"/>
    </row>
    <row r="745" spans="1:2" ht="14" x14ac:dyDescent="0.15">
      <c r="A745" s="5"/>
      <c r="B745" s="5"/>
    </row>
    <row r="746" spans="1:2" ht="14" x14ac:dyDescent="0.15">
      <c r="A746" s="5"/>
      <c r="B746" s="5"/>
    </row>
    <row r="747" spans="1:2" ht="14" x14ac:dyDescent="0.15">
      <c r="A747" s="5"/>
      <c r="B747" s="5"/>
    </row>
    <row r="748" spans="1:2" ht="14" x14ac:dyDescent="0.15">
      <c r="A748" s="5"/>
      <c r="B748" s="5"/>
    </row>
    <row r="749" spans="1:2" ht="14" x14ac:dyDescent="0.15">
      <c r="A749" s="5"/>
      <c r="B749" s="5"/>
    </row>
    <row r="750" spans="1:2" ht="14" x14ac:dyDescent="0.15">
      <c r="A750" s="5"/>
      <c r="B750" s="5"/>
    </row>
    <row r="751" spans="1:2" ht="14" x14ac:dyDescent="0.15">
      <c r="A751" s="5"/>
      <c r="B751" s="5"/>
    </row>
    <row r="752" spans="1:2" ht="14" x14ac:dyDescent="0.15">
      <c r="A752" s="5"/>
      <c r="B752" s="5"/>
    </row>
    <row r="753" spans="1:2" ht="14" x14ac:dyDescent="0.15">
      <c r="A753" s="5"/>
      <c r="B753" s="5"/>
    </row>
    <row r="754" spans="1:2" ht="14" x14ac:dyDescent="0.15">
      <c r="A754" s="5"/>
      <c r="B754" s="5"/>
    </row>
    <row r="755" spans="1:2" ht="14" x14ac:dyDescent="0.15">
      <c r="A755" s="5"/>
      <c r="B755" s="5"/>
    </row>
    <row r="756" spans="1:2" ht="14" x14ac:dyDescent="0.15">
      <c r="A756" s="5"/>
      <c r="B756" s="5"/>
    </row>
    <row r="757" spans="1:2" ht="14" x14ac:dyDescent="0.15">
      <c r="A757" s="5"/>
      <c r="B757" s="5"/>
    </row>
    <row r="758" spans="1:2" ht="14" x14ac:dyDescent="0.15">
      <c r="A758" s="5"/>
      <c r="B758" s="5"/>
    </row>
    <row r="759" spans="1:2" ht="14" x14ac:dyDescent="0.15">
      <c r="A759" s="5"/>
      <c r="B759" s="5"/>
    </row>
    <row r="760" spans="1:2" ht="14" x14ac:dyDescent="0.15">
      <c r="A760" s="5"/>
      <c r="B760" s="5"/>
    </row>
    <row r="761" spans="1:2" ht="14" x14ac:dyDescent="0.15">
      <c r="A761" s="5"/>
      <c r="B761" s="5"/>
    </row>
    <row r="762" spans="1:2" ht="14" x14ac:dyDescent="0.15">
      <c r="A762" s="5"/>
      <c r="B762" s="5"/>
    </row>
    <row r="763" spans="1:2" ht="14" x14ac:dyDescent="0.15">
      <c r="A763" s="5"/>
      <c r="B763" s="5"/>
    </row>
    <row r="764" spans="1:2" ht="14" x14ac:dyDescent="0.15">
      <c r="A764" s="5"/>
      <c r="B764" s="5"/>
    </row>
    <row r="765" spans="1:2" ht="14" x14ac:dyDescent="0.15">
      <c r="A765" s="5"/>
      <c r="B765" s="5"/>
    </row>
    <row r="766" spans="1:2" ht="14" x14ac:dyDescent="0.15">
      <c r="A766" s="5"/>
      <c r="B766" s="5"/>
    </row>
    <row r="767" spans="1:2" ht="14" x14ac:dyDescent="0.15">
      <c r="A767" s="5"/>
      <c r="B767" s="5"/>
    </row>
    <row r="768" spans="1:2" ht="14" x14ac:dyDescent="0.15">
      <c r="A768" s="5"/>
      <c r="B768" s="5"/>
    </row>
    <row r="769" spans="1:2" ht="14" x14ac:dyDescent="0.15">
      <c r="A769" s="5"/>
      <c r="B769" s="5"/>
    </row>
    <row r="770" spans="1:2" ht="14" x14ac:dyDescent="0.15">
      <c r="A770" s="5"/>
      <c r="B770" s="5"/>
    </row>
    <row r="771" spans="1:2" ht="14" x14ac:dyDescent="0.15">
      <c r="A771" s="5"/>
      <c r="B771" s="5"/>
    </row>
    <row r="772" spans="1:2" ht="14" x14ac:dyDescent="0.15">
      <c r="A772" s="5"/>
      <c r="B772" s="5"/>
    </row>
    <row r="773" spans="1:2" ht="14" x14ac:dyDescent="0.15">
      <c r="A773" s="5"/>
      <c r="B773" s="5"/>
    </row>
    <row r="774" spans="1:2" ht="14" x14ac:dyDescent="0.15">
      <c r="A774" s="5"/>
      <c r="B774" s="5"/>
    </row>
    <row r="775" spans="1:2" ht="14" x14ac:dyDescent="0.15">
      <c r="A775" s="5"/>
      <c r="B775" s="5"/>
    </row>
    <row r="776" spans="1:2" ht="14" x14ac:dyDescent="0.15">
      <c r="A776" s="5"/>
      <c r="B776" s="5"/>
    </row>
    <row r="777" spans="1:2" ht="14" x14ac:dyDescent="0.15">
      <c r="A777" s="5"/>
      <c r="B777" s="5"/>
    </row>
    <row r="778" spans="1:2" ht="14" x14ac:dyDescent="0.15">
      <c r="A778" s="5"/>
      <c r="B778" s="5"/>
    </row>
    <row r="779" spans="1:2" ht="14" x14ac:dyDescent="0.15">
      <c r="A779" s="5"/>
      <c r="B779" s="5"/>
    </row>
    <row r="780" spans="1:2" ht="14" x14ac:dyDescent="0.15">
      <c r="A780" s="5"/>
      <c r="B780" s="5"/>
    </row>
    <row r="781" spans="1:2" ht="14" x14ac:dyDescent="0.15">
      <c r="A781" s="5"/>
      <c r="B781" s="5"/>
    </row>
    <row r="782" spans="1:2" ht="14" x14ac:dyDescent="0.15">
      <c r="A782" s="5"/>
      <c r="B782" s="5"/>
    </row>
    <row r="783" spans="1:2" ht="14" x14ac:dyDescent="0.15">
      <c r="A783" s="5"/>
      <c r="B783" s="5"/>
    </row>
    <row r="784" spans="1:2" ht="14" x14ac:dyDescent="0.15">
      <c r="A784" s="5"/>
      <c r="B784" s="5"/>
    </row>
    <row r="785" spans="1:2" ht="14" x14ac:dyDescent="0.15">
      <c r="A785" s="5"/>
      <c r="B785" s="5"/>
    </row>
    <row r="786" spans="1:2" ht="14" x14ac:dyDescent="0.15">
      <c r="A786" s="5"/>
      <c r="B786" s="5"/>
    </row>
    <row r="787" spans="1:2" ht="14" x14ac:dyDescent="0.15">
      <c r="A787" s="5"/>
      <c r="B787" s="5"/>
    </row>
    <row r="788" spans="1:2" ht="14" x14ac:dyDescent="0.15">
      <c r="A788" s="5"/>
      <c r="B788" s="5"/>
    </row>
    <row r="789" spans="1:2" ht="14" x14ac:dyDescent="0.15">
      <c r="A789" s="5"/>
      <c r="B789" s="5"/>
    </row>
    <row r="790" spans="1:2" ht="14" x14ac:dyDescent="0.15">
      <c r="A790" s="5"/>
      <c r="B790" s="5"/>
    </row>
    <row r="791" spans="1:2" ht="14" x14ac:dyDescent="0.15">
      <c r="A791" s="5"/>
      <c r="B791" s="5"/>
    </row>
    <row r="792" spans="1:2" ht="14" x14ac:dyDescent="0.15">
      <c r="A792" s="5"/>
      <c r="B792" s="5"/>
    </row>
    <row r="793" spans="1:2" ht="14" x14ac:dyDescent="0.15">
      <c r="A793" s="5"/>
      <c r="B793" s="5"/>
    </row>
    <row r="794" spans="1:2" ht="14" x14ac:dyDescent="0.15">
      <c r="A794" s="5"/>
      <c r="B794" s="5"/>
    </row>
    <row r="795" spans="1:2" ht="14" x14ac:dyDescent="0.15">
      <c r="A795" s="5"/>
      <c r="B795" s="5"/>
    </row>
    <row r="796" spans="1:2" ht="14" x14ac:dyDescent="0.15">
      <c r="A796" s="5"/>
      <c r="B796" s="5"/>
    </row>
    <row r="797" spans="1:2" ht="14" x14ac:dyDescent="0.15">
      <c r="A797" s="5"/>
      <c r="B797" s="5"/>
    </row>
    <row r="798" spans="1:2" ht="14" x14ac:dyDescent="0.15">
      <c r="A798" s="5"/>
      <c r="B798" s="5"/>
    </row>
    <row r="799" spans="1:2" ht="14" x14ac:dyDescent="0.15">
      <c r="A799" s="5"/>
      <c r="B799" s="5"/>
    </row>
    <row r="800" spans="1:2" ht="14" x14ac:dyDescent="0.15">
      <c r="A800" s="5"/>
      <c r="B800" s="5"/>
    </row>
    <row r="801" spans="1:2" ht="14" x14ac:dyDescent="0.15">
      <c r="A801" s="5"/>
      <c r="B801" s="5"/>
    </row>
    <row r="802" spans="1:2" ht="14" x14ac:dyDescent="0.15">
      <c r="A802" s="5"/>
      <c r="B802" s="5"/>
    </row>
    <row r="803" spans="1:2" ht="14" x14ac:dyDescent="0.15">
      <c r="A803" s="5"/>
      <c r="B803" s="5"/>
    </row>
    <row r="804" spans="1:2" ht="14" x14ac:dyDescent="0.15">
      <c r="A804" s="5"/>
      <c r="B804" s="5"/>
    </row>
    <row r="805" spans="1:2" ht="14" x14ac:dyDescent="0.15">
      <c r="A805" s="5"/>
      <c r="B805" s="5"/>
    </row>
    <row r="806" spans="1:2" ht="14" x14ac:dyDescent="0.15">
      <c r="A806" s="5"/>
      <c r="B806" s="5"/>
    </row>
    <row r="807" spans="1:2" ht="14" x14ac:dyDescent="0.15">
      <c r="A807" s="5"/>
      <c r="B807" s="5"/>
    </row>
    <row r="808" spans="1:2" ht="14" x14ac:dyDescent="0.15">
      <c r="A808" s="5"/>
      <c r="B808" s="5"/>
    </row>
    <row r="809" spans="1:2" ht="14" x14ac:dyDescent="0.15">
      <c r="A809" s="5"/>
      <c r="B809" s="5"/>
    </row>
    <row r="810" spans="1:2" ht="14" x14ac:dyDescent="0.15">
      <c r="A810" s="5"/>
      <c r="B810" s="5"/>
    </row>
    <row r="811" spans="1:2" ht="14" x14ac:dyDescent="0.15">
      <c r="A811" s="5"/>
      <c r="B811" s="5"/>
    </row>
    <row r="812" spans="1:2" ht="14" x14ac:dyDescent="0.15">
      <c r="A812" s="5"/>
      <c r="B812" s="5"/>
    </row>
    <row r="813" spans="1:2" ht="14" x14ac:dyDescent="0.15">
      <c r="A813" s="5"/>
      <c r="B813" s="5"/>
    </row>
    <row r="814" spans="1:2" ht="14" x14ac:dyDescent="0.15">
      <c r="A814" s="5"/>
      <c r="B814" s="5"/>
    </row>
    <row r="815" spans="1:2" ht="14" x14ac:dyDescent="0.15">
      <c r="A815" s="5"/>
      <c r="B815" s="5"/>
    </row>
    <row r="816" spans="1:2" ht="14" x14ac:dyDescent="0.15">
      <c r="A816" s="5"/>
      <c r="B816" s="5"/>
    </row>
    <row r="817" spans="1:2" ht="14" x14ac:dyDescent="0.15">
      <c r="A817" s="5"/>
      <c r="B817" s="5"/>
    </row>
    <row r="818" spans="1:2" ht="14" x14ac:dyDescent="0.15">
      <c r="A818" s="5"/>
      <c r="B818" s="5"/>
    </row>
    <row r="819" spans="1:2" ht="14" x14ac:dyDescent="0.15">
      <c r="A819" s="5"/>
      <c r="B819" s="5"/>
    </row>
    <row r="820" spans="1:2" ht="14" x14ac:dyDescent="0.15">
      <c r="A820" s="5"/>
      <c r="B820" s="5"/>
    </row>
    <row r="821" spans="1:2" ht="14" x14ac:dyDescent="0.15">
      <c r="A821" s="5"/>
      <c r="B821" s="5"/>
    </row>
    <row r="822" spans="1:2" ht="14" x14ac:dyDescent="0.15">
      <c r="A822" s="5"/>
      <c r="B822" s="5"/>
    </row>
    <row r="823" spans="1:2" ht="14" x14ac:dyDescent="0.15">
      <c r="A823" s="5"/>
      <c r="B823" s="5"/>
    </row>
    <row r="824" spans="1:2" ht="14" x14ac:dyDescent="0.15">
      <c r="A824" s="5"/>
      <c r="B824" s="5"/>
    </row>
    <row r="825" spans="1:2" ht="14" x14ac:dyDescent="0.15">
      <c r="A825" s="5"/>
      <c r="B825" s="5"/>
    </row>
    <row r="826" spans="1:2" ht="14" x14ac:dyDescent="0.15">
      <c r="A826" s="5"/>
      <c r="B826" s="5"/>
    </row>
    <row r="827" spans="1:2" ht="14" x14ac:dyDescent="0.15">
      <c r="A827" s="5"/>
      <c r="B827" s="5"/>
    </row>
    <row r="828" spans="1:2" ht="14" x14ac:dyDescent="0.15">
      <c r="A828" s="5"/>
      <c r="B828" s="5"/>
    </row>
    <row r="829" spans="1:2" ht="14" x14ac:dyDescent="0.15">
      <c r="A829" s="5"/>
      <c r="B829" s="5"/>
    </row>
    <row r="830" spans="1:2" ht="14" x14ac:dyDescent="0.15">
      <c r="A830" s="5"/>
      <c r="B830" s="5"/>
    </row>
    <row r="831" spans="1:2" ht="14" x14ac:dyDescent="0.15">
      <c r="A831" s="5"/>
      <c r="B831" s="5"/>
    </row>
    <row r="832" spans="1:2" ht="14" x14ac:dyDescent="0.15">
      <c r="A832" s="5"/>
      <c r="B832" s="5"/>
    </row>
    <row r="833" spans="1:2" ht="14" x14ac:dyDescent="0.15">
      <c r="A833" s="5"/>
      <c r="B833" s="5"/>
    </row>
    <row r="834" spans="1:2" ht="14" x14ac:dyDescent="0.15">
      <c r="A834" s="5"/>
      <c r="B834" s="5"/>
    </row>
    <row r="835" spans="1:2" ht="14" x14ac:dyDescent="0.15">
      <c r="A835" s="5"/>
      <c r="B835" s="5"/>
    </row>
    <row r="836" spans="1:2" ht="14" x14ac:dyDescent="0.15">
      <c r="A836" s="5"/>
      <c r="B836" s="5"/>
    </row>
    <row r="837" spans="1:2" ht="14" x14ac:dyDescent="0.15">
      <c r="A837" s="5"/>
      <c r="B837" s="5"/>
    </row>
    <row r="838" spans="1:2" ht="14" x14ac:dyDescent="0.15">
      <c r="A838" s="5"/>
      <c r="B838" s="5"/>
    </row>
    <row r="839" spans="1:2" ht="14" x14ac:dyDescent="0.15">
      <c r="A839" s="5"/>
      <c r="B839" s="5"/>
    </row>
    <row r="840" spans="1:2" ht="14" x14ac:dyDescent="0.15">
      <c r="A840" s="5"/>
      <c r="B840" s="5"/>
    </row>
    <row r="841" spans="1:2" ht="14" x14ac:dyDescent="0.15">
      <c r="A841" s="5"/>
      <c r="B841" s="5"/>
    </row>
    <row r="842" spans="1:2" ht="14" x14ac:dyDescent="0.15">
      <c r="A842" s="5"/>
      <c r="B842" s="5"/>
    </row>
    <row r="843" spans="1:2" ht="14" x14ac:dyDescent="0.15">
      <c r="A843" s="5"/>
      <c r="B843" s="5"/>
    </row>
    <row r="844" spans="1:2" ht="14" x14ac:dyDescent="0.15">
      <c r="A844" s="5"/>
      <c r="B844" s="5"/>
    </row>
    <row r="845" spans="1:2" ht="14" x14ac:dyDescent="0.15">
      <c r="A845" s="5"/>
      <c r="B845" s="5"/>
    </row>
    <row r="846" spans="1:2" ht="14" x14ac:dyDescent="0.15">
      <c r="A846" s="5"/>
      <c r="B846" s="5"/>
    </row>
    <row r="847" spans="1:2" ht="14" x14ac:dyDescent="0.15">
      <c r="A847" s="5"/>
      <c r="B847" s="5"/>
    </row>
    <row r="848" spans="1:2" ht="14" x14ac:dyDescent="0.15">
      <c r="A848" s="5"/>
      <c r="B848" s="5"/>
    </row>
    <row r="849" spans="1:2" ht="14" x14ac:dyDescent="0.15">
      <c r="A849" s="5"/>
      <c r="B849" s="5"/>
    </row>
    <row r="850" spans="1:2" ht="14" x14ac:dyDescent="0.15">
      <c r="A850" s="5"/>
      <c r="B850" s="5"/>
    </row>
    <row r="851" spans="1:2" ht="14" x14ac:dyDescent="0.15">
      <c r="A851" s="5"/>
      <c r="B851" s="5"/>
    </row>
    <row r="852" spans="1:2" ht="14" x14ac:dyDescent="0.15">
      <c r="A852" s="5"/>
      <c r="B852" s="5"/>
    </row>
    <row r="853" spans="1:2" ht="14" x14ac:dyDescent="0.15">
      <c r="A853" s="5"/>
      <c r="B853" s="5"/>
    </row>
    <row r="854" spans="1:2" ht="14" x14ac:dyDescent="0.15">
      <c r="A854" s="5"/>
      <c r="B854" s="5"/>
    </row>
    <row r="855" spans="1:2" ht="14" x14ac:dyDescent="0.15">
      <c r="A855" s="5"/>
      <c r="B855" s="5"/>
    </row>
    <row r="856" spans="1:2" ht="14" x14ac:dyDescent="0.15">
      <c r="A856" s="5"/>
      <c r="B856" s="5"/>
    </row>
    <row r="857" spans="1:2" ht="14" x14ac:dyDescent="0.15">
      <c r="A857" s="5"/>
      <c r="B857" s="5"/>
    </row>
    <row r="858" spans="1:2" ht="14" x14ac:dyDescent="0.15">
      <c r="A858" s="5"/>
      <c r="B858" s="5"/>
    </row>
    <row r="859" spans="1:2" ht="14" x14ac:dyDescent="0.15">
      <c r="A859" s="5"/>
      <c r="B859" s="5"/>
    </row>
    <row r="860" spans="1:2" ht="14" x14ac:dyDescent="0.15">
      <c r="A860" s="5"/>
      <c r="B860" s="5"/>
    </row>
    <row r="861" spans="1:2" ht="14" x14ac:dyDescent="0.15">
      <c r="A861" s="5"/>
      <c r="B861" s="5"/>
    </row>
    <row r="862" spans="1:2" ht="14" x14ac:dyDescent="0.15">
      <c r="A862" s="5"/>
      <c r="B862" s="5"/>
    </row>
    <row r="863" spans="1:2" ht="14" x14ac:dyDescent="0.15">
      <c r="A863" s="5"/>
      <c r="B863" s="5"/>
    </row>
    <row r="864" spans="1:2" ht="14" x14ac:dyDescent="0.15">
      <c r="A864" s="5"/>
      <c r="B864" s="5"/>
    </row>
    <row r="865" spans="1:2" ht="14" x14ac:dyDescent="0.15">
      <c r="A865" s="5"/>
      <c r="B865" s="5"/>
    </row>
    <row r="866" spans="1:2" ht="14" x14ac:dyDescent="0.15">
      <c r="A866" s="5"/>
      <c r="B866" s="5"/>
    </row>
    <row r="867" spans="1:2" ht="14" x14ac:dyDescent="0.15">
      <c r="A867" s="5"/>
      <c r="B867" s="5"/>
    </row>
    <row r="868" spans="1:2" ht="14" x14ac:dyDescent="0.15">
      <c r="A868" s="5"/>
      <c r="B868" s="5"/>
    </row>
    <row r="869" spans="1:2" ht="14" x14ac:dyDescent="0.15">
      <c r="A869" s="5"/>
      <c r="B869" s="5"/>
    </row>
    <row r="870" spans="1:2" ht="14" x14ac:dyDescent="0.15">
      <c r="A870" s="5"/>
      <c r="B870" s="5"/>
    </row>
    <row r="871" spans="1:2" ht="14" x14ac:dyDescent="0.15">
      <c r="A871" s="5"/>
      <c r="B871" s="5"/>
    </row>
    <row r="872" spans="1:2" ht="14" x14ac:dyDescent="0.15">
      <c r="A872" s="5"/>
      <c r="B872" s="5"/>
    </row>
    <row r="873" spans="1:2" ht="14" x14ac:dyDescent="0.15">
      <c r="A873" s="5"/>
      <c r="B873" s="5"/>
    </row>
    <row r="874" spans="1:2" ht="14" x14ac:dyDescent="0.15">
      <c r="A874" s="5"/>
      <c r="B874" s="5"/>
    </row>
    <row r="875" spans="1:2" ht="14" x14ac:dyDescent="0.15">
      <c r="A875" s="5"/>
      <c r="B875" s="5"/>
    </row>
    <row r="876" spans="1:2" ht="14" x14ac:dyDescent="0.15">
      <c r="A876" s="5"/>
      <c r="B876" s="5"/>
    </row>
    <row r="877" spans="1:2" ht="14" x14ac:dyDescent="0.15">
      <c r="A877" s="5"/>
      <c r="B877" s="5"/>
    </row>
    <row r="878" spans="1:2" ht="14" x14ac:dyDescent="0.15">
      <c r="A878" s="5"/>
      <c r="B878" s="5"/>
    </row>
    <row r="879" spans="1:2" ht="14" x14ac:dyDescent="0.15">
      <c r="A879" s="5"/>
      <c r="B879" s="5"/>
    </row>
    <row r="880" spans="1:2" ht="14" x14ac:dyDescent="0.15">
      <c r="A880" s="5"/>
      <c r="B880" s="5"/>
    </row>
    <row r="881" spans="1:2" ht="14" x14ac:dyDescent="0.15">
      <c r="A881" s="5"/>
      <c r="B881" s="5"/>
    </row>
    <row r="882" spans="1:2" ht="14" x14ac:dyDescent="0.15">
      <c r="A882" s="5"/>
      <c r="B882" s="5"/>
    </row>
    <row r="883" spans="1:2" ht="14" x14ac:dyDescent="0.15">
      <c r="A883" s="5"/>
      <c r="B883" s="5"/>
    </row>
    <row r="884" spans="1:2" ht="14" x14ac:dyDescent="0.15">
      <c r="A884" s="5"/>
      <c r="B884" s="5"/>
    </row>
    <row r="885" spans="1:2" ht="14" x14ac:dyDescent="0.15">
      <c r="A885" s="5"/>
      <c r="B885" s="5"/>
    </row>
    <row r="886" spans="1:2" ht="14" x14ac:dyDescent="0.15">
      <c r="A886" s="5"/>
      <c r="B886" s="5"/>
    </row>
    <row r="887" spans="1:2" ht="14" x14ac:dyDescent="0.15">
      <c r="A887" s="5"/>
      <c r="B887" s="5"/>
    </row>
    <row r="888" spans="1:2" ht="14" x14ac:dyDescent="0.15">
      <c r="A888" s="5"/>
      <c r="B888" s="5"/>
    </row>
    <row r="889" spans="1:2" ht="14" x14ac:dyDescent="0.15">
      <c r="A889" s="5"/>
      <c r="B889" s="5"/>
    </row>
    <row r="890" spans="1:2" ht="14" x14ac:dyDescent="0.15">
      <c r="A890" s="5"/>
      <c r="B890" s="5"/>
    </row>
    <row r="891" spans="1:2" ht="14" x14ac:dyDescent="0.15">
      <c r="A891" s="5"/>
      <c r="B891" s="5"/>
    </row>
    <row r="892" spans="1:2" ht="14" x14ac:dyDescent="0.15">
      <c r="A892" s="5"/>
      <c r="B892" s="5"/>
    </row>
    <row r="893" spans="1:2" ht="14" x14ac:dyDescent="0.15">
      <c r="A893" s="5"/>
      <c r="B893" s="5"/>
    </row>
    <row r="894" spans="1:2" ht="14" x14ac:dyDescent="0.15">
      <c r="A894" s="5"/>
      <c r="B894" s="5"/>
    </row>
    <row r="895" spans="1:2" ht="14" x14ac:dyDescent="0.15">
      <c r="A895" s="5"/>
      <c r="B895" s="5"/>
    </row>
    <row r="896" spans="1:2" ht="14" x14ac:dyDescent="0.15">
      <c r="A896" s="5"/>
      <c r="B896" s="5"/>
    </row>
    <row r="897" spans="1:2" ht="14" x14ac:dyDescent="0.15">
      <c r="A897" s="5"/>
      <c r="B897" s="5"/>
    </row>
    <row r="898" spans="1:2" ht="14" x14ac:dyDescent="0.15">
      <c r="A898" s="5"/>
      <c r="B898" s="5"/>
    </row>
    <row r="899" spans="1:2" ht="14" x14ac:dyDescent="0.15">
      <c r="A899" s="5"/>
      <c r="B899" s="5"/>
    </row>
    <row r="900" spans="1:2" ht="14" x14ac:dyDescent="0.15">
      <c r="A900" s="5"/>
      <c r="B900" s="5"/>
    </row>
    <row r="901" spans="1:2" ht="14" x14ac:dyDescent="0.15">
      <c r="A901" s="5"/>
      <c r="B901" s="5"/>
    </row>
    <row r="902" spans="1:2" ht="14" x14ac:dyDescent="0.15">
      <c r="A902" s="5"/>
      <c r="B902" s="5"/>
    </row>
    <row r="903" spans="1:2" ht="14" x14ac:dyDescent="0.15">
      <c r="A903" s="5"/>
      <c r="B903" s="5"/>
    </row>
    <row r="904" spans="1:2" ht="14" x14ac:dyDescent="0.15">
      <c r="A904" s="5"/>
      <c r="B904" s="5"/>
    </row>
    <row r="905" spans="1:2" ht="14" x14ac:dyDescent="0.15">
      <c r="A905" s="5"/>
      <c r="B905" s="5"/>
    </row>
    <row r="906" spans="1:2" ht="14" x14ac:dyDescent="0.15">
      <c r="A906" s="5"/>
      <c r="B906" s="5"/>
    </row>
    <row r="907" spans="1:2" ht="14" x14ac:dyDescent="0.15">
      <c r="A907" s="5"/>
      <c r="B907" s="5"/>
    </row>
    <row r="908" spans="1:2" ht="14" x14ac:dyDescent="0.15">
      <c r="A908" s="5"/>
      <c r="B908" s="5"/>
    </row>
    <row r="909" spans="1:2" ht="14" x14ac:dyDescent="0.15">
      <c r="A909" s="5"/>
      <c r="B909" s="5"/>
    </row>
    <row r="910" spans="1:2" ht="14" x14ac:dyDescent="0.15">
      <c r="A910" s="5"/>
      <c r="B910" s="5"/>
    </row>
    <row r="911" spans="1:2" ht="14" x14ac:dyDescent="0.15">
      <c r="A911" s="5"/>
      <c r="B911" s="5"/>
    </row>
    <row r="912" spans="1:2" ht="14" x14ac:dyDescent="0.15">
      <c r="A912" s="5"/>
      <c r="B912" s="5"/>
    </row>
    <row r="913" spans="1:2" ht="14" x14ac:dyDescent="0.15">
      <c r="A913" s="5"/>
      <c r="B913" s="5"/>
    </row>
    <row r="914" spans="1:2" ht="14" x14ac:dyDescent="0.15">
      <c r="A914" s="5"/>
      <c r="B914" s="5"/>
    </row>
    <row r="915" spans="1:2" ht="14" x14ac:dyDescent="0.15">
      <c r="A915" s="5"/>
      <c r="B915" s="5"/>
    </row>
    <row r="916" spans="1:2" ht="14" x14ac:dyDescent="0.15">
      <c r="A916" s="5"/>
      <c r="B916" s="5"/>
    </row>
    <row r="917" spans="1:2" ht="14" x14ac:dyDescent="0.15">
      <c r="A917" s="5"/>
      <c r="B917" s="5"/>
    </row>
    <row r="918" spans="1:2" ht="14" x14ac:dyDescent="0.15">
      <c r="A918" s="5"/>
      <c r="B918" s="5"/>
    </row>
    <row r="919" spans="1:2" ht="14" x14ac:dyDescent="0.15">
      <c r="A919" s="5"/>
      <c r="B919" s="5"/>
    </row>
    <row r="920" spans="1:2" ht="14" x14ac:dyDescent="0.15">
      <c r="A920" s="5"/>
      <c r="B920" s="5"/>
    </row>
    <row r="921" spans="1:2" ht="14" x14ac:dyDescent="0.15">
      <c r="A921" s="5"/>
      <c r="B921" s="5"/>
    </row>
    <row r="922" spans="1:2" ht="14" x14ac:dyDescent="0.15">
      <c r="A922" s="5"/>
      <c r="B922" s="5"/>
    </row>
    <row r="923" spans="1:2" ht="14" x14ac:dyDescent="0.15">
      <c r="A923" s="5"/>
      <c r="B923" s="5"/>
    </row>
    <row r="924" spans="1:2" ht="14" x14ac:dyDescent="0.15">
      <c r="A924" s="5"/>
      <c r="B924" s="5"/>
    </row>
    <row r="925" spans="1:2" ht="14" x14ac:dyDescent="0.15">
      <c r="A925" s="5"/>
      <c r="B925" s="5"/>
    </row>
    <row r="926" spans="1:2" ht="14" x14ac:dyDescent="0.15">
      <c r="A926" s="5"/>
      <c r="B926" s="5"/>
    </row>
    <row r="927" spans="1:2" ht="14" x14ac:dyDescent="0.15">
      <c r="A927" s="5"/>
      <c r="B927" s="5"/>
    </row>
    <row r="928" spans="1:2" ht="14" x14ac:dyDescent="0.15">
      <c r="A928" s="5"/>
      <c r="B928" s="5"/>
    </row>
    <row r="929" spans="1:2" ht="14" x14ac:dyDescent="0.15">
      <c r="A929" s="5"/>
      <c r="B929" s="5"/>
    </row>
    <row r="930" spans="1:2" ht="14" x14ac:dyDescent="0.15">
      <c r="A930" s="5"/>
      <c r="B930" s="5"/>
    </row>
    <row r="931" spans="1:2" ht="14" x14ac:dyDescent="0.15">
      <c r="A931" s="5"/>
      <c r="B931" s="5"/>
    </row>
    <row r="932" spans="1:2" ht="14" x14ac:dyDescent="0.15">
      <c r="A932" s="5"/>
      <c r="B932" s="5"/>
    </row>
    <row r="933" spans="1:2" ht="14" x14ac:dyDescent="0.15">
      <c r="A933" s="5"/>
      <c r="B933" s="5"/>
    </row>
    <row r="934" spans="1:2" ht="14" x14ac:dyDescent="0.15">
      <c r="A934" s="5"/>
      <c r="B934" s="5"/>
    </row>
    <row r="935" spans="1:2" ht="14" x14ac:dyDescent="0.15">
      <c r="A935" s="5"/>
      <c r="B935" s="5"/>
    </row>
    <row r="936" spans="1:2" ht="14" x14ac:dyDescent="0.15">
      <c r="A936" s="5"/>
      <c r="B936" s="5"/>
    </row>
    <row r="937" spans="1:2" ht="14" x14ac:dyDescent="0.15">
      <c r="A937" s="5"/>
      <c r="B937" s="5"/>
    </row>
    <row r="938" spans="1:2" ht="14" x14ac:dyDescent="0.15">
      <c r="A938" s="5"/>
      <c r="B938" s="5"/>
    </row>
    <row r="939" spans="1:2" ht="14" x14ac:dyDescent="0.15">
      <c r="A939" s="5"/>
      <c r="B939" s="5"/>
    </row>
    <row r="940" spans="1:2" ht="14" x14ac:dyDescent="0.15">
      <c r="A940" s="5"/>
      <c r="B940" s="5"/>
    </row>
    <row r="941" spans="1:2" ht="14" x14ac:dyDescent="0.15">
      <c r="A941" s="5"/>
      <c r="B941" s="5"/>
    </row>
    <row r="942" spans="1:2" ht="14" x14ac:dyDescent="0.15">
      <c r="A942" s="5"/>
      <c r="B942" s="5"/>
    </row>
    <row r="943" spans="1:2" ht="14" x14ac:dyDescent="0.15">
      <c r="A943" s="5"/>
      <c r="B943" s="5"/>
    </row>
    <row r="944" spans="1:2" ht="14" x14ac:dyDescent="0.15">
      <c r="A944" s="5"/>
      <c r="B944" s="5"/>
    </row>
    <row r="945" spans="1:2" ht="14" x14ac:dyDescent="0.15">
      <c r="A945" s="5"/>
      <c r="B945" s="5"/>
    </row>
    <row r="946" spans="1:2" ht="14" x14ac:dyDescent="0.15">
      <c r="A946" s="5"/>
      <c r="B946" s="5"/>
    </row>
    <row r="947" spans="1:2" ht="14" x14ac:dyDescent="0.15">
      <c r="A947" s="5"/>
      <c r="B947" s="5"/>
    </row>
    <row r="948" spans="1:2" ht="14" x14ac:dyDescent="0.15">
      <c r="A948" s="5"/>
      <c r="B948" s="5"/>
    </row>
    <row r="949" spans="1:2" ht="14" x14ac:dyDescent="0.15">
      <c r="A949" s="5"/>
      <c r="B949" s="5"/>
    </row>
    <row r="950" spans="1:2" ht="14" x14ac:dyDescent="0.15">
      <c r="A950" s="5"/>
      <c r="B950" s="5"/>
    </row>
    <row r="951" spans="1:2" ht="14" x14ac:dyDescent="0.15">
      <c r="A951" s="5"/>
      <c r="B951" s="5"/>
    </row>
    <row r="952" spans="1:2" ht="14" x14ac:dyDescent="0.15">
      <c r="A952" s="5"/>
      <c r="B952" s="5"/>
    </row>
    <row r="953" spans="1:2" ht="14" x14ac:dyDescent="0.15">
      <c r="A953" s="5"/>
      <c r="B953" s="5"/>
    </row>
    <row r="954" spans="1:2" ht="14" x14ac:dyDescent="0.15">
      <c r="A954" s="5"/>
      <c r="B954" s="5"/>
    </row>
    <row r="955" spans="1:2" ht="14" x14ac:dyDescent="0.15">
      <c r="A955" s="5"/>
      <c r="B955" s="5"/>
    </row>
    <row r="956" spans="1:2" ht="14" x14ac:dyDescent="0.15">
      <c r="A956" s="5"/>
      <c r="B956" s="5"/>
    </row>
    <row r="957" spans="1:2" ht="14" x14ac:dyDescent="0.15">
      <c r="A957" s="5"/>
      <c r="B957" s="5"/>
    </row>
    <row r="958" spans="1:2" ht="14" x14ac:dyDescent="0.15">
      <c r="A958" s="5"/>
      <c r="B958" s="5"/>
    </row>
    <row r="959" spans="1:2" ht="14" x14ac:dyDescent="0.15">
      <c r="A959" s="5"/>
      <c r="B959" s="5"/>
    </row>
    <row r="960" spans="1:2" ht="14" x14ac:dyDescent="0.15">
      <c r="A960" s="5"/>
      <c r="B960" s="5"/>
    </row>
    <row r="961" spans="1:2" ht="14" x14ac:dyDescent="0.15">
      <c r="A961" s="5"/>
      <c r="B961" s="5"/>
    </row>
    <row r="962" spans="1:2" ht="14" x14ac:dyDescent="0.15">
      <c r="A962" s="5"/>
      <c r="B962" s="5"/>
    </row>
    <row r="963" spans="1:2" ht="14" x14ac:dyDescent="0.15">
      <c r="A963" s="5"/>
      <c r="B963" s="5"/>
    </row>
    <row r="964" spans="1:2" ht="14" x14ac:dyDescent="0.15">
      <c r="A964" s="5"/>
      <c r="B964" s="5"/>
    </row>
    <row r="965" spans="1:2" ht="14" x14ac:dyDescent="0.15">
      <c r="A965" s="5"/>
      <c r="B965" s="5"/>
    </row>
    <row r="966" spans="1:2" ht="14" x14ac:dyDescent="0.15">
      <c r="A966" s="5"/>
      <c r="B966" s="5"/>
    </row>
    <row r="967" spans="1:2" ht="14" x14ac:dyDescent="0.15">
      <c r="A967" s="5"/>
      <c r="B967" s="5"/>
    </row>
    <row r="968" spans="1:2" ht="14" x14ac:dyDescent="0.15">
      <c r="A968" s="5"/>
      <c r="B968" s="5"/>
    </row>
    <row r="969" spans="1:2" ht="14" x14ac:dyDescent="0.15">
      <c r="A969" s="5"/>
      <c r="B969" s="5"/>
    </row>
    <row r="970" spans="1:2" ht="14" x14ac:dyDescent="0.15">
      <c r="A970" s="5"/>
      <c r="B970" s="5"/>
    </row>
    <row r="971" spans="1:2" ht="14" x14ac:dyDescent="0.15">
      <c r="A971" s="5"/>
      <c r="B971" s="5"/>
    </row>
    <row r="972" spans="1:2" ht="14" x14ac:dyDescent="0.15">
      <c r="A972" s="5"/>
      <c r="B972" s="5"/>
    </row>
    <row r="973" spans="1:2" ht="14" x14ac:dyDescent="0.15">
      <c r="A973" s="5"/>
      <c r="B973" s="5"/>
    </row>
    <row r="974" spans="1:2" ht="14" x14ac:dyDescent="0.15">
      <c r="A974" s="5"/>
      <c r="B974" s="5"/>
    </row>
    <row r="975" spans="1:2" ht="14" x14ac:dyDescent="0.15">
      <c r="A975" s="5"/>
      <c r="B975" s="5"/>
    </row>
    <row r="976" spans="1:2" ht="14" x14ac:dyDescent="0.15">
      <c r="A976" s="5"/>
      <c r="B976" s="5"/>
    </row>
    <row r="977" spans="1:2" ht="14" x14ac:dyDescent="0.15">
      <c r="A977" s="5"/>
      <c r="B977" s="5"/>
    </row>
    <row r="978" spans="1:2" ht="14" x14ac:dyDescent="0.15">
      <c r="A978" s="5"/>
      <c r="B978" s="5"/>
    </row>
    <row r="979" spans="1:2" ht="14" x14ac:dyDescent="0.15">
      <c r="A979" s="5"/>
      <c r="B979" s="5"/>
    </row>
    <row r="980" spans="1:2" ht="14" x14ac:dyDescent="0.15">
      <c r="A980" s="5"/>
      <c r="B980" s="5"/>
    </row>
    <row r="981" spans="1:2" ht="14" x14ac:dyDescent="0.15">
      <c r="A981" s="5"/>
      <c r="B981" s="5"/>
    </row>
    <row r="982" spans="1:2" ht="14" x14ac:dyDescent="0.15">
      <c r="A982" s="5"/>
      <c r="B982" s="5"/>
    </row>
    <row r="983" spans="1:2" ht="14" x14ac:dyDescent="0.15">
      <c r="A983" s="5"/>
      <c r="B983" s="5"/>
    </row>
  </sheetData>
  <mergeCells count="1">
    <mergeCell ref="A1:B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1017"/>
  <sheetViews>
    <sheetView showGridLines="0" workbookViewId="0">
      <selection sqref="A1:P1"/>
    </sheetView>
  </sheetViews>
  <sheetFormatPr baseColWidth="10" defaultColWidth="14.5" defaultRowHeight="15.75" customHeight="1" x14ac:dyDescent="0.15"/>
  <cols>
    <col min="1" max="1" width="53.33203125" customWidth="1"/>
    <col min="2" max="2" width="15.5" style="137" customWidth="1"/>
    <col min="3" max="3" width="15.83203125" style="137" customWidth="1"/>
    <col min="4" max="4" width="16.83203125" style="137" customWidth="1"/>
    <col min="5" max="5" width="23" style="137" bestFit="1" customWidth="1"/>
    <col min="6" max="6" width="13.6640625" style="137" customWidth="1"/>
    <col min="8" max="8" width="16.33203125" customWidth="1"/>
    <col min="9" max="10" width="17.33203125" customWidth="1"/>
    <col min="12" max="12" width="15.6640625" customWidth="1"/>
    <col min="13" max="13" width="16.33203125" customWidth="1"/>
    <col min="14" max="15" width="17.33203125" customWidth="1"/>
  </cols>
  <sheetData>
    <row r="1" spans="1:16" ht="15.75" customHeight="1" x14ac:dyDescent="0.15">
      <c r="A1" s="199" t="s">
        <v>7375</v>
      </c>
      <c r="B1" s="199"/>
      <c r="C1" s="199"/>
      <c r="D1" s="199"/>
      <c r="E1" s="199"/>
      <c r="F1" s="199"/>
      <c r="G1" s="199"/>
      <c r="H1" s="199"/>
      <c r="I1" s="199"/>
      <c r="J1" s="199"/>
      <c r="K1" s="199"/>
      <c r="L1" s="199"/>
      <c r="M1" s="199"/>
      <c r="N1" s="199"/>
      <c r="O1" s="199"/>
      <c r="P1" s="200"/>
    </row>
    <row r="2" spans="1:16" ht="15.75" customHeight="1" x14ac:dyDescent="0.15">
      <c r="A2" s="80"/>
      <c r="B2" s="203" t="s">
        <v>20</v>
      </c>
      <c r="C2" s="204"/>
      <c r="D2" s="204"/>
      <c r="E2" s="204"/>
      <c r="F2" s="204"/>
      <c r="G2" s="205" t="s">
        <v>21</v>
      </c>
      <c r="H2" s="206"/>
      <c r="I2" s="206"/>
      <c r="J2" s="206"/>
      <c r="K2" s="206"/>
      <c r="L2" s="205" t="s">
        <v>22</v>
      </c>
      <c r="M2" s="206"/>
      <c r="N2" s="206"/>
      <c r="O2" s="206"/>
      <c r="P2" s="207"/>
    </row>
    <row r="3" spans="1:16" ht="15.75" customHeight="1" x14ac:dyDescent="0.15">
      <c r="A3" s="77"/>
      <c r="B3" s="130"/>
      <c r="C3" s="208" t="s">
        <v>23</v>
      </c>
      <c r="D3" s="209"/>
      <c r="E3" s="209"/>
      <c r="F3" s="131"/>
      <c r="G3" s="82"/>
      <c r="H3" s="210" t="s">
        <v>23</v>
      </c>
      <c r="I3" s="202"/>
      <c r="J3" s="202"/>
      <c r="K3" s="81"/>
      <c r="L3" s="99"/>
      <c r="M3" s="211" t="s">
        <v>23</v>
      </c>
      <c r="N3" s="212"/>
      <c r="O3" s="212"/>
      <c r="P3" s="100"/>
    </row>
    <row r="4" spans="1:16" ht="15.75" customHeight="1" x14ac:dyDescent="0.15">
      <c r="A4" s="83"/>
      <c r="B4" s="132" t="s">
        <v>7220</v>
      </c>
      <c r="C4" s="132" t="s">
        <v>7328</v>
      </c>
      <c r="D4" s="132" t="s">
        <v>7326</v>
      </c>
      <c r="E4" s="133" t="s">
        <v>7327</v>
      </c>
      <c r="F4" s="133" t="s">
        <v>24</v>
      </c>
      <c r="G4" s="132" t="s">
        <v>7220</v>
      </c>
      <c r="H4" s="132" t="s">
        <v>7328</v>
      </c>
      <c r="I4" s="132" t="s">
        <v>7326</v>
      </c>
      <c r="J4" s="133" t="s">
        <v>7327</v>
      </c>
      <c r="K4" s="84" t="s">
        <v>24</v>
      </c>
      <c r="L4" s="132" t="s">
        <v>7220</v>
      </c>
      <c r="M4" s="132" t="s">
        <v>7328</v>
      </c>
      <c r="N4" s="132" t="s">
        <v>7326</v>
      </c>
      <c r="O4" s="133" t="s">
        <v>7327</v>
      </c>
      <c r="P4" s="101" t="s">
        <v>24</v>
      </c>
    </row>
    <row r="5" spans="1:16" ht="15.75" customHeight="1" x14ac:dyDescent="0.15">
      <c r="A5" s="85" t="s">
        <v>25</v>
      </c>
      <c r="B5" s="134">
        <v>627396</v>
      </c>
      <c r="C5" s="134">
        <v>251546</v>
      </c>
      <c r="D5" s="134">
        <v>50112</v>
      </c>
      <c r="E5" s="134">
        <v>27507</v>
      </c>
      <c r="F5" s="134">
        <v>9596</v>
      </c>
      <c r="G5" s="128">
        <v>1272880</v>
      </c>
      <c r="H5" s="128">
        <v>582542</v>
      </c>
      <c r="I5" s="128">
        <v>70510</v>
      </c>
      <c r="J5" s="128">
        <v>14373</v>
      </c>
      <c r="K5" s="128">
        <v>21489</v>
      </c>
      <c r="L5" s="102">
        <v>733637</v>
      </c>
      <c r="M5" s="129">
        <v>384635</v>
      </c>
      <c r="N5" s="129">
        <v>60226</v>
      </c>
      <c r="O5" s="129">
        <v>21869</v>
      </c>
      <c r="P5" s="103">
        <v>8673</v>
      </c>
    </row>
    <row r="6" spans="1:16" ht="15.75" customHeight="1" x14ac:dyDescent="0.15">
      <c r="A6" s="94" t="s">
        <v>26</v>
      </c>
      <c r="B6" s="135"/>
      <c r="C6" s="135"/>
      <c r="D6" s="135"/>
      <c r="E6" s="135"/>
      <c r="F6" s="135"/>
      <c r="G6" s="76"/>
      <c r="H6" s="76"/>
      <c r="I6" s="76"/>
      <c r="J6" s="76"/>
      <c r="K6" s="76"/>
      <c r="L6" s="97"/>
      <c r="M6" s="97"/>
      <c r="N6" s="97"/>
      <c r="O6" s="97"/>
      <c r="P6" s="98"/>
    </row>
    <row r="7" spans="1:16" ht="15.75" customHeight="1" x14ac:dyDescent="0.15">
      <c r="A7" s="77" t="s">
        <v>27</v>
      </c>
      <c r="B7" s="136">
        <v>42.33</v>
      </c>
      <c r="C7" s="136">
        <v>42.01</v>
      </c>
      <c r="D7" s="136">
        <v>39.86</v>
      </c>
      <c r="E7" s="136">
        <v>40.74</v>
      </c>
      <c r="F7" s="136">
        <v>44.8</v>
      </c>
      <c r="G7" s="86">
        <v>41.34</v>
      </c>
      <c r="H7" s="86">
        <v>44.26</v>
      </c>
      <c r="I7" s="86">
        <v>30.9</v>
      </c>
      <c r="J7" s="86">
        <v>44</v>
      </c>
      <c r="K7" s="78">
        <v>60.65</v>
      </c>
      <c r="L7" s="104">
        <v>44.6</v>
      </c>
      <c r="M7" s="105">
        <v>46.16</v>
      </c>
      <c r="N7" s="105">
        <v>38.47</v>
      </c>
      <c r="O7" s="105">
        <v>40.26</v>
      </c>
      <c r="P7" s="106">
        <v>49.84</v>
      </c>
    </row>
    <row r="8" spans="1:16" ht="15.75" customHeight="1" x14ac:dyDescent="0.15">
      <c r="A8" s="77" t="s">
        <v>7323</v>
      </c>
      <c r="B8" s="136" t="s">
        <v>7222</v>
      </c>
      <c r="C8" s="136" t="s">
        <v>7223</v>
      </c>
      <c r="D8" s="136" t="s">
        <v>7224</v>
      </c>
      <c r="E8" s="136" t="s">
        <v>7225</v>
      </c>
      <c r="F8" s="136" t="s">
        <v>7226</v>
      </c>
      <c r="G8" s="86" t="s">
        <v>28</v>
      </c>
      <c r="H8" s="86" t="s">
        <v>29</v>
      </c>
      <c r="I8" s="86" t="s">
        <v>30</v>
      </c>
      <c r="J8" s="86" t="s">
        <v>31</v>
      </c>
      <c r="K8" s="78" t="s">
        <v>32</v>
      </c>
      <c r="L8" s="104" t="s">
        <v>33</v>
      </c>
      <c r="M8" s="105" t="s">
        <v>34</v>
      </c>
      <c r="N8" s="105" t="s">
        <v>35</v>
      </c>
      <c r="O8" s="105" t="s">
        <v>36</v>
      </c>
      <c r="P8" s="106" t="s">
        <v>37</v>
      </c>
    </row>
    <row r="9" spans="1:16" ht="15.75" customHeight="1" x14ac:dyDescent="0.15">
      <c r="A9" s="77" t="s">
        <v>38</v>
      </c>
      <c r="B9" s="136">
        <v>24.97</v>
      </c>
      <c r="C9" s="136">
        <v>32.65</v>
      </c>
      <c r="D9" s="136">
        <v>22.47</v>
      </c>
      <c r="E9" s="136">
        <v>5.68</v>
      </c>
      <c r="F9" s="136">
        <v>23.67</v>
      </c>
      <c r="G9" s="86">
        <v>23.06</v>
      </c>
      <c r="H9" s="86">
        <v>30.56</v>
      </c>
      <c r="I9" s="86">
        <v>15.26</v>
      </c>
      <c r="J9" s="86">
        <v>7.58</v>
      </c>
      <c r="K9" s="78">
        <v>26.85</v>
      </c>
      <c r="L9" s="104">
        <v>26.97</v>
      </c>
      <c r="M9" s="105">
        <v>33.71</v>
      </c>
      <c r="N9" s="105">
        <v>20.76</v>
      </c>
      <c r="O9" s="105">
        <v>5.87</v>
      </c>
      <c r="P9" s="106">
        <v>32.340000000000003</v>
      </c>
    </row>
    <row r="10" spans="1:16" ht="15.75" customHeight="1" x14ac:dyDescent="0.15">
      <c r="A10" s="77" t="s">
        <v>39</v>
      </c>
      <c r="B10" s="136">
        <v>81.67</v>
      </c>
      <c r="C10" s="136">
        <v>79.06</v>
      </c>
      <c r="D10" s="136">
        <v>82.24</v>
      </c>
      <c r="E10" s="136">
        <v>84.7</v>
      </c>
      <c r="F10" s="136">
        <v>88.66</v>
      </c>
      <c r="G10" s="86">
        <v>74.13</v>
      </c>
      <c r="H10" s="86">
        <v>73.8</v>
      </c>
      <c r="I10" s="86">
        <v>71.069999999999993</v>
      </c>
      <c r="J10" s="86">
        <v>81.739999999999995</v>
      </c>
      <c r="K10" s="78">
        <v>82.07</v>
      </c>
      <c r="L10" s="104">
        <v>95.44</v>
      </c>
      <c r="M10" s="105">
        <v>94.93</v>
      </c>
      <c r="N10" s="105">
        <v>96.45</v>
      </c>
      <c r="O10" s="105">
        <v>96.4</v>
      </c>
      <c r="P10" s="106">
        <v>96.79</v>
      </c>
    </row>
    <row r="11" spans="1:16" ht="15.75" customHeight="1" x14ac:dyDescent="0.15">
      <c r="A11" s="77" t="s">
        <v>40</v>
      </c>
      <c r="B11" s="136">
        <v>12.55</v>
      </c>
      <c r="C11" s="136">
        <v>11.83</v>
      </c>
      <c r="D11" s="136">
        <v>14.26</v>
      </c>
      <c r="E11" s="136">
        <v>13.87</v>
      </c>
      <c r="F11" s="136">
        <v>10.35</v>
      </c>
      <c r="G11" s="86">
        <v>7.08</v>
      </c>
      <c r="H11" s="86">
        <v>6.47</v>
      </c>
      <c r="I11" s="86">
        <v>9.77</v>
      </c>
      <c r="J11" s="86">
        <v>5.66</v>
      </c>
      <c r="K11" s="78">
        <v>4.92</v>
      </c>
      <c r="L11" s="104">
        <v>3.22</v>
      </c>
      <c r="M11" s="105">
        <v>3.24</v>
      </c>
      <c r="N11" s="105">
        <v>3.43</v>
      </c>
      <c r="O11" s="105">
        <v>2.3199999999999998</v>
      </c>
      <c r="P11" s="106">
        <v>2.73</v>
      </c>
    </row>
    <row r="12" spans="1:16" ht="15.75" customHeight="1" x14ac:dyDescent="0.15">
      <c r="A12" s="182" t="s">
        <v>41</v>
      </c>
      <c r="B12" s="136">
        <v>2.3199999999999998</v>
      </c>
      <c r="C12" s="136">
        <v>2.1800000000000002</v>
      </c>
      <c r="D12" s="136">
        <v>3.47</v>
      </c>
      <c r="E12" s="136">
        <v>1.21</v>
      </c>
      <c r="F12" s="136">
        <v>0.3</v>
      </c>
      <c r="G12" s="86">
        <v>7.54</v>
      </c>
      <c r="H12" s="86">
        <v>6.75</v>
      </c>
      <c r="I12" s="86">
        <v>9.6</v>
      </c>
      <c r="J12" s="86">
        <v>7.07</v>
      </c>
      <c r="K12" s="78">
        <v>7.36</v>
      </c>
      <c r="L12" s="104">
        <v>3.19</v>
      </c>
      <c r="M12" s="105">
        <v>3.37</v>
      </c>
      <c r="N12" s="105">
        <v>2.71</v>
      </c>
      <c r="O12" s="105">
        <v>3.02</v>
      </c>
      <c r="P12" s="106">
        <v>2.77</v>
      </c>
    </row>
    <row r="13" spans="1:16" ht="15.75" customHeight="1" x14ac:dyDescent="0.15">
      <c r="A13" s="77" t="s">
        <v>42</v>
      </c>
      <c r="B13" s="136">
        <v>1.49</v>
      </c>
      <c r="C13" s="136">
        <v>1.52</v>
      </c>
      <c r="D13" s="136">
        <v>1.86</v>
      </c>
      <c r="E13" s="136">
        <v>0.68</v>
      </c>
      <c r="F13" s="136">
        <v>1.1399999999999999</v>
      </c>
      <c r="G13" s="86">
        <v>4.45</v>
      </c>
      <c r="H13" s="86">
        <v>4.8</v>
      </c>
      <c r="I13" s="86">
        <v>4.28</v>
      </c>
      <c r="J13" s="86">
        <v>0.96</v>
      </c>
      <c r="K13" s="78">
        <v>0.53</v>
      </c>
      <c r="L13" s="104">
        <v>0.63</v>
      </c>
      <c r="M13" s="105">
        <v>0.81</v>
      </c>
      <c r="N13" s="105">
        <v>0.4</v>
      </c>
      <c r="O13" s="105">
        <v>0.12</v>
      </c>
      <c r="P13" s="106">
        <v>7.0000000000000007E-2</v>
      </c>
    </row>
    <row r="14" spans="1:16" ht="15.75" customHeight="1" x14ac:dyDescent="0.15">
      <c r="A14" s="77" t="s">
        <v>43</v>
      </c>
      <c r="B14" s="136">
        <v>4</v>
      </c>
      <c r="C14" s="136">
        <v>7.26</v>
      </c>
      <c r="D14" s="136">
        <v>1.23</v>
      </c>
      <c r="E14" s="136">
        <v>0.67</v>
      </c>
      <c r="F14" s="136">
        <v>0.68</v>
      </c>
      <c r="G14" s="86">
        <v>8.98</v>
      </c>
      <c r="H14" s="86">
        <v>10.02</v>
      </c>
      <c r="I14" s="86">
        <v>7.98</v>
      </c>
      <c r="J14" s="86">
        <v>6.15</v>
      </c>
      <c r="K14" s="78">
        <v>5.98</v>
      </c>
      <c r="L14" s="104">
        <v>0.43</v>
      </c>
      <c r="M14" s="105">
        <v>0.55000000000000004</v>
      </c>
      <c r="N14" s="105">
        <v>0.27</v>
      </c>
      <c r="O14" s="105">
        <v>0.3</v>
      </c>
      <c r="P14" s="106">
        <v>0.23</v>
      </c>
    </row>
    <row r="15" spans="1:16" ht="15.75" customHeight="1" x14ac:dyDescent="0.15">
      <c r="A15" s="77" t="s">
        <v>44</v>
      </c>
      <c r="B15" s="136">
        <v>9.8800000000000008</v>
      </c>
      <c r="C15" s="136">
        <v>9.25</v>
      </c>
      <c r="D15" s="136">
        <v>10.96</v>
      </c>
      <c r="E15" s="136">
        <v>11.44</v>
      </c>
      <c r="F15" s="136">
        <v>11.7</v>
      </c>
      <c r="G15" s="86">
        <v>10.42</v>
      </c>
      <c r="H15" s="86">
        <v>10.07</v>
      </c>
      <c r="I15" s="86">
        <v>13.79</v>
      </c>
      <c r="J15" s="86">
        <v>14.62</v>
      </c>
      <c r="K15" s="96">
        <v>13</v>
      </c>
      <c r="L15" s="104">
        <v>11.85</v>
      </c>
      <c r="M15" s="105">
        <v>10.97</v>
      </c>
      <c r="N15" s="105">
        <v>13.89</v>
      </c>
      <c r="O15" s="105">
        <v>13.97</v>
      </c>
      <c r="P15" s="107">
        <v>12.9</v>
      </c>
    </row>
    <row r="16" spans="1:16" ht="15.75" customHeight="1" x14ac:dyDescent="0.15">
      <c r="A16" s="38" t="s">
        <v>45</v>
      </c>
      <c r="B16" s="87">
        <v>6.15</v>
      </c>
      <c r="C16" s="87">
        <v>2.5499999999999998</v>
      </c>
      <c r="D16" s="87">
        <v>8.31</v>
      </c>
      <c r="E16" s="87">
        <v>28.71</v>
      </c>
      <c r="F16" s="87">
        <v>21.01</v>
      </c>
      <c r="G16" s="86">
        <v>21.45</v>
      </c>
      <c r="H16" s="86">
        <v>8.41</v>
      </c>
      <c r="I16" s="86">
        <v>24.42</v>
      </c>
      <c r="J16" s="86">
        <v>59.28</v>
      </c>
      <c r="K16" s="78">
        <v>33.14</v>
      </c>
      <c r="L16" s="104">
        <v>7.61</v>
      </c>
      <c r="M16" s="105">
        <v>4.13</v>
      </c>
      <c r="N16" s="105">
        <v>11.76</v>
      </c>
      <c r="O16" s="105">
        <v>24.92</v>
      </c>
      <c r="P16" s="106">
        <v>15.45</v>
      </c>
    </row>
    <row r="17" spans="1:16" ht="15.75" customHeight="1" x14ac:dyDescent="0.15">
      <c r="A17" s="94" t="s">
        <v>46</v>
      </c>
      <c r="G17" s="78"/>
      <c r="H17" s="78"/>
      <c r="I17" s="78"/>
      <c r="J17" s="78"/>
      <c r="K17" s="78"/>
      <c r="L17" s="108"/>
      <c r="M17" s="108"/>
      <c r="N17" s="108"/>
      <c r="O17" s="108"/>
      <c r="P17" s="109"/>
    </row>
    <row r="18" spans="1:16" ht="15.75" customHeight="1" x14ac:dyDescent="0.15">
      <c r="A18" s="77" t="s">
        <v>47</v>
      </c>
      <c r="B18" s="137" t="s">
        <v>7227</v>
      </c>
      <c r="C18" s="137" t="s">
        <v>7228</v>
      </c>
      <c r="D18" s="137" t="s">
        <v>7229</v>
      </c>
      <c r="E18" s="137" t="s">
        <v>7230</v>
      </c>
      <c r="F18" s="137" t="s">
        <v>7231</v>
      </c>
      <c r="G18" s="86" t="s">
        <v>48</v>
      </c>
      <c r="H18" s="86" t="s">
        <v>49</v>
      </c>
      <c r="I18" s="86" t="s">
        <v>50</v>
      </c>
      <c r="J18" s="86" t="s">
        <v>51</v>
      </c>
      <c r="K18" s="87" t="s">
        <v>52</v>
      </c>
      <c r="L18" s="104" t="s">
        <v>53</v>
      </c>
      <c r="M18" s="105" t="s">
        <v>54</v>
      </c>
      <c r="N18" s="105" t="s">
        <v>55</v>
      </c>
      <c r="O18" s="105" t="s">
        <v>56</v>
      </c>
      <c r="P18" s="106" t="s">
        <v>57</v>
      </c>
    </row>
    <row r="19" spans="1:16" ht="15.75" customHeight="1" x14ac:dyDescent="0.15">
      <c r="A19" s="77" t="s">
        <v>58</v>
      </c>
      <c r="B19" s="137" t="s">
        <v>7232</v>
      </c>
      <c r="C19" s="137" t="s">
        <v>7233</v>
      </c>
      <c r="D19" s="137" t="s">
        <v>7234</v>
      </c>
      <c r="E19" s="137" t="s">
        <v>7235</v>
      </c>
      <c r="F19" s="137" t="s">
        <v>7236</v>
      </c>
      <c r="G19" s="86" t="s">
        <v>59</v>
      </c>
      <c r="H19" s="86" t="s">
        <v>60</v>
      </c>
      <c r="I19" s="86" t="s">
        <v>61</v>
      </c>
      <c r="J19" s="86" t="s">
        <v>62</v>
      </c>
      <c r="K19" s="87" t="s">
        <v>63</v>
      </c>
      <c r="L19" s="104" t="s">
        <v>64</v>
      </c>
      <c r="M19" s="105" t="s">
        <v>65</v>
      </c>
      <c r="N19" s="105" t="s">
        <v>66</v>
      </c>
      <c r="O19" s="105" t="s">
        <v>67</v>
      </c>
      <c r="P19" s="106" t="s">
        <v>68</v>
      </c>
    </row>
    <row r="20" spans="1:16" s="13" customFormat="1" ht="15.75" customHeight="1" x14ac:dyDescent="0.15">
      <c r="A20" s="77" t="s">
        <v>69</v>
      </c>
      <c r="B20" s="137" t="s">
        <v>7297</v>
      </c>
      <c r="C20" s="137" t="s">
        <v>7298</v>
      </c>
      <c r="D20" s="137" t="s">
        <v>7299</v>
      </c>
      <c r="E20" s="137" t="s">
        <v>7300</v>
      </c>
      <c r="F20" s="137" t="s">
        <v>7301</v>
      </c>
      <c r="G20" s="86" t="s">
        <v>70</v>
      </c>
      <c r="H20" s="86" t="s">
        <v>71</v>
      </c>
      <c r="I20" s="86" t="s">
        <v>72</v>
      </c>
      <c r="J20" s="86" t="s">
        <v>73</v>
      </c>
      <c r="K20" s="87" t="s">
        <v>74</v>
      </c>
      <c r="L20" s="104" t="s">
        <v>75</v>
      </c>
      <c r="M20" s="105" t="s">
        <v>76</v>
      </c>
      <c r="N20" s="105" t="s">
        <v>77</v>
      </c>
      <c r="O20" s="105" t="s">
        <v>78</v>
      </c>
      <c r="P20" s="106" t="s">
        <v>79</v>
      </c>
    </row>
    <row r="21" spans="1:16" ht="15.75" customHeight="1" x14ac:dyDescent="0.15">
      <c r="A21" s="77" t="s">
        <v>7218</v>
      </c>
      <c r="B21" s="137">
        <v>1.79</v>
      </c>
      <c r="C21" s="137" t="s">
        <v>227</v>
      </c>
      <c r="D21" s="137">
        <v>1.66</v>
      </c>
      <c r="E21" s="137">
        <v>4.05</v>
      </c>
      <c r="F21" s="137">
        <v>3.01</v>
      </c>
      <c r="G21" s="86">
        <v>0.35</v>
      </c>
      <c r="H21" s="88" t="s">
        <v>227</v>
      </c>
      <c r="I21" s="86">
        <v>1.49</v>
      </c>
      <c r="J21" s="86">
        <v>3.29</v>
      </c>
      <c r="K21" s="87">
        <v>1.37</v>
      </c>
      <c r="L21" s="104">
        <v>1.71</v>
      </c>
      <c r="M21" s="110" t="s">
        <v>227</v>
      </c>
      <c r="N21" s="105">
        <v>1.79</v>
      </c>
      <c r="O21" s="105">
        <v>3.29</v>
      </c>
      <c r="P21" s="106">
        <v>2.71</v>
      </c>
    </row>
    <row r="22" spans="1:16" ht="15.75" customHeight="1" x14ac:dyDescent="0.15">
      <c r="A22" s="77" t="s">
        <v>80</v>
      </c>
      <c r="B22" s="137">
        <v>87.54</v>
      </c>
      <c r="C22" s="137" t="s">
        <v>227</v>
      </c>
      <c r="D22" s="137">
        <v>12.71</v>
      </c>
      <c r="E22" s="137">
        <v>244.08</v>
      </c>
      <c r="F22" s="137">
        <v>182.13</v>
      </c>
      <c r="G22" s="86">
        <v>12.61</v>
      </c>
      <c r="H22" s="88" t="s">
        <v>227</v>
      </c>
      <c r="I22" s="86">
        <v>15.93</v>
      </c>
      <c r="J22" s="86">
        <v>566.45000000000005</v>
      </c>
      <c r="K22" s="87">
        <v>135.82</v>
      </c>
      <c r="L22" s="104">
        <v>97</v>
      </c>
      <c r="M22" s="110" t="s">
        <v>227</v>
      </c>
      <c r="N22" s="105">
        <v>10</v>
      </c>
      <c r="O22" s="105">
        <v>429</v>
      </c>
      <c r="P22" s="107">
        <v>195</v>
      </c>
    </row>
    <row r="23" spans="1:16" ht="15.75" customHeight="1" x14ac:dyDescent="0.15">
      <c r="A23" s="77" t="s">
        <v>81</v>
      </c>
      <c r="B23" s="137">
        <v>46.23</v>
      </c>
      <c r="C23" s="137" t="s">
        <v>227</v>
      </c>
      <c r="D23" s="137">
        <v>42.98</v>
      </c>
      <c r="E23" s="137">
        <v>52.46</v>
      </c>
      <c r="F23" s="137">
        <v>38.96</v>
      </c>
      <c r="G23" s="86">
        <v>45.73</v>
      </c>
      <c r="H23" s="88" t="s">
        <v>227</v>
      </c>
      <c r="I23" s="86">
        <v>41.98</v>
      </c>
      <c r="J23" s="86">
        <v>46.76</v>
      </c>
      <c r="K23" s="87">
        <v>37.31</v>
      </c>
      <c r="L23" s="104">
        <v>45.922220940000003</v>
      </c>
      <c r="M23" s="110" t="s">
        <v>227</v>
      </c>
      <c r="N23" s="105">
        <v>43.627697740000002</v>
      </c>
      <c r="O23" s="105">
        <v>47.333573000000001</v>
      </c>
      <c r="P23" s="106">
        <v>34.82</v>
      </c>
    </row>
    <row r="24" spans="1:16" ht="15.75" customHeight="1" x14ac:dyDescent="0.15">
      <c r="A24" s="77" t="s">
        <v>82</v>
      </c>
      <c r="B24" s="137">
        <v>41.78</v>
      </c>
      <c r="C24" s="137">
        <v>35.049999999999997</v>
      </c>
      <c r="D24" s="137">
        <v>38.47</v>
      </c>
      <c r="E24" s="137">
        <v>48.26</v>
      </c>
      <c r="F24" s="137">
        <v>41.78</v>
      </c>
      <c r="G24" s="86">
        <v>39.340000000000003</v>
      </c>
      <c r="H24" s="86">
        <v>39.340000000000003</v>
      </c>
      <c r="I24" s="86">
        <v>38.86</v>
      </c>
      <c r="J24" s="86">
        <v>45.14</v>
      </c>
      <c r="K24" s="78">
        <v>39.340000000000003</v>
      </c>
      <c r="L24" s="104">
        <v>38.082840310000002</v>
      </c>
      <c r="M24" s="105">
        <v>32.974348569999997</v>
      </c>
      <c r="N24" s="105">
        <v>34.90716862</v>
      </c>
      <c r="O24" s="105">
        <v>43.973227999999999</v>
      </c>
      <c r="P24" s="106">
        <v>38.08</v>
      </c>
    </row>
    <row r="25" spans="1:16" ht="15.75" customHeight="1" x14ac:dyDescent="0.15">
      <c r="A25" s="95" t="s">
        <v>83</v>
      </c>
      <c r="B25" s="138"/>
      <c r="C25" s="138"/>
      <c r="D25" s="138"/>
      <c r="E25" s="138"/>
      <c r="G25" s="76"/>
      <c r="H25" s="76"/>
      <c r="I25" s="76"/>
      <c r="J25" s="76"/>
      <c r="K25" s="76"/>
      <c r="L25" s="97"/>
      <c r="M25" s="97"/>
      <c r="N25" s="97"/>
      <c r="O25" s="97"/>
      <c r="P25" s="98"/>
    </row>
    <row r="26" spans="1:16" ht="15.75" customHeight="1" x14ac:dyDescent="0.15">
      <c r="A26" s="89" t="s">
        <v>84</v>
      </c>
      <c r="B26" s="137" t="s">
        <v>7237</v>
      </c>
      <c r="C26" s="137" t="s">
        <v>7238</v>
      </c>
      <c r="D26" s="137" t="s">
        <v>7239</v>
      </c>
      <c r="E26" s="137" t="s">
        <v>7240</v>
      </c>
      <c r="F26" s="137" t="s">
        <v>7241</v>
      </c>
      <c r="G26" s="86" t="s">
        <v>85</v>
      </c>
      <c r="H26" s="86" t="s">
        <v>86</v>
      </c>
      <c r="I26" s="86" t="s">
        <v>87</v>
      </c>
      <c r="J26" s="86" t="s">
        <v>88</v>
      </c>
      <c r="K26" s="78" t="s">
        <v>89</v>
      </c>
      <c r="L26" s="104" t="s">
        <v>90</v>
      </c>
      <c r="M26" s="105" t="s">
        <v>91</v>
      </c>
      <c r="N26" s="105" t="s">
        <v>92</v>
      </c>
      <c r="O26" s="105" t="s">
        <v>93</v>
      </c>
      <c r="P26" s="106" t="s">
        <v>94</v>
      </c>
    </row>
    <row r="27" spans="1:16" ht="15.75" customHeight="1" x14ac:dyDescent="0.15">
      <c r="A27" s="89" t="s">
        <v>95</v>
      </c>
      <c r="B27" s="137" t="s">
        <v>7242</v>
      </c>
      <c r="C27" s="137" t="s">
        <v>7243</v>
      </c>
      <c r="D27" s="137" t="s">
        <v>7244</v>
      </c>
      <c r="E27" s="137" t="s">
        <v>7245</v>
      </c>
      <c r="F27" s="137" t="s">
        <v>7246</v>
      </c>
      <c r="G27" s="86" t="s">
        <v>96</v>
      </c>
      <c r="H27" s="86" t="s">
        <v>97</v>
      </c>
      <c r="I27" s="86" t="s">
        <v>98</v>
      </c>
      <c r="J27" s="86" t="s">
        <v>99</v>
      </c>
      <c r="K27" s="78" t="s">
        <v>100</v>
      </c>
      <c r="L27" s="104" t="s">
        <v>101</v>
      </c>
      <c r="M27" s="105" t="s">
        <v>102</v>
      </c>
      <c r="N27" s="105" t="s">
        <v>103</v>
      </c>
      <c r="O27" s="105" t="s">
        <v>104</v>
      </c>
      <c r="P27" s="106" t="s">
        <v>105</v>
      </c>
    </row>
    <row r="28" spans="1:16" ht="15.75" customHeight="1" x14ac:dyDescent="0.15">
      <c r="A28" s="89" t="s">
        <v>106</v>
      </c>
      <c r="B28" s="137" t="s">
        <v>7247</v>
      </c>
      <c r="C28" s="137" t="s">
        <v>7248</v>
      </c>
      <c r="D28" s="137" t="s">
        <v>7249</v>
      </c>
      <c r="E28" s="137" t="s">
        <v>7250</v>
      </c>
      <c r="F28" s="137" t="s">
        <v>7251</v>
      </c>
      <c r="G28" s="86" t="s">
        <v>107</v>
      </c>
      <c r="H28" s="86" t="s">
        <v>108</v>
      </c>
      <c r="I28" s="86" t="s">
        <v>109</v>
      </c>
      <c r="J28" s="86" t="s">
        <v>110</v>
      </c>
      <c r="K28" s="78" t="s">
        <v>111</v>
      </c>
      <c r="L28" s="104" t="s">
        <v>112</v>
      </c>
      <c r="M28" s="105" t="s">
        <v>113</v>
      </c>
      <c r="N28" s="105" t="s">
        <v>114</v>
      </c>
      <c r="O28" s="105" t="s">
        <v>115</v>
      </c>
      <c r="P28" s="106" t="s">
        <v>116</v>
      </c>
    </row>
    <row r="29" spans="1:16" ht="15.75" customHeight="1" x14ac:dyDescent="0.15">
      <c r="A29" s="89" t="s">
        <v>117</v>
      </c>
      <c r="B29" s="137" t="s">
        <v>7252</v>
      </c>
      <c r="C29" s="137" t="s">
        <v>7253</v>
      </c>
      <c r="D29" s="137" t="s">
        <v>7254</v>
      </c>
      <c r="E29" s="137" t="s">
        <v>7255</v>
      </c>
      <c r="F29" s="137" t="s">
        <v>7256</v>
      </c>
      <c r="G29" s="86" t="s">
        <v>118</v>
      </c>
      <c r="H29" s="86" t="s">
        <v>119</v>
      </c>
      <c r="I29" s="86" t="s">
        <v>120</v>
      </c>
      <c r="J29" s="86" t="s">
        <v>121</v>
      </c>
      <c r="K29" s="78" t="s">
        <v>122</v>
      </c>
      <c r="L29" s="104" t="s">
        <v>123</v>
      </c>
      <c r="M29" s="105" t="s">
        <v>124</v>
      </c>
      <c r="N29" s="105" t="s">
        <v>125</v>
      </c>
      <c r="O29" s="105" t="s">
        <v>126</v>
      </c>
      <c r="P29" s="111" t="s">
        <v>127</v>
      </c>
    </row>
    <row r="30" spans="1:16" ht="15.75" customHeight="1" x14ac:dyDescent="0.15">
      <c r="A30" s="94" t="s">
        <v>128</v>
      </c>
      <c r="B30" s="138"/>
      <c r="C30" s="138"/>
      <c r="D30" s="138"/>
      <c r="E30" s="138"/>
      <c r="G30" s="76"/>
      <c r="H30" s="76"/>
      <c r="I30" s="76"/>
      <c r="J30" s="76"/>
      <c r="K30" s="76"/>
      <c r="L30" s="97"/>
      <c r="M30" s="97"/>
      <c r="N30" s="97"/>
      <c r="O30" s="97"/>
      <c r="P30" s="98"/>
    </row>
    <row r="31" spans="1:16" ht="15.75" customHeight="1" x14ac:dyDescent="0.15">
      <c r="A31" s="77" t="s">
        <v>129</v>
      </c>
      <c r="B31" s="137" t="s">
        <v>7257</v>
      </c>
      <c r="C31" s="137" t="s">
        <v>7258</v>
      </c>
      <c r="D31" s="137" t="s">
        <v>7259</v>
      </c>
      <c r="E31" s="137" t="s">
        <v>7260</v>
      </c>
      <c r="F31" s="137" t="s">
        <v>7261</v>
      </c>
      <c r="G31" s="86" t="s">
        <v>130</v>
      </c>
      <c r="H31" s="86" t="s">
        <v>131</v>
      </c>
      <c r="I31" s="86" t="s">
        <v>132</v>
      </c>
      <c r="J31" s="86" t="s">
        <v>133</v>
      </c>
      <c r="K31" s="78" t="s">
        <v>134</v>
      </c>
      <c r="L31" s="104" t="s">
        <v>135</v>
      </c>
      <c r="M31" s="105" t="s">
        <v>136</v>
      </c>
      <c r="N31" s="105" t="s">
        <v>137</v>
      </c>
      <c r="O31" s="105" t="s">
        <v>138</v>
      </c>
      <c r="P31" s="106" t="s">
        <v>139</v>
      </c>
    </row>
    <row r="32" spans="1:16" ht="15.75" customHeight="1" x14ac:dyDescent="0.15">
      <c r="A32" s="89" t="s">
        <v>7324</v>
      </c>
      <c r="B32" s="137" t="s">
        <v>7262</v>
      </c>
      <c r="C32" s="137" t="s">
        <v>7263</v>
      </c>
      <c r="D32" s="137" t="s">
        <v>7264</v>
      </c>
      <c r="E32" s="137" t="s">
        <v>7265</v>
      </c>
      <c r="F32" s="137" t="s">
        <v>7266</v>
      </c>
      <c r="G32" s="86" t="s">
        <v>140</v>
      </c>
      <c r="H32" s="86" t="s">
        <v>141</v>
      </c>
      <c r="I32" s="86" t="s">
        <v>142</v>
      </c>
      <c r="J32" s="86" t="s">
        <v>143</v>
      </c>
      <c r="K32" s="78" t="s">
        <v>144</v>
      </c>
      <c r="L32" s="104" t="s">
        <v>145</v>
      </c>
      <c r="M32" s="105" t="s">
        <v>146</v>
      </c>
      <c r="N32" s="105" t="s">
        <v>147</v>
      </c>
      <c r="O32" s="105" t="s">
        <v>148</v>
      </c>
      <c r="P32" s="106" t="s">
        <v>149</v>
      </c>
    </row>
    <row r="33" spans="1:16" ht="15.75" customHeight="1" x14ac:dyDescent="0.15">
      <c r="A33" s="77" t="s">
        <v>150</v>
      </c>
      <c r="B33" s="137" t="s">
        <v>7267</v>
      </c>
      <c r="C33" s="137" t="s">
        <v>7268</v>
      </c>
      <c r="D33" s="137" t="s">
        <v>7269</v>
      </c>
      <c r="E33" s="137" t="s">
        <v>7270</v>
      </c>
      <c r="F33" s="137" t="s">
        <v>7271</v>
      </c>
      <c r="G33" s="86" t="s">
        <v>151</v>
      </c>
      <c r="H33" s="86" t="s">
        <v>152</v>
      </c>
      <c r="I33" s="86" t="s">
        <v>153</v>
      </c>
      <c r="J33" s="86" t="s">
        <v>154</v>
      </c>
      <c r="K33" s="78" t="s">
        <v>155</v>
      </c>
      <c r="L33" s="104" t="s">
        <v>156</v>
      </c>
      <c r="M33" s="105" t="s">
        <v>157</v>
      </c>
      <c r="N33" s="105" t="s">
        <v>158</v>
      </c>
      <c r="O33" s="105" t="s">
        <v>159</v>
      </c>
      <c r="P33" s="106" t="s">
        <v>160</v>
      </c>
    </row>
    <row r="34" spans="1:16" ht="15.75" customHeight="1" x14ac:dyDescent="0.15">
      <c r="A34" s="77" t="s">
        <v>7325</v>
      </c>
      <c r="B34" s="137" t="s">
        <v>7272</v>
      </c>
      <c r="C34" s="137" t="s">
        <v>7273</v>
      </c>
      <c r="D34" s="137" t="s">
        <v>7274</v>
      </c>
      <c r="E34" s="137" t="s">
        <v>7275</v>
      </c>
      <c r="F34" s="137" t="s">
        <v>7276</v>
      </c>
      <c r="G34" s="86" t="s">
        <v>161</v>
      </c>
      <c r="H34" s="86" t="s">
        <v>162</v>
      </c>
      <c r="I34" s="86" t="s">
        <v>163</v>
      </c>
      <c r="J34" s="86" t="s">
        <v>164</v>
      </c>
      <c r="K34" s="78" t="s">
        <v>165</v>
      </c>
      <c r="L34" s="104" t="s">
        <v>166</v>
      </c>
      <c r="M34" s="105" t="s">
        <v>167</v>
      </c>
      <c r="N34" s="105" t="s">
        <v>168</v>
      </c>
      <c r="O34" s="105" t="s">
        <v>169</v>
      </c>
      <c r="P34" s="106" t="s">
        <v>170</v>
      </c>
    </row>
    <row r="35" spans="1:16" ht="15.75" customHeight="1" x14ac:dyDescent="0.15">
      <c r="A35" s="77" t="s">
        <v>171</v>
      </c>
      <c r="B35" s="137" t="s">
        <v>7277</v>
      </c>
      <c r="C35" s="137" t="s">
        <v>7278</v>
      </c>
      <c r="D35" s="137" t="s">
        <v>7279</v>
      </c>
      <c r="E35" s="137" t="s">
        <v>7280</v>
      </c>
      <c r="F35" s="137" t="s">
        <v>7281</v>
      </c>
      <c r="G35" s="86" t="s">
        <v>172</v>
      </c>
      <c r="H35" s="86" t="s">
        <v>173</v>
      </c>
      <c r="I35" s="86" t="s">
        <v>174</v>
      </c>
      <c r="J35" s="86" t="s">
        <v>175</v>
      </c>
      <c r="K35" s="78" t="s">
        <v>176</v>
      </c>
      <c r="L35" s="104" t="s">
        <v>177</v>
      </c>
      <c r="M35" s="105" t="s">
        <v>178</v>
      </c>
      <c r="N35" s="105" t="s">
        <v>179</v>
      </c>
      <c r="O35" s="105" t="s">
        <v>180</v>
      </c>
      <c r="P35" s="106" t="s">
        <v>181</v>
      </c>
    </row>
    <row r="36" spans="1:16" ht="15.75" customHeight="1" x14ac:dyDescent="0.15">
      <c r="A36" s="94" t="s">
        <v>182</v>
      </c>
      <c r="B36" s="138"/>
      <c r="C36" s="138"/>
      <c r="D36" s="138"/>
      <c r="E36" s="138"/>
      <c r="G36" s="76"/>
      <c r="H36" s="76"/>
      <c r="I36" s="76"/>
      <c r="J36" s="76"/>
      <c r="K36" s="76"/>
      <c r="L36" s="97"/>
      <c r="M36" s="97"/>
      <c r="N36" s="97"/>
      <c r="O36" s="97"/>
      <c r="P36" s="98"/>
    </row>
    <row r="37" spans="1:16" ht="15.75" customHeight="1" x14ac:dyDescent="0.15">
      <c r="A37" s="77" t="s">
        <v>183</v>
      </c>
      <c r="B37" s="137" t="s">
        <v>7282</v>
      </c>
      <c r="C37" s="137" t="s">
        <v>7283</v>
      </c>
      <c r="D37" s="137" t="s">
        <v>7284</v>
      </c>
      <c r="E37" s="137" t="s">
        <v>7285</v>
      </c>
      <c r="F37" s="137" t="s">
        <v>7286</v>
      </c>
      <c r="G37" s="86" t="s">
        <v>184</v>
      </c>
      <c r="H37" s="86" t="s">
        <v>185</v>
      </c>
      <c r="I37" s="86" t="s">
        <v>186</v>
      </c>
      <c r="J37" s="86" t="s">
        <v>187</v>
      </c>
      <c r="K37" s="78" t="s">
        <v>188</v>
      </c>
      <c r="L37" s="104" t="s">
        <v>189</v>
      </c>
      <c r="M37" s="105" t="s">
        <v>190</v>
      </c>
      <c r="N37" s="105" t="s">
        <v>191</v>
      </c>
      <c r="O37" s="105" t="s">
        <v>192</v>
      </c>
      <c r="P37" s="106" t="s">
        <v>193</v>
      </c>
    </row>
    <row r="38" spans="1:16" ht="15.75" customHeight="1" x14ac:dyDescent="0.15">
      <c r="A38" s="77" t="s">
        <v>194</v>
      </c>
      <c r="B38" s="137">
        <v>10</v>
      </c>
      <c r="C38" s="137">
        <v>3</v>
      </c>
      <c r="D38" s="137">
        <v>12</v>
      </c>
      <c r="E38" s="137">
        <v>54</v>
      </c>
      <c r="F38" s="137">
        <v>30</v>
      </c>
      <c r="G38" s="90">
        <v>11.88</v>
      </c>
      <c r="H38" s="90">
        <v>4.68</v>
      </c>
      <c r="I38" s="90">
        <v>23.35</v>
      </c>
      <c r="J38" s="90">
        <v>90.14</v>
      </c>
      <c r="K38" s="91">
        <v>29.29</v>
      </c>
      <c r="L38" s="112">
        <v>6</v>
      </c>
      <c r="M38" s="113">
        <v>2</v>
      </c>
      <c r="N38" s="114">
        <v>11</v>
      </c>
      <c r="O38" s="113">
        <v>42</v>
      </c>
      <c r="P38" s="106">
        <v>18</v>
      </c>
    </row>
    <row r="39" spans="1:16" ht="15.75" customHeight="1" x14ac:dyDescent="0.15">
      <c r="A39" s="77" t="s">
        <v>195</v>
      </c>
      <c r="B39" s="137">
        <v>3</v>
      </c>
      <c r="C39" s="137">
        <v>1</v>
      </c>
      <c r="D39" s="137">
        <v>4</v>
      </c>
      <c r="E39" s="137">
        <v>12</v>
      </c>
      <c r="F39" s="137">
        <v>7</v>
      </c>
      <c r="G39" s="90">
        <v>2.99</v>
      </c>
      <c r="H39" s="90">
        <v>1.45</v>
      </c>
      <c r="I39" s="90">
        <v>5.68</v>
      </c>
      <c r="J39" s="90">
        <v>14.57</v>
      </c>
      <c r="K39" s="91">
        <v>6.19</v>
      </c>
      <c r="L39" s="112">
        <v>3</v>
      </c>
      <c r="M39" s="115">
        <v>1</v>
      </c>
      <c r="N39" s="113">
        <v>5</v>
      </c>
      <c r="O39" s="113">
        <v>12</v>
      </c>
      <c r="P39" s="106">
        <v>6</v>
      </c>
    </row>
    <row r="40" spans="1:16" ht="15.75" customHeight="1" x14ac:dyDescent="0.15">
      <c r="A40" s="94" t="s">
        <v>196</v>
      </c>
      <c r="B40" s="138"/>
      <c r="C40" s="138"/>
      <c r="D40" s="138"/>
      <c r="E40" s="138"/>
      <c r="G40" s="76"/>
      <c r="H40" s="76"/>
      <c r="I40" s="76"/>
      <c r="J40" s="76"/>
      <c r="K40" s="76"/>
      <c r="L40" s="97"/>
      <c r="M40" s="97"/>
      <c r="N40" s="97"/>
      <c r="O40" s="97"/>
      <c r="P40" s="98"/>
    </row>
    <row r="41" spans="1:16" ht="15.75" customHeight="1" x14ac:dyDescent="0.15">
      <c r="A41" s="77" t="s">
        <v>197</v>
      </c>
      <c r="B41" s="137" t="s">
        <v>7287</v>
      </c>
      <c r="C41" s="137" t="s">
        <v>7288</v>
      </c>
      <c r="D41" s="137" t="s">
        <v>7289</v>
      </c>
      <c r="E41" s="137" t="s">
        <v>7290</v>
      </c>
      <c r="F41" s="137" t="s">
        <v>7291</v>
      </c>
      <c r="G41" s="86" t="s">
        <v>198</v>
      </c>
      <c r="H41" s="86" t="s">
        <v>199</v>
      </c>
      <c r="I41" s="86" t="s">
        <v>200</v>
      </c>
      <c r="J41" s="86" t="s">
        <v>201</v>
      </c>
      <c r="K41" s="78" t="s">
        <v>202</v>
      </c>
      <c r="L41" s="104" t="s">
        <v>203</v>
      </c>
      <c r="M41" s="105" t="s">
        <v>204</v>
      </c>
      <c r="N41" s="105" t="s">
        <v>205</v>
      </c>
      <c r="O41" s="105" t="s">
        <v>206</v>
      </c>
      <c r="P41" s="106" t="s">
        <v>207</v>
      </c>
    </row>
    <row r="42" spans="1:16" ht="15.75" customHeight="1" x14ac:dyDescent="0.15">
      <c r="A42" s="83" t="s">
        <v>208</v>
      </c>
      <c r="B42" s="141" t="s">
        <v>7292</v>
      </c>
      <c r="C42" s="141" t="s">
        <v>7293</v>
      </c>
      <c r="D42" s="141" t="s">
        <v>7294</v>
      </c>
      <c r="E42" s="141" t="s">
        <v>7295</v>
      </c>
      <c r="F42" s="141" t="s">
        <v>7296</v>
      </c>
      <c r="G42" s="92" t="s">
        <v>209</v>
      </c>
      <c r="H42" s="92" t="s">
        <v>210</v>
      </c>
      <c r="I42" s="92" t="s">
        <v>211</v>
      </c>
      <c r="J42" s="92" t="s">
        <v>212</v>
      </c>
      <c r="K42" s="79" t="s">
        <v>213</v>
      </c>
      <c r="L42" s="93" t="s">
        <v>214</v>
      </c>
      <c r="M42" s="92" t="s">
        <v>215</v>
      </c>
      <c r="N42" s="92" t="s">
        <v>216</v>
      </c>
      <c r="O42" s="92" t="s">
        <v>217</v>
      </c>
      <c r="P42" s="116" t="s">
        <v>218</v>
      </c>
    </row>
    <row r="43" spans="1:16" ht="15.75" customHeight="1" x14ac:dyDescent="0.15">
      <c r="A43" s="76" t="s">
        <v>7217</v>
      </c>
      <c r="G43" s="76"/>
      <c r="H43" s="76"/>
      <c r="I43" s="76"/>
      <c r="J43" s="76"/>
      <c r="K43" s="76"/>
      <c r="L43" s="76"/>
      <c r="M43" s="76"/>
      <c r="N43" s="76"/>
      <c r="O43" s="76"/>
      <c r="P43" s="76"/>
    </row>
    <row r="44" spans="1:16" ht="15.75" customHeight="1" x14ac:dyDescent="0.15">
      <c r="A44" s="201" t="s">
        <v>7221</v>
      </c>
      <c r="B44" s="202"/>
      <c r="C44" s="202"/>
      <c r="D44" s="202"/>
      <c r="E44" s="202"/>
      <c r="F44" s="202"/>
      <c r="G44" s="76"/>
      <c r="H44" s="76"/>
      <c r="I44" s="76"/>
      <c r="J44" s="76"/>
      <c r="K44" s="76"/>
      <c r="L44" s="76"/>
      <c r="M44" s="76"/>
      <c r="N44" s="76"/>
      <c r="O44" s="76"/>
      <c r="P44" s="76"/>
    </row>
    <row r="45" spans="1:16" ht="15.75" customHeight="1" x14ac:dyDescent="0.15">
      <c r="A45" s="89" t="s">
        <v>7219</v>
      </c>
      <c r="B45" s="135"/>
      <c r="C45" s="135"/>
      <c r="D45" s="135"/>
      <c r="E45" s="135"/>
      <c r="F45" s="135"/>
      <c r="G45" s="76"/>
      <c r="H45" s="76"/>
      <c r="I45" s="76"/>
      <c r="J45" s="76"/>
      <c r="K45" s="76"/>
      <c r="L45" s="76"/>
      <c r="M45" s="76"/>
      <c r="N45" s="76"/>
      <c r="O45" s="76"/>
      <c r="P45" s="76"/>
    </row>
    <row r="46" spans="1:16" ht="15.75" customHeight="1" x14ac:dyDescent="0.15">
      <c r="A46" s="77" t="s">
        <v>220</v>
      </c>
      <c r="B46" s="138"/>
      <c r="C46" s="138"/>
      <c r="D46" s="138"/>
      <c r="E46" s="138"/>
      <c r="G46" s="76"/>
      <c r="H46" s="76"/>
      <c r="I46" s="76"/>
      <c r="J46" s="76"/>
      <c r="K46" s="76"/>
      <c r="L46" s="76"/>
      <c r="M46" s="76"/>
      <c r="N46" s="76"/>
      <c r="O46" s="76"/>
      <c r="P46" s="76"/>
    </row>
    <row r="47" spans="1:16" ht="15.75" customHeight="1" x14ac:dyDescent="0.15">
      <c r="A47" s="77" t="s">
        <v>219</v>
      </c>
      <c r="G47" s="127"/>
      <c r="H47" s="127"/>
      <c r="I47" s="127"/>
      <c r="J47" s="127"/>
      <c r="K47" s="127"/>
      <c r="L47" s="127"/>
      <c r="M47" s="127"/>
      <c r="N47" s="127"/>
      <c r="O47" s="127"/>
      <c r="P47" s="127"/>
    </row>
    <row r="48" spans="1:16" ht="14" x14ac:dyDescent="0.15">
      <c r="A48" s="9"/>
      <c r="B48" s="138"/>
      <c r="C48" s="138"/>
      <c r="D48" s="138"/>
      <c r="E48" s="138"/>
      <c r="G48" s="7"/>
      <c r="H48" s="7"/>
      <c r="I48" s="7"/>
      <c r="J48" s="7"/>
      <c r="K48" s="7"/>
      <c r="L48" s="7"/>
      <c r="M48" s="7"/>
      <c r="N48" s="7"/>
      <c r="O48" s="7"/>
      <c r="P48" s="7"/>
    </row>
    <row r="49" spans="1:16" ht="14" x14ac:dyDescent="0.15">
      <c r="A49" s="9"/>
      <c r="B49" s="138"/>
      <c r="C49" s="138"/>
      <c r="D49" s="138"/>
      <c r="E49" s="138"/>
      <c r="G49" s="7"/>
      <c r="H49" s="7"/>
      <c r="I49" s="7"/>
      <c r="J49" s="7"/>
      <c r="K49" s="7"/>
      <c r="L49" s="7"/>
      <c r="M49" s="7"/>
      <c r="N49" s="7"/>
      <c r="O49" s="7"/>
      <c r="P49" s="7"/>
    </row>
    <row r="50" spans="1:16" ht="14" x14ac:dyDescent="0.15">
      <c r="A50" s="9"/>
      <c r="B50" s="138"/>
      <c r="C50" s="138"/>
      <c r="D50" s="138"/>
      <c r="E50" s="138"/>
      <c r="G50" s="7"/>
      <c r="H50" s="7"/>
      <c r="I50" s="7"/>
      <c r="J50" s="7"/>
      <c r="K50" s="7"/>
      <c r="L50" s="7"/>
      <c r="M50" s="7"/>
      <c r="N50" s="7"/>
      <c r="O50" s="7"/>
      <c r="P50" s="7"/>
    </row>
    <row r="51" spans="1:16" ht="14" x14ac:dyDescent="0.15">
      <c r="A51" s="12"/>
      <c r="B51" s="138"/>
      <c r="C51" s="138"/>
      <c r="D51" s="138"/>
      <c r="E51" s="138"/>
      <c r="G51" s="7"/>
      <c r="H51" s="7"/>
      <c r="I51" s="7"/>
      <c r="J51" s="7"/>
      <c r="K51" s="7"/>
      <c r="L51" s="7"/>
      <c r="M51" s="7"/>
      <c r="N51" s="7"/>
      <c r="O51" s="7"/>
      <c r="P51" s="7"/>
    </row>
    <row r="52" spans="1:16" ht="14" x14ac:dyDescent="0.15">
      <c r="A52" s="8"/>
      <c r="B52" s="138"/>
      <c r="C52" s="138"/>
      <c r="D52" s="138"/>
      <c r="E52" s="138"/>
      <c r="G52" s="7"/>
      <c r="H52" s="7"/>
      <c r="I52" s="7"/>
      <c r="J52" s="7"/>
      <c r="K52" s="7"/>
      <c r="L52" s="7"/>
      <c r="M52" s="7"/>
      <c r="N52" s="7"/>
      <c r="O52" s="7"/>
      <c r="P52" s="7"/>
    </row>
    <row r="53" spans="1:16" ht="14" x14ac:dyDescent="0.15">
      <c r="A53" s="8"/>
      <c r="B53" s="138"/>
      <c r="C53" s="138"/>
      <c r="D53" s="138"/>
      <c r="E53" s="138"/>
      <c r="F53" s="139"/>
      <c r="G53" s="14"/>
      <c r="H53" s="14"/>
      <c r="I53" s="14"/>
      <c r="J53" s="14"/>
      <c r="K53" s="14"/>
      <c r="L53" s="14"/>
      <c r="M53" s="14"/>
      <c r="N53" s="14"/>
      <c r="O53" s="14"/>
      <c r="P53" s="14"/>
    </row>
    <row r="54" spans="1:16" ht="14" x14ac:dyDescent="0.15">
      <c r="A54" s="12"/>
      <c r="B54" s="138"/>
      <c r="C54" s="138"/>
      <c r="D54" s="138"/>
      <c r="E54" s="138"/>
      <c r="G54" s="14"/>
      <c r="H54" s="14"/>
      <c r="I54" s="14"/>
      <c r="J54" s="14"/>
      <c r="K54" s="14"/>
      <c r="L54" s="14"/>
      <c r="M54" s="14"/>
      <c r="N54" s="14"/>
      <c r="O54" s="14"/>
      <c r="P54" s="14"/>
    </row>
    <row r="55" spans="1:16" ht="14" x14ac:dyDescent="0.15">
      <c r="A55" s="8"/>
      <c r="B55" s="138"/>
      <c r="C55" s="138"/>
      <c r="D55" s="138"/>
      <c r="E55" s="138"/>
      <c r="G55" s="14"/>
      <c r="H55" s="14"/>
      <c r="I55" s="14"/>
      <c r="J55" s="14"/>
      <c r="K55" s="14"/>
      <c r="L55" s="14"/>
      <c r="M55" s="14"/>
      <c r="N55" s="14"/>
      <c r="O55" s="14"/>
      <c r="P55" s="14"/>
    </row>
    <row r="56" spans="1:16" ht="14" x14ac:dyDescent="0.15">
      <c r="A56" s="12"/>
      <c r="B56" s="138"/>
      <c r="C56" s="138"/>
      <c r="D56" s="138"/>
      <c r="E56" s="138"/>
      <c r="G56" s="14"/>
      <c r="H56" s="14"/>
      <c r="I56" s="14"/>
      <c r="J56" s="14"/>
      <c r="K56" s="14"/>
      <c r="L56" s="14"/>
      <c r="M56" s="14"/>
      <c r="N56" s="14"/>
      <c r="O56" s="14"/>
      <c r="P56" s="14"/>
    </row>
    <row r="57" spans="1:16" ht="14" x14ac:dyDescent="0.15">
      <c r="A57" s="8"/>
      <c r="B57" s="138"/>
      <c r="C57" s="138"/>
      <c r="D57" s="138"/>
      <c r="E57" s="138"/>
      <c r="G57" s="14"/>
      <c r="H57" s="14"/>
      <c r="I57" s="14"/>
      <c r="J57" s="14"/>
      <c r="K57" s="14"/>
      <c r="L57" s="14"/>
      <c r="M57" s="14"/>
      <c r="N57" s="14"/>
      <c r="O57" s="14"/>
      <c r="P57" s="14"/>
    </row>
    <row r="58" spans="1:16" ht="14" x14ac:dyDescent="0.15">
      <c r="A58" s="10"/>
      <c r="B58" s="138"/>
      <c r="C58" s="138"/>
      <c r="D58" s="138"/>
      <c r="E58" s="138"/>
      <c r="G58" s="14"/>
      <c r="H58" s="14"/>
      <c r="I58" s="14"/>
      <c r="J58" s="14"/>
      <c r="K58" s="14"/>
      <c r="L58" s="14"/>
      <c r="M58" s="14"/>
      <c r="N58" s="14"/>
      <c r="O58" s="14"/>
      <c r="P58" s="14"/>
    </row>
    <row r="59" spans="1:16" ht="14" x14ac:dyDescent="0.15">
      <c r="A59" s="10"/>
      <c r="B59" s="138"/>
      <c r="C59" s="138"/>
      <c r="D59" s="138"/>
      <c r="E59" s="138"/>
      <c r="G59" s="14"/>
      <c r="H59" s="14"/>
      <c r="I59" s="14"/>
      <c r="J59" s="14"/>
      <c r="K59" s="14"/>
      <c r="L59" s="14"/>
      <c r="M59" s="14"/>
      <c r="N59" s="14"/>
      <c r="O59" s="14"/>
      <c r="P59" s="14"/>
    </row>
    <row r="60" spans="1:16" ht="14" x14ac:dyDescent="0.15">
      <c r="A60" s="10"/>
      <c r="B60" s="138"/>
      <c r="C60" s="138"/>
      <c r="D60" s="138"/>
      <c r="E60" s="138"/>
      <c r="G60" s="14"/>
      <c r="H60" s="14"/>
      <c r="I60" s="14"/>
      <c r="J60" s="14"/>
      <c r="K60" s="14"/>
      <c r="L60" s="14"/>
      <c r="M60" s="14"/>
      <c r="N60" s="14"/>
      <c r="O60" s="14"/>
      <c r="P60" s="14"/>
    </row>
    <row r="61" spans="1:16" ht="14" x14ac:dyDescent="0.15">
      <c r="A61" s="8"/>
      <c r="B61" s="138"/>
      <c r="C61" s="138"/>
      <c r="D61" s="138"/>
      <c r="E61" s="138"/>
      <c r="G61" s="14"/>
      <c r="H61" s="14"/>
      <c r="I61" s="14"/>
      <c r="J61" s="14"/>
      <c r="K61" s="14"/>
      <c r="L61" s="14"/>
      <c r="M61" s="14"/>
      <c r="N61" s="14"/>
      <c r="O61" s="14"/>
      <c r="P61" s="14"/>
    </row>
    <row r="62" spans="1:16" ht="14" x14ac:dyDescent="0.15">
      <c r="A62" s="6"/>
      <c r="B62" s="138"/>
      <c r="C62" s="138"/>
      <c r="D62" s="138"/>
      <c r="E62" s="138"/>
      <c r="G62" s="14"/>
      <c r="H62" s="14"/>
      <c r="I62" s="14"/>
      <c r="J62" s="14"/>
      <c r="K62" s="14"/>
      <c r="L62" s="14"/>
      <c r="M62" s="14"/>
      <c r="N62" s="14"/>
      <c r="O62" s="14"/>
      <c r="P62" s="14"/>
    </row>
    <row r="63" spans="1:16" ht="14" x14ac:dyDescent="0.15">
      <c r="A63" s="10"/>
      <c r="B63" s="138"/>
      <c r="C63" s="138"/>
      <c r="D63" s="138"/>
      <c r="E63" s="138"/>
      <c r="G63" s="14"/>
      <c r="H63" s="14"/>
      <c r="I63" s="14"/>
      <c r="J63" s="14"/>
      <c r="K63" s="14"/>
      <c r="L63" s="14"/>
      <c r="M63" s="14"/>
      <c r="N63" s="14"/>
      <c r="O63" s="14"/>
      <c r="P63" s="14"/>
    </row>
    <row r="64" spans="1:16" ht="14" x14ac:dyDescent="0.15">
      <c r="A64" s="8"/>
      <c r="B64" s="138"/>
      <c r="C64" s="138"/>
      <c r="D64" s="138"/>
      <c r="E64" s="138"/>
      <c r="G64" s="14"/>
      <c r="H64" s="14"/>
      <c r="I64" s="14"/>
      <c r="J64" s="14"/>
      <c r="K64" s="14"/>
      <c r="L64" s="14"/>
      <c r="M64" s="14"/>
      <c r="N64" s="14"/>
      <c r="O64" s="14"/>
      <c r="P64" s="14"/>
    </row>
    <row r="65" spans="1:16" ht="14" x14ac:dyDescent="0.15">
      <c r="A65" s="6"/>
      <c r="B65" s="138"/>
      <c r="C65" s="138"/>
      <c r="D65" s="138"/>
      <c r="E65" s="138"/>
      <c r="G65" s="14"/>
      <c r="H65" s="14"/>
      <c r="I65" s="14"/>
      <c r="J65" s="14"/>
      <c r="K65" s="14"/>
      <c r="L65" s="14"/>
      <c r="M65" s="14"/>
      <c r="N65" s="14"/>
      <c r="O65" s="14"/>
      <c r="P65" s="14"/>
    </row>
    <row r="66" spans="1:16" ht="14" x14ac:dyDescent="0.15">
      <c r="A66" s="6"/>
      <c r="B66" s="138"/>
      <c r="C66" s="138"/>
      <c r="D66" s="138"/>
      <c r="E66" s="138"/>
      <c r="G66" s="14"/>
      <c r="H66" s="14"/>
      <c r="I66" s="14"/>
      <c r="J66" s="14"/>
      <c r="K66" s="14"/>
      <c r="L66" s="14"/>
      <c r="M66" s="14"/>
      <c r="N66" s="14"/>
      <c r="O66" s="14"/>
      <c r="P66" s="14"/>
    </row>
    <row r="67" spans="1:16" ht="14" x14ac:dyDescent="0.15">
      <c r="A67" s="6"/>
      <c r="B67" s="138"/>
      <c r="C67" s="138"/>
      <c r="D67" s="138"/>
      <c r="E67" s="138"/>
      <c r="G67" s="14"/>
      <c r="H67" s="14"/>
      <c r="I67" s="14"/>
      <c r="J67" s="14"/>
      <c r="K67" s="14"/>
      <c r="L67" s="14"/>
      <c r="M67" s="14"/>
      <c r="N67" s="14"/>
      <c r="O67" s="14"/>
      <c r="P67" s="14"/>
    </row>
    <row r="68" spans="1:16" ht="14" x14ac:dyDescent="0.15">
      <c r="A68" s="9"/>
      <c r="G68" s="14"/>
      <c r="H68" s="14"/>
      <c r="I68" s="14"/>
      <c r="J68" s="14"/>
      <c r="K68" s="14"/>
      <c r="L68" s="14"/>
      <c r="M68" s="14"/>
      <c r="N68" s="14"/>
      <c r="O68" s="14"/>
      <c r="P68" s="14"/>
    </row>
    <row r="69" spans="1:16" ht="14" x14ac:dyDescent="0.15">
      <c r="A69" s="15"/>
      <c r="G69" s="14"/>
      <c r="H69" s="14"/>
      <c r="I69" s="14"/>
      <c r="J69" s="14"/>
      <c r="K69" s="14"/>
      <c r="L69" s="14"/>
      <c r="M69" s="14"/>
      <c r="N69" s="14"/>
      <c r="O69" s="14"/>
      <c r="P69" s="14"/>
    </row>
    <row r="70" spans="1:16" ht="14" x14ac:dyDescent="0.15">
      <c r="A70" s="11"/>
      <c r="B70" s="138"/>
      <c r="C70" s="138"/>
      <c r="D70" s="138"/>
      <c r="E70" s="138"/>
      <c r="G70" s="14"/>
      <c r="H70" s="14"/>
      <c r="I70" s="14"/>
      <c r="J70" s="14"/>
      <c r="K70" s="14"/>
      <c r="L70" s="14"/>
      <c r="M70" s="14"/>
      <c r="N70" s="14"/>
      <c r="O70" s="14"/>
      <c r="P70" s="14"/>
    </row>
    <row r="71" spans="1:16" ht="14" x14ac:dyDescent="0.15">
      <c r="A71" s="11"/>
      <c r="B71" s="138"/>
      <c r="C71" s="138"/>
      <c r="D71" s="138"/>
      <c r="E71" s="138"/>
      <c r="G71" s="14"/>
      <c r="H71" s="14"/>
      <c r="I71" s="14"/>
      <c r="J71" s="14"/>
      <c r="K71" s="14"/>
      <c r="L71" s="14"/>
      <c r="M71" s="14"/>
      <c r="N71" s="14"/>
      <c r="O71" s="14"/>
      <c r="P71" s="14"/>
    </row>
    <row r="72" spans="1:16" ht="14" x14ac:dyDescent="0.15">
      <c r="A72" s="9"/>
      <c r="B72" s="138"/>
      <c r="C72" s="138"/>
      <c r="D72" s="138"/>
      <c r="E72" s="138"/>
      <c r="G72" s="14"/>
      <c r="H72" s="14"/>
      <c r="I72" s="14"/>
      <c r="J72" s="14"/>
      <c r="K72" s="14"/>
      <c r="L72" s="14"/>
      <c r="M72" s="14"/>
      <c r="N72" s="14"/>
      <c r="O72" s="14"/>
      <c r="P72" s="14"/>
    </row>
    <row r="73" spans="1:16" ht="14" x14ac:dyDescent="0.15">
      <c r="A73" s="6"/>
      <c r="B73" s="138"/>
      <c r="C73" s="138"/>
      <c r="D73" s="138"/>
      <c r="E73" s="138"/>
      <c r="G73" s="14"/>
      <c r="H73" s="14"/>
      <c r="I73" s="14"/>
      <c r="J73" s="14"/>
      <c r="K73" s="14"/>
      <c r="L73" s="14"/>
      <c r="M73" s="14"/>
      <c r="N73" s="14"/>
      <c r="O73" s="14"/>
      <c r="P73" s="14"/>
    </row>
    <row r="74" spans="1:16" ht="14" x14ac:dyDescent="0.15">
      <c r="A74" s="12"/>
      <c r="B74" s="138"/>
      <c r="C74" s="138"/>
      <c r="D74" s="138"/>
      <c r="E74" s="138"/>
      <c r="G74" s="14"/>
      <c r="H74" s="14"/>
      <c r="I74" s="14"/>
      <c r="J74" s="14"/>
      <c r="K74" s="14"/>
      <c r="L74" s="14"/>
      <c r="M74" s="14"/>
      <c r="N74" s="14"/>
      <c r="O74" s="14"/>
      <c r="P74" s="14"/>
    </row>
    <row r="75" spans="1:16" ht="14" x14ac:dyDescent="0.15">
      <c r="A75" s="9"/>
      <c r="B75" s="138"/>
      <c r="C75" s="138"/>
      <c r="D75" s="138"/>
      <c r="E75" s="138"/>
      <c r="G75" s="14"/>
      <c r="H75" s="14"/>
      <c r="I75" s="14"/>
      <c r="J75" s="14"/>
      <c r="K75" s="14"/>
      <c r="L75" s="14"/>
      <c r="M75" s="14"/>
      <c r="N75" s="14"/>
      <c r="O75" s="14"/>
      <c r="P75" s="14"/>
    </row>
    <row r="76" spans="1:16" ht="14" x14ac:dyDescent="0.15">
      <c r="A76" s="9"/>
      <c r="B76" s="138"/>
      <c r="C76" s="138"/>
      <c r="D76" s="138"/>
      <c r="E76" s="138"/>
      <c r="G76" s="14"/>
      <c r="H76" s="14"/>
      <c r="I76" s="14"/>
      <c r="J76" s="14"/>
      <c r="K76" s="14"/>
      <c r="L76" s="14"/>
      <c r="M76" s="14"/>
      <c r="N76" s="14"/>
      <c r="O76" s="14"/>
      <c r="P76" s="14"/>
    </row>
    <row r="77" spans="1:16" ht="14" x14ac:dyDescent="0.15">
      <c r="A77" s="9"/>
      <c r="B77" s="138"/>
      <c r="C77" s="138"/>
      <c r="D77" s="138"/>
      <c r="E77" s="138"/>
      <c r="G77" s="14"/>
      <c r="H77" s="14"/>
      <c r="I77" s="14"/>
      <c r="J77" s="14"/>
      <c r="K77" s="14"/>
      <c r="L77" s="14"/>
      <c r="M77" s="14"/>
      <c r="N77" s="14"/>
      <c r="O77" s="14"/>
      <c r="P77" s="14"/>
    </row>
    <row r="78" spans="1:16" ht="14" x14ac:dyDescent="0.15">
      <c r="A78" s="9"/>
      <c r="B78" s="138"/>
      <c r="C78" s="138"/>
      <c r="D78" s="138"/>
      <c r="E78" s="138"/>
      <c r="G78" s="14"/>
      <c r="H78" s="14"/>
      <c r="I78" s="14"/>
      <c r="J78" s="14"/>
      <c r="K78" s="14"/>
      <c r="L78" s="14"/>
      <c r="M78" s="14"/>
      <c r="N78" s="14"/>
      <c r="O78" s="14"/>
      <c r="P78" s="14"/>
    </row>
    <row r="79" spans="1:16" ht="14" x14ac:dyDescent="0.15">
      <c r="A79" s="9"/>
      <c r="B79" s="138"/>
      <c r="C79" s="138"/>
      <c r="D79" s="138"/>
      <c r="E79" s="138"/>
      <c r="G79" s="14"/>
      <c r="H79" s="14"/>
      <c r="I79" s="14"/>
      <c r="J79" s="14"/>
      <c r="K79" s="14"/>
      <c r="L79" s="14"/>
      <c r="M79" s="14"/>
      <c r="N79" s="14"/>
      <c r="O79" s="14"/>
      <c r="P79" s="14"/>
    </row>
    <row r="80" spans="1:16" ht="14" x14ac:dyDescent="0.15">
      <c r="A80" s="9"/>
      <c r="B80" s="138"/>
      <c r="C80" s="138"/>
      <c r="D80" s="138"/>
      <c r="E80" s="138"/>
      <c r="G80" s="14"/>
      <c r="H80" s="14"/>
      <c r="I80" s="14"/>
      <c r="J80" s="14"/>
      <c r="K80" s="14"/>
      <c r="L80" s="14"/>
      <c r="M80" s="14"/>
      <c r="N80" s="14"/>
      <c r="O80" s="14"/>
      <c r="P80" s="14"/>
    </row>
    <row r="81" spans="1:16" ht="14" x14ac:dyDescent="0.15">
      <c r="A81" s="9"/>
      <c r="B81" s="138"/>
      <c r="C81" s="138"/>
      <c r="D81" s="138"/>
      <c r="E81" s="138"/>
      <c r="G81" s="14"/>
      <c r="H81" s="14"/>
      <c r="I81" s="14"/>
      <c r="J81" s="14"/>
      <c r="K81" s="14"/>
      <c r="L81" s="14"/>
      <c r="M81" s="14"/>
      <c r="N81" s="14"/>
      <c r="O81" s="14"/>
      <c r="P81" s="14"/>
    </row>
    <row r="82" spans="1:16" ht="14" x14ac:dyDescent="0.15">
      <c r="A82" s="16"/>
      <c r="B82" s="140"/>
      <c r="C82" s="140"/>
      <c r="D82" s="140"/>
      <c r="E82" s="140"/>
      <c r="F82" s="140"/>
      <c r="G82" s="14"/>
      <c r="H82" s="14"/>
      <c r="I82" s="14"/>
      <c r="J82" s="14"/>
      <c r="K82" s="14"/>
      <c r="L82" s="14"/>
      <c r="M82" s="14"/>
      <c r="N82" s="14"/>
      <c r="O82" s="14"/>
      <c r="P82" s="14"/>
    </row>
    <row r="83" spans="1:16" ht="14" x14ac:dyDescent="0.15">
      <c r="A83" s="16"/>
      <c r="B83" s="140"/>
      <c r="C83" s="140"/>
      <c r="D83" s="140"/>
      <c r="E83" s="140"/>
      <c r="F83" s="140"/>
      <c r="G83" s="14"/>
      <c r="H83" s="14"/>
      <c r="I83" s="14"/>
      <c r="J83" s="14"/>
      <c r="K83" s="14"/>
      <c r="L83" s="14"/>
      <c r="M83" s="14"/>
      <c r="N83" s="14"/>
      <c r="O83" s="14"/>
      <c r="P83" s="14"/>
    </row>
    <row r="84" spans="1:16" ht="14" x14ac:dyDescent="0.15">
      <c r="A84" s="16"/>
      <c r="B84" s="140"/>
      <c r="C84" s="140"/>
      <c r="D84" s="140"/>
      <c r="E84" s="140"/>
      <c r="F84" s="140"/>
      <c r="G84" s="14"/>
      <c r="H84" s="14"/>
      <c r="I84" s="14"/>
      <c r="J84" s="14"/>
      <c r="K84" s="14"/>
      <c r="L84" s="14"/>
      <c r="M84" s="14"/>
      <c r="N84" s="14"/>
      <c r="O84" s="14"/>
      <c r="P84" s="14"/>
    </row>
    <row r="85" spans="1:16" ht="14" x14ac:dyDescent="0.15">
      <c r="A85" s="16"/>
      <c r="B85" s="140"/>
      <c r="C85" s="140"/>
      <c r="D85" s="140"/>
      <c r="E85" s="140"/>
      <c r="F85" s="140"/>
      <c r="G85" s="14"/>
      <c r="H85" s="14"/>
      <c r="I85" s="14"/>
      <c r="J85" s="14"/>
      <c r="K85" s="14"/>
      <c r="L85" s="14"/>
      <c r="M85" s="14"/>
      <c r="N85" s="14"/>
      <c r="O85" s="14"/>
      <c r="P85" s="14"/>
    </row>
    <row r="86" spans="1:16" ht="14" x14ac:dyDescent="0.15">
      <c r="A86" s="16"/>
      <c r="B86" s="140"/>
      <c r="C86" s="140"/>
      <c r="D86" s="140"/>
      <c r="E86" s="140"/>
      <c r="F86" s="140"/>
      <c r="G86" s="14"/>
      <c r="H86" s="14"/>
      <c r="I86" s="14"/>
      <c r="J86" s="14"/>
      <c r="K86" s="14"/>
      <c r="L86" s="14"/>
      <c r="M86" s="14"/>
      <c r="N86" s="14"/>
      <c r="O86" s="14"/>
      <c r="P86" s="14"/>
    </row>
    <row r="87" spans="1:16" ht="14" x14ac:dyDescent="0.15">
      <c r="A87" s="16"/>
      <c r="B87" s="140"/>
      <c r="C87" s="140"/>
      <c r="D87" s="140"/>
      <c r="E87" s="140"/>
      <c r="F87" s="140"/>
      <c r="G87" s="14"/>
      <c r="H87" s="14"/>
      <c r="I87" s="14"/>
      <c r="J87" s="14"/>
      <c r="K87" s="14"/>
      <c r="L87" s="14"/>
      <c r="M87" s="14"/>
      <c r="N87" s="14"/>
      <c r="O87" s="14"/>
      <c r="P87" s="14"/>
    </row>
    <row r="88" spans="1:16" ht="14" x14ac:dyDescent="0.15">
      <c r="A88" s="16"/>
      <c r="B88" s="140"/>
      <c r="C88" s="140"/>
      <c r="D88" s="140"/>
      <c r="E88" s="140"/>
      <c r="F88" s="140"/>
      <c r="G88" s="14"/>
      <c r="H88" s="14"/>
      <c r="I88" s="14"/>
      <c r="J88" s="14"/>
      <c r="K88" s="14"/>
      <c r="L88" s="14"/>
      <c r="M88" s="14"/>
      <c r="N88" s="14"/>
      <c r="O88" s="14"/>
      <c r="P88" s="14"/>
    </row>
    <row r="89" spans="1:16" ht="14" x14ac:dyDescent="0.15">
      <c r="A89" s="16"/>
      <c r="B89" s="140"/>
      <c r="C89" s="140"/>
      <c r="D89" s="140"/>
      <c r="E89" s="140"/>
      <c r="F89" s="140"/>
      <c r="G89" s="14"/>
      <c r="H89" s="14"/>
      <c r="I89" s="14"/>
      <c r="J89" s="14"/>
      <c r="K89" s="14"/>
      <c r="L89" s="14"/>
      <c r="M89" s="14"/>
      <c r="N89" s="14"/>
      <c r="O89" s="14"/>
      <c r="P89" s="14"/>
    </row>
    <row r="90" spans="1:16" ht="14" x14ac:dyDescent="0.15">
      <c r="A90" s="16"/>
      <c r="B90" s="140"/>
      <c r="C90" s="140"/>
      <c r="D90" s="140"/>
      <c r="E90" s="140"/>
      <c r="F90" s="140"/>
      <c r="G90" s="14"/>
      <c r="H90" s="14"/>
      <c r="I90" s="14"/>
      <c r="J90" s="14"/>
      <c r="K90" s="14"/>
      <c r="L90" s="14"/>
      <c r="M90" s="14"/>
      <c r="N90" s="14"/>
      <c r="O90" s="14"/>
      <c r="P90" s="14"/>
    </row>
    <row r="91" spans="1:16" ht="14" x14ac:dyDescent="0.15">
      <c r="A91" s="16"/>
      <c r="B91" s="140"/>
      <c r="C91" s="140"/>
      <c r="D91" s="140"/>
      <c r="E91" s="140"/>
      <c r="F91" s="140"/>
      <c r="G91" s="14"/>
      <c r="H91" s="14"/>
      <c r="I91" s="14"/>
      <c r="J91" s="14"/>
      <c r="K91" s="14"/>
      <c r="L91" s="14"/>
      <c r="M91" s="14"/>
      <c r="N91" s="14"/>
      <c r="O91" s="14"/>
      <c r="P91" s="14"/>
    </row>
    <row r="92" spans="1:16" ht="14" x14ac:dyDescent="0.15">
      <c r="A92" s="16"/>
      <c r="B92" s="140"/>
      <c r="C92" s="140"/>
      <c r="D92" s="140"/>
      <c r="E92" s="140"/>
      <c r="F92" s="140"/>
      <c r="G92" s="14"/>
      <c r="H92" s="14"/>
      <c r="I92" s="14"/>
      <c r="J92" s="14"/>
      <c r="K92" s="14"/>
      <c r="L92" s="14"/>
      <c r="M92" s="14"/>
      <c r="N92" s="14"/>
      <c r="O92" s="14"/>
      <c r="P92" s="14"/>
    </row>
    <row r="93" spans="1:16" ht="14" x14ac:dyDescent="0.15">
      <c r="A93" s="16"/>
      <c r="B93" s="140"/>
      <c r="C93" s="140"/>
      <c r="D93" s="140"/>
      <c r="E93" s="140"/>
      <c r="F93" s="140"/>
      <c r="G93" s="14"/>
      <c r="H93" s="14"/>
      <c r="I93" s="14"/>
      <c r="J93" s="14"/>
      <c r="K93" s="14"/>
      <c r="L93" s="14"/>
      <c r="M93" s="14"/>
      <c r="N93" s="14"/>
      <c r="O93" s="14"/>
      <c r="P93" s="14"/>
    </row>
    <row r="94" spans="1:16" ht="14" x14ac:dyDescent="0.15">
      <c r="A94" s="16"/>
      <c r="B94" s="140"/>
      <c r="C94" s="140"/>
      <c r="D94" s="140"/>
      <c r="E94" s="140"/>
      <c r="F94" s="140"/>
      <c r="G94" s="14"/>
      <c r="H94" s="14"/>
      <c r="I94" s="14"/>
      <c r="J94" s="14"/>
      <c r="K94" s="14"/>
      <c r="L94" s="14"/>
      <c r="M94" s="14"/>
      <c r="N94" s="14"/>
      <c r="O94" s="14"/>
      <c r="P94" s="14"/>
    </row>
    <row r="95" spans="1:16" ht="14" x14ac:dyDescent="0.15">
      <c r="A95" s="16"/>
      <c r="B95" s="140"/>
      <c r="C95" s="140"/>
      <c r="D95" s="140"/>
      <c r="E95" s="140"/>
      <c r="F95" s="140"/>
      <c r="G95" s="14"/>
      <c r="H95" s="14"/>
      <c r="I95" s="14"/>
      <c r="J95" s="14"/>
      <c r="K95" s="14"/>
      <c r="L95" s="14"/>
      <c r="M95" s="14"/>
      <c r="N95" s="14"/>
      <c r="O95" s="14"/>
      <c r="P95" s="14"/>
    </row>
    <row r="96" spans="1:16" ht="14" x14ac:dyDescent="0.15">
      <c r="A96" s="16"/>
      <c r="B96" s="140"/>
      <c r="C96" s="140"/>
      <c r="D96" s="140"/>
      <c r="E96" s="140"/>
      <c r="F96" s="140"/>
      <c r="G96" s="14"/>
      <c r="H96" s="14"/>
      <c r="I96" s="14"/>
      <c r="J96" s="14"/>
      <c r="K96" s="14"/>
      <c r="L96" s="14"/>
      <c r="M96" s="14"/>
      <c r="N96" s="14"/>
      <c r="O96" s="14"/>
      <c r="P96" s="14"/>
    </row>
    <row r="97" spans="1:16" ht="14" x14ac:dyDescent="0.15">
      <c r="A97" s="16"/>
      <c r="B97" s="140"/>
      <c r="C97" s="140"/>
      <c r="D97" s="140"/>
      <c r="E97" s="140"/>
      <c r="F97" s="140"/>
      <c r="G97" s="14"/>
      <c r="H97" s="14"/>
      <c r="I97" s="14"/>
      <c r="J97" s="14"/>
      <c r="K97" s="14"/>
      <c r="L97" s="14"/>
      <c r="M97" s="14"/>
      <c r="N97" s="14"/>
      <c r="O97" s="14"/>
      <c r="P97" s="14"/>
    </row>
    <row r="98" spans="1:16" ht="14" x14ac:dyDescent="0.15">
      <c r="A98" s="16"/>
      <c r="B98" s="140"/>
      <c r="C98" s="140"/>
      <c r="D98" s="140"/>
      <c r="E98" s="140"/>
      <c r="F98" s="140"/>
      <c r="G98" s="14"/>
      <c r="H98" s="14"/>
      <c r="I98" s="14"/>
      <c r="J98" s="14"/>
      <c r="K98" s="14"/>
      <c r="L98" s="14"/>
      <c r="M98" s="14"/>
      <c r="N98" s="14"/>
      <c r="O98" s="14"/>
      <c r="P98" s="14"/>
    </row>
    <row r="99" spans="1:16" ht="14" x14ac:dyDescent="0.15">
      <c r="A99" s="16"/>
      <c r="B99" s="140"/>
      <c r="C99" s="140"/>
      <c r="D99" s="140"/>
      <c r="E99" s="140"/>
      <c r="F99" s="140"/>
      <c r="G99" s="14"/>
      <c r="H99" s="14"/>
      <c r="I99" s="14"/>
      <c r="J99" s="14"/>
      <c r="K99" s="14"/>
      <c r="L99" s="14"/>
      <c r="M99" s="14"/>
      <c r="N99" s="14"/>
      <c r="O99" s="14"/>
      <c r="P99" s="14"/>
    </row>
    <row r="100" spans="1:16" ht="14" x14ac:dyDescent="0.15">
      <c r="A100" s="16"/>
      <c r="B100" s="140"/>
      <c r="C100" s="140"/>
      <c r="D100" s="140"/>
      <c r="E100" s="140"/>
      <c r="F100" s="140"/>
      <c r="G100" s="14"/>
      <c r="H100" s="14"/>
      <c r="I100" s="14"/>
      <c r="J100" s="14"/>
      <c r="K100" s="14"/>
      <c r="L100" s="14"/>
      <c r="M100" s="14"/>
      <c r="N100" s="14"/>
      <c r="O100" s="14"/>
      <c r="P100" s="14"/>
    </row>
    <row r="101" spans="1:16" ht="14" x14ac:dyDescent="0.15">
      <c r="A101" s="16"/>
      <c r="B101" s="140"/>
      <c r="C101" s="140"/>
      <c r="D101" s="140"/>
      <c r="E101" s="140"/>
      <c r="F101" s="140"/>
      <c r="G101" s="14"/>
      <c r="H101" s="14"/>
      <c r="I101" s="14"/>
      <c r="J101" s="14"/>
      <c r="K101" s="14"/>
      <c r="L101" s="14"/>
      <c r="M101" s="14"/>
      <c r="N101" s="14"/>
      <c r="O101" s="14"/>
      <c r="P101" s="14"/>
    </row>
    <row r="102" spans="1:16" ht="14" x14ac:dyDescent="0.15">
      <c r="A102" s="16"/>
      <c r="B102" s="140"/>
      <c r="C102" s="140"/>
      <c r="D102" s="140"/>
      <c r="E102" s="140"/>
      <c r="F102" s="140"/>
      <c r="G102" s="14"/>
      <c r="H102" s="14"/>
      <c r="I102" s="14"/>
      <c r="J102" s="14"/>
      <c r="K102" s="14"/>
      <c r="L102" s="14"/>
      <c r="M102" s="14"/>
      <c r="N102" s="14"/>
      <c r="O102" s="14"/>
      <c r="P102" s="14"/>
    </row>
    <row r="103" spans="1:16" ht="14" x14ac:dyDescent="0.15">
      <c r="A103" s="16"/>
      <c r="B103" s="140"/>
      <c r="C103" s="140"/>
      <c r="D103" s="140"/>
      <c r="E103" s="140"/>
      <c r="F103" s="140"/>
      <c r="G103" s="14"/>
      <c r="H103" s="14"/>
      <c r="I103" s="14"/>
      <c r="J103" s="14"/>
      <c r="K103" s="14"/>
      <c r="L103" s="14"/>
      <c r="M103" s="14"/>
      <c r="N103" s="14"/>
      <c r="O103" s="14"/>
      <c r="P103" s="14"/>
    </row>
    <row r="104" spans="1:16" ht="14" x14ac:dyDescent="0.15">
      <c r="A104" s="16"/>
      <c r="B104" s="140"/>
      <c r="C104" s="140"/>
      <c r="D104" s="140"/>
      <c r="E104" s="140"/>
      <c r="F104" s="140"/>
      <c r="G104" s="14"/>
      <c r="H104" s="14"/>
      <c r="I104" s="14"/>
      <c r="J104" s="14"/>
      <c r="K104" s="14"/>
      <c r="L104" s="14"/>
      <c r="M104" s="14"/>
      <c r="N104" s="14"/>
      <c r="O104" s="14"/>
      <c r="P104" s="14"/>
    </row>
    <row r="105" spans="1:16" ht="14" x14ac:dyDescent="0.15">
      <c r="A105" s="16"/>
      <c r="B105" s="140"/>
      <c r="C105" s="140"/>
      <c r="D105" s="140"/>
      <c r="E105" s="140"/>
      <c r="F105" s="140"/>
      <c r="G105" s="14"/>
      <c r="H105" s="14"/>
      <c r="I105" s="14"/>
      <c r="J105" s="14"/>
      <c r="K105" s="14"/>
      <c r="L105" s="14"/>
      <c r="M105" s="14"/>
      <c r="N105" s="14"/>
      <c r="O105" s="14"/>
      <c r="P105" s="14"/>
    </row>
    <row r="106" spans="1:16" ht="14" x14ac:dyDescent="0.15">
      <c r="A106" s="16"/>
      <c r="B106" s="140"/>
      <c r="C106" s="140"/>
      <c r="D106" s="140"/>
      <c r="E106" s="140"/>
      <c r="F106" s="140"/>
      <c r="G106" s="14"/>
      <c r="H106" s="14"/>
      <c r="I106" s="14"/>
      <c r="J106" s="14"/>
      <c r="K106" s="14"/>
      <c r="L106" s="14"/>
      <c r="M106" s="14"/>
      <c r="N106" s="14"/>
      <c r="O106" s="14"/>
      <c r="P106" s="14"/>
    </row>
    <row r="107" spans="1:16" ht="14" x14ac:dyDescent="0.15">
      <c r="A107" s="16"/>
      <c r="B107" s="140"/>
      <c r="C107" s="140"/>
      <c r="D107" s="140"/>
      <c r="E107" s="140"/>
      <c r="F107" s="140"/>
      <c r="G107" s="14"/>
      <c r="H107" s="14"/>
      <c r="I107" s="14"/>
      <c r="J107" s="14"/>
      <c r="K107" s="14"/>
      <c r="L107" s="14"/>
      <c r="M107" s="14"/>
      <c r="N107" s="14"/>
      <c r="O107" s="14"/>
      <c r="P107" s="14"/>
    </row>
    <row r="108" spans="1:16" ht="14" x14ac:dyDescent="0.15">
      <c r="A108" s="16"/>
      <c r="B108" s="140"/>
      <c r="C108" s="140"/>
      <c r="D108" s="140"/>
      <c r="E108" s="140"/>
      <c r="F108" s="140"/>
      <c r="G108" s="14"/>
      <c r="H108" s="14"/>
      <c r="I108" s="14"/>
      <c r="J108" s="14"/>
      <c r="K108" s="14"/>
      <c r="L108" s="14"/>
      <c r="M108" s="14"/>
      <c r="N108" s="14"/>
      <c r="O108" s="14"/>
      <c r="P108" s="14"/>
    </row>
    <row r="109" spans="1:16" ht="14" x14ac:dyDescent="0.15">
      <c r="A109" s="16"/>
      <c r="B109" s="140"/>
      <c r="C109" s="140"/>
      <c r="D109" s="140"/>
      <c r="E109" s="140"/>
      <c r="F109" s="140"/>
      <c r="G109" s="14"/>
      <c r="H109" s="14"/>
      <c r="I109" s="14"/>
      <c r="J109" s="14"/>
      <c r="K109" s="14"/>
      <c r="L109" s="14"/>
      <c r="M109" s="14"/>
      <c r="N109" s="14"/>
      <c r="O109" s="14"/>
      <c r="P109" s="14"/>
    </row>
    <row r="110" spans="1:16" ht="14" x14ac:dyDescent="0.15">
      <c r="A110" s="16"/>
      <c r="B110" s="140"/>
      <c r="C110" s="140"/>
      <c r="D110" s="140"/>
      <c r="E110" s="140"/>
      <c r="F110" s="140"/>
      <c r="G110" s="14"/>
      <c r="H110" s="14"/>
      <c r="I110" s="14"/>
      <c r="J110" s="14"/>
      <c r="K110" s="14"/>
      <c r="L110" s="14"/>
      <c r="M110" s="14"/>
      <c r="N110" s="14"/>
      <c r="O110" s="14"/>
      <c r="P110" s="14"/>
    </row>
    <row r="111" spans="1:16" ht="14" x14ac:dyDescent="0.15">
      <c r="A111" s="16"/>
      <c r="B111" s="140"/>
      <c r="C111" s="140"/>
      <c r="D111" s="140"/>
      <c r="E111" s="140"/>
      <c r="F111" s="140"/>
      <c r="G111" s="14"/>
      <c r="H111" s="14"/>
      <c r="I111" s="14"/>
      <c r="J111" s="14"/>
      <c r="K111" s="14"/>
      <c r="L111" s="14"/>
      <c r="M111" s="14"/>
      <c r="N111" s="14"/>
      <c r="O111" s="14"/>
      <c r="P111" s="14"/>
    </row>
    <row r="112" spans="1:16" ht="14" x14ac:dyDescent="0.15">
      <c r="A112" s="16"/>
      <c r="B112" s="140"/>
      <c r="C112" s="140"/>
      <c r="D112" s="140"/>
      <c r="E112" s="140"/>
      <c r="F112" s="140"/>
      <c r="G112" s="14"/>
      <c r="H112" s="14"/>
      <c r="I112" s="14"/>
      <c r="J112" s="14"/>
      <c r="K112" s="14"/>
      <c r="L112" s="14"/>
      <c r="M112" s="14"/>
      <c r="N112" s="14"/>
      <c r="O112" s="14"/>
      <c r="P112" s="14"/>
    </row>
    <row r="113" spans="1:16" ht="14" x14ac:dyDescent="0.15">
      <c r="A113" s="16"/>
      <c r="B113" s="140"/>
      <c r="C113" s="140"/>
      <c r="D113" s="140"/>
      <c r="E113" s="140"/>
      <c r="F113" s="140"/>
      <c r="G113" s="14"/>
      <c r="H113" s="14"/>
      <c r="I113" s="14"/>
      <c r="J113" s="14"/>
      <c r="K113" s="14"/>
      <c r="L113" s="14"/>
      <c r="M113" s="14"/>
      <c r="N113" s="14"/>
      <c r="O113" s="14"/>
      <c r="P113" s="14"/>
    </row>
    <row r="114" spans="1:16" ht="14" x14ac:dyDescent="0.15">
      <c r="A114" s="16"/>
      <c r="B114" s="140"/>
      <c r="C114" s="140"/>
      <c r="D114" s="140"/>
      <c r="E114" s="140"/>
      <c r="F114" s="140"/>
      <c r="G114" s="14"/>
      <c r="H114" s="14"/>
      <c r="I114" s="14"/>
      <c r="J114" s="14"/>
      <c r="K114" s="14"/>
      <c r="L114" s="14"/>
      <c r="M114" s="14"/>
      <c r="N114" s="14"/>
      <c r="O114" s="14"/>
      <c r="P114" s="14"/>
    </row>
    <row r="115" spans="1:16" ht="14" x14ac:dyDescent="0.15">
      <c r="A115" s="16"/>
      <c r="B115" s="140"/>
      <c r="C115" s="140"/>
      <c r="D115" s="140"/>
      <c r="E115" s="140"/>
      <c r="F115" s="140"/>
      <c r="G115" s="14"/>
      <c r="H115" s="14"/>
      <c r="I115" s="14"/>
      <c r="J115" s="14"/>
      <c r="K115" s="14"/>
      <c r="L115" s="14"/>
      <c r="M115" s="14"/>
      <c r="N115" s="14"/>
      <c r="O115" s="14"/>
      <c r="P115" s="14"/>
    </row>
    <row r="116" spans="1:16" ht="14" x14ac:dyDescent="0.15">
      <c r="A116" s="16"/>
      <c r="B116" s="140"/>
      <c r="C116" s="140"/>
      <c r="D116" s="140"/>
      <c r="E116" s="140"/>
      <c r="F116" s="140"/>
      <c r="G116" s="14"/>
      <c r="H116" s="14"/>
      <c r="I116" s="14"/>
      <c r="J116" s="14"/>
      <c r="K116" s="14"/>
      <c r="L116" s="14"/>
      <c r="M116" s="14"/>
      <c r="N116" s="14"/>
      <c r="O116" s="14"/>
      <c r="P116" s="14"/>
    </row>
    <row r="117" spans="1:16" ht="14" x14ac:dyDescent="0.15">
      <c r="A117" s="16"/>
      <c r="B117" s="140"/>
      <c r="C117" s="140"/>
      <c r="D117" s="140"/>
      <c r="E117" s="140"/>
      <c r="F117" s="140"/>
      <c r="G117" s="14"/>
      <c r="H117" s="14"/>
      <c r="I117" s="14"/>
      <c r="J117" s="14"/>
      <c r="K117" s="14"/>
      <c r="L117" s="14"/>
      <c r="M117" s="14"/>
      <c r="N117" s="14"/>
      <c r="O117" s="14"/>
      <c r="P117" s="14"/>
    </row>
    <row r="118" spans="1:16" ht="14" x14ac:dyDescent="0.15">
      <c r="A118" s="16"/>
      <c r="B118" s="140"/>
      <c r="C118" s="140"/>
      <c r="D118" s="140"/>
      <c r="E118" s="140"/>
      <c r="F118" s="140"/>
      <c r="G118" s="14"/>
      <c r="H118" s="14"/>
      <c r="I118" s="14"/>
      <c r="J118" s="14"/>
      <c r="K118" s="14"/>
      <c r="L118" s="14"/>
      <c r="M118" s="14"/>
      <c r="N118" s="14"/>
      <c r="O118" s="14"/>
      <c r="P118" s="14"/>
    </row>
    <row r="119" spans="1:16" ht="14" x14ac:dyDescent="0.15">
      <c r="A119" s="16"/>
      <c r="B119" s="140"/>
      <c r="C119" s="140"/>
      <c r="D119" s="140"/>
      <c r="E119" s="140"/>
      <c r="F119" s="140"/>
      <c r="G119" s="14"/>
      <c r="H119" s="14"/>
      <c r="I119" s="14"/>
      <c r="J119" s="14"/>
      <c r="K119" s="14"/>
      <c r="L119" s="14"/>
      <c r="M119" s="14"/>
      <c r="N119" s="14"/>
      <c r="O119" s="14"/>
      <c r="P119" s="14"/>
    </row>
    <row r="120" spans="1:16" ht="14" x14ac:dyDescent="0.15">
      <c r="A120" s="16"/>
      <c r="B120" s="140"/>
      <c r="C120" s="140"/>
      <c r="D120" s="140"/>
      <c r="E120" s="140"/>
      <c r="F120" s="140"/>
      <c r="G120" s="14"/>
      <c r="H120" s="14"/>
      <c r="I120" s="14"/>
      <c r="J120" s="14"/>
      <c r="K120" s="14"/>
      <c r="L120" s="14"/>
      <c r="M120" s="14"/>
      <c r="N120" s="14"/>
      <c r="O120" s="14"/>
      <c r="P120" s="14"/>
    </row>
    <row r="121" spans="1:16" ht="14" x14ac:dyDescent="0.15">
      <c r="A121" s="16"/>
      <c r="B121" s="140"/>
      <c r="C121" s="140"/>
      <c r="D121" s="140"/>
      <c r="E121" s="140"/>
      <c r="F121" s="140"/>
      <c r="G121" s="14"/>
      <c r="H121" s="14"/>
      <c r="I121" s="14"/>
      <c r="J121" s="14"/>
      <c r="K121" s="14"/>
      <c r="L121" s="14"/>
      <c r="M121" s="14"/>
      <c r="N121" s="14"/>
      <c r="O121" s="14"/>
      <c r="P121" s="14"/>
    </row>
    <row r="122" spans="1:16" ht="14" x14ac:dyDescent="0.15">
      <c r="A122" s="16"/>
      <c r="B122" s="140"/>
      <c r="C122" s="140"/>
      <c r="D122" s="140"/>
      <c r="E122" s="140"/>
      <c r="F122" s="140"/>
      <c r="G122" s="14"/>
      <c r="H122" s="14"/>
      <c r="I122" s="14"/>
      <c r="J122" s="14"/>
      <c r="K122" s="14"/>
      <c r="L122" s="14"/>
      <c r="M122" s="14"/>
      <c r="N122" s="14"/>
      <c r="O122" s="14"/>
      <c r="P122" s="14"/>
    </row>
    <row r="123" spans="1:16" ht="14" x14ac:dyDescent="0.15">
      <c r="A123" s="16"/>
      <c r="B123" s="140"/>
      <c r="C123" s="140"/>
      <c r="D123" s="140"/>
      <c r="E123" s="140"/>
      <c r="F123" s="140"/>
      <c r="G123" s="14"/>
      <c r="H123" s="14"/>
      <c r="I123" s="14"/>
      <c r="J123" s="14"/>
      <c r="K123" s="14"/>
      <c r="L123" s="14"/>
      <c r="M123" s="14"/>
      <c r="N123" s="14"/>
      <c r="O123" s="14"/>
      <c r="P123" s="14"/>
    </row>
    <row r="124" spans="1:16" ht="14" x14ac:dyDescent="0.15">
      <c r="A124" s="16"/>
      <c r="B124" s="140"/>
      <c r="C124" s="140"/>
      <c r="D124" s="140"/>
      <c r="E124" s="140"/>
      <c r="F124" s="140"/>
      <c r="G124" s="14"/>
      <c r="H124" s="14"/>
      <c r="I124" s="14"/>
      <c r="J124" s="14"/>
      <c r="K124" s="14"/>
      <c r="L124" s="14"/>
      <c r="M124" s="14"/>
      <c r="N124" s="14"/>
      <c r="O124" s="14"/>
      <c r="P124" s="14"/>
    </row>
    <row r="125" spans="1:16" ht="14" x14ac:dyDescent="0.15">
      <c r="A125" s="16"/>
      <c r="B125" s="140"/>
      <c r="C125" s="140"/>
      <c r="D125" s="140"/>
      <c r="E125" s="140"/>
      <c r="F125" s="140"/>
      <c r="G125" s="14"/>
      <c r="H125" s="14"/>
      <c r="I125" s="14"/>
      <c r="J125" s="14"/>
      <c r="K125" s="14"/>
      <c r="L125" s="14"/>
      <c r="M125" s="14"/>
      <c r="N125" s="14"/>
      <c r="O125" s="14"/>
      <c r="P125" s="14"/>
    </row>
    <row r="126" spans="1:16" ht="14" x14ac:dyDescent="0.15">
      <c r="A126" s="16"/>
      <c r="B126" s="140"/>
      <c r="C126" s="140"/>
      <c r="D126" s="140"/>
      <c r="E126" s="140"/>
      <c r="F126" s="140"/>
      <c r="G126" s="14"/>
      <c r="H126" s="14"/>
      <c r="I126" s="14"/>
      <c r="J126" s="14"/>
      <c r="K126" s="14"/>
      <c r="L126" s="14"/>
      <c r="M126" s="14"/>
      <c r="N126" s="14"/>
      <c r="O126" s="14"/>
      <c r="P126" s="14"/>
    </row>
    <row r="127" spans="1:16" ht="14" x14ac:dyDescent="0.15">
      <c r="A127" s="16"/>
      <c r="B127" s="140"/>
      <c r="C127" s="140"/>
      <c r="D127" s="140"/>
      <c r="E127" s="140"/>
      <c r="F127" s="140"/>
      <c r="G127" s="14"/>
      <c r="H127" s="14"/>
      <c r="I127" s="14"/>
      <c r="J127" s="14"/>
      <c r="K127" s="14"/>
      <c r="L127" s="14"/>
      <c r="M127" s="14"/>
      <c r="N127" s="14"/>
      <c r="O127" s="14"/>
      <c r="P127" s="14"/>
    </row>
    <row r="128" spans="1:16" ht="14" x14ac:dyDescent="0.15">
      <c r="A128" s="16"/>
      <c r="B128" s="140"/>
      <c r="C128" s="140"/>
      <c r="D128" s="140"/>
      <c r="E128" s="140"/>
      <c r="F128" s="140"/>
      <c r="G128" s="14"/>
      <c r="H128" s="14"/>
      <c r="I128" s="14"/>
      <c r="J128" s="14"/>
      <c r="K128" s="14"/>
      <c r="L128" s="14"/>
      <c r="M128" s="14"/>
      <c r="N128" s="14"/>
      <c r="O128" s="14"/>
      <c r="P128" s="14"/>
    </row>
    <row r="129" spans="1:16" ht="14" x14ac:dyDescent="0.15">
      <c r="A129" s="16"/>
      <c r="B129" s="140"/>
      <c r="C129" s="140"/>
      <c r="D129" s="140"/>
      <c r="E129" s="140"/>
      <c r="F129" s="140"/>
      <c r="G129" s="14"/>
      <c r="H129" s="14"/>
      <c r="I129" s="14"/>
      <c r="J129" s="14"/>
      <c r="K129" s="14"/>
      <c r="L129" s="14"/>
      <c r="M129" s="14"/>
      <c r="N129" s="14"/>
      <c r="O129" s="14"/>
      <c r="P129" s="14"/>
    </row>
    <row r="130" spans="1:16" ht="14" x14ac:dyDescent="0.15">
      <c r="A130" s="16"/>
      <c r="B130" s="140"/>
      <c r="C130" s="140"/>
      <c r="D130" s="140"/>
      <c r="E130" s="140"/>
      <c r="F130" s="140"/>
      <c r="G130" s="14"/>
      <c r="H130" s="14"/>
      <c r="I130" s="14"/>
      <c r="J130" s="14"/>
      <c r="K130" s="14"/>
      <c r="L130" s="14"/>
      <c r="M130" s="14"/>
      <c r="N130" s="14"/>
      <c r="O130" s="14"/>
      <c r="P130" s="14"/>
    </row>
    <row r="131" spans="1:16" ht="14" x14ac:dyDescent="0.15">
      <c r="A131" s="16"/>
      <c r="B131" s="140"/>
      <c r="C131" s="140"/>
      <c r="D131" s="140"/>
      <c r="E131" s="140"/>
      <c r="F131" s="140"/>
      <c r="G131" s="14"/>
      <c r="H131" s="14"/>
      <c r="I131" s="14"/>
      <c r="J131" s="14"/>
      <c r="K131" s="14"/>
      <c r="L131" s="14"/>
      <c r="M131" s="14"/>
      <c r="N131" s="14"/>
      <c r="O131" s="14"/>
      <c r="P131" s="14"/>
    </row>
    <row r="132" spans="1:16" ht="14" x14ac:dyDescent="0.15">
      <c r="A132" s="16"/>
      <c r="B132" s="140"/>
      <c r="C132" s="140"/>
      <c r="D132" s="140"/>
      <c r="E132" s="140"/>
      <c r="F132" s="140"/>
      <c r="G132" s="14"/>
      <c r="H132" s="14"/>
      <c r="I132" s="14"/>
      <c r="J132" s="14"/>
      <c r="K132" s="14"/>
      <c r="L132" s="14"/>
      <c r="M132" s="14"/>
      <c r="N132" s="14"/>
      <c r="O132" s="14"/>
      <c r="P132" s="14"/>
    </row>
    <row r="133" spans="1:16" ht="14" x14ac:dyDescent="0.15">
      <c r="A133" s="16"/>
      <c r="B133" s="140"/>
      <c r="C133" s="140"/>
      <c r="D133" s="140"/>
      <c r="E133" s="140"/>
      <c r="F133" s="140"/>
      <c r="G133" s="14"/>
      <c r="H133" s="14"/>
      <c r="I133" s="14"/>
      <c r="J133" s="14"/>
      <c r="K133" s="14"/>
      <c r="L133" s="14"/>
      <c r="M133" s="14"/>
      <c r="N133" s="14"/>
      <c r="O133" s="14"/>
      <c r="P133" s="14"/>
    </row>
    <row r="134" spans="1:16" ht="14" x14ac:dyDescent="0.15">
      <c r="A134" s="16"/>
      <c r="B134" s="140"/>
      <c r="C134" s="140"/>
      <c r="D134" s="140"/>
      <c r="E134" s="140"/>
      <c r="F134" s="140"/>
      <c r="G134" s="14"/>
      <c r="H134" s="14"/>
      <c r="I134" s="14"/>
      <c r="J134" s="14"/>
      <c r="K134" s="14"/>
      <c r="L134" s="14"/>
      <c r="M134" s="14"/>
      <c r="N134" s="14"/>
      <c r="O134" s="14"/>
      <c r="P134" s="14"/>
    </row>
    <row r="135" spans="1:16" ht="14" x14ac:dyDescent="0.15">
      <c r="A135" s="16"/>
      <c r="B135" s="140"/>
      <c r="C135" s="140"/>
      <c r="D135" s="140"/>
      <c r="E135" s="140"/>
      <c r="F135" s="140"/>
      <c r="G135" s="14"/>
      <c r="H135" s="14"/>
      <c r="I135" s="14"/>
      <c r="J135" s="14"/>
      <c r="K135" s="14"/>
      <c r="L135" s="14"/>
      <c r="M135" s="14"/>
      <c r="N135" s="14"/>
      <c r="O135" s="14"/>
      <c r="P135" s="14"/>
    </row>
    <row r="136" spans="1:16" ht="14" x14ac:dyDescent="0.15">
      <c r="A136" s="16"/>
      <c r="B136" s="140"/>
      <c r="C136" s="140"/>
      <c r="D136" s="140"/>
      <c r="E136" s="140"/>
      <c r="F136" s="140"/>
      <c r="G136" s="14"/>
      <c r="H136" s="14"/>
      <c r="I136" s="14"/>
      <c r="J136" s="14"/>
      <c r="K136" s="14"/>
      <c r="L136" s="14"/>
      <c r="M136" s="14"/>
      <c r="N136" s="14"/>
      <c r="O136" s="14"/>
      <c r="P136" s="14"/>
    </row>
    <row r="137" spans="1:16" ht="14" x14ac:dyDescent="0.15">
      <c r="A137" s="16"/>
      <c r="B137" s="140"/>
      <c r="C137" s="140"/>
      <c r="D137" s="140"/>
      <c r="E137" s="140"/>
      <c r="F137" s="140"/>
      <c r="G137" s="14"/>
      <c r="H137" s="14"/>
      <c r="I137" s="14"/>
      <c r="J137" s="14"/>
      <c r="K137" s="14"/>
      <c r="L137" s="14"/>
      <c r="M137" s="14"/>
      <c r="N137" s="14"/>
      <c r="O137" s="14"/>
      <c r="P137" s="14"/>
    </row>
    <row r="138" spans="1:16" ht="14" x14ac:dyDescent="0.15">
      <c r="A138" s="16"/>
      <c r="B138" s="140"/>
      <c r="C138" s="140"/>
      <c r="D138" s="140"/>
      <c r="E138" s="140"/>
      <c r="F138" s="140"/>
      <c r="G138" s="14"/>
      <c r="H138" s="14"/>
      <c r="I138" s="14"/>
      <c r="J138" s="14"/>
      <c r="K138" s="14"/>
      <c r="L138" s="14"/>
      <c r="M138" s="14"/>
      <c r="N138" s="14"/>
      <c r="O138" s="14"/>
      <c r="P138" s="14"/>
    </row>
    <row r="139" spans="1:16" ht="14" x14ac:dyDescent="0.15">
      <c r="A139" s="16"/>
      <c r="B139" s="140"/>
      <c r="C139" s="140"/>
      <c r="D139" s="140"/>
      <c r="E139" s="140"/>
      <c r="F139" s="140"/>
      <c r="G139" s="14"/>
      <c r="H139" s="14"/>
      <c r="I139" s="14"/>
      <c r="J139" s="14"/>
      <c r="K139" s="14"/>
      <c r="L139" s="14"/>
      <c r="M139" s="14"/>
      <c r="N139" s="14"/>
      <c r="O139" s="14"/>
      <c r="P139" s="14"/>
    </row>
    <row r="140" spans="1:16" ht="14" x14ac:dyDescent="0.15">
      <c r="A140" s="16"/>
      <c r="B140" s="140"/>
      <c r="C140" s="140"/>
      <c r="D140" s="140"/>
      <c r="E140" s="140"/>
      <c r="F140" s="140"/>
      <c r="G140" s="14"/>
      <c r="H140" s="14"/>
      <c r="I140" s="14"/>
      <c r="J140" s="14"/>
      <c r="K140" s="14"/>
      <c r="L140" s="14"/>
      <c r="M140" s="14"/>
      <c r="N140" s="14"/>
      <c r="O140" s="14"/>
      <c r="P140" s="14"/>
    </row>
    <row r="141" spans="1:16" ht="14" x14ac:dyDescent="0.15">
      <c r="A141" s="16"/>
      <c r="B141" s="140"/>
      <c r="C141" s="140"/>
      <c r="D141" s="140"/>
      <c r="E141" s="140"/>
      <c r="F141" s="140"/>
      <c r="G141" s="14"/>
      <c r="H141" s="14"/>
      <c r="I141" s="14"/>
      <c r="J141" s="14"/>
      <c r="K141" s="14"/>
      <c r="L141" s="14"/>
      <c r="M141" s="14"/>
      <c r="N141" s="14"/>
      <c r="O141" s="14"/>
      <c r="P141" s="14"/>
    </row>
    <row r="142" spans="1:16" ht="14" x14ac:dyDescent="0.15">
      <c r="A142" s="16"/>
      <c r="B142" s="140"/>
      <c r="C142" s="140"/>
      <c r="D142" s="140"/>
      <c r="E142" s="140"/>
      <c r="F142" s="140"/>
      <c r="G142" s="14"/>
      <c r="H142" s="14"/>
      <c r="I142" s="14"/>
      <c r="J142" s="14"/>
      <c r="K142" s="14"/>
      <c r="L142" s="14"/>
      <c r="M142" s="14"/>
      <c r="N142" s="14"/>
      <c r="O142" s="14"/>
      <c r="P142" s="14"/>
    </row>
    <row r="143" spans="1:16" ht="14" x14ac:dyDescent="0.15">
      <c r="A143" s="16"/>
      <c r="B143" s="140"/>
      <c r="C143" s="140"/>
      <c r="D143" s="140"/>
      <c r="E143" s="140"/>
      <c r="F143" s="140"/>
      <c r="G143" s="14"/>
      <c r="H143" s="14"/>
      <c r="I143" s="14"/>
      <c r="J143" s="14"/>
      <c r="K143" s="14"/>
      <c r="L143" s="14"/>
      <c r="M143" s="14"/>
      <c r="N143" s="14"/>
      <c r="O143" s="14"/>
      <c r="P143" s="14"/>
    </row>
    <row r="144" spans="1:16" ht="14" x14ac:dyDescent="0.15">
      <c r="A144" s="16"/>
      <c r="B144" s="140"/>
      <c r="C144" s="140"/>
      <c r="D144" s="140"/>
      <c r="E144" s="140"/>
      <c r="F144" s="140"/>
      <c r="G144" s="14"/>
      <c r="H144" s="14"/>
      <c r="I144" s="14"/>
      <c r="J144" s="14"/>
      <c r="K144" s="14"/>
      <c r="L144" s="14"/>
      <c r="M144" s="14"/>
      <c r="N144" s="14"/>
      <c r="O144" s="14"/>
      <c r="P144" s="14"/>
    </row>
    <row r="145" spans="1:16" ht="14" x14ac:dyDescent="0.15">
      <c r="A145" s="16"/>
      <c r="B145" s="140"/>
      <c r="C145" s="140"/>
      <c r="D145" s="140"/>
      <c r="E145" s="140"/>
      <c r="F145" s="140"/>
      <c r="G145" s="14"/>
      <c r="H145" s="14"/>
      <c r="I145" s="14"/>
      <c r="J145" s="14"/>
      <c r="K145" s="14"/>
      <c r="L145" s="14"/>
      <c r="M145" s="14"/>
      <c r="N145" s="14"/>
      <c r="O145" s="14"/>
      <c r="P145" s="14"/>
    </row>
    <row r="146" spans="1:16" ht="14" x14ac:dyDescent="0.15">
      <c r="A146" s="16"/>
      <c r="B146" s="140"/>
      <c r="C146" s="140"/>
      <c r="D146" s="140"/>
      <c r="E146" s="140"/>
      <c r="F146" s="140"/>
      <c r="G146" s="14"/>
      <c r="H146" s="14"/>
      <c r="I146" s="14"/>
      <c r="J146" s="14"/>
      <c r="K146" s="14"/>
      <c r="L146" s="14"/>
      <c r="M146" s="14"/>
      <c r="N146" s="14"/>
      <c r="O146" s="14"/>
      <c r="P146" s="14"/>
    </row>
    <row r="147" spans="1:16" ht="14" x14ac:dyDescent="0.15">
      <c r="A147" s="16"/>
      <c r="B147" s="140"/>
      <c r="C147" s="140"/>
      <c r="D147" s="140"/>
      <c r="E147" s="140"/>
      <c r="F147" s="140"/>
      <c r="G147" s="14"/>
      <c r="H147" s="14"/>
      <c r="I147" s="14"/>
      <c r="J147" s="14"/>
      <c r="K147" s="14"/>
      <c r="L147" s="14"/>
      <c r="M147" s="14"/>
      <c r="N147" s="14"/>
      <c r="O147" s="14"/>
      <c r="P147" s="14"/>
    </row>
    <row r="148" spans="1:16" ht="14" x14ac:dyDescent="0.15">
      <c r="A148" s="16"/>
      <c r="B148" s="140"/>
      <c r="C148" s="140"/>
      <c r="D148" s="140"/>
      <c r="E148" s="140"/>
      <c r="F148" s="140"/>
      <c r="G148" s="14"/>
      <c r="H148" s="14"/>
      <c r="I148" s="14"/>
      <c r="J148" s="14"/>
      <c r="K148" s="14"/>
      <c r="L148" s="14"/>
      <c r="M148" s="14"/>
      <c r="N148" s="14"/>
      <c r="O148" s="14"/>
      <c r="P148" s="14"/>
    </row>
    <row r="149" spans="1:16" ht="14" x14ac:dyDescent="0.15">
      <c r="A149" s="16"/>
      <c r="B149" s="140"/>
      <c r="C149" s="140"/>
      <c r="D149" s="140"/>
      <c r="E149" s="140"/>
      <c r="F149" s="140"/>
      <c r="G149" s="14"/>
      <c r="H149" s="14"/>
      <c r="I149" s="14"/>
      <c r="J149" s="14"/>
      <c r="K149" s="14"/>
      <c r="L149" s="14"/>
      <c r="M149" s="14"/>
      <c r="N149" s="14"/>
      <c r="O149" s="14"/>
      <c r="P149" s="14"/>
    </row>
    <row r="150" spans="1:16" ht="14" x14ac:dyDescent="0.15">
      <c r="A150" s="16"/>
      <c r="B150" s="140"/>
      <c r="C150" s="140"/>
      <c r="D150" s="140"/>
      <c r="E150" s="140"/>
      <c r="F150" s="140"/>
      <c r="G150" s="14"/>
      <c r="H150" s="14"/>
      <c r="I150" s="14"/>
      <c r="J150" s="14"/>
      <c r="K150" s="14"/>
      <c r="L150" s="14"/>
      <c r="M150" s="14"/>
      <c r="N150" s="14"/>
      <c r="O150" s="14"/>
      <c r="P150" s="14"/>
    </row>
    <row r="151" spans="1:16" ht="14" x14ac:dyDescent="0.15">
      <c r="A151" s="16"/>
      <c r="B151" s="140"/>
      <c r="C151" s="140"/>
      <c r="D151" s="140"/>
      <c r="E151" s="140"/>
      <c r="F151" s="140"/>
      <c r="G151" s="14"/>
      <c r="H151" s="14"/>
      <c r="I151" s="14"/>
      <c r="J151" s="14"/>
      <c r="K151" s="14"/>
      <c r="L151" s="14"/>
      <c r="M151" s="14"/>
      <c r="N151" s="14"/>
      <c r="O151" s="14"/>
      <c r="P151" s="14"/>
    </row>
    <row r="152" spans="1:16" ht="14" x14ac:dyDescent="0.15">
      <c r="A152" s="16"/>
      <c r="B152" s="140"/>
      <c r="C152" s="140"/>
      <c r="D152" s="140"/>
      <c r="E152" s="140"/>
      <c r="F152" s="140"/>
      <c r="G152" s="14"/>
      <c r="H152" s="14"/>
      <c r="I152" s="14"/>
      <c r="J152" s="14"/>
      <c r="K152" s="14"/>
      <c r="L152" s="14"/>
      <c r="M152" s="14"/>
      <c r="N152" s="14"/>
      <c r="O152" s="14"/>
      <c r="P152" s="14"/>
    </row>
    <row r="153" spans="1:16" ht="14" x14ac:dyDescent="0.15">
      <c r="A153" s="16"/>
      <c r="B153" s="140"/>
      <c r="C153" s="140"/>
      <c r="D153" s="140"/>
      <c r="E153" s="140"/>
      <c r="F153" s="140"/>
      <c r="G153" s="14"/>
      <c r="H153" s="14"/>
      <c r="I153" s="14"/>
      <c r="J153" s="14"/>
      <c r="K153" s="14"/>
      <c r="L153" s="14"/>
      <c r="M153" s="14"/>
      <c r="N153" s="14"/>
      <c r="O153" s="14"/>
      <c r="P153" s="14"/>
    </row>
    <row r="154" spans="1:16" ht="14" x14ac:dyDescent="0.15">
      <c r="A154" s="16"/>
      <c r="B154" s="140"/>
      <c r="C154" s="140"/>
      <c r="D154" s="140"/>
      <c r="E154" s="140"/>
      <c r="F154" s="140"/>
      <c r="G154" s="14"/>
      <c r="H154" s="14"/>
      <c r="I154" s="14"/>
      <c r="J154" s="14"/>
      <c r="K154" s="14"/>
      <c r="L154" s="14"/>
      <c r="M154" s="14"/>
      <c r="N154" s="14"/>
      <c r="O154" s="14"/>
      <c r="P154" s="14"/>
    </row>
    <row r="155" spans="1:16" ht="14" x14ac:dyDescent="0.15">
      <c r="A155" s="16"/>
      <c r="B155" s="140"/>
      <c r="C155" s="140"/>
      <c r="D155" s="140"/>
      <c r="E155" s="140"/>
      <c r="F155" s="140"/>
      <c r="G155" s="14"/>
      <c r="H155" s="14"/>
      <c r="I155" s="14"/>
      <c r="J155" s="14"/>
      <c r="K155" s="14"/>
      <c r="L155" s="14"/>
      <c r="M155" s="14"/>
      <c r="N155" s="14"/>
      <c r="O155" s="14"/>
      <c r="P155" s="14"/>
    </row>
    <row r="156" spans="1:16" ht="14" x14ac:dyDescent="0.15">
      <c r="A156" s="16"/>
      <c r="B156" s="140"/>
      <c r="C156" s="140"/>
      <c r="D156" s="140"/>
      <c r="E156" s="140"/>
      <c r="F156" s="140"/>
      <c r="G156" s="14"/>
      <c r="H156" s="14"/>
      <c r="I156" s="14"/>
      <c r="J156" s="14"/>
      <c r="K156" s="14"/>
      <c r="L156" s="14"/>
      <c r="M156" s="14"/>
      <c r="N156" s="14"/>
      <c r="O156" s="14"/>
      <c r="P156" s="14"/>
    </row>
    <row r="157" spans="1:16" ht="14" x14ac:dyDescent="0.15">
      <c r="A157" s="16"/>
      <c r="B157" s="140"/>
      <c r="C157" s="140"/>
      <c r="D157" s="140"/>
      <c r="E157" s="140"/>
      <c r="F157" s="140"/>
      <c r="G157" s="14"/>
      <c r="H157" s="14"/>
      <c r="I157" s="14"/>
      <c r="J157" s="14"/>
      <c r="K157" s="14"/>
      <c r="L157" s="14"/>
      <c r="M157" s="14"/>
      <c r="N157" s="14"/>
      <c r="O157" s="14"/>
      <c r="P157" s="14"/>
    </row>
    <row r="158" spans="1:16" ht="14" x14ac:dyDescent="0.15">
      <c r="A158" s="16"/>
      <c r="B158" s="140"/>
      <c r="C158" s="140"/>
      <c r="D158" s="140"/>
      <c r="E158" s="140"/>
      <c r="F158" s="140"/>
      <c r="G158" s="14"/>
      <c r="H158" s="14"/>
      <c r="I158" s="14"/>
      <c r="J158" s="14"/>
      <c r="K158" s="14"/>
      <c r="L158" s="14"/>
      <c r="M158" s="14"/>
      <c r="N158" s="14"/>
      <c r="O158" s="14"/>
      <c r="P158" s="14"/>
    </row>
    <row r="159" spans="1:16" ht="14" x14ac:dyDescent="0.15">
      <c r="A159" s="16"/>
      <c r="B159" s="140"/>
      <c r="C159" s="140"/>
      <c r="D159" s="140"/>
      <c r="E159" s="140"/>
      <c r="F159" s="140"/>
      <c r="G159" s="14"/>
      <c r="H159" s="14"/>
      <c r="I159" s="14"/>
      <c r="J159" s="14"/>
      <c r="K159" s="14"/>
      <c r="L159" s="14"/>
      <c r="M159" s="14"/>
      <c r="N159" s="14"/>
      <c r="O159" s="14"/>
      <c r="P159" s="14"/>
    </row>
    <row r="160" spans="1:16" ht="14" x14ac:dyDescent="0.15">
      <c r="A160" s="16"/>
      <c r="B160" s="140"/>
      <c r="C160" s="140"/>
      <c r="D160" s="140"/>
      <c r="E160" s="140"/>
      <c r="F160" s="140"/>
      <c r="G160" s="14"/>
      <c r="H160" s="14"/>
      <c r="I160" s="14"/>
      <c r="J160" s="14"/>
      <c r="K160" s="14"/>
      <c r="L160" s="14"/>
      <c r="M160" s="14"/>
      <c r="N160" s="14"/>
      <c r="O160" s="14"/>
      <c r="P160" s="14"/>
    </row>
    <row r="161" spans="1:16" ht="14" x14ac:dyDescent="0.15">
      <c r="A161" s="16"/>
      <c r="B161" s="140"/>
      <c r="C161" s="140"/>
      <c r="D161" s="140"/>
      <c r="E161" s="140"/>
      <c r="F161" s="140"/>
      <c r="G161" s="14"/>
      <c r="H161" s="14"/>
      <c r="I161" s="14"/>
      <c r="J161" s="14"/>
      <c r="K161" s="14"/>
      <c r="L161" s="14"/>
      <c r="M161" s="14"/>
      <c r="N161" s="14"/>
      <c r="O161" s="14"/>
      <c r="P161" s="14"/>
    </row>
    <row r="162" spans="1:16" ht="14" x14ac:dyDescent="0.15">
      <c r="A162" s="16"/>
      <c r="B162" s="140"/>
      <c r="C162" s="140"/>
      <c r="D162" s="140"/>
      <c r="E162" s="140"/>
      <c r="F162" s="140"/>
      <c r="G162" s="14"/>
      <c r="H162" s="14"/>
      <c r="I162" s="14"/>
      <c r="J162" s="14"/>
      <c r="K162" s="14"/>
      <c r="L162" s="14"/>
      <c r="M162" s="14"/>
      <c r="N162" s="14"/>
      <c r="O162" s="14"/>
      <c r="P162" s="14"/>
    </row>
    <row r="163" spans="1:16" ht="14" x14ac:dyDescent="0.15">
      <c r="A163" s="16"/>
      <c r="B163" s="140"/>
      <c r="C163" s="140"/>
      <c r="D163" s="140"/>
      <c r="E163" s="140"/>
      <c r="F163" s="140"/>
      <c r="G163" s="14"/>
      <c r="H163" s="14"/>
      <c r="I163" s="14"/>
      <c r="J163" s="14"/>
      <c r="K163" s="14"/>
      <c r="L163" s="14"/>
      <c r="M163" s="14"/>
      <c r="N163" s="14"/>
      <c r="O163" s="14"/>
      <c r="P163" s="14"/>
    </row>
    <row r="164" spans="1:16" ht="14" x14ac:dyDescent="0.15">
      <c r="A164" s="16"/>
      <c r="B164" s="140"/>
      <c r="C164" s="140"/>
      <c r="D164" s="140"/>
      <c r="E164" s="140"/>
      <c r="F164" s="140"/>
      <c r="G164" s="14"/>
      <c r="H164" s="14"/>
      <c r="I164" s="14"/>
      <c r="J164" s="14"/>
      <c r="K164" s="14"/>
      <c r="L164" s="14"/>
      <c r="M164" s="14"/>
      <c r="N164" s="14"/>
      <c r="O164" s="14"/>
      <c r="P164" s="14"/>
    </row>
    <row r="165" spans="1:16" ht="14" x14ac:dyDescent="0.15">
      <c r="A165" s="16"/>
      <c r="B165" s="140"/>
      <c r="C165" s="140"/>
      <c r="D165" s="140"/>
      <c r="E165" s="140"/>
      <c r="F165" s="140"/>
      <c r="G165" s="14"/>
      <c r="H165" s="14"/>
      <c r="I165" s="14"/>
      <c r="J165" s="14"/>
      <c r="K165" s="14"/>
      <c r="L165" s="14"/>
      <c r="M165" s="14"/>
      <c r="N165" s="14"/>
      <c r="O165" s="14"/>
      <c r="P165" s="14"/>
    </row>
    <row r="166" spans="1:16" ht="14" x14ac:dyDescent="0.15">
      <c r="A166" s="16"/>
      <c r="B166" s="140"/>
      <c r="C166" s="140"/>
      <c r="D166" s="140"/>
      <c r="E166" s="140"/>
      <c r="F166" s="140"/>
      <c r="G166" s="14"/>
      <c r="H166" s="14"/>
      <c r="I166" s="14"/>
      <c r="J166" s="14"/>
      <c r="K166" s="14"/>
      <c r="L166" s="14"/>
      <c r="M166" s="14"/>
      <c r="N166" s="14"/>
      <c r="O166" s="14"/>
      <c r="P166" s="14"/>
    </row>
    <row r="167" spans="1:16" ht="14" x14ac:dyDescent="0.15">
      <c r="A167" s="16"/>
      <c r="B167" s="140"/>
      <c r="C167" s="140"/>
      <c r="D167" s="140"/>
      <c r="E167" s="140"/>
      <c r="F167" s="140"/>
      <c r="G167" s="14"/>
      <c r="H167" s="14"/>
      <c r="I167" s="14"/>
      <c r="J167" s="14"/>
      <c r="K167" s="14"/>
      <c r="L167" s="14"/>
      <c r="M167" s="14"/>
      <c r="N167" s="14"/>
      <c r="O167" s="14"/>
      <c r="P167" s="14"/>
    </row>
    <row r="168" spans="1:16" ht="14" x14ac:dyDescent="0.15">
      <c r="A168" s="16"/>
      <c r="B168" s="140"/>
      <c r="C168" s="140"/>
      <c r="D168" s="140"/>
      <c r="E168" s="140"/>
      <c r="F168" s="140"/>
      <c r="G168" s="14"/>
      <c r="H168" s="14"/>
      <c r="I168" s="14"/>
      <c r="J168" s="14"/>
      <c r="K168" s="14"/>
      <c r="L168" s="14"/>
      <c r="M168" s="14"/>
      <c r="N168" s="14"/>
      <c r="O168" s="14"/>
      <c r="P168" s="14"/>
    </row>
    <row r="169" spans="1:16" ht="14" x14ac:dyDescent="0.15">
      <c r="A169" s="16"/>
      <c r="B169" s="140"/>
      <c r="C169" s="140"/>
      <c r="D169" s="140"/>
      <c r="E169" s="140"/>
      <c r="F169" s="140"/>
      <c r="G169" s="14"/>
      <c r="H169" s="14"/>
      <c r="I169" s="14"/>
      <c r="J169" s="14"/>
      <c r="K169" s="14"/>
      <c r="L169" s="14"/>
      <c r="M169" s="14"/>
      <c r="N169" s="14"/>
      <c r="O169" s="14"/>
      <c r="P169" s="14"/>
    </row>
    <row r="170" spans="1:16" ht="14" x14ac:dyDescent="0.15">
      <c r="A170" s="16"/>
      <c r="B170" s="140"/>
      <c r="C170" s="140"/>
      <c r="D170" s="140"/>
      <c r="E170" s="140"/>
      <c r="F170" s="140"/>
      <c r="G170" s="14"/>
      <c r="H170" s="14"/>
      <c r="I170" s="14"/>
      <c r="J170" s="14"/>
      <c r="K170" s="14"/>
      <c r="L170" s="14"/>
      <c r="M170" s="14"/>
      <c r="N170" s="14"/>
      <c r="O170" s="14"/>
      <c r="P170" s="14"/>
    </row>
    <row r="171" spans="1:16" ht="14" x14ac:dyDescent="0.15">
      <c r="A171" s="16"/>
      <c r="B171" s="140"/>
      <c r="C171" s="140"/>
      <c r="D171" s="140"/>
      <c r="E171" s="140"/>
      <c r="F171" s="140"/>
      <c r="G171" s="14"/>
      <c r="H171" s="14"/>
      <c r="I171" s="14"/>
      <c r="J171" s="14"/>
      <c r="K171" s="14"/>
      <c r="L171" s="14"/>
      <c r="M171" s="14"/>
      <c r="N171" s="14"/>
      <c r="O171" s="14"/>
      <c r="P171" s="14"/>
    </row>
    <row r="172" spans="1:16" ht="14" x14ac:dyDescent="0.15">
      <c r="A172" s="16"/>
      <c r="B172" s="140"/>
      <c r="C172" s="140"/>
      <c r="D172" s="140"/>
      <c r="E172" s="140"/>
      <c r="F172" s="140"/>
      <c r="G172" s="14"/>
      <c r="H172" s="14"/>
      <c r="I172" s="14"/>
      <c r="J172" s="14"/>
      <c r="K172" s="14"/>
      <c r="L172" s="14"/>
      <c r="M172" s="14"/>
      <c r="N172" s="14"/>
      <c r="O172" s="14"/>
      <c r="P172" s="14"/>
    </row>
    <row r="173" spans="1:16" ht="14" x14ac:dyDescent="0.15">
      <c r="A173" s="16"/>
      <c r="B173" s="140"/>
      <c r="C173" s="140"/>
      <c r="D173" s="140"/>
      <c r="E173" s="140"/>
      <c r="F173" s="140"/>
      <c r="G173" s="14"/>
      <c r="H173" s="14"/>
      <c r="I173" s="14"/>
      <c r="J173" s="14"/>
      <c r="K173" s="14"/>
      <c r="L173" s="14"/>
      <c r="M173" s="14"/>
      <c r="N173" s="14"/>
      <c r="O173" s="14"/>
      <c r="P173" s="14"/>
    </row>
    <row r="174" spans="1:16" ht="14" x14ac:dyDescent="0.15">
      <c r="A174" s="16"/>
      <c r="B174" s="140"/>
      <c r="C174" s="140"/>
      <c r="D174" s="140"/>
      <c r="E174" s="140"/>
      <c r="F174" s="140"/>
      <c r="G174" s="14"/>
      <c r="H174" s="14"/>
      <c r="I174" s="14"/>
      <c r="J174" s="14"/>
      <c r="K174" s="14"/>
      <c r="L174" s="14"/>
      <c r="M174" s="14"/>
      <c r="N174" s="14"/>
      <c r="O174" s="14"/>
      <c r="P174" s="14"/>
    </row>
    <row r="175" spans="1:16" ht="14" x14ac:dyDescent="0.15">
      <c r="A175" s="16"/>
      <c r="B175" s="140"/>
      <c r="C175" s="140"/>
      <c r="D175" s="140"/>
      <c r="E175" s="140"/>
      <c r="F175" s="140"/>
      <c r="G175" s="14"/>
      <c r="H175" s="14"/>
      <c r="I175" s="14"/>
      <c r="J175" s="14"/>
      <c r="K175" s="14"/>
      <c r="L175" s="14"/>
      <c r="M175" s="14"/>
      <c r="N175" s="14"/>
      <c r="O175" s="14"/>
      <c r="P175" s="14"/>
    </row>
    <row r="176" spans="1:16" ht="14" x14ac:dyDescent="0.15">
      <c r="A176" s="16"/>
      <c r="B176" s="140"/>
      <c r="C176" s="140"/>
      <c r="D176" s="140"/>
      <c r="E176" s="140"/>
      <c r="F176" s="140"/>
      <c r="G176" s="14"/>
      <c r="H176" s="14"/>
      <c r="I176" s="14"/>
      <c r="J176" s="14"/>
      <c r="K176" s="14"/>
      <c r="L176" s="14"/>
      <c r="M176" s="14"/>
      <c r="N176" s="14"/>
      <c r="O176" s="14"/>
      <c r="P176" s="14"/>
    </row>
    <row r="177" spans="1:16" ht="14" x14ac:dyDescent="0.15">
      <c r="A177" s="16"/>
      <c r="B177" s="140"/>
      <c r="C177" s="140"/>
      <c r="D177" s="140"/>
      <c r="E177" s="140"/>
      <c r="F177" s="140"/>
      <c r="G177" s="14"/>
      <c r="H177" s="14"/>
      <c r="I177" s="14"/>
      <c r="J177" s="14"/>
      <c r="K177" s="14"/>
      <c r="L177" s="14"/>
      <c r="M177" s="14"/>
      <c r="N177" s="14"/>
      <c r="O177" s="14"/>
      <c r="P177" s="14"/>
    </row>
    <row r="178" spans="1:16" ht="14" x14ac:dyDescent="0.15">
      <c r="A178" s="16"/>
      <c r="B178" s="140"/>
      <c r="C178" s="140"/>
      <c r="D178" s="140"/>
      <c r="E178" s="140"/>
      <c r="F178" s="140"/>
      <c r="G178" s="14"/>
      <c r="H178" s="14"/>
      <c r="I178" s="14"/>
      <c r="J178" s="14"/>
      <c r="K178" s="14"/>
      <c r="L178" s="14"/>
      <c r="M178" s="14"/>
      <c r="N178" s="14"/>
      <c r="O178" s="14"/>
      <c r="P178" s="14"/>
    </row>
    <row r="179" spans="1:16" ht="14" x14ac:dyDescent="0.15">
      <c r="A179" s="16"/>
      <c r="B179" s="140"/>
      <c r="C179" s="140"/>
      <c r="D179" s="140"/>
      <c r="E179" s="140"/>
      <c r="F179" s="140"/>
      <c r="G179" s="14"/>
      <c r="H179" s="14"/>
      <c r="I179" s="14"/>
      <c r="J179" s="14"/>
      <c r="K179" s="14"/>
      <c r="L179" s="14"/>
      <c r="M179" s="14"/>
      <c r="N179" s="14"/>
      <c r="O179" s="14"/>
      <c r="P179" s="14"/>
    </row>
    <row r="180" spans="1:16" ht="14" x14ac:dyDescent="0.15">
      <c r="A180" s="16"/>
      <c r="B180" s="140"/>
      <c r="C180" s="140"/>
      <c r="D180" s="140"/>
      <c r="E180" s="140"/>
      <c r="F180" s="140"/>
      <c r="G180" s="14"/>
      <c r="H180" s="14"/>
      <c r="I180" s="14"/>
      <c r="J180" s="14"/>
      <c r="K180" s="14"/>
      <c r="L180" s="14"/>
      <c r="M180" s="14"/>
      <c r="N180" s="14"/>
      <c r="O180" s="14"/>
      <c r="P180" s="14"/>
    </row>
    <row r="181" spans="1:16" ht="14" x14ac:dyDescent="0.15">
      <c r="A181" s="16"/>
      <c r="B181" s="140"/>
      <c r="C181" s="140"/>
      <c r="D181" s="140"/>
      <c r="E181" s="140"/>
      <c r="F181" s="140"/>
      <c r="G181" s="14"/>
      <c r="H181" s="14"/>
      <c r="I181" s="14"/>
      <c r="J181" s="14"/>
      <c r="K181" s="14"/>
      <c r="L181" s="14"/>
      <c r="M181" s="14"/>
      <c r="N181" s="14"/>
      <c r="O181" s="14"/>
      <c r="P181" s="14"/>
    </row>
    <row r="182" spans="1:16" ht="14" x14ac:dyDescent="0.15">
      <c r="A182" s="16"/>
      <c r="B182" s="140"/>
      <c r="C182" s="140"/>
      <c r="D182" s="140"/>
      <c r="E182" s="140"/>
      <c r="F182" s="140"/>
      <c r="G182" s="14"/>
      <c r="H182" s="14"/>
      <c r="I182" s="14"/>
      <c r="J182" s="14"/>
      <c r="K182" s="14"/>
      <c r="L182" s="14"/>
      <c r="M182" s="14"/>
      <c r="N182" s="14"/>
      <c r="O182" s="14"/>
      <c r="P182" s="14"/>
    </row>
    <row r="183" spans="1:16" ht="14" x14ac:dyDescent="0.15">
      <c r="A183" s="16"/>
      <c r="B183" s="140"/>
      <c r="C183" s="140"/>
      <c r="D183" s="140"/>
      <c r="E183" s="140"/>
      <c r="F183" s="140"/>
      <c r="G183" s="14"/>
      <c r="H183" s="14"/>
      <c r="I183" s="14"/>
      <c r="J183" s="14"/>
      <c r="K183" s="14"/>
      <c r="L183" s="14"/>
      <c r="M183" s="14"/>
      <c r="N183" s="14"/>
      <c r="O183" s="14"/>
      <c r="P183" s="14"/>
    </row>
    <row r="184" spans="1:16" ht="14" x14ac:dyDescent="0.15">
      <c r="A184" s="16"/>
      <c r="B184" s="140"/>
      <c r="C184" s="140"/>
      <c r="D184" s="140"/>
      <c r="E184" s="140"/>
      <c r="F184" s="140"/>
      <c r="G184" s="14"/>
      <c r="H184" s="14"/>
      <c r="I184" s="14"/>
      <c r="J184" s="14"/>
      <c r="K184" s="14"/>
      <c r="L184" s="14"/>
      <c r="M184" s="14"/>
      <c r="N184" s="14"/>
      <c r="O184" s="14"/>
      <c r="P184" s="14"/>
    </row>
    <row r="185" spans="1:16" ht="14" x14ac:dyDescent="0.15">
      <c r="A185" s="16"/>
      <c r="B185" s="140"/>
      <c r="C185" s="140"/>
      <c r="D185" s="140"/>
      <c r="E185" s="140"/>
      <c r="F185" s="140"/>
      <c r="G185" s="14"/>
      <c r="H185" s="14"/>
      <c r="I185" s="14"/>
      <c r="J185" s="14"/>
      <c r="K185" s="14"/>
      <c r="L185" s="14"/>
      <c r="M185" s="14"/>
      <c r="N185" s="14"/>
      <c r="O185" s="14"/>
      <c r="P185" s="14"/>
    </row>
    <row r="186" spans="1:16" ht="14" x14ac:dyDescent="0.15">
      <c r="A186" s="16"/>
      <c r="B186" s="140"/>
      <c r="C186" s="140"/>
      <c r="D186" s="140"/>
      <c r="E186" s="140"/>
      <c r="F186" s="140"/>
      <c r="G186" s="14"/>
      <c r="H186" s="14"/>
      <c r="I186" s="14"/>
      <c r="J186" s="14"/>
      <c r="K186" s="14"/>
      <c r="L186" s="14"/>
      <c r="M186" s="14"/>
      <c r="N186" s="14"/>
      <c r="O186" s="14"/>
      <c r="P186" s="14"/>
    </row>
    <row r="187" spans="1:16" ht="14" x14ac:dyDescent="0.15">
      <c r="A187" s="16"/>
      <c r="B187" s="140"/>
      <c r="C187" s="140"/>
      <c r="D187" s="140"/>
      <c r="E187" s="140"/>
      <c r="F187" s="140"/>
      <c r="G187" s="14"/>
      <c r="H187" s="14"/>
      <c r="I187" s="14"/>
      <c r="J187" s="14"/>
      <c r="K187" s="14"/>
      <c r="L187" s="14"/>
      <c r="M187" s="14"/>
      <c r="N187" s="14"/>
      <c r="O187" s="14"/>
      <c r="P187" s="14"/>
    </row>
    <row r="188" spans="1:16" ht="14" x14ac:dyDescent="0.15">
      <c r="A188" s="16"/>
      <c r="B188" s="140"/>
      <c r="C188" s="140"/>
      <c r="D188" s="140"/>
      <c r="E188" s="140"/>
      <c r="F188" s="140"/>
      <c r="G188" s="14"/>
      <c r="H188" s="14"/>
      <c r="I188" s="14"/>
      <c r="J188" s="14"/>
      <c r="K188" s="14"/>
      <c r="L188" s="14"/>
      <c r="M188" s="14"/>
      <c r="N188" s="14"/>
      <c r="O188" s="14"/>
      <c r="P188" s="14"/>
    </row>
    <row r="189" spans="1:16" ht="14" x14ac:dyDescent="0.15">
      <c r="A189" s="16"/>
      <c r="B189" s="140"/>
      <c r="C189" s="140"/>
      <c r="D189" s="140"/>
      <c r="E189" s="140"/>
      <c r="F189" s="140"/>
      <c r="G189" s="14"/>
      <c r="H189" s="14"/>
      <c r="I189" s="14"/>
      <c r="J189" s="14"/>
      <c r="K189" s="14"/>
      <c r="L189" s="14"/>
      <c r="M189" s="14"/>
      <c r="N189" s="14"/>
      <c r="O189" s="14"/>
      <c r="P189" s="14"/>
    </row>
    <row r="190" spans="1:16" ht="14" x14ac:dyDescent="0.15">
      <c r="A190" s="16"/>
      <c r="B190" s="140"/>
      <c r="C190" s="140"/>
      <c r="D190" s="140"/>
      <c r="E190" s="140"/>
      <c r="F190" s="140"/>
      <c r="G190" s="14"/>
      <c r="H190" s="14"/>
      <c r="I190" s="14"/>
      <c r="J190" s="14"/>
      <c r="K190" s="14"/>
      <c r="L190" s="14"/>
      <c r="M190" s="14"/>
      <c r="N190" s="14"/>
      <c r="O190" s="14"/>
      <c r="P190" s="14"/>
    </row>
    <row r="191" spans="1:16" ht="14" x14ac:dyDescent="0.15">
      <c r="A191" s="16"/>
      <c r="B191" s="140"/>
      <c r="C191" s="140"/>
      <c r="D191" s="140"/>
      <c r="E191" s="140"/>
      <c r="F191" s="140"/>
      <c r="G191" s="14"/>
      <c r="H191" s="14"/>
      <c r="I191" s="14"/>
      <c r="J191" s="14"/>
      <c r="K191" s="14"/>
      <c r="L191" s="14"/>
      <c r="M191" s="14"/>
      <c r="N191" s="14"/>
      <c r="O191" s="14"/>
      <c r="P191" s="14"/>
    </row>
    <row r="192" spans="1:16" ht="14" x14ac:dyDescent="0.15">
      <c r="A192" s="16"/>
      <c r="B192" s="140"/>
      <c r="C192" s="140"/>
      <c r="D192" s="140"/>
      <c r="E192" s="140"/>
      <c r="F192" s="140"/>
      <c r="G192" s="14"/>
      <c r="H192" s="14"/>
      <c r="I192" s="14"/>
      <c r="J192" s="14"/>
      <c r="K192" s="14"/>
      <c r="L192" s="14"/>
      <c r="M192" s="14"/>
      <c r="N192" s="14"/>
      <c r="O192" s="14"/>
      <c r="P192" s="14"/>
    </row>
    <row r="193" spans="1:16" ht="14" x14ac:dyDescent="0.15">
      <c r="A193" s="16"/>
      <c r="B193" s="140"/>
      <c r="C193" s="140"/>
      <c r="D193" s="140"/>
      <c r="E193" s="140"/>
      <c r="F193" s="140"/>
      <c r="G193" s="14"/>
      <c r="H193" s="14"/>
      <c r="I193" s="14"/>
      <c r="J193" s="14"/>
      <c r="K193" s="14"/>
      <c r="L193" s="14"/>
      <c r="M193" s="14"/>
      <c r="N193" s="14"/>
      <c r="O193" s="14"/>
      <c r="P193" s="14"/>
    </row>
    <row r="194" spans="1:16" ht="14" x14ac:dyDescent="0.15">
      <c r="A194" s="16"/>
      <c r="B194" s="140"/>
      <c r="C194" s="140"/>
      <c r="D194" s="140"/>
      <c r="E194" s="140"/>
      <c r="F194" s="140"/>
      <c r="G194" s="14"/>
      <c r="H194" s="14"/>
      <c r="I194" s="14"/>
      <c r="J194" s="14"/>
      <c r="K194" s="14"/>
      <c r="L194" s="14"/>
      <c r="M194" s="14"/>
      <c r="N194" s="14"/>
      <c r="O194" s="14"/>
      <c r="P194" s="14"/>
    </row>
    <row r="195" spans="1:16" ht="14" x14ac:dyDescent="0.15">
      <c r="A195" s="16"/>
      <c r="B195" s="140"/>
      <c r="C195" s="140"/>
      <c r="D195" s="140"/>
      <c r="E195" s="140"/>
      <c r="F195" s="140"/>
      <c r="G195" s="14"/>
      <c r="H195" s="14"/>
      <c r="I195" s="14"/>
      <c r="J195" s="14"/>
      <c r="K195" s="14"/>
      <c r="L195" s="14"/>
      <c r="M195" s="14"/>
      <c r="N195" s="14"/>
      <c r="O195" s="14"/>
      <c r="P195" s="14"/>
    </row>
    <row r="196" spans="1:16" ht="14" x14ac:dyDescent="0.15">
      <c r="A196" s="16"/>
      <c r="B196" s="140"/>
      <c r="C196" s="140"/>
      <c r="D196" s="140"/>
      <c r="E196" s="140"/>
      <c r="F196" s="140"/>
      <c r="G196" s="14"/>
      <c r="H196" s="14"/>
      <c r="I196" s="14"/>
      <c r="J196" s="14"/>
      <c r="K196" s="14"/>
      <c r="L196" s="14"/>
      <c r="M196" s="14"/>
      <c r="N196" s="14"/>
      <c r="O196" s="14"/>
      <c r="P196" s="14"/>
    </row>
    <row r="197" spans="1:16" ht="14" x14ac:dyDescent="0.15">
      <c r="A197" s="16"/>
      <c r="B197" s="140"/>
      <c r="C197" s="140"/>
      <c r="D197" s="140"/>
      <c r="E197" s="140"/>
      <c r="F197" s="140"/>
      <c r="G197" s="14"/>
      <c r="H197" s="14"/>
      <c r="I197" s="14"/>
      <c r="J197" s="14"/>
      <c r="K197" s="14"/>
      <c r="L197" s="14"/>
      <c r="M197" s="14"/>
      <c r="N197" s="14"/>
      <c r="O197" s="14"/>
      <c r="P197" s="14"/>
    </row>
    <row r="198" spans="1:16" ht="14" x14ac:dyDescent="0.15">
      <c r="A198" s="16"/>
      <c r="B198" s="140"/>
      <c r="C198" s="140"/>
      <c r="D198" s="140"/>
      <c r="E198" s="140"/>
      <c r="F198" s="140"/>
      <c r="G198" s="14"/>
      <c r="H198" s="14"/>
      <c r="I198" s="14"/>
      <c r="J198" s="14"/>
      <c r="K198" s="14"/>
      <c r="L198" s="14"/>
      <c r="M198" s="14"/>
      <c r="N198" s="14"/>
      <c r="O198" s="14"/>
      <c r="P198" s="14"/>
    </row>
    <row r="199" spans="1:16" ht="14" x14ac:dyDescent="0.15">
      <c r="A199" s="16"/>
      <c r="B199" s="140"/>
      <c r="C199" s="140"/>
      <c r="D199" s="140"/>
      <c r="E199" s="140"/>
      <c r="F199" s="140"/>
      <c r="G199" s="14"/>
      <c r="H199" s="14"/>
      <c r="I199" s="14"/>
      <c r="J199" s="14"/>
      <c r="K199" s="14"/>
      <c r="L199" s="14"/>
      <c r="M199" s="14"/>
      <c r="N199" s="14"/>
      <c r="O199" s="14"/>
      <c r="P199" s="14"/>
    </row>
    <row r="200" spans="1:16" ht="14" x14ac:dyDescent="0.15">
      <c r="A200" s="16"/>
      <c r="B200" s="140"/>
      <c r="C200" s="140"/>
      <c r="D200" s="140"/>
      <c r="E200" s="140"/>
      <c r="F200" s="140"/>
      <c r="G200" s="14"/>
      <c r="H200" s="14"/>
      <c r="I200" s="14"/>
      <c r="J200" s="14"/>
      <c r="K200" s="14"/>
      <c r="L200" s="14"/>
      <c r="M200" s="14"/>
      <c r="N200" s="14"/>
      <c r="O200" s="14"/>
      <c r="P200" s="14"/>
    </row>
    <row r="201" spans="1:16" ht="14" x14ac:dyDescent="0.15">
      <c r="A201" s="16"/>
      <c r="B201" s="140"/>
      <c r="C201" s="140"/>
      <c r="D201" s="140"/>
      <c r="E201" s="140"/>
      <c r="F201" s="140"/>
      <c r="G201" s="14"/>
      <c r="H201" s="14"/>
      <c r="I201" s="14"/>
      <c r="J201" s="14"/>
      <c r="K201" s="14"/>
      <c r="L201" s="14"/>
      <c r="M201" s="14"/>
      <c r="N201" s="14"/>
      <c r="O201" s="14"/>
      <c r="P201" s="14"/>
    </row>
    <row r="202" spans="1:16" ht="14" x14ac:dyDescent="0.15">
      <c r="A202" s="16"/>
      <c r="B202" s="140"/>
      <c r="C202" s="140"/>
      <c r="D202" s="140"/>
      <c r="E202" s="140"/>
      <c r="F202" s="140"/>
      <c r="G202" s="14"/>
      <c r="H202" s="14"/>
      <c r="I202" s="14"/>
      <c r="J202" s="14"/>
      <c r="K202" s="14"/>
      <c r="L202" s="14"/>
      <c r="M202" s="14"/>
      <c r="N202" s="14"/>
      <c r="O202" s="14"/>
      <c r="P202" s="14"/>
    </row>
    <row r="203" spans="1:16" ht="14" x14ac:dyDescent="0.15">
      <c r="A203" s="16"/>
      <c r="B203" s="140"/>
      <c r="C203" s="140"/>
      <c r="D203" s="140"/>
      <c r="E203" s="140"/>
      <c r="F203" s="140"/>
      <c r="G203" s="14"/>
      <c r="H203" s="14"/>
      <c r="I203" s="14"/>
      <c r="J203" s="14"/>
      <c r="K203" s="14"/>
      <c r="L203" s="14"/>
      <c r="M203" s="14"/>
      <c r="N203" s="14"/>
      <c r="O203" s="14"/>
      <c r="P203" s="14"/>
    </row>
    <row r="204" spans="1:16" ht="14" x14ac:dyDescent="0.15">
      <c r="A204" s="16"/>
      <c r="B204" s="140"/>
      <c r="C204" s="140"/>
      <c r="D204" s="140"/>
      <c r="E204" s="140"/>
      <c r="F204" s="140"/>
      <c r="G204" s="14"/>
      <c r="H204" s="14"/>
      <c r="I204" s="14"/>
      <c r="J204" s="14"/>
      <c r="K204" s="14"/>
      <c r="L204" s="14"/>
      <c r="M204" s="14"/>
      <c r="N204" s="14"/>
      <c r="O204" s="14"/>
      <c r="P204" s="14"/>
    </row>
    <row r="205" spans="1:16" ht="14" x14ac:dyDescent="0.15">
      <c r="A205" s="16"/>
      <c r="B205" s="140"/>
      <c r="C205" s="140"/>
      <c r="D205" s="140"/>
      <c r="E205" s="140"/>
      <c r="F205" s="140"/>
      <c r="G205" s="14"/>
      <c r="H205" s="14"/>
      <c r="I205" s="14"/>
      <c r="J205" s="14"/>
      <c r="K205" s="14"/>
      <c r="L205" s="14"/>
      <c r="M205" s="14"/>
      <c r="N205" s="14"/>
      <c r="O205" s="14"/>
      <c r="P205" s="14"/>
    </row>
    <row r="206" spans="1:16" ht="14" x14ac:dyDescent="0.15">
      <c r="A206" s="16"/>
      <c r="B206" s="140"/>
      <c r="C206" s="140"/>
      <c r="D206" s="140"/>
      <c r="E206" s="140"/>
      <c r="F206" s="140"/>
      <c r="G206" s="14"/>
      <c r="H206" s="14"/>
      <c r="I206" s="14"/>
      <c r="J206" s="14"/>
      <c r="K206" s="14"/>
      <c r="L206" s="14"/>
      <c r="M206" s="14"/>
      <c r="N206" s="14"/>
      <c r="O206" s="14"/>
      <c r="P206" s="14"/>
    </row>
    <row r="207" spans="1:16" ht="14" x14ac:dyDescent="0.15">
      <c r="A207" s="16"/>
      <c r="B207" s="140"/>
      <c r="C207" s="140"/>
      <c r="D207" s="140"/>
      <c r="E207" s="140"/>
      <c r="F207" s="140"/>
      <c r="G207" s="14"/>
      <c r="H207" s="14"/>
      <c r="I207" s="14"/>
      <c r="J207" s="14"/>
      <c r="K207" s="14"/>
      <c r="L207" s="14"/>
      <c r="M207" s="14"/>
      <c r="N207" s="14"/>
      <c r="O207" s="14"/>
      <c r="P207" s="14"/>
    </row>
    <row r="208" spans="1:16" ht="14" x14ac:dyDescent="0.15">
      <c r="A208" s="16"/>
      <c r="B208" s="140"/>
      <c r="C208" s="140"/>
      <c r="D208" s="140"/>
      <c r="E208" s="140"/>
      <c r="F208" s="140"/>
      <c r="G208" s="14"/>
      <c r="H208" s="14"/>
      <c r="I208" s="14"/>
      <c r="J208" s="14"/>
      <c r="K208" s="14"/>
      <c r="L208" s="14"/>
      <c r="M208" s="14"/>
      <c r="N208" s="14"/>
      <c r="O208" s="14"/>
      <c r="P208" s="14"/>
    </row>
    <row r="209" spans="1:16" ht="14" x14ac:dyDescent="0.15">
      <c r="A209" s="16"/>
      <c r="B209" s="140"/>
      <c r="C209" s="140"/>
      <c r="D209" s="140"/>
      <c r="E209" s="140"/>
      <c r="F209" s="140"/>
      <c r="G209" s="14"/>
      <c r="H209" s="14"/>
      <c r="I209" s="14"/>
      <c r="J209" s="14"/>
      <c r="K209" s="14"/>
      <c r="L209" s="14"/>
      <c r="M209" s="14"/>
      <c r="N209" s="14"/>
      <c r="O209" s="14"/>
      <c r="P209" s="14"/>
    </row>
    <row r="210" spans="1:16" ht="14" x14ac:dyDescent="0.15">
      <c r="A210" s="16"/>
      <c r="B210" s="140"/>
      <c r="C210" s="140"/>
      <c r="D210" s="140"/>
      <c r="E210" s="140"/>
      <c r="F210" s="140"/>
      <c r="G210" s="14"/>
      <c r="H210" s="14"/>
      <c r="I210" s="14"/>
      <c r="J210" s="14"/>
      <c r="K210" s="14"/>
      <c r="L210" s="14"/>
      <c r="M210" s="14"/>
      <c r="N210" s="14"/>
      <c r="O210" s="14"/>
      <c r="P210" s="14"/>
    </row>
    <row r="211" spans="1:16" ht="14" x14ac:dyDescent="0.15">
      <c r="A211" s="16"/>
      <c r="B211" s="140"/>
      <c r="C211" s="140"/>
      <c r="D211" s="140"/>
      <c r="E211" s="140"/>
      <c r="F211" s="140"/>
      <c r="G211" s="14"/>
      <c r="H211" s="14"/>
      <c r="I211" s="14"/>
      <c r="J211" s="14"/>
      <c r="K211" s="14"/>
      <c r="L211" s="14"/>
      <c r="M211" s="14"/>
      <c r="N211" s="14"/>
      <c r="O211" s="14"/>
      <c r="P211" s="14"/>
    </row>
    <row r="212" spans="1:16" ht="14" x14ac:dyDescent="0.15">
      <c r="A212" s="16"/>
      <c r="B212" s="140"/>
      <c r="C212" s="140"/>
      <c r="D212" s="140"/>
      <c r="E212" s="140"/>
      <c r="F212" s="140"/>
      <c r="G212" s="14"/>
      <c r="H212" s="14"/>
      <c r="I212" s="14"/>
      <c r="J212" s="14"/>
      <c r="K212" s="14"/>
      <c r="L212" s="14"/>
      <c r="M212" s="14"/>
      <c r="N212" s="14"/>
      <c r="O212" s="14"/>
      <c r="P212" s="14"/>
    </row>
    <row r="213" spans="1:16" ht="14" x14ac:dyDescent="0.15">
      <c r="A213" s="16"/>
      <c r="B213" s="140"/>
      <c r="C213" s="140"/>
      <c r="D213" s="140"/>
      <c r="E213" s="140"/>
      <c r="F213" s="140"/>
      <c r="G213" s="14"/>
      <c r="H213" s="14"/>
      <c r="I213" s="14"/>
      <c r="J213" s="14"/>
      <c r="K213" s="14"/>
      <c r="L213" s="14"/>
      <c r="M213" s="14"/>
      <c r="N213" s="14"/>
      <c r="O213" s="14"/>
      <c r="P213" s="14"/>
    </row>
    <row r="214" spans="1:16" ht="14" x14ac:dyDescent="0.15">
      <c r="A214" s="16"/>
      <c r="B214" s="140"/>
      <c r="C214" s="140"/>
      <c r="D214" s="140"/>
      <c r="E214" s="140"/>
      <c r="F214" s="140"/>
      <c r="G214" s="14"/>
      <c r="H214" s="14"/>
      <c r="I214" s="14"/>
      <c r="J214" s="14"/>
      <c r="K214" s="14"/>
      <c r="L214" s="14"/>
      <c r="M214" s="14"/>
      <c r="N214" s="14"/>
      <c r="O214" s="14"/>
      <c r="P214" s="14"/>
    </row>
    <row r="215" spans="1:16" ht="14" x14ac:dyDescent="0.15">
      <c r="A215" s="16"/>
      <c r="B215" s="140"/>
      <c r="C215" s="140"/>
      <c r="D215" s="140"/>
      <c r="E215" s="140"/>
      <c r="F215" s="140"/>
      <c r="G215" s="14"/>
      <c r="H215" s="14"/>
      <c r="I215" s="14"/>
      <c r="J215" s="14"/>
      <c r="K215" s="14"/>
      <c r="L215" s="14"/>
      <c r="M215" s="14"/>
      <c r="N215" s="14"/>
      <c r="O215" s="14"/>
      <c r="P215" s="14"/>
    </row>
    <row r="216" spans="1:16" ht="14" x14ac:dyDescent="0.15">
      <c r="A216" s="16"/>
      <c r="B216" s="140"/>
      <c r="C216" s="140"/>
      <c r="D216" s="140"/>
      <c r="E216" s="140"/>
      <c r="F216" s="140"/>
      <c r="G216" s="14"/>
      <c r="H216" s="14"/>
      <c r="I216" s="14"/>
      <c r="J216" s="14"/>
      <c r="K216" s="14"/>
      <c r="L216" s="14"/>
      <c r="M216" s="14"/>
      <c r="N216" s="14"/>
      <c r="O216" s="14"/>
      <c r="P216" s="14"/>
    </row>
    <row r="217" spans="1:16" ht="14" x14ac:dyDescent="0.15">
      <c r="A217" s="16"/>
      <c r="B217" s="140"/>
      <c r="C217" s="140"/>
      <c r="D217" s="140"/>
      <c r="E217" s="140"/>
      <c r="F217" s="140"/>
      <c r="G217" s="14"/>
      <c r="H217" s="14"/>
      <c r="I217" s="14"/>
      <c r="J217" s="14"/>
      <c r="K217" s="14"/>
      <c r="L217" s="14"/>
      <c r="M217" s="14"/>
      <c r="N217" s="14"/>
      <c r="O217" s="14"/>
      <c r="P217" s="14"/>
    </row>
    <row r="218" spans="1:16" ht="14" x14ac:dyDescent="0.15">
      <c r="A218" s="16"/>
      <c r="B218" s="140"/>
      <c r="C218" s="140"/>
      <c r="D218" s="140"/>
      <c r="E218" s="140"/>
      <c r="F218" s="140"/>
      <c r="G218" s="14"/>
      <c r="H218" s="14"/>
      <c r="I218" s="14"/>
      <c r="J218" s="14"/>
      <c r="K218" s="14"/>
      <c r="L218" s="14"/>
      <c r="M218" s="14"/>
      <c r="N218" s="14"/>
      <c r="O218" s="14"/>
      <c r="P218" s="14"/>
    </row>
    <row r="219" spans="1:16" ht="14" x14ac:dyDescent="0.15">
      <c r="A219" s="16"/>
      <c r="B219" s="140"/>
      <c r="C219" s="140"/>
      <c r="D219" s="140"/>
      <c r="E219" s="140"/>
      <c r="F219" s="140"/>
      <c r="G219" s="14"/>
      <c r="H219" s="14"/>
      <c r="I219" s="14"/>
      <c r="J219" s="14"/>
      <c r="K219" s="14"/>
      <c r="L219" s="14"/>
      <c r="M219" s="14"/>
      <c r="N219" s="14"/>
      <c r="O219" s="14"/>
      <c r="P219" s="14"/>
    </row>
    <row r="220" spans="1:16" ht="14" x14ac:dyDescent="0.15">
      <c r="A220" s="16"/>
      <c r="B220" s="140"/>
      <c r="C220" s="140"/>
      <c r="D220" s="140"/>
      <c r="E220" s="140"/>
      <c r="F220" s="140"/>
      <c r="G220" s="14"/>
      <c r="H220" s="14"/>
      <c r="I220" s="14"/>
      <c r="J220" s="14"/>
      <c r="K220" s="14"/>
      <c r="L220" s="14"/>
      <c r="M220" s="14"/>
      <c r="N220" s="14"/>
      <c r="O220" s="14"/>
      <c r="P220" s="14"/>
    </row>
    <row r="221" spans="1:16" ht="14" x14ac:dyDescent="0.15">
      <c r="A221" s="16"/>
      <c r="B221" s="140"/>
      <c r="C221" s="140"/>
      <c r="D221" s="140"/>
      <c r="E221" s="140"/>
      <c r="F221" s="140"/>
      <c r="G221" s="14"/>
      <c r="H221" s="14"/>
      <c r="I221" s="14"/>
      <c r="J221" s="14"/>
      <c r="K221" s="14"/>
      <c r="L221" s="14"/>
      <c r="M221" s="14"/>
      <c r="N221" s="14"/>
      <c r="O221" s="14"/>
      <c r="P221" s="14"/>
    </row>
    <row r="222" spans="1:16" ht="14" x14ac:dyDescent="0.15">
      <c r="A222" s="16"/>
      <c r="B222" s="140"/>
      <c r="C222" s="140"/>
      <c r="D222" s="140"/>
      <c r="E222" s="140"/>
      <c r="F222" s="140"/>
      <c r="G222" s="14"/>
      <c r="H222" s="14"/>
      <c r="I222" s="14"/>
      <c r="J222" s="14"/>
      <c r="K222" s="14"/>
      <c r="L222" s="14"/>
      <c r="M222" s="14"/>
      <c r="N222" s="14"/>
      <c r="O222" s="14"/>
      <c r="P222" s="14"/>
    </row>
    <row r="223" spans="1:16" ht="14" x14ac:dyDescent="0.15">
      <c r="A223" s="16"/>
      <c r="B223" s="140"/>
      <c r="C223" s="140"/>
      <c r="D223" s="140"/>
      <c r="E223" s="140"/>
      <c r="F223" s="140"/>
      <c r="G223" s="14"/>
      <c r="H223" s="14"/>
      <c r="I223" s="14"/>
      <c r="J223" s="14"/>
      <c r="K223" s="14"/>
      <c r="L223" s="14"/>
      <c r="M223" s="14"/>
      <c r="N223" s="14"/>
      <c r="O223" s="14"/>
      <c r="P223" s="14"/>
    </row>
    <row r="224" spans="1:16" ht="14" x14ac:dyDescent="0.15">
      <c r="A224" s="16"/>
      <c r="B224" s="140"/>
      <c r="C224" s="140"/>
      <c r="D224" s="140"/>
      <c r="E224" s="140"/>
      <c r="F224" s="140"/>
      <c r="G224" s="14"/>
      <c r="H224" s="14"/>
      <c r="I224" s="14"/>
      <c r="J224" s="14"/>
      <c r="K224" s="14"/>
      <c r="L224" s="14"/>
      <c r="M224" s="14"/>
      <c r="N224" s="14"/>
      <c r="O224" s="14"/>
      <c r="P224" s="14"/>
    </row>
    <row r="225" spans="1:16" ht="14" x14ac:dyDescent="0.15">
      <c r="A225" s="16"/>
      <c r="B225" s="140"/>
      <c r="C225" s="140"/>
      <c r="D225" s="140"/>
      <c r="E225" s="140"/>
      <c r="F225" s="140"/>
      <c r="G225" s="14"/>
      <c r="H225" s="14"/>
      <c r="I225" s="14"/>
      <c r="J225" s="14"/>
      <c r="K225" s="14"/>
      <c r="L225" s="14"/>
      <c r="M225" s="14"/>
      <c r="N225" s="14"/>
      <c r="O225" s="14"/>
      <c r="P225" s="14"/>
    </row>
    <row r="226" spans="1:16" ht="14" x14ac:dyDescent="0.15">
      <c r="A226" s="16"/>
      <c r="B226" s="140"/>
      <c r="C226" s="140"/>
      <c r="D226" s="140"/>
      <c r="E226" s="140"/>
      <c r="F226" s="140"/>
      <c r="G226" s="14"/>
      <c r="H226" s="14"/>
      <c r="I226" s="14"/>
      <c r="J226" s="14"/>
      <c r="K226" s="14"/>
      <c r="L226" s="14"/>
      <c r="M226" s="14"/>
      <c r="N226" s="14"/>
      <c r="O226" s="14"/>
      <c r="P226" s="14"/>
    </row>
    <row r="227" spans="1:16" ht="14" x14ac:dyDescent="0.15">
      <c r="A227" s="16"/>
      <c r="B227" s="140"/>
      <c r="C227" s="140"/>
      <c r="D227" s="140"/>
      <c r="E227" s="140"/>
      <c r="F227" s="140"/>
      <c r="G227" s="14"/>
      <c r="H227" s="14"/>
      <c r="I227" s="14"/>
      <c r="J227" s="14"/>
      <c r="K227" s="14"/>
      <c r="L227" s="14"/>
      <c r="M227" s="14"/>
      <c r="N227" s="14"/>
      <c r="O227" s="14"/>
      <c r="P227" s="14"/>
    </row>
    <row r="228" spans="1:16" ht="14" x14ac:dyDescent="0.15">
      <c r="A228" s="16"/>
      <c r="B228" s="140"/>
      <c r="C228" s="140"/>
      <c r="D228" s="140"/>
      <c r="E228" s="140"/>
      <c r="F228" s="140"/>
      <c r="G228" s="14"/>
      <c r="H228" s="14"/>
      <c r="I228" s="14"/>
      <c r="J228" s="14"/>
      <c r="K228" s="14"/>
      <c r="L228" s="14"/>
      <c r="M228" s="14"/>
      <c r="N228" s="14"/>
      <c r="O228" s="14"/>
      <c r="P228" s="14"/>
    </row>
    <row r="229" spans="1:16" ht="14" x14ac:dyDescent="0.15">
      <c r="A229" s="16"/>
      <c r="B229" s="140"/>
      <c r="C229" s="140"/>
      <c r="D229" s="140"/>
      <c r="E229" s="140"/>
      <c r="F229" s="140"/>
      <c r="G229" s="14"/>
      <c r="H229" s="14"/>
      <c r="I229" s="14"/>
      <c r="J229" s="14"/>
      <c r="K229" s="14"/>
      <c r="L229" s="14"/>
      <c r="M229" s="14"/>
      <c r="N229" s="14"/>
      <c r="O229" s="14"/>
      <c r="P229" s="14"/>
    </row>
    <row r="230" spans="1:16" ht="14" x14ac:dyDescent="0.15">
      <c r="A230" s="16"/>
      <c r="B230" s="140"/>
      <c r="C230" s="140"/>
      <c r="D230" s="140"/>
      <c r="E230" s="140"/>
      <c r="F230" s="140"/>
      <c r="G230" s="14"/>
      <c r="H230" s="14"/>
      <c r="I230" s="14"/>
      <c r="J230" s="14"/>
      <c r="K230" s="14"/>
      <c r="L230" s="14"/>
      <c r="M230" s="14"/>
      <c r="N230" s="14"/>
      <c r="O230" s="14"/>
      <c r="P230" s="14"/>
    </row>
    <row r="231" spans="1:16" ht="14" x14ac:dyDescent="0.15">
      <c r="A231" s="16"/>
      <c r="B231" s="140"/>
      <c r="C231" s="140"/>
      <c r="D231" s="140"/>
      <c r="E231" s="140"/>
      <c r="F231" s="140"/>
      <c r="G231" s="14"/>
      <c r="H231" s="14"/>
      <c r="I231" s="14"/>
      <c r="J231" s="14"/>
      <c r="K231" s="14"/>
      <c r="L231" s="14"/>
      <c r="M231" s="14"/>
      <c r="N231" s="14"/>
      <c r="O231" s="14"/>
      <c r="P231" s="14"/>
    </row>
    <row r="232" spans="1:16" ht="14" x14ac:dyDescent="0.15">
      <c r="A232" s="16"/>
      <c r="B232" s="140"/>
      <c r="C232" s="140"/>
      <c r="D232" s="140"/>
      <c r="E232" s="140"/>
      <c r="F232" s="140"/>
      <c r="G232" s="14"/>
      <c r="H232" s="14"/>
      <c r="I232" s="14"/>
      <c r="J232" s="14"/>
      <c r="K232" s="14"/>
      <c r="L232" s="14"/>
      <c r="M232" s="14"/>
      <c r="N232" s="14"/>
      <c r="O232" s="14"/>
      <c r="P232" s="14"/>
    </row>
    <row r="233" spans="1:16" ht="14" x14ac:dyDescent="0.15">
      <c r="A233" s="16"/>
      <c r="B233" s="140"/>
      <c r="C233" s="140"/>
      <c r="D233" s="140"/>
      <c r="E233" s="140"/>
      <c r="F233" s="140"/>
      <c r="G233" s="14"/>
      <c r="H233" s="14"/>
      <c r="I233" s="14"/>
      <c r="J233" s="14"/>
      <c r="K233" s="14"/>
      <c r="L233" s="14"/>
      <c r="M233" s="14"/>
      <c r="N233" s="14"/>
      <c r="O233" s="14"/>
      <c r="P233" s="14"/>
    </row>
    <row r="234" spans="1:16" ht="14" x14ac:dyDescent="0.15">
      <c r="A234" s="16"/>
      <c r="B234" s="140"/>
      <c r="C234" s="140"/>
      <c r="D234" s="140"/>
      <c r="E234" s="140"/>
      <c r="F234" s="140"/>
      <c r="G234" s="14"/>
      <c r="H234" s="14"/>
      <c r="I234" s="14"/>
      <c r="J234" s="14"/>
      <c r="K234" s="14"/>
      <c r="L234" s="14"/>
      <c r="M234" s="14"/>
      <c r="N234" s="14"/>
      <c r="O234" s="14"/>
      <c r="P234" s="14"/>
    </row>
    <row r="235" spans="1:16" ht="14" x14ac:dyDescent="0.15">
      <c r="A235" s="16"/>
      <c r="B235" s="140"/>
      <c r="C235" s="140"/>
      <c r="D235" s="140"/>
      <c r="E235" s="140"/>
      <c r="F235" s="140"/>
      <c r="G235" s="14"/>
      <c r="H235" s="14"/>
      <c r="I235" s="14"/>
      <c r="J235" s="14"/>
      <c r="K235" s="14"/>
      <c r="L235" s="14"/>
      <c r="M235" s="14"/>
      <c r="N235" s="14"/>
      <c r="O235" s="14"/>
      <c r="P235" s="14"/>
    </row>
    <row r="236" spans="1:16" ht="14" x14ac:dyDescent="0.15">
      <c r="A236" s="16"/>
      <c r="B236" s="140"/>
      <c r="C236" s="140"/>
      <c r="D236" s="140"/>
      <c r="E236" s="140"/>
      <c r="F236" s="140"/>
      <c r="G236" s="14"/>
      <c r="H236" s="14"/>
      <c r="I236" s="14"/>
      <c r="J236" s="14"/>
      <c r="K236" s="14"/>
      <c r="L236" s="14"/>
      <c r="M236" s="14"/>
      <c r="N236" s="14"/>
      <c r="O236" s="14"/>
      <c r="P236" s="14"/>
    </row>
    <row r="237" spans="1:16" ht="14" x14ac:dyDescent="0.15">
      <c r="A237" s="16"/>
      <c r="B237" s="140"/>
      <c r="C237" s="140"/>
      <c r="D237" s="140"/>
      <c r="E237" s="140"/>
      <c r="F237" s="140"/>
      <c r="G237" s="14"/>
      <c r="H237" s="14"/>
      <c r="I237" s="14"/>
      <c r="J237" s="14"/>
      <c r="K237" s="14"/>
      <c r="L237" s="14"/>
      <c r="M237" s="14"/>
      <c r="N237" s="14"/>
      <c r="O237" s="14"/>
      <c r="P237" s="14"/>
    </row>
    <row r="238" spans="1:16" ht="14" x14ac:dyDescent="0.15">
      <c r="A238" s="16"/>
      <c r="B238" s="140"/>
      <c r="C238" s="140"/>
      <c r="D238" s="140"/>
      <c r="E238" s="140"/>
      <c r="F238" s="140"/>
      <c r="G238" s="14"/>
      <c r="H238" s="14"/>
      <c r="I238" s="14"/>
      <c r="J238" s="14"/>
      <c r="K238" s="14"/>
      <c r="L238" s="14"/>
      <c r="M238" s="14"/>
      <c r="N238" s="14"/>
      <c r="O238" s="14"/>
      <c r="P238" s="14"/>
    </row>
    <row r="239" spans="1:16" ht="14" x14ac:dyDescent="0.15">
      <c r="A239" s="16"/>
      <c r="B239" s="140"/>
      <c r="C239" s="140"/>
      <c r="D239" s="140"/>
      <c r="E239" s="140"/>
      <c r="F239" s="140"/>
      <c r="G239" s="14"/>
      <c r="H239" s="14"/>
      <c r="I239" s="14"/>
      <c r="J239" s="14"/>
      <c r="K239" s="14"/>
      <c r="L239" s="14"/>
      <c r="M239" s="14"/>
      <c r="N239" s="14"/>
      <c r="O239" s="14"/>
      <c r="P239" s="14"/>
    </row>
    <row r="240" spans="1:16" ht="14" x14ac:dyDescent="0.15">
      <c r="A240" s="16"/>
      <c r="B240" s="140"/>
      <c r="C240" s="140"/>
      <c r="D240" s="140"/>
      <c r="E240" s="140"/>
      <c r="F240" s="140"/>
      <c r="G240" s="14"/>
      <c r="H240" s="14"/>
      <c r="I240" s="14"/>
      <c r="J240" s="14"/>
      <c r="K240" s="14"/>
      <c r="L240" s="14"/>
      <c r="M240" s="14"/>
      <c r="N240" s="14"/>
      <c r="O240" s="14"/>
      <c r="P240" s="14"/>
    </row>
    <row r="241" spans="1:16" ht="14" x14ac:dyDescent="0.15">
      <c r="A241" s="16"/>
      <c r="B241" s="140"/>
      <c r="C241" s="140"/>
      <c r="D241" s="140"/>
      <c r="E241" s="140"/>
      <c r="F241" s="140"/>
      <c r="G241" s="14"/>
      <c r="H241" s="14"/>
      <c r="I241" s="14"/>
      <c r="J241" s="14"/>
      <c r="K241" s="14"/>
      <c r="L241" s="14"/>
      <c r="M241" s="14"/>
      <c r="N241" s="14"/>
      <c r="O241" s="14"/>
      <c r="P241" s="14"/>
    </row>
    <row r="242" spans="1:16" ht="14" x14ac:dyDescent="0.15">
      <c r="A242" s="16"/>
      <c r="B242" s="140"/>
      <c r="C242" s="140"/>
      <c r="D242" s="140"/>
      <c r="E242" s="140"/>
      <c r="F242" s="140"/>
      <c r="G242" s="14"/>
      <c r="H242" s="14"/>
      <c r="I242" s="14"/>
      <c r="J242" s="14"/>
      <c r="K242" s="14"/>
      <c r="L242" s="14"/>
      <c r="M242" s="14"/>
      <c r="N242" s="14"/>
      <c r="O242" s="14"/>
      <c r="P242" s="14"/>
    </row>
    <row r="243" spans="1:16" ht="14" x14ac:dyDescent="0.15">
      <c r="A243" s="16"/>
      <c r="B243" s="140"/>
      <c r="C243" s="140"/>
      <c r="D243" s="140"/>
      <c r="E243" s="140"/>
      <c r="F243" s="140"/>
      <c r="G243" s="14"/>
      <c r="H243" s="14"/>
      <c r="I243" s="14"/>
      <c r="J243" s="14"/>
      <c r="K243" s="14"/>
      <c r="L243" s="14"/>
      <c r="M243" s="14"/>
      <c r="N243" s="14"/>
      <c r="O243" s="14"/>
      <c r="P243" s="14"/>
    </row>
    <row r="244" spans="1:16" ht="14" x14ac:dyDescent="0.15">
      <c r="A244" s="16"/>
      <c r="B244" s="140"/>
      <c r="C244" s="140"/>
      <c r="D244" s="140"/>
      <c r="E244" s="140"/>
      <c r="F244" s="140"/>
      <c r="G244" s="14"/>
      <c r="H244" s="14"/>
      <c r="I244" s="14"/>
      <c r="J244" s="14"/>
      <c r="K244" s="14"/>
      <c r="L244" s="14"/>
      <c r="M244" s="14"/>
      <c r="N244" s="14"/>
      <c r="O244" s="14"/>
      <c r="P244" s="14"/>
    </row>
    <row r="245" spans="1:16" ht="14" x14ac:dyDescent="0.15">
      <c r="A245" s="16"/>
      <c r="B245" s="140"/>
      <c r="C245" s="140"/>
      <c r="D245" s="140"/>
      <c r="E245" s="140"/>
      <c r="F245" s="140"/>
      <c r="G245" s="14"/>
      <c r="H245" s="14"/>
      <c r="I245" s="14"/>
      <c r="J245" s="14"/>
      <c r="K245" s="14"/>
      <c r="L245" s="14"/>
      <c r="M245" s="14"/>
      <c r="N245" s="14"/>
      <c r="O245" s="14"/>
      <c r="P245" s="14"/>
    </row>
    <row r="246" spans="1:16" ht="14" x14ac:dyDescent="0.15">
      <c r="A246" s="16"/>
      <c r="B246" s="140"/>
      <c r="C246" s="140"/>
      <c r="D246" s="140"/>
      <c r="E246" s="140"/>
      <c r="F246" s="140"/>
      <c r="G246" s="14"/>
      <c r="H246" s="14"/>
      <c r="I246" s="14"/>
      <c r="J246" s="14"/>
      <c r="K246" s="14"/>
      <c r="L246" s="14"/>
      <c r="M246" s="14"/>
      <c r="N246" s="14"/>
      <c r="O246" s="14"/>
      <c r="P246" s="14"/>
    </row>
    <row r="247" spans="1:16" ht="14" x14ac:dyDescent="0.15">
      <c r="A247" s="16"/>
      <c r="B247" s="140"/>
      <c r="C247" s="140"/>
      <c r="D247" s="140"/>
      <c r="E247" s="140"/>
      <c r="F247" s="140"/>
      <c r="G247" s="14"/>
      <c r="H247" s="14"/>
      <c r="I247" s="14"/>
      <c r="J247" s="14"/>
      <c r="K247" s="14"/>
      <c r="L247" s="14"/>
      <c r="M247" s="14"/>
      <c r="N247" s="14"/>
      <c r="O247" s="14"/>
      <c r="P247" s="14"/>
    </row>
    <row r="248" spans="1:16" ht="14" x14ac:dyDescent="0.15">
      <c r="A248" s="16"/>
      <c r="B248" s="140"/>
      <c r="C248" s="140"/>
      <c r="D248" s="140"/>
      <c r="E248" s="140"/>
      <c r="F248" s="140"/>
      <c r="G248" s="14"/>
      <c r="H248" s="14"/>
      <c r="I248" s="14"/>
      <c r="J248" s="14"/>
      <c r="K248" s="14"/>
      <c r="L248" s="14"/>
      <c r="M248" s="14"/>
      <c r="N248" s="14"/>
      <c r="O248" s="14"/>
      <c r="P248" s="14"/>
    </row>
    <row r="249" spans="1:16" ht="14" x14ac:dyDescent="0.15">
      <c r="A249" s="16"/>
      <c r="B249" s="140"/>
      <c r="C249" s="140"/>
      <c r="D249" s="140"/>
      <c r="E249" s="140"/>
      <c r="F249" s="140"/>
      <c r="G249" s="14"/>
      <c r="H249" s="14"/>
      <c r="I249" s="14"/>
      <c r="J249" s="14"/>
      <c r="K249" s="14"/>
      <c r="L249" s="14"/>
      <c r="M249" s="14"/>
      <c r="N249" s="14"/>
      <c r="O249" s="14"/>
      <c r="P249" s="14"/>
    </row>
    <row r="250" spans="1:16" ht="14" x14ac:dyDescent="0.15">
      <c r="A250" s="16"/>
      <c r="B250" s="140"/>
      <c r="C250" s="140"/>
      <c r="D250" s="140"/>
      <c r="E250" s="140"/>
      <c r="F250" s="140"/>
      <c r="G250" s="14"/>
      <c r="H250" s="14"/>
      <c r="I250" s="14"/>
      <c r="J250" s="14"/>
      <c r="K250" s="14"/>
      <c r="L250" s="14"/>
      <c r="M250" s="14"/>
      <c r="N250" s="14"/>
      <c r="O250" s="14"/>
      <c r="P250" s="14"/>
    </row>
    <row r="251" spans="1:16" ht="14" x14ac:dyDescent="0.15">
      <c r="A251" s="16"/>
      <c r="B251" s="140"/>
      <c r="C251" s="140"/>
      <c r="D251" s="140"/>
      <c r="E251" s="140"/>
      <c r="F251" s="140"/>
      <c r="G251" s="14"/>
      <c r="H251" s="14"/>
      <c r="I251" s="14"/>
      <c r="J251" s="14"/>
      <c r="K251" s="14"/>
      <c r="L251" s="14"/>
      <c r="M251" s="14"/>
      <c r="N251" s="14"/>
      <c r="O251" s="14"/>
      <c r="P251" s="14"/>
    </row>
    <row r="252" spans="1:16" ht="14" x14ac:dyDescent="0.15">
      <c r="A252" s="16"/>
      <c r="B252" s="140"/>
      <c r="C252" s="140"/>
      <c r="D252" s="140"/>
      <c r="E252" s="140"/>
      <c r="F252" s="140"/>
      <c r="G252" s="14"/>
      <c r="H252" s="14"/>
      <c r="I252" s="14"/>
      <c r="J252" s="14"/>
      <c r="K252" s="14"/>
      <c r="L252" s="14"/>
      <c r="M252" s="14"/>
      <c r="N252" s="14"/>
      <c r="O252" s="14"/>
      <c r="P252" s="14"/>
    </row>
    <row r="253" spans="1:16" ht="14" x14ac:dyDescent="0.15">
      <c r="A253" s="16"/>
      <c r="B253" s="140"/>
      <c r="C253" s="140"/>
      <c r="D253" s="140"/>
      <c r="E253" s="140"/>
      <c r="F253" s="140"/>
      <c r="G253" s="14"/>
      <c r="H253" s="14"/>
      <c r="I253" s="14"/>
      <c r="J253" s="14"/>
      <c r="K253" s="14"/>
      <c r="L253" s="14"/>
      <c r="M253" s="14"/>
      <c r="N253" s="14"/>
      <c r="O253" s="14"/>
      <c r="P253" s="14"/>
    </row>
    <row r="254" spans="1:16" ht="14" x14ac:dyDescent="0.15">
      <c r="A254" s="16"/>
      <c r="B254" s="140"/>
      <c r="C254" s="140"/>
      <c r="D254" s="140"/>
      <c r="E254" s="140"/>
      <c r="F254" s="140"/>
      <c r="G254" s="14"/>
      <c r="H254" s="14"/>
      <c r="I254" s="14"/>
      <c r="J254" s="14"/>
      <c r="K254" s="14"/>
      <c r="L254" s="14"/>
      <c r="M254" s="14"/>
      <c r="N254" s="14"/>
      <c r="O254" s="14"/>
      <c r="P254" s="14"/>
    </row>
    <row r="255" spans="1:16" ht="14" x14ac:dyDescent="0.15">
      <c r="A255" s="16"/>
      <c r="B255" s="140"/>
      <c r="C255" s="140"/>
      <c r="D255" s="140"/>
      <c r="E255" s="140"/>
      <c r="F255" s="140"/>
      <c r="G255" s="14"/>
      <c r="H255" s="14"/>
      <c r="I255" s="14"/>
      <c r="J255" s="14"/>
      <c r="K255" s="14"/>
      <c r="L255" s="14"/>
      <c r="M255" s="14"/>
      <c r="N255" s="14"/>
      <c r="O255" s="14"/>
      <c r="P255" s="14"/>
    </row>
    <row r="256" spans="1:16" ht="14" x14ac:dyDescent="0.15">
      <c r="A256" s="16"/>
      <c r="B256" s="140"/>
      <c r="C256" s="140"/>
      <c r="D256" s="140"/>
      <c r="E256" s="140"/>
      <c r="F256" s="140"/>
      <c r="G256" s="14"/>
      <c r="H256" s="14"/>
      <c r="I256" s="14"/>
      <c r="J256" s="14"/>
      <c r="K256" s="14"/>
      <c r="L256" s="14"/>
      <c r="M256" s="14"/>
      <c r="N256" s="14"/>
      <c r="O256" s="14"/>
      <c r="P256" s="14"/>
    </row>
    <row r="257" spans="1:16" ht="14" x14ac:dyDescent="0.15">
      <c r="A257" s="16"/>
      <c r="B257" s="140"/>
      <c r="C257" s="140"/>
      <c r="D257" s="140"/>
      <c r="E257" s="140"/>
      <c r="F257" s="140"/>
      <c r="G257" s="14"/>
      <c r="H257" s="14"/>
      <c r="I257" s="14"/>
      <c r="J257" s="14"/>
      <c r="K257" s="14"/>
      <c r="L257" s="14"/>
      <c r="M257" s="14"/>
      <c r="N257" s="14"/>
      <c r="O257" s="14"/>
      <c r="P257" s="14"/>
    </row>
    <row r="258" spans="1:16" ht="14" x14ac:dyDescent="0.15">
      <c r="A258" s="16"/>
      <c r="B258" s="140"/>
      <c r="C258" s="140"/>
      <c r="D258" s="140"/>
      <c r="E258" s="140"/>
      <c r="F258" s="140"/>
      <c r="G258" s="14"/>
      <c r="H258" s="14"/>
      <c r="I258" s="14"/>
      <c r="J258" s="14"/>
      <c r="K258" s="14"/>
      <c r="L258" s="14"/>
      <c r="M258" s="14"/>
      <c r="N258" s="14"/>
      <c r="O258" s="14"/>
      <c r="P258" s="14"/>
    </row>
    <row r="259" spans="1:16" ht="14" x14ac:dyDescent="0.15">
      <c r="A259" s="16"/>
      <c r="B259" s="140"/>
      <c r="C259" s="140"/>
      <c r="D259" s="140"/>
      <c r="E259" s="140"/>
      <c r="F259" s="140"/>
      <c r="G259" s="14"/>
      <c r="H259" s="14"/>
      <c r="I259" s="14"/>
      <c r="J259" s="14"/>
      <c r="K259" s="14"/>
      <c r="L259" s="14"/>
      <c r="M259" s="14"/>
      <c r="N259" s="14"/>
      <c r="O259" s="14"/>
      <c r="P259" s="14"/>
    </row>
    <row r="260" spans="1:16" ht="14" x14ac:dyDescent="0.15">
      <c r="A260" s="16"/>
      <c r="B260" s="140"/>
      <c r="C260" s="140"/>
      <c r="D260" s="140"/>
      <c r="E260" s="140"/>
      <c r="F260" s="140"/>
      <c r="G260" s="14"/>
      <c r="H260" s="14"/>
      <c r="I260" s="14"/>
      <c r="J260" s="14"/>
      <c r="K260" s="14"/>
      <c r="L260" s="14"/>
      <c r="M260" s="14"/>
      <c r="N260" s="14"/>
      <c r="O260" s="14"/>
      <c r="P260" s="14"/>
    </row>
    <row r="261" spans="1:16" ht="14" x14ac:dyDescent="0.15">
      <c r="A261" s="16"/>
      <c r="B261" s="140"/>
      <c r="C261" s="140"/>
      <c r="D261" s="140"/>
      <c r="E261" s="140"/>
      <c r="F261" s="140"/>
      <c r="G261" s="14"/>
      <c r="H261" s="14"/>
      <c r="I261" s="14"/>
      <c r="J261" s="14"/>
      <c r="K261" s="14"/>
      <c r="L261" s="14"/>
      <c r="M261" s="14"/>
      <c r="N261" s="14"/>
      <c r="O261" s="14"/>
      <c r="P261" s="14"/>
    </row>
    <row r="262" spans="1:16" ht="14" x14ac:dyDescent="0.15">
      <c r="A262" s="16"/>
      <c r="B262" s="140"/>
      <c r="C262" s="140"/>
      <c r="D262" s="140"/>
      <c r="E262" s="140"/>
      <c r="F262" s="140"/>
      <c r="G262" s="14"/>
      <c r="H262" s="14"/>
      <c r="I262" s="14"/>
      <c r="J262" s="14"/>
      <c r="K262" s="14"/>
      <c r="L262" s="14"/>
      <c r="M262" s="14"/>
      <c r="N262" s="14"/>
      <c r="O262" s="14"/>
      <c r="P262" s="14"/>
    </row>
    <row r="263" spans="1:16" ht="14" x14ac:dyDescent="0.15">
      <c r="A263" s="16"/>
      <c r="B263" s="140"/>
      <c r="C263" s="140"/>
      <c r="D263" s="140"/>
      <c r="E263" s="140"/>
      <c r="F263" s="140"/>
      <c r="G263" s="14"/>
      <c r="H263" s="14"/>
      <c r="I263" s="14"/>
      <c r="J263" s="14"/>
      <c r="K263" s="14"/>
      <c r="L263" s="14"/>
      <c r="M263" s="14"/>
      <c r="N263" s="14"/>
      <c r="O263" s="14"/>
      <c r="P263" s="14"/>
    </row>
    <row r="264" spans="1:16" ht="14" x14ac:dyDescent="0.15">
      <c r="A264" s="16"/>
      <c r="B264" s="140"/>
      <c r="C264" s="140"/>
      <c r="D264" s="140"/>
      <c r="E264" s="140"/>
      <c r="F264" s="140"/>
      <c r="G264" s="14"/>
      <c r="H264" s="14"/>
      <c r="I264" s="14"/>
      <c r="J264" s="14"/>
      <c r="K264" s="14"/>
      <c r="L264" s="14"/>
      <c r="M264" s="14"/>
      <c r="N264" s="14"/>
      <c r="O264" s="14"/>
      <c r="P264" s="14"/>
    </row>
    <row r="265" spans="1:16" ht="14" x14ac:dyDescent="0.15">
      <c r="A265" s="16"/>
      <c r="B265" s="140"/>
      <c r="C265" s="140"/>
      <c r="D265" s="140"/>
      <c r="E265" s="140"/>
      <c r="F265" s="140"/>
      <c r="G265" s="14"/>
      <c r="H265" s="14"/>
      <c r="I265" s="14"/>
      <c r="J265" s="14"/>
      <c r="K265" s="14"/>
      <c r="L265" s="14"/>
      <c r="M265" s="14"/>
      <c r="N265" s="14"/>
      <c r="O265" s="14"/>
      <c r="P265" s="14"/>
    </row>
    <row r="266" spans="1:16" ht="14" x14ac:dyDescent="0.15">
      <c r="A266" s="16"/>
      <c r="B266" s="140"/>
      <c r="C266" s="140"/>
      <c r="D266" s="140"/>
      <c r="E266" s="140"/>
      <c r="F266" s="140"/>
      <c r="G266" s="14"/>
      <c r="H266" s="14"/>
      <c r="I266" s="14"/>
      <c r="J266" s="14"/>
      <c r="K266" s="14"/>
      <c r="L266" s="14"/>
      <c r="M266" s="14"/>
      <c r="N266" s="14"/>
      <c r="O266" s="14"/>
      <c r="P266" s="14"/>
    </row>
    <row r="267" spans="1:16" ht="14" x14ac:dyDescent="0.15">
      <c r="A267" s="16"/>
      <c r="B267" s="140"/>
      <c r="C267" s="140"/>
      <c r="D267" s="140"/>
      <c r="E267" s="140"/>
      <c r="F267" s="140"/>
      <c r="G267" s="14"/>
      <c r="H267" s="14"/>
      <c r="I267" s="14"/>
      <c r="J267" s="14"/>
      <c r="K267" s="14"/>
      <c r="L267" s="14"/>
      <c r="M267" s="14"/>
      <c r="N267" s="14"/>
      <c r="O267" s="14"/>
      <c r="P267" s="14"/>
    </row>
    <row r="268" spans="1:16" ht="14" x14ac:dyDescent="0.15">
      <c r="A268" s="16"/>
      <c r="B268" s="140"/>
      <c r="C268" s="140"/>
      <c r="D268" s="140"/>
      <c r="E268" s="140"/>
      <c r="F268" s="140"/>
      <c r="G268" s="14"/>
      <c r="H268" s="14"/>
      <c r="I268" s="14"/>
      <c r="J268" s="14"/>
      <c r="K268" s="14"/>
      <c r="L268" s="14"/>
      <c r="M268" s="14"/>
      <c r="N268" s="14"/>
      <c r="O268" s="14"/>
      <c r="P268" s="14"/>
    </row>
    <row r="269" spans="1:16" ht="14" x14ac:dyDescent="0.15">
      <c r="A269" s="16"/>
      <c r="B269" s="140"/>
      <c r="C269" s="140"/>
      <c r="D269" s="140"/>
      <c r="E269" s="140"/>
      <c r="F269" s="140"/>
      <c r="G269" s="14"/>
      <c r="H269" s="14"/>
      <c r="I269" s="14"/>
      <c r="J269" s="14"/>
      <c r="K269" s="14"/>
      <c r="L269" s="14"/>
      <c r="M269" s="14"/>
      <c r="N269" s="14"/>
      <c r="O269" s="14"/>
      <c r="P269" s="14"/>
    </row>
    <row r="270" spans="1:16" ht="14" x14ac:dyDescent="0.15">
      <c r="A270" s="16"/>
      <c r="B270" s="140"/>
      <c r="C270" s="140"/>
      <c r="D270" s="140"/>
      <c r="E270" s="140"/>
      <c r="F270" s="140"/>
      <c r="G270" s="14"/>
      <c r="H270" s="14"/>
      <c r="I270" s="14"/>
      <c r="J270" s="14"/>
      <c r="K270" s="14"/>
      <c r="L270" s="14"/>
      <c r="M270" s="14"/>
      <c r="N270" s="14"/>
      <c r="O270" s="14"/>
      <c r="P270" s="14"/>
    </row>
    <row r="271" spans="1:16" ht="14" x14ac:dyDescent="0.15">
      <c r="A271" s="16"/>
      <c r="B271" s="140"/>
      <c r="C271" s="140"/>
      <c r="D271" s="140"/>
      <c r="E271" s="140"/>
      <c r="F271" s="140"/>
      <c r="G271" s="14"/>
      <c r="H271" s="14"/>
      <c r="I271" s="14"/>
      <c r="J271" s="14"/>
      <c r="K271" s="14"/>
      <c r="L271" s="14"/>
      <c r="M271" s="14"/>
      <c r="N271" s="14"/>
      <c r="O271" s="14"/>
      <c r="P271" s="14"/>
    </row>
    <row r="272" spans="1:16" ht="14" x14ac:dyDescent="0.15">
      <c r="A272" s="16"/>
      <c r="B272" s="140"/>
      <c r="C272" s="140"/>
      <c r="D272" s="140"/>
      <c r="E272" s="140"/>
      <c r="F272" s="140"/>
      <c r="G272" s="14"/>
      <c r="H272" s="14"/>
      <c r="I272" s="14"/>
      <c r="J272" s="14"/>
      <c r="K272" s="14"/>
      <c r="L272" s="14"/>
      <c r="M272" s="14"/>
      <c r="N272" s="14"/>
      <c r="O272" s="14"/>
      <c r="P272" s="14"/>
    </row>
    <row r="273" spans="1:16" ht="14" x14ac:dyDescent="0.15">
      <c r="A273" s="16"/>
      <c r="B273" s="140"/>
      <c r="C273" s="140"/>
      <c r="D273" s="140"/>
      <c r="E273" s="140"/>
      <c r="F273" s="140"/>
      <c r="G273" s="14"/>
      <c r="H273" s="14"/>
      <c r="I273" s="14"/>
      <c r="J273" s="14"/>
      <c r="K273" s="14"/>
      <c r="L273" s="14"/>
      <c r="M273" s="14"/>
      <c r="N273" s="14"/>
      <c r="O273" s="14"/>
      <c r="P273" s="14"/>
    </row>
    <row r="274" spans="1:16" ht="14" x14ac:dyDescent="0.15">
      <c r="A274" s="16"/>
      <c r="B274" s="140"/>
      <c r="C274" s="140"/>
      <c r="D274" s="140"/>
      <c r="E274" s="140"/>
      <c r="F274" s="140"/>
      <c r="G274" s="14"/>
      <c r="H274" s="14"/>
      <c r="I274" s="14"/>
      <c r="J274" s="14"/>
      <c r="K274" s="14"/>
      <c r="L274" s="14"/>
      <c r="M274" s="14"/>
      <c r="N274" s="14"/>
      <c r="O274" s="14"/>
      <c r="P274" s="14"/>
    </row>
    <row r="275" spans="1:16" ht="14" x14ac:dyDescent="0.15">
      <c r="A275" s="16"/>
      <c r="B275" s="140"/>
      <c r="C275" s="140"/>
      <c r="D275" s="140"/>
      <c r="E275" s="140"/>
      <c r="F275" s="140"/>
      <c r="G275" s="14"/>
      <c r="H275" s="14"/>
      <c r="I275" s="14"/>
      <c r="J275" s="14"/>
      <c r="K275" s="14"/>
      <c r="L275" s="14"/>
      <c r="M275" s="14"/>
      <c r="N275" s="14"/>
      <c r="O275" s="14"/>
      <c r="P275" s="14"/>
    </row>
    <row r="276" spans="1:16" ht="14" x14ac:dyDescent="0.15">
      <c r="A276" s="16"/>
      <c r="B276" s="140"/>
      <c r="C276" s="140"/>
      <c r="D276" s="140"/>
      <c r="E276" s="140"/>
      <c r="F276" s="140"/>
      <c r="G276" s="14"/>
      <c r="H276" s="14"/>
      <c r="I276" s="14"/>
      <c r="J276" s="14"/>
      <c r="K276" s="14"/>
      <c r="L276" s="14"/>
      <c r="M276" s="14"/>
      <c r="N276" s="14"/>
      <c r="O276" s="14"/>
      <c r="P276" s="14"/>
    </row>
    <row r="277" spans="1:16" ht="14" x14ac:dyDescent="0.15">
      <c r="A277" s="16"/>
      <c r="B277" s="140"/>
      <c r="C277" s="140"/>
      <c r="D277" s="140"/>
      <c r="E277" s="140"/>
      <c r="F277" s="140"/>
      <c r="G277" s="14"/>
      <c r="H277" s="14"/>
      <c r="I277" s="14"/>
      <c r="J277" s="14"/>
      <c r="K277" s="14"/>
      <c r="L277" s="14"/>
      <c r="M277" s="14"/>
      <c r="N277" s="14"/>
      <c r="O277" s="14"/>
      <c r="P277" s="14"/>
    </row>
    <row r="278" spans="1:16" ht="14" x14ac:dyDescent="0.15">
      <c r="A278" s="16"/>
      <c r="B278" s="140"/>
      <c r="C278" s="140"/>
      <c r="D278" s="140"/>
      <c r="E278" s="140"/>
      <c r="F278" s="140"/>
      <c r="G278" s="14"/>
      <c r="H278" s="14"/>
      <c r="I278" s="14"/>
      <c r="J278" s="14"/>
      <c r="K278" s="14"/>
      <c r="L278" s="14"/>
      <c r="M278" s="14"/>
      <c r="N278" s="14"/>
      <c r="O278" s="14"/>
      <c r="P278" s="14"/>
    </row>
    <row r="279" spans="1:16" ht="14" x14ac:dyDescent="0.15">
      <c r="A279" s="16"/>
      <c r="B279" s="140"/>
      <c r="C279" s="140"/>
      <c r="D279" s="140"/>
      <c r="E279" s="140"/>
      <c r="F279" s="140"/>
      <c r="G279" s="14"/>
      <c r="H279" s="14"/>
      <c r="I279" s="14"/>
      <c r="J279" s="14"/>
      <c r="K279" s="14"/>
      <c r="L279" s="14"/>
      <c r="M279" s="14"/>
      <c r="N279" s="14"/>
      <c r="O279" s="14"/>
      <c r="P279" s="14"/>
    </row>
    <row r="280" spans="1:16" ht="14" x14ac:dyDescent="0.15">
      <c r="A280" s="16"/>
      <c r="B280" s="140"/>
      <c r="C280" s="140"/>
      <c r="D280" s="140"/>
      <c r="E280" s="140"/>
      <c r="F280" s="140"/>
      <c r="G280" s="14"/>
      <c r="H280" s="14"/>
      <c r="I280" s="14"/>
      <c r="J280" s="14"/>
      <c r="K280" s="14"/>
      <c r="L280" s="14"/>
      <c r="M280" s="14"/>
      <c r="N280" s="14"/>
      <c r="O280" s="14"/>
      <c r="P280" s="14"/>
    </row>
    <row r="281" spans="1:16" ht="14" x14ac:dyDescent="0.15">
      <c r="A281" s="16"/>
      <c r="B281" s="140"/>
      <c r="C281" s="140"/>
      <c r="D281" s="140"/>
      <c r="E281" s="140"/>
      <c r="F281" s="140"/>
      <c r="G281" s="14"/>
      <c r="H281" s="14"/>
      <c r="I281" s="14"/>
      <c r="J281" s="14"/>
      <c r="K281" s="14"/>
      <c r="L281" s="14"/>
      <c r="M281" s="14"/>
      <c r="N281" s="14"/>
      <c r="O281" s="14"/>
      <c r="P281" s="14"/>
    </row>
    <row r="282" spans="1:16" ht="14" x14ac:dyDescent="0.15">
      <c r="A282" s="16"/>
      <c r="B282" s="140"/>
      <c r="C282" s="140"/>
      <c r="D282" s="140"/>
      <c r="E282" s="140"/>
      <c r="F282" s="140"/>
      <c r="G282" s="14"/>
      <c r="H282" s="14"/>
      <c r="I282" s="14"/>
      <c r="J282" s="14"/>
      <c r="K282" s="14"/>
      <c r="L282" s="14"/>
      <c r="M282" s="14"/>
      <c r="N282" s="14"/>
      <c r="O282" s="14"/>
      <c r="P282" s="14"/>
    </row>
    <row r="283" spans="1:16" ht="14" x14ac:dyDescent="0.15">
      <c r="A283" s="16"/>
      <c r="B283" s="140"/>
      <c r="C283" s="140"/>
      <c r="D283" s="140"/>
      <c r="E283" s="140"/>
      <c r="F283" s="140"/>
      <c r="G283" s="14"/>
      <c r="H283" s="14"/>
      <c r="I283" s="14"/>
      <c r="J283" s="14"/>
      <c r="K283" s="14"/>
      <c r="L283" s="14"/>
      <c r="M283" s="14"/>
      <c r="N283" s="14"/>
      <c r="O283" s="14"/>
      <c r="P283" s="14"/>
    </row>
    <row r="284" spans="1:16" ht="14" x14ac:dyDescent="0.15">
      <c r="A284" s="16"/>
      <c r="B284" s="140"/>
      <c r="C284" s="140"/>
      <c r="D284" s="140"/>
      <c r="E284" s="140"/>
      <c r="F284" s="140"/>
      <c r="G284" s="14"/>
      <c r="H284" s="14"/>
      <c r="I284" s="14"/>
      <c r="J284" s="14"/>
      <c r="K284" s="14"/>
      <c r="L284" s="14"/>
      <c r="M284" s="14"/>
      <c r="N284" s="14"/>
      <c r="O284" s="14"/>
      <c r="P284" s="14"/>
    </row>
    <row r="285" spans="1:16" ht="14" x14ac:dyDescent="0.15">
      <c r="A285" s="16"/>
      <c r="B285" s="140"/>
      <c r="C285" s="140"/>
      <c r="D285" s="140"/>
      <c r="E285" s="140"/>
      <c r="F285" s="140"/>
      <c r="G285" s="14"/>
      <c r="H285" s="14"/>
      <c r="I285" s="14"/>
      <c r="J285" s="14"/>
      <c r="K285" s="14"/>
      <c r="L285" s="14"/>
      <c r="M285" s="14"/>
      <c r="N285" s="14"/>
      <c r="O285" s="14"/>
      <c r="P285" s="14"/>
    </row>
    <row r="286" spans="1:16" ht="14" x14ac:dyDescent="0.15">
      <c r="A286" s="16"/>
      <c r="B286" s="140"/>
      <c r="C286" s="140"/>
      <c r="D286" s="140"/>
      <c r="E286" s="140"/>
      <c r="F286" s="140"/>
      <c r="G286" s="14"/>
      <c r="H286" s="14"/>
      <c r="I286" s="14"/>
      <c r="J286" s="14"/>
      <c r="K286" s="14"/>
      <c r="L286" s="14"/>
      <c r="M286" s="14"/>
      <c r="N286" s="14"/>
      <c r="O286" s="14"/>
      <c r="P286" s="14"/>
    </row>
    <row r="287" spans="1:16" ht="14" x14ac:dyDescent="0.15">
      <c r="A287" s="16"/>
      <c r="B287" s="140"/>
      <c r="C287" s="140"/>
      <c r="D287" s="140"/>
      <c r="E287" s="140"/>
      <c r="F287" s="140"/>
      <c r="G287" s="14"/>
      <c r="H287" s="14"/>
      <c r="I287" s="14"/>
      <c r="J287" s="14"/>
      <c r="K287" s="14"/>
      <c r="L287" s="14"/>
      <c r="M287" s="14"/>
      <c r="N287" s="14"/>
      <c r="O287" s="14"/>
      <c r="P287" s="14"/>
    </row>
    <row r="288" spans="1:16" ht="14" x14ac:dyDescent="0.15">
      <c r="A288" s="16"/>
      <c r="B288" s="140"/>
      <c r="C288" s="140"/>
      <c r="D288" s="140"/>
      <c r="E288" s="140"/>
      <c r="F288" s="140"/>
      <c r="G288" s="14"/>
      <c r="H288" s="14"/>
      <c r="I288" s="14"/>
      <c r="J288" s="14"/>
      <c r="K288" s="14"/>
      <c r="L288" s="14"/>
      <c r="M288" s="14"/>
      <c r="N288" s="14"/>
      <c r="O288" s="14"/>
      <c r="P288" s="14"/>
    </row>
    <row r="289" spans="1:16" ht="14" x14ac:dyDescent="0.15">
      <c r="A289" s="16"/>
      <c r="B289" s="140"/>
      <c r="C289" s="140"/>
      <c r="D289" s="140"/>
      <c r="E289" s="140"/>
      <c r="F289" s="140"/>
      <c r="G289" s="14"/>
      <c r="H289" s="14"/>
      <c r="I289" s="14"/>
      <c r="J289" s="14"/>
      <c r="K289" s="14"/>
      <c r="L289" s="14"/>
      <c r="M289" s="14"/>
      <c r="N289" s="14"/>
      <c r="O289" s="14"/>
      <c r="P289" s="14"/>
    </row>
    <row r="290" spans="1:16" ht="14" x14ac:dyDescent="0.15">
      <c r="A290" s="16"/>
      <c r="B290" s="140"/>
      <c r="C290" s="140"/>
      <c r="D290" s="140"/>
      <c r="E290" s="140"/>
      <c r="F290" s="140"/>
      <c r="G290" s="14"/>
      <c r="H290" s="14"/>
      <c r="I290" s="14"/>
      <c r="J290" s="14"/>
      <c r="K290" s="14"/>
      <c r="L290" s="14"/>
      <c r="M290" s="14"/>
      <c r="N290" s="14"/>
      <c r="O290" s="14"/>
      <c r="P290" s="14"/>
    </row>
    <row r="291" spans="1:16" ht="14" x14ac:dyDescent="0.15">
      <c r="A291" s="16"/>
      <c r="B291" s="140"/>
      <c r="C291" s="140"/>
      <c r="D291" s="140"/>
      <c r="E291" s="140"/>
      <c r="F291" s="140"/>
      <c r="G291" s="14"/>
      <c r="H291" s="14"/>
      <c r="I291" s="14"/>
      <c r="J291" s="14"/>
      <c r="K291" s="14"/>
      <c r="L291" s="14"/>
      <c r="M291" s="14"/>
      <c r="N291" s="14"/>
      <c r="O291" s="14"/>
      <c r="P291" s="14"/>
    </row>
    <row r="292" spans="1:16" ht="14" x14ac:dyDescent="0.15">
      <c r="A292" s="16"/>
      <c r="B292" s="140"/>
      <c r="C292" s="140"/>
      <c r="D292" s="140"/>
      <c r="E292" s="140"/>
      <c r="F292" s="140"/>
      <c r="G292" s="14"/>
      <c r="H292" s="14"/>
      <c r="I292" s="14"/>
      <c r="J292" s="14"/>
      <c r="K292" s="14"/>
      <c r="L292" s="14"/>
      <c r="M292" s="14"/>
      <c r="N292" s="14"/>
      <c r="O292" s="14"/>
      <c r="P292" s="14"/>
    </row>
    <row r="293" spans="1:16" ht="14" x14ac:dyDescent="0.15">
      <c r="A293" s="16"/>
      <c r="B293" s="140"/>
      <c r="C293" s="140"/>
      <c r="D293" s="140"/>
      <c r="E293" s="140"/>
      <c r="F293" s="140"/>
      <c r="G293" s="14"/>
      <c r="H293" s="14"/>
      <c r="I293" s="14"/>
      <c r="J293" s="14"/>
      <c r="K293" s="14"/>
      <c r="L293" s="14"/>
      <c r="M293" s="14"/>
      <c r="N293" s="14"/>
      <c r="O293" s="14"/>
      <c r="P293" s="14"/>
    </row>
    <row r="294" spans="1:16" ht="14" x14ac:dyDescent="0.15">
      <c r="A294" s="16"/>
      <c r="B294" s="140"/>
      <c r="C294" s="140"/>
      <c r="D294" s="140"/>
      <c r="E294" s="140"/>
      <c r="F294" s="140"/>
      <c r="G294" s="14"/>
      <c r="H294" s="14"/>
      <c r="I294" s="14"/>
      <c r="J294" s="14"/>
      <c r="K294" s="14"/>
      <c r="L294" s="14"/>
      <c r="M294" s="14"/>
      <c r="N294" s="14"/>
      <c r="O294" s="14"/>
      <c r="P294" s="14"/>
    </row>
    <row r="295" spans="1:16" ht="14" x14ac:dyDescent="0.15">
      <c r="A295" s="16"/>
      <c r="B295" s="140"/>
      <c r="C295" s="140"/>
      <c r="D295" s="140"/>
      <c r="E295" s="140"/>
      <c r="F295" s="140"/>
      <c r="G295" s="14"/>
      <c r="H295" s="14"/>
      <c r="I295" s="14"/>
      <c r="J295" s="14"/>
      <c r="K295" s="14"/>
      <c r="L295" s="14"/>
      <c r="M295" s="14"/>
      <c r="N295" s="14"/>
      <c r="O295" s="14"/>
      <c r="P295" s="14"/>
    </row>
    <row r="296" spans="1:16" ht="14" x14ac:dyDescent="0.15">
      <c r="A296" s="16"/>
      <c r="B296" s="140"/>
      <c r="C296" s="140"/>
      <c r="D296" s="140"/>
      <c r="E296" s="140"/>
      <c r="F296" s="140"/>
      <c r="G296" s="14"/>
      <c r="H296" s="14"/>
      <c r="I296" s="14"/>
      <c r="J296" s="14"/>
      <c r="K296" s="14"/>
      <c r="L296" s="14"/>
      <c r="M296" s="14"/>
      <c r="N296" s="14"/>
      <c r="O296" s="14"/>
      <c r="P296" s="14"/>
    </row>
    <row r="297" spans="1:16" ht="14" x14ac:dyDescent="0.15">
      <c r="A297" s="16"/>
      <c r="B297" s="140"/>
      <c r="C297" s="140"/>
      <c r="D297" s="140"/>
      <c r="E297" s="140"/>
      <c r="F297" s="140"/>
      <c r="G297" s="14"/>
      <c r="H297" s="14"/>
      <c r="I297" s="14"/>
      <c r="J297" s="14"/>
      <c r="K297" s="14"/>
      <c r="L297" s="14"/>
      <c r="M297" s="14"/>
      <c r="N297" s="14"/>
      <c r="O297" s="14"/>
      <c r="P297" s="14"/>
    </row>
    <row r="298" spans="1:16" ht="14" x14ac:dyDescent="0.15">
      <c r="A298" s="16"/>
      <c r="B298" s="140"/>
      <c r="C298" s="140"/>
      <c r="D298" s="140"/>
      <c r="E298" s="140"/>
      <c r="F298" s="140"/>
      <c r="G298" s="14"/>
      <c r="H298" s="14"/>
      <c r="I298" s="14"/>
      <c r="J298" s="14"/>
      <c r="K298" s="14"/>
      <c r="L298" s="14"/>
      <c r="M298" s="14"/>
      <c r="N298" s="14"/>
      <c r="O298" s="14"/>
      <c r="P298" s="14"/>
    </row>
    <row r="299" spans="1:16" ht="14" x14ac:dyDescent="0.15">
      <c r="A299" s="16"/>
      <c r="B299" s="140"/>
      <c r="C299" s="140"/>
      <c r="D299" s="140"/>
      <c r="E299" s="140"/>
      <c r="F299" s="140"/>
      <c r="G299" s="14"/>
      <c r="H299" s="14"/>
      <c r="I299" s="14"/>
      <c r="J299" s="14"/>
      <c r="K299" s="14"/>
      <c r="L299" s="14"/>
      <c r="M299" s="14"/>
      <c r="N299" s="14"/>
      <c r="O299" s="14"/>
      <c r="P299" s="14"/>
    </row>
    <row r="300" spans="1:16" ht="14" x14ac:dyDescent="0.15">
      <c r="A300" s="16"/>
      <c r="B300" s="140"/>
      <c r="C300" s="140"/>
      <c r="D300" s="140"/>
      <c r="E300" s="140"/>
      <c r="F300" s="140"/>
      <c r="G300" s="14"/>
      <c r="H300" s="14"/>
      <c r="I300" s="14"/>
      <c r="J300" s="14"/>
      <c r="K300" s="14"/>
      <c r="L300" s="14"/>
      <c r="M300" s="14"/>
      <c r="N300" s="14"/>
      <c r="O300" s="14"/>
      <c r="P300" s="14"/>
    </row>
    <row r="301" spans="1:16" ht="14" x14ac:dyDescent="0.15">
      <c r="A301" s="16"/>
      <c r="B301" s="140"/>
      <c r="C301" s="140"/>
      <c r="D301" s="140"/>
      <c r="E301" s="140"/>
      <c r="F301" s="140"/>
      <c r="G301" s="14"/>
      <c r="H301" s="14"/>
      <c r="I301" s="14"/>
      <c r="J301" s="14"/>
      <c r="K301" s="14"/>
      <c r="L301" s="14"/>
      <c r="M301" s="14"/>
      <c r="N301" s="14"/>
      <c r="O301" s="14"/>
      <c r="P301" s="14"/>
    </row>
    <row r="302" spans="1:16" ht="14" x14ac:dyDescent="0.15">
      <c r="A302" s="16"/>
      <c r="B302" s="140"/>
      <c r="C302" s="140"/>
      <c r="D302" s="140"/>
      <c r="E302" s="140"/>
      <c r="F302" s="140"/>
      <c r="G302" s="14"/>
      <c r="H302" s="14"/>
      <c r="I302" s="14"/>
      <c r="J302" s="14"/>
      <c r="K302" s="14"/>
      <c r="L302" s="14"/>
      <c r="M302" s="14"/>
      <c r="N302" s="14"/>
      <c r="O302" s="14"/>
      <c r="P302" s="14"/>
    </row>
    <row r="303" spans="1:16" ht="14" x14ac:dyDescent="0.15">
      <c r="A303" s="16"/>
      <c r="B303" s="140"/>
      <c r="C303" s="140"/>
      <c r="D303" s="140"/>
      <c r="E303" s="140"/>
      <c r="F303" s="140"/>
      <c r="G303" s="14"/>
      <c r="H303" s="14"/>
      <c r="I303" s="14"/>
      <c r="J303" s="14"/>
      <c r="K303" s="14"/>
      <c r="L303" s="14"/>
      <c r="M303" s="14"/>
      <c r="N303" s="14"/>
      <c r="O303" s="14"/>
      <c r="P303" s="14"/>
    </row>
    <row r="304" spans="1:16" ht="14" x14ac:dyDescent="0.15">
      <c r="A304" s="16"/>
      <c r="B304" s="140"/>
      <c r="C304" s="140"/>
      <c r="D304" s="140"/>
      <c r="E304" s="140"/>
      <c r="F304" s="140"/>
      <c r="G304" s="14"/>
      <c r="H304" s="14"/>
      <c r="I304" s="14"/>
      <c r="J304" s="14"/>
      <c r="K304" s="14"/>
      <c r="L304" s="14"/>
      <c r="M304" s="14"/>
      <c r="N304" s="14"/>
      <c r="O304" s="14"/>
      <c r="P304" s="14"/>
    </row>
    <row r="305" spans="1:16" ht="14" x14ac:dyDescent="0.15">
      <c r="A305" s="16"/>
      <c r="B305" s="140"/>
      <c r="C305" s="140"/>
      <c r="D305" s="140"/>
      <c r="E305" s="140"/>
      <c r="F305" s="140"/>
      <c r="G305" s="14"/>
      <c r="H305" s="14"/>
      <c r="I305" s="14"/>
      <c r="J305" s="14"/>
      <c r="K305" s="14"/>
      <c r="L305" s="14"/>
      <c r="M305" s="14"/>
      <c r="N305" s="14"/>
      <c r="O305" s="14"/>
      <c r="P305" s="14"/>
    </row>
    <row r="306" spans="1:16" ht="14" x14ac:dyDescent="0.15">
      <c r="A306" s="16"/>
      <c r="B306" s="140"/>
      <c r="C306" s="140"/>
      <c r="D306" s="140"/>
      <c r="E306" s="140"/>
      <c r="F306" s="140"/>
      <c r="G306" s="14"/>
      <c r="H306" s="14"/>
      <c r="I306" s="14"/>
      <c r="J306" s="14"/>
      <c r="K306" s="14"/>
      <c r="L306" s="14"/>
      <c r="M306" s="14"/>
      <c r="N306" s="14"/>
      <c r="O306" s="14"/>
      <c r="P306" s="14"/>
    </row>
    <row r="307" spans="1:16" ht="14" x14ac:dyDescent="0.15">
      <c r="A307" s="16"/>
      <c r="B307" s="140"/>
      <c r="C307" s="140"/>
      <c r="D307" s="140"/>
      <c r="E307" s="140"/>
      <c r="F307" s="140"/>
      <c r="G307" s="14"/>
      <c r="H307" s="14"/>
      <c r="I307" s="14"/>
      <c r="J307" s="14"/>
      <c r="K307" s="14"/>
      <c r="L307" s="14"/>
      <c r="M307" s="14"/>
      <c r="N307" s="14"/>
      <c r="O307" s="14"/>
      <c r="P307" s="14"/>
    </row>
    <row r="308" spans="1:16" ht="14" x14ac:dyDescent="0.15">
      <c r="A308" s="16"/>
      <c r="B308" s="140"/>
      <c r="C308" s="140"/>
      <c r="D308" s="140"/>
      <c r="E308" s="140"/>
      <c r="F308" s="140"/>
      <c r="G308" s="14"/>
      <c r="H308" s="14"/>
      <c r="I308" s="14"/>
      <c r="J308" s="14"/>
      <c r="K308" s="14"/>
      <c r="L308" s="14"/>
      <c r="M308" s="14"/>
      <c r="N308" s="14"/>
      <c r="O308" s="14"/>
      <c r="P308" s="14"/>
    </row>
    <row r="309" spans="1:16" ht="14" x14ac:dyDescent="0.15">
      <c r="A309" s="16"/>
      <c r="B309" s="140"/>
      <c r="C309" s="140"/>
      <c r="D309" s="140"/>
      <c r="E309" s="140"/>
      <c r="F309" s="140"/>
      <c r="G309" s="14"/>
      <c r="H309" s="14"/>
      <c r="I309" s="14"/>
      <c r="J309" s="14"/>
      <c r="K309" s="14"/>
      <c r="L309" s="14"/>
      <c r="M309" s="14"/>
      <c r="N309" s="14"/>
      <c r="O309" s="14"/>
      <c r="P309" s="14"/>
    </row>
    <row r="310" spans="1:16" ht="14" x14ac:dyDescent="0.15">
      <c r="A310" s="16"/>
      <c r="B310" s="140"/>
      <c r="C310" s="140"/>
      <c r="D310" s="140"/>
      <c r="E310" s="140"/>
      <c r="F310" s="140"/>
      <c r="G310" s="14"/>
      <c r="H310" s="14"/>
      <c r="I310" s="14"/>
      <c r="J310" s="14"/>
      <c r="K310" s="14"/>
      <c r="L310" s="14"/>
      <c r="M310" s="14"/>
      <c r="N310" s="14"/>
      <c r="O310" s="14"/>
      <c r="P310" s="14"/>
    </row>
    <row r="311" spans="1:16" ht="14" x14ac:dyDescent="0.15">
      <c r="A311" s="16"/>
      <c r="B311" s="140"/>
      <c r="C311" s="140"/>
      <c r="D311" s="140"/>
      <c r="E311" s="140"/>
      <c r="F311" s="140"/>
      <c r="G311" s="14"/>
      <c r="H311" s="14"/>
      <c r="I311" s="14"/>
      <c r="J311" s="14"/>
      <c r="K311" s="14"/>
      <c r="L311" s="14"/>
      <c r="M311" s="14"/>
      <c r="N311" s="14"/>
      <c r="O311" s="14"/>
      <c r="P311" s="14"/>
    </row>
    <row r="312" spans="1:16" ht="14" x14ac:dyDescent="0.15">
      <c r="A312" s="16"/>
      <c r="B312" s="140"/>
      <c r="C312" s="140"/>
      <c r="D312" s="140"/>
      <c r="E312" s="140"/>
      <c r="F312" s="140"/>
      <c r="G312" s="14"/>
      <c r="H312" s="14"/>
      <c r="I312" s="14"/>
      <c r="J312" s="14"/>
      <c r="K312" s="14"/>
      <c r="L312" s="14"/>
      <c r="M312" s="14"/>
      <c r="N312" s="14"/>
      <c r="O312" s="14"/>
      <c r="P312" s="14"/>
    </row>
    <row r="313" spans="1:16" ht="14" x14ac:dyDescent="0.15">
      <c r="A313" s="16"/>
      <c r="B313" s="140"/>
      <c r="C313" s="140"/>
      <c r="D313" s="140"/>
      <c r="E313" s="140"/>
      <c r="F313" s="140"/>
      <c r="G313" s="14"/>
      <c r="H313" s="14"/>
      <c r="I313" s="14"/>
      <c r="J313" s="14"/>
      <c r="K313" s="14"/>
      <c r="L313" s="14"/>
      <c r="M313" s="14"/>
      <c r="N313" s="14"/>
      <c r="O313" s="14"/>
      <c r="P313" s="14"/>
    </row>
    <row r="314" spans="1:16" ht="14" x14ac:dyDescent="0.15">
      <c r="A314" s="16"/>
      <c r="B314" s="140"/>
      <c r="C314" s="140"/>
      <c r="D314" s="140"/>
      <c r="E314" s="140"/>
      <c r="F314" s="140"/>
      <c r="G314" s="14"/>
      <c r="H314" s="14"/>
      <c r="I314" s="14"/>
      <c r="J314" s="14"/>
      <c r="K314" s="14"/>
      <c r="L314" s="14"/>
      <c r="M314" s="14"/>
      <c r="N314" s="14"/>
      <c r="O314" s="14"/>
      <c r="P314" s="14"/>
    </row>
    <row r="315" spans="1:16" ht="14" x14ac:dyDescent="0.15">
      <c r="A315" s="16"/>
      <c r="B315" s="140"/>
      <c r="C315" s="140"/>
      <c r="D315" s="140"/>
      <c r="E315" s="140"/>
      <c r="F315" s="140"/>
      <c r="G315" s="14"/>
      <c r="H315" s="14"/>
      <c r="I315" s="14"/>
      <c r="J315" s="14"/>
      <c r="K315" s="14"/>
      <c r="L315" s="14"/>
      <c r="M315" s="14"/>
      <c r="N315" s="14"/>
      <c r="O315" s="14"/>
      <c r="P315" s="14"/>
    </row>
    <row r="316" spans="1:16" ht="14" x14ac:dyDescent="0.15">
      <c r="A316" s="16"/>
      <c r="B316" s="140"/>
      <c r="C316" s="140"/>
      <c r="D316" s="140"/>
      <c r="E316" s="140"/>
      <c r="F316" s="140"/>
      <c r="G316" s="14"/>
      <c r="H316" s="14"/>
      <c r="I316" s="14"/>
      <c r="J316" s="14"/>
      <c r="K316" s="14"/>
      <c r="L316" s="14"/>
      <c r="M316" s="14"/>
      <c r="N316" s="14"/>
      <c r="O316" s="14"/>
      <c r="P316" s="14"/>
    </row>
    <row r="317" spans="1:16" ht="14" x14ac:dyDescent="0.15">
      <c r="A317" s="16"/>
      <c r="B317" s="140"/>
      <c r="C317" s="140"/>
      <c r="D317" s="140"/>
      <c r="E317" s="140"/>
      <c r="F317" s="140"/>
      <c r="G317" s="14"/>
      <c r="H317" s="14"/>
      <c r="I317" s="14"/>
      <c r="J317" s="14"/>
      <c r="K317" s="14"/>
      <c r="L317" s="14"/>
      <c r="M317" s="14"/>
      <c r="N317" s="14"/>
      <c r="O317" s="14"/>
      <c r="P317" s="14"/>
    </row>
    <row r="318" spans="1:16" ht="14" x14ac:dyDescent="0.15">
      <c r="A318" s="16"/>
      <c r="B318" s="140"/>
      <c r="C318" s="140"/>
      <c r="D318" s="140"/>
      <c r="E318" s="140"/>
      <c r="F318" s="140"/>
      <c r="G318" s="14"/>
      <c r="H318" s="14"/>
      <c r="I318" s="14"/>
      <c r="J318" s="14"/>
      <c r="K318" s="14"/>
      <c r="L318" s="14"/>
      <c r="M318" s="14"/>
      <c r="N318" s="14"/>
      <c r="O318" s="14"/>
      <c r="P318" s="14"/>
    </row>
    <row r="319" spans="1:16" ht="14" x14ac:dyDescent="0.15">
      <c r="A319" s="16"/>
      <c r="B319" s="140"/>
      <c r="C319" s="140"/>
      <c r="D319" s="140"/>
      <c r="E319" s="140"/>
      <c r="F319" s="140"/>
      <c r="G319" s="14"/>
      <c r="H319" s="14"/>
      <c r="I319" s="14"/>
      <c r="J319" s="14"/>
      <c r="K319" s="14"/>
      <c r="L319" s="14"/>
      <c r="M319" s="14"/>
      <c r="N319" s="14"/>
      <c r="O319" s="14"/>
      <c r="P319" s="14"/>
    </row>
    <row r="320" spans="1:16" ht="14" x14ac:dyDescent="0.15">
      <c r="A320" s="16"/>
      <c r="B320" s="140"/>
      <c r="C320" s="140"/>
      <c r="D320" s="140"/>
      <c r="E320" s="140"/>
      <c r="F320" s="140"/>
      <c r="G320" s="14"/>
      <c r="H320" s="14"/>
      <c r="I320" s="14"/>
      <c r="J320" s="14"/>
      <c r="K320" s="14"/>
      <c r="L320" s="14"/>
      <c r="M320" s="14"/>
      <c r="N320" s="14"/>
      <c r="O320" s="14"/>
      <c r="P320" s="14"/>
    </row>
    <row r="321" spans="1:16" ht="14" x14ac:dyDescent="0.15">
      <c r="A321" s="16"/>
      <c r="B321" s="140"/>
      <c r="C321" s="140"/>
      <c r="D321" s="140"/>
      <c r="E321" s="140"/>
      <c r="F321" s="140"/>
      <c r="G321" s="14"/>
      <c r="H321" s="14"/>
      <c r="I321" s="14"/>
      <c r="J321" s="14"/>
      <c r="K321" s="14"/>
      <c r="L321" s="14"/>
      <c r="M321" s="14"/>
      <c r="N321" s="14"/>
      <c r="O321" s="14"/>
      <c r="P321" s="14"/>
    </row>
    <row r="322" spans="1:16" ht="14" x14ac:dyDescent="0.15">
      <c r="A322" s="16"/>
      <c r="B322" s="140"/>
      <c r="C322" s="140"/>
      <c r="D322" s="140"/>
      <c r="E322" s="140"/>
      <c r="F322" s="140"/>
      <c r="G322" s="14"/>
      <c r="H322" s="14"/>
      <c r="I322" s="14"/>
      <c r="J322" s="14"/>
      <c r="K322" s="14"/>
      <c r="L322" s="14"/>
      <c r="M322" s="14"/>
      <c r="N322" s="14"/>
      <c r="O322" s="14"/>
      <c r="P322" s="14"/>
    </row>
    <row r="323" spans="1:16" ht="14" x14ac:dyDescent="0.15">
      <c r="A323" s="16"/>
      <c r="B323" s="140"/>
      <c r="C323" s="140"/>
      <c r="D323" s="140"/>
      <c r="E323" s="140"/>
      <c r="F323" s="140"/>
      <c r="G323" s="14"/>
      <c r="H323" s="14"/>
      <c r="I323" s="14"/>
      <c r="J323" s="14"/>
      <c r="K323" s="14"/>
      <c r="L323" s="14"/>
      <c r="M323" s="14"/>
      <c r="N323" s="14"/>
      <c r="O323" s="14"/>
      <c r="P323" s="14"/>
    </row>
    <row r="324" spans="1:16" ht="14" x14ac:dyDescent="0.15">
      <c r="A324" s="16"/>
      <c r="B324" s="140"/>
      <c r="C324" s="140"/>
      <c r="D324" s="140"/>
      <c r="E324" s="140"/>
      <c r="F324" s="140"/>
      <c r="G324" s="14"/>
      <c r="H324" s="14"/>
      <c r="I324" s="14"/>
      <c r="J324" s="14"/>
      <c r="K324" s="14"/>
      <c r="L324" s="14"/>
      <c r="M324" s="14"/>
      <c r="N324" s="14"/>
      <c r="O324" s="14"/>
      <c r="P324" s="14"/>
    </row>
    <row r="325" spans="1:16" ht="14" x14ac:dyDescent="0.15">
      <c r="A325" s="16"/>
      <c r="B325" s="140"/>
      <c r="C325" s="140"/>
      <c r="D325" s="140"/>
      <c r="E325" s="140"/>
      <c r="F325" s="140"/>
      <c r="G325" s="14"/>
      <c r="H325" s="14"/>
      <c r="I325" s="14"/>
      <c r="J325" s="14"/>
      <c r="K325" s="14"/>
      <c r="L325" s="14"/>
      <c r="M325" s="14"/>
      <c r="N325" s="14"/>
      <c r="O325" s="14"/>
      <c r="P325" s="14"/>
    </row>
    <row r="326" spans="1:16" ht="14" x14ac:dyDescent="0.15">
      <c r="A326" s="16"/>
      <c r="B326" s="140"/>
      <c r="C326" s="140"/>
      <c r="D326" s="140"/>
      <c r="E326" s="140"/>
      <c r="F326" s="140"/>
      <c r="G326" s="14"/>
      <c r="H326" s="14"/>
      <c r="I326" s="14"/>
      <c r="J326" s="14"/>
      <c r="K326" s="14"/>
      <c r="L326" s="14"/>
      <c r="M326" s="14"/>
      <c r="N326" s="14"/>
      <c r="O326" s="14"/>
      <c r="P326" s="14"/>
    </row>
    <row r="327" spans="1:16" ht="14" x14ac:dyDescent="0.15">
      <c r="A327" s="16"/>
      <c r="B327" s="140"/>
      <c r="C327" s="140"/>
      <c r="D327" s="140"/>
      <c r="E327" s="140"/>
      <c r="F327" s="140"/>
      <c r="G327" s="14"/>
      <c r="H327" s="14"/>
      <c r="I327" s="14"/>
      <c r="J327" s="14"/>
      <c r="K327" s="14"/>
      <c r="L327" s="14"/>
      <c r="M327" s="14"/>
      <c r="N327" s="14"/>
      <c r="O327" s="14"/>
      <c r="P327" s="14"/>
    </row>
    <row r="328" spans="1:16" ht="14" x14ac:dyDescent="0.15">
      <c r="A328" s="16"/>
      <c r="B328" s="140"/>
      <c r="C328" s="140"/>
      <c r="D328" s="140"/>
      <c r="E328" s="140"/>
      <c r="F328" s="140"/>
      <c r="G328" s="14"/>
      <c r="H328" s="14"/>
      <c r="I328" s="14"/>
      <c r="J328" s="14"/>
      <c r="K328" s="14"/>
      <c r="L328" s="14"/>
      <c r="M328" s="14"/>
      <c r="N328" s="14"/>
      <c r="O328" s="14"/>
      <c r="P328" s="14"/>
    </row>
    <row r="329" spans="1:16" ht="14" x14ac:dyDescent="0.15">
      <c r="A329" s="16"/>
      <c r="B329" s="140"/>
      <c r="C329" s="140"/>
      <c r="D329" s="140"/>
      <c r="E329" s="140"/>
      <c r="F329" s="140"/>
      <c r="G329" s="14"/>
      <c r="H329" s="14"/>
      <c r="I329" s="14"/>
      <c r="J329" s="14"/>
      <c r="K329" s="14"/>
      <c r="L329" s="14"/>
      <c r="M329" s="14"/>
      <c r="N329" s="14"/>
      <c r="O329" s="14"/>
      <c r="P329" s="14"/>
    </row>
    <row r="330" spans="1:16" ht="14" x14ac:dyDescent="0.15">
      <c r="A330" s="16"/>
      <c r="B330" s="140"/>
      <c r="C330" s="140"/>
      <c r="D330" s="140"/>
      <c r="E330" s="140"/>
      <c r="F330" s="140"/>
      <c r="G330" s="14"/>
      <c r="H330" s="14"/>
      <c r="I330" s="14"/>
      <c r="J330" s="14"/>
      <c r="K330" s="14"/>
      <c r="L330" s="14"/>
      <c r="M330" s="14"/>
      <c r="N330" s="14"/>
      <c r="O330" s="14"/>
      <c r="P330" s="14"/>
    </row>
    <row r="331" spans="1:16" ht="14" x14ac:dyDescent="0.15">
      <c r="A331" s="16"/>
      <c r="B331" s="140"/>
      <c r="C331" s="140"/>
      <c r="D331" s="140"/>
      <c r="E331" s="140"/>
      <c r="F331" s="140"/>
      <c r="G331" s="14"/>
      <c r="H331" s="14"/>
      <c r="I331" s="14"/>
      <c r="J331" s="14"/>
      <c r="K331" s="14"/>
      <c r="L331" s="14"/>
      <c r="M331" s="14"/>
      <c r="N331" s="14"/>
      <c r="O331" s="14"/>
      <c r="P331" s="14"/>
    </row>
    <row r="332" spans="1:16" ht="14" x14ac:dyDescent="0.15">
      <c r="A332" s="16"/>
      <c r="B332" s="140"/>
      <c r="C332" s="140"/>
      <c r="D332" s="140"/>
      <c r="E332" s="140"/>
      <c r="F332" s="140"/>
      <c r="G332" s="14"/>
      <c r="H332" s="14"/>
      <c r="I332" s="14"/>
      <c r="J332" s="14"/>
      <c r="K332" s="14"/>
      <c r="L332" s="14"/>
      <c r="M332" s="14"/>
      <c r="N332" s="14"/>
      <c r="O332" s="14"/>
      <c r="P332" s="14"/>
    </row>
    <row r="333" spans="1:16" ht="14" x14ac:dyDescent="0.15">
      <c r="A333" s="16"/>
      <c r="B333" s="140"/>
      <c r="C333" s="140"/>
      <c r="D333" s="140"/>
      <c r="E333" s="140"/>
      <c r="F333" s="140"/>
      <c r="G333" s="14"/>
      <c r="H333" s="14"/>
      <c r="I333" s="14"/>
      <c r="J333" s="14"/>
      <c r="K333" s="14"/>
      <c r="L333" s="14"/>
      <c r="M333" s="14"/>
      <c r="N333" s="14"/>
      <c r="O333" s="14"/>
      <c r="P333" s="14"/>
    </row>
    <row r="334" spans="1:16" ht="14" x14ac:dyDescent="0.15">
      <c r="A334" s="16"/>
      <c r="B334" s="140"/>
      <c r="C334" s="140"/>
      <c r="D334" s="140"/>
      <c r="E334" s="140"/>
      <c r="F334" s="140"/>
      <c r="G334" s="14"/>
      <c r="H334" s="14"/>
      <c r="I334" s="14"/>
      <c r="J334" s="14"/>
      <c r="K334" s="14"/>
      <c r="L334" s="14"/>
      <c r="M334" s="14"/>
      <c r="N334" s="14"/>
      <c r="O334" s="14"/>
      <c r="P334" s="14"/>
    </row>
    <row r="335" spans="1:16" ht="14" x14ac:dyDescent="0.15">
      <c r="A335" s="16"/>
      <c r="B335" s="140"/>
      <c r="C335" s="140"/>
      <c r="D335" s="140"/>
      <c r="E335" s="140"/>
      <c r="F335" s="140"/>
      <c r="G335" s="14"/>
      <c r="H335" s="14"/>
      <c r="I335" s="14"/>
      <c r="J335" s="14"/>
      <c r="K335" s="14"/>
      <c r="L335" s="14"/>
      <c r="M335" s="14"/>
      <c r="N335" s="14"/>
      <c r="O335" s="14"/>
      <c r="P335" s="14"/>
    </row>
    <row r="336" spans="1:16" ht="14" x14ac:dyDescent="0.15">
      <c r="A336" s="16"/>
      <c r="B336" s="140"/>
      <c r="C336" s="140"/>
      <c r="D336" s="140"/>
      <c r="E336" s="140"/>
      <c r="F336" s="140"/>
      <c r="G336" s="14"/>
      <c r="H336" s="14"/>
      <c r="I336" s="14"/>
      <c r="J336" s="14"/>
      <c r="K336" s="14"/>
      <c r="L336" s="14"/>
      <c r="M336" s="14"/>
      <c r="N336" s="14"/>
      <c r="O336" s="14"/>
      <c r="P336" s="14"/>
    </row>
    <row r="337" spans="1:16" ht="14" x14ac:dyDescent="0.15">
      <c r="A337" s="16"/>
      <c r="B337" s="140"/>
      <c r="C337" s="140"/>
      <c r="D337" s="140"/>
      <c r="E337" s="140"/>
      <c r="F337" s="140"/>
      <c r="G337" s="14"/>
      <c r="H337" s="14"/>
      <c r="I337" s="14"/>
      <c r="J337" s="14"/>
      <c r="K337" s="14"/>
      <c r="L337" s="14"/>
      <c r="M337" s="14"/>
      <c r="N337" s="14"/>
      <c r="O337" s="14"/>
      <c r="P337" s="14"/>
    </row>
    <row r="338" spans="1:16" ht="14" x14ac:dyDescent="0.15">
      <c r="A338" s="16"/>
      <c r="B338" s="140"/>
      <c r="C338" s="140"/>
      <c r="D338" s="140"/>
      <c r="E338" s="140"/>
      <c r="F338" s="140"/>
      <c r="G338" s="14"/>
      <c r="H338" s="14"/>
      <c r="I338" s="14"/>
      <c r="J338" s="14"/>
      <c r="K338" s="14"/>
      <c r="L338" s="14"/>
      <c r="M338" s="14"/>
      <c r="N338" s="14"/>
      <c r="O338" s="14"/>
      <c r="P338" s="14"/>
    </row>
    <row r="339" spans="1:16" ht="14" x14ac:dyDescent="0.15">
      <c r="A339" s="16"/>
      <c r="B339" s="140"/>
      <c r="C339" s="140"/>
      <c r="D339" s="140"/>
      <c r="E339" s="140"/>
      <c r="F339" s="140"/>
      <c r="G339" s="14"/>
      <c r="H339" s="14"/>
      <c r="I339" s="14"/>
      <c r="J339" s="14"/>
      <c r="K339" s="14"/>
      <c r="L339" s="14"/>
      <c r="M339" s="14"/>
      <c r="N339" s="14"/>
      <c r="O339" s="14"/>
      <c r="P339" s="14"/>
    </row>
    <row r="340" spans="1:16" ht="14" x14ac:dyDescent="0.15">
      <c r="A340" s="16"/>
      <c r="B340" s="140"/>
      <c r="C340" s="140"/>
      <c r="D340" s="140"/>
      <c r="E340" s="140"/>
      <c r="F340" s="140"/>
      <c r="G340" s="14"/>
      <c r="H340" s="14"/>
      <c r="I340" s="14"/>
      <c r="J340" s="14"/>
      <c r="K340" s="14"/>
      <c r="L340" s="14"/>
      <c r="M340" s="14"/>
      <c r="N340" s="14"/>
      <c r="O340" s="14"/>
      <c r="P340" s="14"/>
    </row>
    <row r="341" spans="1:16" ht="14" x14ac:dyDescent="0.15">
      <c r="A341" s="16"/>
      <c r="B341" s="140"/>
      <c r="C341" s="140"/>
      <c r="D341" s="140"/>
      <c r="E341" s="140"/>
      <c r="F341" s="140"/>
      <c r="G341" s="14"/>
      <c r="H341" s="14"/>
      <c r="I341" s="14"/>
      <c r="J341" s="14"/>
      <c r="K341" s="14"/>
      <c r="L341" s="14"/>
      <c r="M341" s="14"/>
      <c r="N341" s="14"/>
      <c r="O341" s="14"/>
      <c r="P341" s="14"/>
    </row>
    <row r="342" spans="1:16" ht="14" x14ac:dyDescent="0.15">
      <c r="A342" s="16"/>
      <c r="B342" s="140"/>
      <c r="C342" s="140"/>
      <c r="D342" s="140"/>
      <c r="E342" s="140"/>
      <c r="F342" s="140"/>
      <c r="G342" s="14"/>
      <c r="H342" s="14"/>
      <c r="I342" s="14"/>
      <c r="J342" s="14"/>
      <c r="K342" s="14"/>
      <c r="L342" s="14"/>
      <c r="M342" s="14"/>
      <c r="N342" s="14"/>
      <c r="O342" s="14"/>
      <c r="P342" s="14"/>
    </row>
    <row r="343" spans="1:16" ht="14" x14ac:dyDescent="0.15">
      <c r="A343" s="16"/>
      <c r="B343" s="140"/>
      <c r="C343" s="140"/>
      <c r="D343" s="140"/>
      <c r="E343" s="140"/>
      <c r="F343" s="140"/>
      <c r="G343" s="14"/>
      <c r="H343" s="14"/>
      <c r="I343" s="14"/>
      <c r="J343" s="14"/>
      <c r="K343" s="14"/>
      <c r="L343" s="14"/>
      <c r="M343" s="14"/>
      <c r="N343" s="14"/>
      <c r="O343" s="14"/>
      <c r="P343" s="14"/>
    </row>
    <row r="344" spans="1:16" ht="14" x14ac:dyDescent="0.15">
      <c r="A344" s="16"/>
      <c r="B344" s="140"/>
      <c r="C344" s="140"/>
      <c r="D344" s="140"/>
      <c r="E344" s="140"/>
      <c r="F344" s="140"/>
      <c r="G344" s="14"/>
      <c r="H344" s="14"/>
      <c r="I344" s="14"/>
      <c r="J344" s="14"/>
      <c r="K344" s="14"/>
      <c r="L344" s="14"/>
      <c r="M344" s="14"/>
      <c r="N344" s="14"/>
      <c r="O344" s="14"/>
      <c r="P344" s="14"/>
    </row>
    <row r="345" spans="1:16" ht="14" x14ac:dyDescent="0.15">
      <c r="A345" s="16"/>
      <c r="B345" s="140"/>
      <c r="C345" s="140"/>
      <c r="D345" s="140"/>
      <c r="E345" s="140"/>
      <c r="F345" s="140"/>
      <c r="G345" s="14"/>
      <c r="H345" s="14"/>
      <c r="I345" s="14"/>
      <c r="J345" s="14"/>
      <c r="K345" s="14"/>
      <c r="L345" s="14"/>
      <c r="M345" s="14"/>
      <c r="N345" s="14"/>
      <c r="O345" s="14"/>
      <c r="P345" s="14"/>
    </row>
    <row r="346" spans="1:16" ht="14" x14ac:dyDescent="0.15">
      <c r="A346" s="16"/>
      <c r="B346" s="140"/>
      <c r="C346" s="140"/>
      <c r="D346" s="140"/>
      <c r="E346" s="140"/>
      <c r="F346" s="140"/>
      <c r="G346" s="14"/>
      <c r="H346" s="14"/>
      <c r="I346" s="14"/>
      <c r="J346" s="14"/>
      <c r="K346" s="14"/>
      <c r="L346" s="14"/>
      <c r="M346" s="14"/>
      <c r="N346" s="14"/>
      <c r="O346" s="14"/>
      <c r="P346" s="14"/>
    </row>
    <row r="347" spans="1:16" ht="14" x14ac:dyDescent="0.15">
      <c r="A347" s="16"/>
      <c r="B347" s="140"/>
      <c r="C347" s="140"/>
      <c r="D347" s="140"/>
      <c r="E347" s="140"/>
      <c r="F347" s="140"/>
      <c r="G347" s="14"/>
      <c r="H347" s="14"/>
      <c r="I347" s="14"/>
      <c r="J347" s="14"/>
      <c r="K347" s="14"/>
      <c r="L347" s="14"/>
      <c r="M347" s="14"/>
      <c r="N347" s="14"/>
      <c r="O347" s="14"/>
      <c r="P347" s="14"/>
    </row>
    <row r="348" spans="1:16" ht="14" x14ac:dyDescent="0.15">
      <c r="A348" s="16"/>
      <c r="B348" s="140"/>
      <c r="C348" s="140"/>
      <c r="D348" s="140"/>
      <c r="E348" s="140"/>
      <c r="F348" s="140"/>
      <c r="G348" s="14"/>
      <c r="H348" s="14"/>
      <c r="I348" s="14"/>
      <c r="J348" s="14"/>
      <c r="K348" s="14"/>
      <c r="L348" s="14"/>
      <c r="M348" s="14"/>
      <c r="N348" s="14"/>
      <c r="O348" s="14"/>
      <c r="P348" s="14"/>
    </row>
    <row r="349" spans="1:16" ht="14" x14ac:dyDescent="0.15">
      <c r="A349" s="16"/>
      <c r="B349" s="140"/>
      <c r="C349" s="140"/>
      <c r="D349" s="140"/>
      <c r="E349" s="140"/>
      <c r="F349" s="140"/>
      <c r="G349" s="14"/>
      <c r="H349" s="14"/>
      <c r="I349" s="14"/>
      <c r="J349" s="14"/>
      <c r="K349" s="14"/>
      <c r="L349" s="14"/>
      <c r="M349" s="14"/>
      <c r="N349" s="14"/>
      <c r="O349" s="14"/>
      <c r="P349" s="14"/>
    </row>
    <row r="350" spans="1:16" ht="14" x14ac:dyDescent="0.15">
      <c r="A350" s="16"/>
      <c r="B350" s="140"/>
      <c r="C350" s="140"/>
      <c r="D350" s="140"/>
      <c r="E350" s="140"/>
      <c r="F350" s="140"/>
      <c r="G350" s="14"/>
      <c r="H350" s="14"/>
      <c r="I350" s="14"/>
      <c r="J350" s="14"/>
      <c r="K350" s="14"/>
      <c r="L350" s="14"/>
      <c r="M350" s="14"/>
      <c r="N350" s="14"/>
      <c r="O350" s="14"/>
      <c r="P350" s="14"/>
    </row>
    <row r="351" spans="1:16" ht="14" x14ac:dyDescent="0.15">
      <c r="A351" s="16"/>
      <c r="B351" s="140"/>
      <c r="C351" s="140"/>
      <c r="D351" s="140"/>
      <c r="E351" s="140"/>
      <c r="F351" s="140"/>
      <c r="G351" s="14"/>
      <c r="H351" s="14"/>
      <c r="I351" s="14"/>
      <c r="J351" s="14"/>
      <c r="K351" s="14"/>
      <c r="L351" s="14"/>
      <c r="M351" s="14"/>
      <c r="N351" s="14"/>
      <c r="O351" s="14"/>
      <c r="P351" s="14"/>
    </row>
    <row r="352" spans="1:16" ht="14" x14ac:dyDescent="0.15">
      <c r="A352" s="16"/>
      <c r="B352" s="140"/>
      <c r="C352" s="140"/>
      <c r="D352" s="140"/>
      <c r="E352" s="140"/>
      <c r="F352" s="140"/>
      <c r="G352" s="14"/>
      <c r="H352" s="14"/>
      <c r="I352" s="14"/>
      <c r="J352" s="14"/>
      <c r="K352" s="14"/>
      <c r="L352" s="14"/>
      <c r="M352" s="14"/>
      <c r="N352" s="14"/>
      <c r="O352" s="14"/>
      <c r="P352" s="14"/>
    </row>
    <row r="353" spans="1:16" ht="14" x14ac:dyDescent="0.15">
      <c r="A353" s="16"/>
      <c r="B353" s="140"/>
      <c r="C353" s="140"/>
      <c r="D353" s="140"/>
      <c r="E353" s="140"/>
      <c r="F353" s="140"/>
      <c r="G353" s="14"/>
      <c r="H353" s="14"/>
      <c r="I353" s="14"/>
      <c r="J353" s="14"/>
      <c r="K353" s="14"/>
      <c r="L353" s="14"/>
      <c r="M353" s="14"/>
      <c r="N353" s="14"/>
      <c r="O353" s="14"/>
      <c r="P353" s="14"/>
    </row>
    <row r="354" spans="1:16" ht="14" x14ac:dyDescent="0.15">
      <c r="A354" s="16"/>
      <c r="B354" s="140"/>
      <c r="C354" s="140"/>
      <c r="D354" s="140"/>
      <c r="E354" s="140"/>
      <c r="F354" s="140"/>
      <c r="G354" s="14"/>
      <c r="H354" s="14"/>
      <c r="I354" s="14"/>
      <c r="J354" s="14"/>
      <c r="K354" s="14"/>
      <c r="L354" s="14"/>
      <c r="M354" s="14"/>
      <c r="N354" s="14"/>
      <c r="O354" s="14"/>
      <c r="P354" s="14"/>
    </row>
    <row r="355" spans="1:16" ht="14" x14ac:dyDescent="0.15">
      <c r="A355" s="16"/>
      <c r="B355" s="140"/>
      <c r="C355" s="140"/>
      <c r="D355" s="140"/>
      <c r="E355" s="140"/>
      <c r="F355" s="140"/>
      <c r="G355" s="14"/>
      <c r="H355" s="14"/>
      <c r="I355" s="14"/>
      <c r="J355" s="14"/>
      <c r="K355" s="14"/>
      <c r="L355" s="14"/>
      <c r="M355" s="14"/>
      <c r="N355" s="14"/>
      <c r="O355" s="14"/>
      <c r="P355" s="14"/>
    </row>
    <row r="356" spans="1:16" ht="14" x14ac:dyDescent="0.15">
      <c r="A356" s="16"/>
      <c r="B356" s="140"/>
      <c r="C356" s="140"/>
      <c r="D356" s="140"/>
      <c r="E356" s="140"/>
      <c r="F356" s="140"/>
      <c r="G356" s="14"/>
      <c r="H356" s="14"/>
      <c r="I356" s="14"/>
      <c r="J356" s="14"/>
      <c r="K356" s="14"/>
      <c r="L356" s="14"/>
      <c r="M356" s="14"/>
      <c r="N356" s="14"/>
      <c r="O356" s="14"/>
      <c r="P356" s="14"/>
    </row>
    <row r="357" spans="1:16" ht="14" x14ac:dyDescent="0.15">
      <c r="A357" s="16"/>
      <c r="B357" s="140"/>
      <c r="C357" s="140"/>
      <c r="D357" s="140"/>
      <c r="E357" s="140"/>
      <c r="F357" s="140"/>
      <c r="G357" s="14"/>
      <c r="H357" s="14"/>
      <c r="I357" s="14"/>
      <c r="J357" s="14"/>
      <c r="K357" s="14"/>
      <c r="L357" s="14"/>
      <c r="M357" s="14"/>
      <c r="N357" s="14"/>
      <c r="O357" s="14"/>
      <c r="P357" s="14"/>
    </row>
    <row r="358" spans="1:16" ht="14" x14ac:dyDescent="0.15">
      <c r="A358" s="16"/>
      <c r="B358" s="140"/>
      <c r="C358" s="140"/>
      <c r="D358" s="140"/>
      <c r="E358" s="140"/>
      <c r="F358" s="140"/>
      <c r="G358" s="14"/>
      <c r="H358" s="14"/>
      <c r="I358" s="14"/>
      <c r="J358" s="14"/>
      <c r="K358" s="14"/>
      <c r="L358" s="14"/>
      <c r="M358" s="14"/>
      <c r="N358" s="14"/>
      <c r="O358" s="14"/>
      <c r="P358" s="14"/>
    </row>
    <row r="359" spans="1:16" ht="14" x14ac:dyDescent="0.15">
      <c r="A359" s="16"/>
      <c r="B359" s="140"/>
      <c r="C359" s="140"/>
      <c r="D359" s="140"/>
      <c r="E359" s="140"/>
      <c r="F359" s="140"/>
      <c r="G359" s="14"/>
      <c r="H359" s="14"/>
      <c r="I359" s="14"/>
      <c r="J359" s="14"/>
      <c r="K359" s="14"/>
      <c r="L359" s="14"/>
      <c r="M359" s="14"/>
      <c r="N359" s="14"/>
      <c r="O359" s="14"/>
      <c r="P359" s="14"/>
    </row>
    <row r="360" spans="1:16" ht="14" x14ac:dyDescent="0.15">
      <c r="A360" s="16"/>
      <c r="B360" s="140"/>
      <c r="C360" s="140"/>
      <c r="D360" s="140"/>
      <c r="E360" s="140"/>
      <c r="F360" s="140"/>
      <c r="G360" s="14"/>
      <c r="H360" s="14"/>
      <c r="I360" s="14"/>
      <c r="J360" s="14"/>
      <c r="K360" s="14"/>
      <c r="L360" s="14"/>
      <c r="M360" s="14"/>
      <c r="N360" s="14"/>
      <c r="O360" s="14"/>
      <c r="P360" s="14"/>
    </row>
    <row r="361" spans="1:16" ht="14" x14ac:dyDescent="0.15">
      <c r="A361" s="16"/>
      <c r="B361" s="140"/>
      <c r="C361" s="140"/>
      <c r="D361" s="140"/>
      <c r="E361" s="140"/>
      <c r="F361" s="140"/>
      <c r="G361" s="14"/>
      <c r="H361" s="14"/>
      <c r="I361" s="14"/>
      <c r="J361" s="14"/>
      <c r="K361" s="14"/>
      <c r="L361" s="14"/>
      <c r="M361" s="14"/>
      <c r="N361" s="14"/>
      <c r="O361" s="14"/>
      <c r="P361" s="14"/>
    </row>
    <row r="362" spans="1:16" ht="14" x14ac:dyDescent="0.15">
      <c r="A362" s="16"/>
      <c r="B362" s="140"/>
      <c r="C362" s="140"/>
      <c r="D362" s="140"/>
      <c r="E362" s="140"/>
      <c r="F362" s="140"/>
      <c r="G362" s="14"/>
      <c r="H362" s="14"/>
      <c r="I362" s="14"/>
      <c r="J362" s="14"/>
      <c r="K362" s="14"/>
      <c r="L362" s="14"/>
      <c r="M362" s="14"/>
      <c r="N362" s="14"/>
      <c r="O362" s="14"/>
      <c r="P362" s="14"/>
    </row>
    <row r="363" spans="1:16" ht="14" x14ac:dyDescent="0.15">
      <c r="A363" s="16"/>
      <c r="B363" s="140"/>
      <c r="C363" s="140"/>
      <c r="D363" s="140"/>
      <c r="E363" s="140"/>
      <c r="F363" s="140"/>
      <c r="G363" s="14"/>
      <c r="H363" s="14"/>
      <c r="I363" s="14"/>
      <c r="J363" s="14"/>
      <c r="K363" s="14"/>
      <c r="L363" s="14"/>
      <c r="M363" s="14"/>
      <c r="N363" s="14"/>
      <c r="O363" s="14"/>
      <c r="P363" s="14"/>
    </row>
    <row r="364" spans="1:16" ht="14" x14ac:dyDescent="0.15">
      <c r="A364" s="16"/>
      <c r="B364" s="140"/>
      <c r="C364" s="140"/>
      <c r="D364" s="140"/>
      <c r="E364" s="140"/>
      <c r="F364" s="140"/>
      <c r="G364" s="14"/>
      <c r="H364" s="14"/>
      <c r="I364" s="14"/>
      <c r="J364" s="14"/>
      <c r="K364" s="14"/>
      <c r="L364" s="14"/>
      <c r="M364" s="14"/>
      <c r="N364" s="14"/>
      <c r="O364" s="14"/>
      <c r="P364" s="14"/>
    </row>
    <row r="365" spans="1:16" ht="14" x14ac:dyDescent="0.15">
      <c r="A365" s="16"/>
      <c r="B365" s="140"/>
      <c r="C365" s="140"/>
      <c r="D365" s="140"/>
      <c r="E365" s="140"/>
      <c r="F365" s="140"/>
      <c r="G365" s="14"/>
      <c r="H365" s="14"/>
      <c r="I365" s="14"/>
      <c r="J365" s="14"/>
      <c r="K365" s="14"/>
      <c r="L365" s="14"/>
      <c r="M365" s="14"/>
      <c r="N365" s="14"/>
      <c r="O365" s="14"/>
      <c r="P365" s="14"/>
    </row>
    <row r="366" spans="1:16" ht="14" x14ac:dyDescent="0.15">
      <c r="A366" s="16"/>
      <c r="B366" s="140"/>
      <c r="C366" s="140"/>
      <c r="D366" s="140"/>
      <c r="E366" s="140"/>
      <c r="F366" s="140"/>
      <c r="G366" s="14"/>
      <c r="H366" s="14"/>
      <c r="I366" s="14"/>
      <c r="J366" s="14"/>
      <c r="K366" s="14"/>
      <c r="L366" s="14"/>
      <c r="M366" s="14"/>
      <c r="N366" s="14"/>
      <c r="O366" s="14"/>
      <c r="P366" s="14"/>
    </row>
    <row r="367" spans="1:16" ht="14" x14ac:dyDescent="0.15">
      <c r="A367" s="16"/>
      <c r="B367" s="140"/>
      <c r="C367" s="140"/>
      <c r="D367" s="140"/>
      <c r="E367" s="140"/>
      <c r="F367" s="140"/>
      <c r="G367" s="14"/>
      <c r="H367" s="14"/>
      <c r="I367" s="14"/>
      <c r="J367" s="14"/>
      <c r="K367" s="14"/>
      <c r="L367" s="14"/>
      <c r="M367" s="14"/>
      <c r="N367" s="14"/>
      <c r="O367" s="14"/>
      <c r="P367" s="14"/>
    </row>
    <row r="368" spans="1:16" ht="14" x14ac:dyDescent="0.15">
      <c r="A368" s="16"/>
      <c r="B368" s="140"/>
      <c r="C368" s="140"/>
      <c r="D368" s="140"/>
      <c r="E368" s="140"/>
      <c r="F368" s="140"/>
      <c r="G368" s="14"/>
      <c r="H368" s="14"/>
      <c r="I368" s="14"/>
      <c r="J368" s="14"/>
      <c r="K368" s="14"/>
      <c r="L368" s="14"/>
      <c r="M368" s="14"/>
      <c r="N368" s="14"/>
      <c r="O368" s="14"/>
      <c r="P368" s="14"/>
    </row>
    <row r="369" spans="1:16" ht="14" x14ac:dyDescent="0.15">
      <c r="A369" s="16"/>
      <c r="B369" s="140"/>
      <c r="C369" s="140"/>
      <c r="D369" s="140"/>
      <c r="E369" s="140"/>
      <c r="F369" s="140"/>
      <c r="G369" s="14"/>
      <c r="H369" s="14"/>
      <c r="I369" s="14"/>
      <c r="J369" s="14"/>
      <c r="K369" s="14"/>
      <c r="L369" s="14"/>
      <c r="M369" s="14"/>
      <c r="N369" s="14"/>
      <c r="O369" s="14"/>
      <c r="P369" s="14"/>
    </row>
    <row r="370" spans="1:16" ht="14" x14ac:dyDescent="0.15">
      <c r="A370" s="16"/>
      <c r="B370" s="140"/>
      <c r="C370" s="140"/>
      <c r="D370" s="140"/>
      <c r="E370" s="140"/>
      <c r="F370" s="140"/>
      <c r="G370" s="14"/>
      <c r="H370" s="14"/>
      <c r="I370" s="14"/>
      <c r="J370" s="14"/>
      <c r="K370" s="14"/>
      <c r="L370" s="14"/>
      <c r="M370" s="14"/>
      <c r="N370" s="14"/>
      <c r="O370" s="14"/>
      <c r="P370" s="14"/>
    </row>
    <row r="371" spans="1:16" ht="14" x14ac:dyDescent="0.15">
      <c r="A371" s="16"/>
      <c r="B371" s="140"/>
      <c r="C371" s="140"/>
      <c r="D371" s="140"/>
      <c r="E371" s="140"/>
      <c r="F371" s="140"/>
      <c r="G371" s="14"/>
      <c r="H371" s="14"/>
      <c r="I371" s="14"/>
      <c r="J371" s="14"/>
      <c r="K371" s="14"/>
      <c r="L371" s="14"/>
      <c r="M371" s="14"/>
      <c r="N371" s="14"/>
      <c r="O371" s="14"/>
      <c r="P371" s="14"/>
    </row>
    <row r="372" spans="1:16" ht="14" x14ac:dyDescent="0.15">
      <c r="A372" s="16"/>
      <c r="B372" s="140"/>
      <c r="C372" s="140"/>
      <c r="D372" s="140"/>
      <c r="E372" s="140"/>
      <c r="F372" s="140"/>
      <c r="G372" s="14"/>
      <c r="H372" s="14"/>
      <c r="I372" s="14"/>
      <c r="J372" s="14"/>
      <c r="K372" s="14"/>
      <c r="L372" s="14"/>
      <c r="M372" s="14"/>
      <c r="N372" s="14"/>
      <c r="O372" s="14"/>
      <c r="P372" s="14"/>
    </row>
    <row r="373" spans="1:16" ht="14" x14ac:dyDescent="0.15">
      <c r="A373" s="16"/>
      <c r="B373" s="140"/>
      <c r="C373" s="140"/>
      <c r="D373" s="140"/>
      <c r="E373" s="140"/>
      <c r="F373" s="140"/>
      <c r="G373" s="14"/>
      <c r="H373" s="14"/>
      <c r="I373" s="14"/>
      <c r="J373" s="14"/>
      <c r="K373" s="14"/>
      <c r="L373" s="14"/>
      <c r="M373" s="14"/>
      <c r="N373" s="14"/>
      <c r="O373" s="14"/>
      <c r="P373" s="14"/>
    </row>
    <row r="374" spans="1:16" ht="14" x14ac:dyDescent="0.15">
      <c r="A374" s="16"/>
      <c r="B374" s="140"/>
      <c r="C374" s="140"/>
      <c r="D374" s="140"/>
      <c r="E374" s="140"/>
      <c r="F374" s="140"/>
      <c r="G374" s="14"/>
      <c r="H374" s="14"/>
      <c r="I374" s="14"/>
      <c r="J374" s="14"/>
      <c r="K374" s="14"/>
      <c r="L374" s="14"/>
      <c r="M374" s="14"/>
      <c r="N374" s="14"/>
      <c r="O374" s="14"/>
      <c r="P374" s="14"/>
    </row>
    <row r="375" spans="1:16" ht="14" x14ac:dyDescent="0.15">
      <c r="A375" s="16"/>
      <c r="B375" s="140"/>
      <c r="C375" s="140"/>
      <c r="D375" s="140"/>
      <c r="E375" s="140"/>
      <c r="F375" s="140"/>
      <c r="G375" s="14"/>
      <c r="H375" s="14"/>
      <c r="I375" s="14"/>
      <c r="J375" s="14"/>
      <c r="K375" s="14"/>
      <c r="L375" s="14"/>
      <c r="M375" s="14"/>
      <c r="N375" s="14"/>
      <c r="O375" s="14"/>
      <c r="P375" s="14"/>
    </row>
    <row r="376" spans="1:16" ht="14" x14ac:dyDescent="0.15">
      <c r="A376" s="16"/>
      <c r="B376" s="140"/>
      <c r="C376" s="140"/>
      <c r="D376" s="140"/>
      <c r="E376" s="140"/>
      <c r="F376" s="140"/>
      <c r="G376" s="14"/>
      <c r="H376" s="14"/>
      <c r="I376" s="14"/>
      <c r="J376" s="14"/>
      <c r="K376" s="14"/>
      <c r="L376" s="14"/>
      <c r="M376" s="14"/>
      <c r="N376" s="14"/>
      <c r="O376" s="14"/>
      <c r="P376" s="14"/>
    </row>
    <row r="377" spans="1:16" ht="14" x14ac:dyDescent="0.15">
      <c r="A377" s="16"/>
      <c r="B377" s="140"/>
      <c r="C377" s="140"/>
      <c r="D377" s="140"/>
      <c r="E377" s="140"/>
      <c r="F377" s="140"/>
      <c r="G377" s="14"/>
      <c r="H377" s="14"/>
      <c r="I377" s="14"/>
      <c r="J377" s="14"/>
      <c r="K377" s="14"/>
      <c r="L377" s="14"/>
      <c r="M377" s="14"/>
      <c r="N377" s="14"/>
      <c r="O377" s="14"/>
      <c r="P377" s="14"/>
    </row>
    <row r="378" spans="1:16" ht="14" x14ac:dyDescent="0.15">
      <c r="A378" s="16"/>
      <c r="B378" s="140"/>
      <c r="C378" s="140"/>
      <c r="D378" s="140"/>
      <c r="E378" s="140"/>
      <c r="F378" s="140"/>
      <c r="G378" s="14"/>
      <c r="H378" s="14"/>
      <c r="I378" s="14"/>
      <c r="J378" s="14"/>
      <c r="K378" s="14"/>
      <c r="L378" s="14"/>
      <c r="M378" s="14"/>
      <c r="N378" s="14"/>
      <c r="O378" s="14"/>
      <c r="P378" s="14"/>
    </row>
    <row r="379" spans="1:16" ht="14" x14ac:dyDescent="0.15">
      <c r="A379" s="16"/>
      <c r="B379" s="140"/>
      <c r="C379" s="140"/>
      <c r="D379" s="140"/>
      <c r="E379" s="140"/>
      <c r="F379" s="140"/>
      <c r="G379" s="14"/>
      <c r="H379" s="14"/>
      <c r="I379" s="14"/>
      <c r="J379" s="14"/>
      <c r="K379" s="14"/>
      <c r="L379" s="14"/>
      <c r="M379" s="14"/>
      <c r="N379" s="14"/>
      <c r="O379" s="14"/>
      <c r="P379" s="14"/>
    </row>
    <row r="380" spans="1:16" ht="14" x14ac:dyDescent="0.15">
      <c r="A380" s="16"/>
      <c r="B380" s="140"/>
      <c r="C380" s="140"/>
      <c r="D380" s="140"/>
      <c r="E380" s="140"/>
      <c r="F380" s="140"/>
      <c r="G380" s="14"/>
      <c r="H380" s="14"/>
      <c r="I380" s="14"/>
      <c r="J380" s="14"/>
      <c r="K380" s="14"/>
      <c r="L380" s="14"/>
      <c r="M380" s="14"/>
      <c r="N380" s="14"/>
      <c r="O380" s="14"/>
      <c r="P380" s="14"/>
    </row>
    <row r="381" spans="1:16" ht="14" x14ac:dyDescent="0.15">
      <c r="A381" s="16"/>
      <c r="B381" s="140"/>
      <c r="C381" s="140"/>
      <c r="D381" s="140"/>
      <c r="E381" s="140"/>
      <c r="F381" s="140"/>
      <c r="G381" s="14"/>
      <c r="H381" s="14"/>
      <c r="I381" s="14"/>
      <c r="J381" s="14"/>
      <c r="K381" s="14"/>
      <c r="L381" s="14"/>
      <c r="M381" s="14"/>
      <c r="N381" s="14"/>
      <c r="O381" s="14"/>
      <c r="P381" s="14"/>
    </row>
    <row r="382" spans="1:16" ht="14" x14ac:dyDescent="0.15">
      <c r="A382" s="16"/>
      <c r="B382" s="140"/>
      <c r="C382" s="140"/>
      <c r="D382" s="140"/>
      <c r="E382" s="140"/>
      <c r="F382" s="140"/>
      <c r="G382" s="14"/>
      <c r="H382" s="14"/>
      <c r="I382" s="14"/>
      <c r="J382" s="14"/>
      <c r="K382" s="14"/>
      <c r="L382" s="14"/>
      <c r="M382" s="14"/>
      <c r="N382" s="14"/>
      <c r="O382" s="14"/>
      <c r="P382" s="14"/>
    </row>
    <row r="383" spans="1:16" ht="14" x14ac:dyDescent="0.15">
      <c r="A383" s="16"/>
      <c r="B383" s="140"/>
      <c r="C383" s="140"/>
      <c r="D383" s="140"/>
      <c r="E383" s="140"/>
      <c r="F383" s="140"/>
      <c r="G383" s="14"/>
      <c r="H383" s="14"/>
      <c r="I383" s="14"/>
      <c r="J383" s="14"/>
      <c r="K383" s="14"/>
      <c r="L383" s="14"/>
      <c r="M383" s="14"/>
      <c r="N383" s="14"/>
      <c r="O383" s="14"/>
      <c r="P383" s="14"/>
    </row>
    <row r="384" spans="1:16" ht="14" x14ac:dyDescent="0.15">
      <c r="A384" s="16"/>
      <c r="B384" s="140"/>
      <c r="C384" s="140"/>
      <c r="D384" s="140"/>
      <c r="E384" s="140"/>
      <c r="F384" s="140"/>
      <c r="G384" s="14"/>
      <c r="H384" s="14"/>
      <c r="I384" s="14"/>
      <c r="J384" s="14"/>
      <c r="K384" s="14"/>
      <c r="L384" s="14"/>
      <c r="M384" s="14"/>
      <c r="N384" s="14"/>
      <c r="O384" s="14"/>
      <c r="P384" s="14"/>
    </row>
    <row r="385" spans="1:16" ht="14" x14ac:dyDescent="0.15">
      <c r="A385" s="16"/>
      <c r="B385" s="140"/>
      <c r="C385" s="140"/>
      <c r="D385" s="140"/>
      <c r="E385" s="140"/>
      <c r="F385" s="140"/>
      <c r="G385" s="14"/>
      <c r="H385" s="14"/>
      <c r="I385" s="14"/>
      <c r="J385" s="14"/>
      <c r="K385" s="14"/>
      <c r="L385" s="14"/>
      <c r="M385" s="14"/>
      <c r="N385" s="14"/>
      <c r="O385" s="14"/>
      <c r="P385" s="14"/>
    </row>
    <row r="386" spans="1:16" ht="14" x14ac:dyDescent="0.15">
      <c r="A386" s="16"/>
      <c r="B386" s="140"/>
      <c r="C386" s="140"/>
      <c r="D386" s="140"/>
      <c r="E386" s="140"/>
      <c r="F386" s="140"/>
      <c r="G386" s="14"/>
      <c r="H386" s="14"/>
      <c r="I386" s="14"/>
      <c r="J386" s="14"/>
      <c r="K386" s="14"/>
      <c r="L386" s="14"/>
      <c r="M386" s="14"/>
      <c r="N386" s="14"/>
      <c r="O386" s="14"/>
      <c r="P386" s="14"/>
    </row>
    <row r="387" spans="1:16" ht="14" x14ac:dyDescent="0.15">
      <c r="A387" s="16"/>
      <c r="B387" s="140"/>
      <c r="C387" s="140"/>
      <c r="D387" s="140"/>
      <c r="E387" s="140"/>
      <c r="F387" s="140"/>
      <c r="G387" s="14"/>
      <c r="H387" s="14"/>
      <c r="I387" s="14"/>
      <c r="J387" s="14"/>
      <c r="K387" s="14"/>
      <c r="L387" s="14"/>
      <c r="M387" s="14"/>
      <c r="N387" s="14"/>
      <c r="O387" s="14"/>
      <c r="P387" s="14"/>
    </row>
    <row r="388" spans="1:16" ht="14" x14ac:dyDescent="0.15">
      <c r="A388" s="16"/>
      <c r="B388" s="140"/>
      <c r="C388" s="140"/>
      <c r="D388" s="140"/>
      <c r="E388" s="140"/>
      <c r="F388" s="140"/>
      <c r="G388" s="14"/>
      <c r="H388" s="14"/>
      <c r="I388" s="14"/>
      <c r="J388" s="14"/>
      <c r="K388" s="14"/>
      <c r="L388" s="14"/>
      <c r="M388" s="14"/>
      <c r="N388" s="14"/>
      <c r="O388" s="14"/>
      <c r="P388" s="14"/>
    </row>
    <row r="389" spans="1:16" ht="14" x14ac:dyDescent="0.15">
      <c r="A389" s="16"/>
      <c r="B389" s="140"/>
      <c r="C389" s="140"/>
      <c r="D389" s="140"/>
      <c r="E389" s="140"/>
      <c r="F389" s="140"/>
      <c r="G389" s="14"/>
      <c r="H389" s="14"/>
      <c r="I389" s="14"/>
      <c r="J389" s="14"/>
      <c r="K389" s="14"/>
      <c r="L389" s="14"/>
      <c r="M389" s="14"/>
      <c r="N389" s="14"/>
      <c r="O389" s="14"/>
      <c r="P389" s="14"/>
    </row>
    <row r="390" spans="1:16" ht="14" x14ac:dyDescent="0.15">
      <c r="A390" s="16"/>
      <c r="B390" s="140"/>
      <c r="C390" s="140"/>
      <c r="D390" s="140"/>
      <c r="E390" s="140"/>
      <c r="F390" s="140"/>
      <c r="G390" s="14"/>
      <c r="H390" s="14"/>
      <c r="I390" s="14"/>
      <c r="J390" s="14"/>
      <c r="K390" s="14"/>
      <c r="L390" s="14"/>
      <c r="M390" s="14"/>
      <c r="N390" s="14"/>
      <c r="O390" s="14"/>
      <c r="P390" s="14"/>
    </row>
    <row r="391" spans="1:16" ht="14" x14ac:dyDescent="0.15">
      <c r="A391" s="16"/>
      <c r="B391" s="140"/>
      <c r="C391" s="140"/>
      <c r="D391" s="140"/>
      <c r="E391" s="140"/>
      <c r="F391" s="140"/>
      <c r="G391" s="14"/>
      <c r="H391" s="14"/>
      <c r="I391" s="14"/>
      <c r="J391" s="14"/>
      <c r="K391" s="14"/>
      <c r="L391" s="14"/>
      <c r="M391" s="14"/>
      <c r="N391" s="14"/>
      <c r="O391" s="14"/>
      <c r="P391" s="14"/>
    </row>
    <row r="392" spans="1:16" ht="14" x14ac:dyDescent="0.15">
      <c r="A392" s="16"/>
      <c r="B392" s="140"/>
      <c r="C392" s="140"/>
      <c r="D392" s="140"/>
      <c r="E392" s="140"/>
      <c r="F392" s="140"/>
      <c r="G392" s="14"/>
      <c r="H392" s="14"/>
      <c r="I392" s="14"/>
      <c r="J392" s="14"/>
      <c r="K392" s="14"/>
      <c r="L392" s="14"/>
      <c r="M392" s="14"/>
      <c r="N392" s="14"/>
      <c r="O392" s="14"/>
      <c r="P392" s="14"/>
    </row>
    <row r="393" spans="1:16" ht="14" x14ac:dyDescent="0.15">
      <c r="A393" s="16"/>
      <c r="B393" s="140"/>
      <c r="C393" s="140"/>
      <c r="D393" s="140"/>
      <c r="E393" s="140"/>
      <c r="F393" s="140"/>
      <c r="G393" s="14"/>
      <c r="H393" s="14"/>
      <c r="I393" s="14"/>
      <c r="J393" s="14"/>
      <c r="K393" s="14"/>
      <c r="L393" s="14"/>
      <c r="M393" s="14"/>
      <c r="N393" s="14"/>
      <c r="O393" s="14"/>
      <c r="P393" s="14"/>
    </row>
    <row r="394" spans="1:16" ht="14" x14ac:dyDescent="0.15">
      <c r="A394" s="16"/>
      <c r="B394" s="140"/>
      <c r="C394" s="140"/>
      <c r="D394" s="140"/>
      <c r="E394" s="140"/>
      <c r="F394" s="140"/>
      <c r="G394" s="14"/>
      <c r="H394" s="14"/>
      <c r="I394" s="14"/>
      <c r="J394" s="14"/>
      <c r="K394" s="14"/>
      <c r="L394" s="14"/>
      <c r="M394" s="14"/>
      <c r="N394" s="14"/>
      <c r="O394" s="14"/>
      <c r="P394" s="14"/>
    </row>
    <row r="395" spans="1:16" ht="14" x14ac:dyDescent="0.15">
      <c r="A395" s="16"/>
      <c r="B395" s="140"/>
      <c r="C395" s="140"/>
      <c r="D395" s="140"/>
      <c r="E395" s="140"/>
      <c r="F395" s="140"/>
      <c r="G395" s="14"/>
      <c r="H395" s="14"/>
      <c r="I395" s="14"/>
      <c r="J395" s="14"/>
      <c r="K395" s="14"/>
      <c r="L395" s="14"/>
      <c r="M395" s="14"/>
      <c r="N395" s="14"/>
      <c r="O395" s="14"/>
      <c r="P395" s="14"/>
    </row>
    <row r="396" spans="1:16" ht="14" x14ac:dyDescent="0.15">
      <c r="A396" s="16"/>
      <c r="B396" s="140"/>
      <c r="C396" s="140"/>
      <c r="D396" s="140"/>
      <c r="E396" s="140"/>
      <c r="F396" s="140"/>
      <c r="G396" s="14"/>
      <c r="H396" s="14"/>
      <c r="I396" s="14"/>
      <c r="J396" s="14"/>
      <c r="K396" s="14"/>
      <c r="L396" s="14"/>
      <c r="M396" s="14"/>
      <c r="N396" s="14"/>
      <c r="O396" s="14"/>
      <c r="P396" s="14"/>
    </row>
    <row r="397" spans="1:16" ht="14" x14ac:dyDescent="0.15">
      <c r="A397" s="16"/>
      <c r="B397" s="140"/>
      <c r="C397" s="140"/>
      <c r="D397" s="140"/>
      <c r="E397" s="140"/>
      <c r="F397" s="140"/>
      <c r="G397" s="14"/>
      <c r="H397" s="14"/>
      <c r="I397" s="14"/>
      <c r="J397" s="14"/>
      <c r="K397" s="14"/>
      <c r="L397" s="14"/>
      <c r="M397" s="14"/>
      <c r="N397" s="14"/>
      <c r="O397" s="14"/>
      <c r="P397" s="14"/>
    </row>
    <row r="398" spans="1:16" ht="14" x14ac:dyDescent="0.15">
      <c r="A398" s="16"/>
      <c r="B398" s="140"/>
      <c r="C398" s="140"/>
      <c r="D398" s="140"/>
      <c r="E398" s="140"/>
      <c r="F398" s="140"/>
      <c r="G398" s="14"/>
      <c r="H398" s="14"/>
      <c r="I398" s="14"/>
      <c r="J398" s="14"/>
      <c r="K398" s="14"/>
      <c r="L398" s="14"/>
      <c r="M398" s="14"/>
      <c r="N398" s="14"/>
      <c r="O398" s="14"/>
      <c r="P398" s="14"/>
    </row>
    <row r="399" spans="1:16" ht="14" x14ac:dyDescent="0.15">
      <c r="A399" s="16"/>
      <c r="B399" s="140"/>
      <c r="C399" s="140"/>
      <c r="D399" s="140"/>
      <c r="E399" s="140"/>
      <c r="F399" s="140"/>
      <c r="G399" s="14"/>
      <c r="H399" s="14"/>
      <c r="I399" s="14"/>
      <c r="J399" s="14"/>
      <c r="K399" s="14"/>
      <c r="L399" s="14"/>
      <c r="M399" s="14"/>
      <c r="N399" s="14"/>
      <c r="O399" s="14"/>
      <c r="P399" s="14"/>
    </row>
    <row r="400" spans="1:16" ht="14" x14ac:dyDescent="0.15">
      <c r="A400" s="16"/>
      <c r="B400" s="140"/>
      <c r="C400" s="140"/>
      <c r="D400" s="140"/>
      <c r="E400" s="140"/>
      <c r="F400" s="140"/>
      <c r="G400" s="14"/>
      <c r="H400" s="14"/>
      <c r="I400" s="14"/>
      <c r="J400" s="14"/>
      <c r="K400" s="14"/>
      <c r="L400" s="14"/>
      <c r="M400" s="14"/>
      <c r="N400" s="14"/>
      <c r="O400" s="14"/>
      <c r="P400" s="14"/>
    </row>
    <row r="401" spans="1:16" ht="14" x14ac:dyDescent="0.15">
      <c r="A401" s="16"/>
      <c r="B401" s="140"/>
      <c r="C401" s="140"/>
      <c r="D401" s="140"/>
      <c r="E401" s="140"/>
      <c r="F401" s="140"/>
      <c r="G401" s="14"/>
      <c r="H401" s="14"/>
      <c r="I401" s="14"/>
      <c r="J401" s="14"/>
      <c r="K401" s="14"/>
      <c r="L401" s="14"/>
      <c r="M401" s="14"/>
      <c r="N401" s="14"/>
      <c r="O401" s="14"/>
      <c r="P401" s="14"/>
    </row>
    <row r="402" spans="1:16" ht="14" x14ac:dyDescent="0.15">
      <c r="A402" s="16"/>
      <c r="B402" s="140"/>
      <c r="C402" s="140"/>
      <c r="D402" s="140"/>
      <c r="E402" s="140"/>
      <c r="F402" s="140"/>
      <c r="G402" s="14"/>
      <c r="H402" s="14"/>
      <c r="I402" s="14"/>
      <c r="J402" s="14"/>
      <c r="K402" s="14"/>
      <c r="L402" s="14"/>
      <c r="M402" s="14"/>
      <c r="N402" s="14"/>
      <c r="O402" s="14"/>
      <c r="P402" s="14"/>
    </row>
    <row r="403" spans="1:16" ht="14" x14ac:dyDescent="0.15">
      <c r="A403" s="16"/>
      <c r="B403" s="140"/>
      <c r="C403" s="140"/>
      <c r="D403" s="140"/>
      <c r="E403" s="140"/>
      <c r="F403" s="140"/>
      <c r="G403" s="14"/>
      <c r="H403" s="14"/>
      <c r="I403" s="14"/>
      <c r="J403" s="14"/>
      <c r="K403" s="14"/>
      <c r="L403" s="14"/>
      <c r="M403" s="14"/>
      <c r="N403" s="14"/>
      <c r="O403" s="14"/>
      <c r="P403" s="14"/>
    </row>
    <row r="404" spans="1:16" ht="14" x14ac:dyDescent="0.15">
      <c r="A404" s="16"/>
      <c r="B404" s="140"/>
      <c r="C404" s="140"/>
      <c r="D404" s="140"/>
      <c r="E404" s="140"/>
      <c r="F404" s="140"/>
      <c r="G404" s="14"/>
      <c r="H404" s="14"/>
      <c r="I404" s="14"/>
      <c r="J404" s="14"/>
      <c r="K404" s="14"/>
      <c r="L404" s="14"/>
      <c r="M404" s="14"/>
      <c r="N404" s="14"/>
      <c r="O404" s="14"/>
      <c r="P404" s="14"/>
    </row>
    <row r="405" spans="1:16" ht="14" x14ac:dyDescent="0.15">
      <c r="A405" s="16"/>
      <c r="B405" s="140"/>
      <c r="C405" s="140"/>
      <c r="D405" s="140"/>
      <c r="E405" s="140"/>
      <c r="F405" s="140"/>
      <c r="G405" s="14"/>
      <c r="H405" s="14"/>
      <c r="I405" s="14"/>
      <c r="J405" s="14"/>
      <c r="K405" s="14"/>
      <c r="L405" s="14"/>
      <c r="M405" s="14"/>
      <c r="N405" s="14"/>
      <c r="O405" s="14"/>
      <c r="P405" s="14"/>
    </row>
    <row r="406" spans="1:16" ht="14" x14ac:dyDescent="0.15">
      <c r="A406" s="16"/>
      <c r="B406" s="140"/>
      <c r="C406" s="140"/>
      <c r="D406" s="140"/>
      <c r="E406" s="140"/>
      <c r="F406" s="140"/>
      <c r="G406" s="14"/>
      <c r="H406" s="14"/>
      <c r="I406" s="14"/>
      <c r="J406" s="14"/>
      <c r="K406" s="14"/>
      <c r="L406" s="14"/>
      <c r="M406" s="14"/>
      <c r="N406" s="14"/>
      <c r="O406" s="14"/>
      <c r="P406" s="14"/>
    </row>
    <row r="407" spans="1:16" ht="14" x14ac:dyDescent="0.15">
      <c r="A407" s="16"/>
      <c r="B407" s="140"/>
      <c r="C407" s="140"/>
      <c r="D407" s="140"/>
      <c r="E407" s="140"/>
      <c r="F407" s="140"/>
      <c r="G407" s="14"/>
      <c r="H407" s="14"/>
      <c r="I407" s="14"/>
      <c r="J407" s="14"/>
      <c r="K407" s="14"/>
      <c r="L407" s="14"/>
      <c r="M407" s="14"/>
      <c r="N407" s="14"/>
      <c r="O407" s="14"/>
      <c r="P407" s="14"/>
    </row>
    <row r="408" spans="1:16" ht="14" x14ac:dyDescent="0.15">
      <c r="A408" s="16"/>
      <c r="B408" s="140"/>
      <c r="C408" s="140"/>
      <c r="D408" s="140"/>
      <c r="E408" s="140"/>
      <c r="F408" s="140"/>
      <c r="G408" s="14"/>
      <c r="H408" s="14"/>
      <c r="I408" s="14"/>
      <c r="J408" s="14"/>
      <c r="K408" s="14"/>
      <c r="L408" s="14"/>
      <c r="M408" s="14"/>
      <c r="N408" s="14"/>
      <c r="O408" s="14"/>
      <c r="P408" s="14"/>
    </row>
    <row r="409" spans="1:16" ht="14" x14ac:dyDescent="0.15">
      <c r="A409" s="16"/>
      <c r="B409" s="140"/>
      <c r="C409" s="140"/>
      <c r="D409" s="140"/>
      <c r="E409" s="140"/>
      <c r="F409" s="140"/>
      <c r="G409" s="14"/>
      <c r="H409" s="14"/>
      <c r="I409" s="14"/>
      <c r="J409" s="14"/>
      <c r="K409" s="14"/>
      <c r="L409" s="14"/>
      <c r="M409" s="14"/>
      <c r="N409" s="14"/>
      <c r="O409" s="14"/>
      <c r="P409" s="14"/>
    </row>
    <row r="410" spans="1:16" ht="14" x14ac:dyDescent="0.15">
      <c r="A410" s="16"/>
      <c r="B410" s="140"/>
      <c r="C410" s="140"/>
      <c r="D410" s="140"/>
      <c r="E410" s="140"/>
      <c r="F410" s="140"/>
      <c r="G410" s="14"/>
      <c r="H410" s="14"/>
      <c r="I410" s="14"/>
      <c r="J410" s="14"/>
      <c r="K410" s="14"/>
      <c r="L410" s="14"/>
      <c r="M410" s="14"/>
      <c r="N410" s="14"/>
      <c r="O410" s="14"/>
      <c r="P410" s="14"/>
    </row>
    <row r="411" spans="1:16" ht="14" x14ac:dyDescent="0.15">
      <c r="A411" s="16"/>
      <c r="B411" s="140"/>
      <c r="C411" s="140"/>
      <c r="D411" s="140"/>
      <c r="E411" s="140"/>
      <c r="F411" s="140"/>
      <c r="G411" s="14"/>
      <c r="H411" s="14"/>
      <c r="I411" s="14"/>
      <c r="J411" s="14"/>
      <c r="K411" s="14"/>
      <c r="L411" s="14"/>
      <c r="M411" s="14"/>
      <c r="N411" s="14"/>
      <c r="O411" s="14"/>
      <c r="P411" s="14"/>
    </row>
    <row r="412" spans="1:16" ht="14" x14ac:dyDescent="0.15">
      <c r="A412" s="16"/>
      <c r="B412" s="140"/>
      <c r="C412" s="140"/>
      <c r="D412" s="140"/>
      <c r="E412" s="140"/>
      <c r="F412" s="140"/>
      <c r="G412" s="14"/>
      <c r="H412" s="14"/>
      <c r="I412" s="14"/>
      <c r="J412" s="14"/>
      <c r="K412" s="14"/>
      <c r="L412" s="14"/>
      <c r="M412" s="14"/>
      <c r="N412" s="14"/>
      <c r="O412" s="14"/>
      <c r="P412" s="14"/>
    </row>
    <row r="413" spans="1:16" ht="14" x14ac:dyDescent="0.15">
      <c r="A413" s="16"/>
      <c r="B413" s="140"/>
      <c r="C413" s="140"/>
      <c r="D413" s="140"/>
      <c r="E413" s="140"/>
      <c r="F413" s="140"/>
      <c r="G413" s="14"/>
      <c r="H413" s="14"/>
      <c r="I413" s="14"/>
      <c r="J413" s="14"/>
      <c r="K413" s="14"/>
      <c r="L413" s="14"/>
      <c r="M413" s="14"/>
      <c r="N413" s="14"/>
      <c r="O413" s="14"/>
      <c r="P413" s="14"/>
    </row>
    <row r="414" spans="1:16" ht="14" x14ac:dyDescent="0.15">
      <c r="A414" s="16"/>
      <c r="B414" s="140"/>
      <c r="C414" s="140"/>
      <c r="D414" s="140"/>
      <c r="E414" s="140"/>
      <c r="F414" s="140"/>
      <c r="G414" s="14"/>
      <c r="H414" s="14"/>
      <c r="I414" s="14"/>
      <c r="J414" s="14"/>
      <c r="K414" s="14"/>
      <c r="L414" s="14"/>
      <c r="M414" s="14"/>
      <c r="N414" s="14"/>
      <c r="O414" s="14"/>
      <c r="P414" s="14"/>
    </row>
    <row r="415" spans="1:16" ht="14" x14ac:dyDescent="0.15">
      <c r="A415" s="16"/>
      <c r="B415" s="140"/>
      <c r="C415" s="140"/>
      <c r="D415" s="140"/>
      <c r="E415" s="140"/>
      <c r="F415" s="140"/>
      <c r="G415" s="14"/>
      <c r="H415" s="14"/>
      <c r="I415" s="14"/>
      <c r="J415" s="14"/>
      <c r="K415" s="14"/>
      <c r="L415" s="14"/>
      <c r="M415" s="14"/>
      <c r="N415" s="14"/>
      <c r="O415" s="14"/>
      <c r="P415" s="14"/>
    </row>
    <row r="416" spans="1:16" ht="14" x14ac:dyDescent="0.15">
      <c r="A416" s="16"/>
      <c r="B416" s="140"/>
      <c r="C416" s="140"/>
      <c r="D416" s="140"/>
      <c r="E416" s="140"/>
      <c r="F416" s="140"/>
      <c r="G416" s="14"/>
      <c r="H416" s="14"/>
      <c r="I416" s="14"/>
      <c r="J416" s="14"/>
      <c r="K416" s="14"/>
      <c r="L416" s="14"/>
      <c r="M416" s="14"/>
      <c r="N416" s="14"/>
      <c r="O416" s="14"/>
      <c r="P416" s="14"/>
    </row>
    <row r="417" spans="1:16" ht="14" x14ac:dyDescent="0.15">
      <c r="A417" s="16"/>
      <c r="B417" s="140"/>
      <c r="C417" s="140"/>
      <c r="D417" s="140"/>
      <c r="E417" s="140"/>
      <c r="F417" s="140"/>
      <c r="G417" s="14"/>
      <c r="H417" s="14"/>
      <c r="I417" s="14"/>
      <c r="J417" s="14"/>
      <c r="K417" s="14"/>
      <c r="L417" s="14"/>
      <c r="M417" s="14"/>
      <c r="N417" s="14"/>
      <c r="O417" s="14"/>
      <c r="P417" s="14"/>
    </row>
    <row r="418" spans="1:16" ht="14" x14ac:dyDescent="0.15">
      <c r="A418" s="16"/>
      <c r="B418" s="140"/>
      <c r="C418" s="140"/>
      <c r="D418" s="140"/>
      <c r="E418" s="140"/>
      <c r="F418" s="140"/>
      <c r="G418" s="14"/>
      <c r="H418" s="14"/>
      <c r="I418" s="14"/>
      <c r="J418" s="14"/>
      <c r="K418" s="14"/>
      <c r="L418" s="14"/>
      <c r="M418" s="14"/>
      <c r="N418" s="14"/>
      <c r="O418" s="14"/>
      <c r="P418" s="14"/>
    </row>
    <row r="419" spans="1:16" ht="14" x14ac:dyDescent="0.15">
      <c r="A419" s="16"/>
      <c r="B419" s="140"/>
      <c r="C419" s="140"/>
      <c r="D419" s="140"/>
      <c r="E419" s="140"/>
      <c r="F419" s="140"/>
      <c r="G419" s="14"/>
      <c r="H419" s="14"/>
      <c r="I419" s="14"/>
      <c r="J419" s="14"/>
      <c r="K419" s="14"/>
      <c r="L419" s="14"/>
      <c r="M419" s="14"/>
      <c r="N419" s="14"/>
      <c r="O419" s="14"/>
      <c r="P419" s="14"/>
    </row>
    <row r="420" spans="1:16" ht="14" x14ac:dyDescent="0.15">
      <c r="A420" s="16"/>
      <c r="B420" s="140"/>
      <c r="C420" s="140"/>
      <c r="D420" s="140"/>
      <c r="E420" s="140"/>
      <c r="F420" s="140"/>
      <c r="G420" s="14"/>
      <c r="H420" s="14"/>
      <c r="I420" s="14"/>
      <c r="J420" s="14"/>
      <c r="K420" s="14"/>
      <c r="L420" s="14"/>
      <c r="M420" s="14"/>
      <c r="N420" s="14"/>
      <c r="O420" s="14"/>
      <c r="P420" s="14"/>
    </row>
    <row r="421" spans="1:16" ht="14" x14ac:dyDescent="0.15">
      <c r="A421" s="16"/>
      <c r="B421" s="140"/>
      <c r="C421" s="140"/>
      <c r="D421" s="140"/>
      <c r="E421" s="140"/>
      <c r="F421" s="140"/>
      <c r="G421" s="14"/>
      <c r="H421" s="14"/>
      <c r="I421" s="14"/>
      <c r="J421" s="14"/>
      <c r="K421" s="14"/>
      <c r="L421" s="14"/>
      <c r="M421" s="14"/>
      <c r="N421" s="14"/>
      <c r="O421" s="14"/>
      <c r="P421" s="14"/>
    </row>
    <row r="422" spans="1:16" ht="14" x14ac:dyDescent="0.15">
      <c r="A422" s="16"/>
      <c r="B422" s="140"/>
      <c r="C422" s="140"/>
      <c r="D422" s="140"/>
      <c r="E422" s="140"/>
      <c r="F422" s="140"/>
      <c r="G422" s="14"/>
      <c r="H422" s="14"/>
      <c r="I422" s="14"/>
      <c r="J422" s="14"/>
      <c r="K422" s="14"/>
      <c r="L422" s="14"/>
      <c r="M422" s="14"/>
      <c r="N422" s="14"/>
      <c r="O422" s="14"/>
      <c r="P422" s="14"/>
    </row>
    <row r="423" spans="1:16" ht="14" x14ac:dyDescent="0.15">
      <c r="A423" s="16"/>
      <c r="B423" s="140"/>
      <c r="C423" s="140"/>
      <c r="D423" s="140"/>
      <c r="E423" s="140"/>
      <c r="F423" s="140"/>
      <c r="G423" s="14"/>
      <c r="H423" s="14"/>
      <c r="I423" s="14"/>
      <c r="J423" s="14"/>
      <c r="K423" s="14"/>
      <c r="L423" s="14"/>
      <c r="M423" s="14"/>
      <c r="N423" s="14"/>
      <c r="O423" s="14"/>
      <c r="P423" s="14"/>
    </row>
    <row r="424" spans="1:16" ht="14" x14ac:dyDescent="0.15">
      <c r="A424" s="16"/>
      <c r="B424" s="140"/>
      <c r="C424" s="140"/>
      <c r="D424" s="140"/>
      <c r="E424" s="140"/>
      <c r="F424" s="140"/>
      <c r="G424" s="14"/>
      <c r="H424" s="14"/>
      <c r="I424" s="14"/>
      <c r="J424" s="14"/>
      <c r="K424" s="14"/>
      <c r="L424" s="14"/>
      <c r="M424" s="14"/>
      <c r="N424" s="14"/>
      <c r="O424" s="14"/>
      <c r="P424" s="14"/>
    </row>
    <row r="425" spans="1:16" ht="14" x14ac:dyDescent="0.15">
      <c r="A425" s="16"/>
      <c r="B425" s="140"/>
      <c r="C425" s="140"/>
      <c r="D425" s="140"/>
      <c r="E425" s="140"/>
      <c r="F425" s="140"/>
      <c r="G425" s="14"/>
      <c r="H425" s="14"/>
      <c r="I425" s="14"/>
      <c r="J425" s="14"/>
      <c r="K425" s="14"/>
      <c r="L425" s="14"/>
      <c r="M425" s="14"/>
      <c r="N425" s="14"/>
      <c r="O425" s="14"/>
      <c r="P425" s="14"/>
    </row>
    <row r="426" spans="1:16" ht="14" x14ac:dyDescent="0.15">
      <c r="A426" s="16"/>
      <c r="B426" s="140"/>
      <c r="C426" s="140"/>
      <c r="D426" s="140"/>
      <c r="E426" s="140"/>
      <c r="F426" s="140"/>
      <c r="G426" s="14"/>
      <c r="H426" s="14"/>
      <c r="I426" s="14"/>
      <c r="J426" s="14"/>
      <c r="K426" s="14"/>
      <c r="L426" s="14"/>
      <c r="M426" s="14"/>
      <c r="N426" s="14"/>
      <c r="O426" s="14"/>
      <c r="P426" s="14"/>
    </row>
    <row r="427" spans="1:16" ht="14" x14ac:dyDescent="0.15">
      <c r="A427" s="16"/>
      <c r="B427" s="140"/>
      <c r="C427" s="140"/>
      <c r="D427" s="140"/>
      <c r="E427" s="140"/>
      <c r="F427" s="140"/>
      <c r="G427" s="14"/>
      <c r="H427" s="14"/>
      <c r="I427" s="14"/>
      <c r="J427" s="14"/>
      <c r="K427" s="14"/>
      <c r="L427" s="14"/>
      <c r="M427" s="14"/>
      <c r="N427" s="14"/>
      <c r="O427" s="14"/>
      <c r="P427" s="14"/>
    </row>
    <row r="428" spans="1:16" ht="14" x14ac:dyDescent="0.15">
      <c r="A428" s="16"/>
      <c r="B428" s="140"/>
      <c r="C428" s="140"/>
      <c r="D428" s="140"/>
      <c r="E428" s="140"/>
      <c r="F428" s="140"/>
      <c r="G428" s="14"/>
      <c r="H428" s="14"/>
      <c r="I428" s="14"/>
      <c r="J428" s="14"/>
      <c r="K428" s="14"/>
      <c r="L428" s="14"/>
      <c r="M428" s="14"/>
      <c r="N428" s="14"/>
      <c r="O428" s="14"/>
      <c r="P428" s="14"/>
    </row>
    <row r="429" spans="1:16" ht="14" x14ac:dyDescent="0.15">
      <c r="A429" s="16"/>
      <c r="B429" s="140"/>
      <c r="C429" s="140"/>
      <c r="D429" s="140"/>
      <c r="E429" s="140"/>
      <c r="F429" s="140"/>
      <c r="G429" s="14"/>
      <c r="H429" s="14"/>
      <c r="I429" s="14"/>
      <c r="J429" s="14"/>
      <c r="K429" s="14"/>
      <c r="L429" s="14"/>
      <c r="M429" s="14"/>
      <c r="N429" s="14"/>
      <c r="O429" s="14"/>
      <c r="P429" s="14"/>
    </row>
    <row r="430" spans="1:16" ht="14" x14ac:dyDescent="0.15">
      <c r="A430" s="16"/>
      <c r="B430" s="140"/>
      <c r="C430" s="140"/>
      <c r="D430" s="140"/>
      <c r="E430" s="140"/>
      <c r="F430" s="140"/>
      <c r="G430" s="14"/>
      <c r="H430" s="14"/>
      <c r="I430" s="14"/>
      <c r="J430" s="14"/>
      <c r="K430" s="14"/>
      <c r="L430" s="14"/>
      <c r="M430" s="14"/>
      <c r="N430" s="14"/>
      <c r="O430" s="14"/>
      <c r="P430" s="14"/>
    </row>
    <row r="431" spans="1:16" ht="14" x14ac:dyDescent="0.15">
      <c r="A431" s="16"/>
      <c r="B431" s="140"/>
      <c r="C431" s="140"/>
      <c r="D431" s="140"/>
      <c r="E431" s="140"/>
      <c r="F431" s="140"/>
      <c r="G431" s="14"/>
      <c r="H431" s="14"/>
      <c r="I431" s="14"/>
      <c r="J431" s="14"/>
      <c r="K431" s="14"/>
      <c r="L431" s="14"/>
      <c r="M431" s="14"/>
      <c r="N431" s="14"/>
      <c r="O431" s="14"/>
      <c r="P431" s="14"/>
    </row>
    <row r="432" spans="1:16" ht="14" x14ac:dyDescent="0.15">
      <c r="A432" s="16"/>
      <c r="B432" s="140"/>
      <c r="C432" s="140"/>
      <c r="D432" s="140"/>
      <c r="E432" s="140"/>
      <c r="F432" s="140"/>
      <c r="G432" s="14"/>
      <c r="H432" s="14"/>
      <c r="I432" s="14"/>
      <c r="J432" s="14"/>
      <c r="K432" s="14"/>
      <c r="L432" s="14"/>
      <c r="M432" s="14"/>
      <c r="N432" s="14"/>
      <c r="O432" s="14"/>
      <c r="P432" s="14"/>
    </row>
    <row r="433" spans="1:16" ht="14" x14ac:dyDescent="0.15">
      <c r="A433" s="16"/>
      <c r="B433" s="140"/>
      <c r="C433" s="140"/>
      <c r="D433" s="140"/>
      <c r="E433" s="140"/>
      <c r="F433" s="140"/>
      <c r="G433" s="14"/>
      <c r="H433" s="14"/>
      <c r="I433" s="14"/>
      <c r="J433" s="14"/>
      <c r="K433" s="14"/>
      <c r="L433" s="14"/>
      <c r="M433" s="14"/>
      <c r="N433" s="14"/>
      <c r="O433" s="14"/>
      <c r="P433" s="14"/>
    </row>
    <row r="434" spans="1:16" ht="14" x14ac:dyDescent="0.15">
      <c r="A434" s="16"/>
      <c r="B434" s="140"/>
      <c r="C434" s="140"/>
      <c r="D434" s="140"/>
      <c r="E434" s="140"/>
      <c r="F434" s="140"/>
      <c r="G434" s="14"/>
      <c r="H434" s="14"/>
      <c r="I434" s="14"/>
      <c r="J434" s="14"/>
      <c r="K434" s="14"/>
      <c r="L434" s="14"/>
      <c r="M434" s="14"/>
      <c r="N434" s="14"/>
      <c r="O434" s="14"/>
      <c r="P434" s="14"/>
    </row>
    <row r="435" spans="1:16" ht="14" x14ac:dyDescent="0.15">
      <c r="A435" s="16"/>
      <c r="B435" s="140"/>
      <c r="C435" s="140"/>
      <c r="D435" s="140"/>
      <c r="E435" s="140"/>
      <c r="F435" s="140"/>
      <c r="G435" s="14"/>
      <c r="H435" s="14"/>
      <c r="I435" s="14"/>
      <c r="J435" s="14"/>
      <c r="K435" s="14"/>
      <c r="L435" s="14"/>
      <c r="M435" s="14"/>
      <c r="N435" s="14"/>
      <c r="O435" s="14"/>
      <c r="P435" s="14"/>
    </row>
    <row r="436" spans="1:16" ht="14" x14ac:dyDescent="0.15">
      <c r="A436" s="16"/>
      <c r="B436" s="140"/>
      <c r="C436" s="140"/>
      <c r="D436" s="140"/>
      <c r="E436" s="140"/>
      <c r="F436" s="140"/>
      <c r="G436" s="14"/>
      <c r="H436" s="14"/>
      <c r="I436" s="14"/>
      <c r="J436" s="14"/>
      <c r="K436" s="14"/>
      <c r="L436" s="14"/>
      <c r="M436" s="14"/>
      <c r="N436" s="14"/>
      <c r="O436" s="14"/>
      <c r="P436" s="14"/>
    </row>
    <row r="437" spans="1:16" ht="14" x14ac:dyDescent="0.15">
      <c r="A437" s="16"/>
      <c r="B437" s="140"/>
      <c r="C437" s="140"/>
      <c r="D437" s="140"/>
      <c r="E437" s="140"/>
      <c r="F437" s="140"/>
      <c r="G437" s="14"/>
      <c r="H437" s="14"/>
      <c r="I437" s="14"/>
      <c r="J437" s="14"/>
      <c r="K437" s="14"/>
      <c r="L437" s="14"/>
      <c r="M437" s="14"/>
      <c r="N437" s="14"/>
      <c r="O437" s="14"/>
      <c r="P437" s="14"/>
    </row>
    <row r="438" spans="1:16" ht="14" x14ac:dyDescent="0.15">
      <c r="A438" s="16"/>
      <c r="B438" s="140"/>
      <c r="C438" s="140"/>
      <c r="D438" s="140"/>
      <c r="E438" s="140"/>
      <c r="F438" s="140"/>
      <c r="G438" s="14"/>
      <c r="H438" s="14"/>
      <c r="I438" s="14"/>
      <c r="J438" s="14"/>
      <c r="K438" s="14"/>
      <c r="L438" s="14"/>
      <c r="M438" s="14"/>
      <c r="N438" s="14"/>
      <c r="O438" s="14"/>
      <c r="P438" s="14"/>
    </row>
    <row r="439" spans="1:16" ht="14" x14ac:dyDescent="0.15">
      <c r="A439" s="16"/>
      <c r="B439" s="140"/>
      <c r="C439" s="140"/>
      <c r="D439" s="140"/>
      <c r="E439" s="140"/>
      <c r="F439" s="140"/>
      <c r="G439" s="14"/>
      <c r="H439" s="14"/>
      <c r="I439" s="14"/>
      <c r="J439" s="14"/>
      <c r="K439" s="14"/>
      <c r="L439" s="14"/>
      <c r="M439" s="14"/>
      <c r="N439" s="14"/>
      <c r="O439" s="14"/>
      <c r="P439" s="14"/>
    </row>
    <row r="440" spans="1:16" ht="14" x14ac:dyDescent="0.15">
      <c r="A440" s="16"/>
      <c r="B440" s="140"/>
      <c r="C440" s="140"/>
      <c r="D440" s="140"/>
      <c r="E440" s="140"/>
      <c r="F440" s="140"/>
      <c r="G440" s="14"/>
      <c r="H440" s="14"/>
      <c r="I440" s="14"/>
      <c r="J440" s="14"/>
      <c r="K440" s="14"/>
      <c r="L440" s="14"/>
      <c r="M440" s="14"/>
      <c r="N440" s="14"/>
      <c r="O440" s="14"/>
      <c r="P440" s="14"/>
    </row>
    <row r="441" spans="1:16" ht="14" x14ac:dyDescent="0.15">
      <c r="A441" s="16"/>
      <c r="B441" s="140"/>
      <c r="C441" s="140"/>
      <c r="D441" s="140"/>
      <c r="E441" s="140"/>
      <c r="F441" s="140"/>
      <c r="G441" s="14"/>
      <c r="H441" s="14"/>
      <c r="I441" s="14"/>
      <c r="J441" s="14"/>
      <c r="K441" s="14"/>
      <c r="L441" s="14"/>
      <c r="M441" s="14"/>
      <c r="N441" s="14"/>
      <c r="O441" s="14"/>
      <c r="P441" s="14"/>
    </row>
    <row r="442" spans="1:16" ht="14" x14ac:dyDescent="0.15">
      <c r="A442" s="16"/>
      <c r="B442" s="140"/>
      <c r="C442" s="140"/>
      <c r="D442" s="140"/>
      <c r="E442" s="140"/>
      <c r="F442" s="140"/>
      <c r="G442" s="14"/>
      <c r="H442" s="14"/>
      <c r="I442" s="14"/>
      <c r="J442" s="14"/>
      <c r="K442" s="14"/>
      <c r="L442" s="14"/>
      <c r="M442" s="14"/>
      <c r="N442" s="14"/>
      <c r="O442" s="14"/>
      <c r="P442" s="14"/>
    </row>
    <row r="443" spans="1:16" ht="14" x14ac:dyDescent="0.15">
      <c r="A443" s="16"/>
      <c r="B443" s="140"/>
      <c r="C443" s="140"/>
      <c r="D443" s="140"/>
      <c r="E443" s="140"/>
      <c r="F443" s="140"/>
      <c r="G443" s="14"/>
      <c r="H443" s="14"/>
      <c r="I443" s="14"/>
      <c r="J443" s="14"/>
      <c r="K443" s="14"/>
      <c r="L443" s="14"/>
      <c r="M443" s="14"/>
      <c r="N443" s="14"/>
      <c r="O443" s="14"/>
      <c r="P443" s="14"/>
    </row>
    <row r="444" spans="1:16" ht="14" x14ac:dyDescent="0.15">
      <c r="A444" s="16"/>
      <c r="B444" s="140"/>
      <c r="C444" s="140"/>
      <c r="D444" s="140"/>
      <c r="E444" s="140"/>
      <c r="F444" s="140"/>
      <c r="G444" s="14"/>
      <c r="H444" s="14"/>
      <c r="I444" s="14"/>
      <c r="J444" s="14"/>
      <c r="K444" s="14"/>
      <c r="L444" s="14"/>
      <c r="M444" s="14"/>
      <c r="N444" s="14"/>
      <c r="O444" s="14"/>
      <c r="P444" s="14"/>
    </row>
    <row r="445" spans="1:16" ht="14" x14ac:dyDescent="0.15">
      <c r="A445" s="16"/>
      <c r="B445" s="140"/>
      <c r="C445" s="140"/>
      <c r="D445" s="140"/>
      <c r="E445" s="140"/>
      <c r="F445" s="140"/>
      <c r="G445" s="14"/>
      <c r="H445" s="14"/>
      <c r="I445" s="14"/>
      <c r="J445" s="14"/>
      <c r="K445" s="14"/>
      <c r="L445" s="14"/>
      <c r="M445" s="14"/>
      <c r="N445" s="14"/>
      <c r="O445" s="14"/>
      <c r="P445" s="14"/>
    </row>
    <row r="446" spans="1:16" ht="14" x14ac:dyDescent="0.15">
      <c r="A446" s="16"/>
      <c r="B446" s="140"/>
      <c r="C446" s="140"/>
      <c r="D446" s="140"/>
      <c r="E446" s="140"/>
      <c r="F446" s="140"/>
      <c r="G446" s="14"/>
      <c r="H446" s="14"/>
      <c r="I446" s="14"/>
      <c r="J446" s="14"/>
      <c r="K446" s="14"/>
      <c r="L446" s="14"/>
      <c r="M446" s="14"/>
      <c r="N446" s="14"/>
      <c r="O446" s="14"/>
      <c r="P446" s="14"/>
    </row>
    <row r="447" spans="1:16" ht="14" x14ac:dyDescent="0.15">
      <c r="A447" s="16"/>
      <c r="B447" s="140"/>
      <c r="C447" s="140"/>
      <c r="D447" s="140"/>
      <c r="E447" s="140"/>
      <c r="F447" s="140"/>
      <c r="G447" s="14"/>
      <c r="H447" s="14"/>
      <c r="I447" s="14"/>
      <c r="J447" s="14"/>
      <c r="K447" s="14"/>
      <c r="L447" s="14"/>
      <c r="M447" s="14"/>
      <c r="N447" s="14"/>
      <c r="O447" s="14"/>
      <c r="P447" s="14"/>
    </row>
    <row r="448" spans="1:16" ht="14" x14ac:dyDescent="0.15">
      <c r="A448" s="16"/>
      <c r="B448" s="140"/>
      <c r="C448" s="140"/>
      <c r="D448" s="140"/>
      <c r="E448" s="140"/>
      <c r="F448" s="140"/>
      <c r="G448" s="14"/>
      <c r="H448" s="14"/>
      <c r="I448" s="14"/>
      <c r="J448" s="14"/>
      <c r="K448" s="14"/>
      <c r="L448" s="14"/>
      <c r="M448" s="14"/>
      <c r="N448" s="14"/>
      <c r="O448" s="14"/>
      <c r="P448" s="14"/>
    </row>
    <row r="449" spans="1:16" ht="14" x14ac:dyDescent="0.15">
      <c r="A449" s="16"/>
      <c r="B449" s="140"/>
      <c r="C449" s="140"/>
      <c r="D449" s="140"/>
      <c r="E449" s="140"/>
      <c r="F449" s="140"/>
      <c r="G449" s="14"/>
      <c r="H449" s="14"/>
      <c r="I449" s="14"/>
      <c r="J449" s="14"/>
      <c r="K449" s="14"/>
      <c r="L449" s="14"/>
      <c r="M449" s="14"/>
      <c r="N449" s="14"/>
      <c r="O449" s="14"/>
      <c r="P449" s="14"/>
    </row>
    <row r="450" spans="1:16" ht="14" x14ac:dyDescent="0.15">
      <c r="A450" s="16"/>
      <c r="B450" s="140"/>
      <c r="C450" s="140"/>
      <c r="D450" s="140"/>
      <c r="E450" s="140"/>
      <c r="F450" s="140"/>
      <c r="G450" s="14"/>
      <c r="H450" s="14"/>
      <c r="I450" s="14"/>
      <c r="J450" s="14"/>
      <c r="K450" s="14"/>
      <c r="L450" s="14"/>
      <c r="M450" s="14"/>
      <c r="N450" s="14"/>
      <c r="O450" s="14"/>
      <c r="P450" s="14"/>
    </row>
    <row r="451" spans="1:16" ht="14" x14ac:dyDescent="0.15">
      <c r="A451" s="16"/>
      <c r="B451" s="140"/>
      <c r="C451" s="140"/>
      <c r="D451" s="140"/>
      <c r="E451" s="140"/>
      <c r="F451" s="140"/>
      <c r="G451" s="14"/>
      <c r="H451" s="14"/>
      <c r="I451" s="14"/>
      <c r="J451" s="14"/>
      <c r="K451" s="14"/>
      <c r="L451" s="14"/>
      <c r="M451" s="14"/>
      <c r="N451" s="14"/>
      <c r="O451" s="14"/>
      <c r="P451" s="14"/>
    </row>
    <row r="452" spans="1:16" ht="14" x14ac:dyDescent="0.15">
      <c r="A452" s="16"/>
      <c r="B452" s="140"/>
      <c r="C452" s="140"/>
      <c r="D452" s="140"/>
      <c r="E452" s="140"/>
      <c r="F452" s="140"/>
      <c r="G452" s="14"/>
      <c r="H452" s="14"/>
      <c r="I452" s="14"/>
      <c r="J452" s="14"/>
      <c r="K452" s="14"/>
      <c r="L452" s="14"/>
      <c r="M452" s="14"/>
      <c r="N452" s="14"/>
      <c r="O452" s="14"/>
      <c r="P452" s="14"/>
    </row>
    <row r="453" spans="1:16" ht="14" x14ac:dyDescent="0.15">
      <c r="A453" s="16"/>
      <c r="B453" s="140"/>
      <c r="C453" s="140"/>
      <c r="D453" s="140"/>
      <c r="E453" s="140"/>
      <c r="F453" s="140"/>
      <c r="G453" s="14"/>
      <c r="H453" s="14"/>
      <c r="I453" s="14"/>
      <c r="J453" s="14"/>
      <c r="K453" s="14"/>
      <c r="L453" s="14"/>
      <c r="M453" s="14"/>
      <c r="N453" s="14"/>
      <c r="O453" s="14"/>
      <c r="P453" s="14"/>
    </row>
    <row r="454" spans="1:16" ht="14" x14ac:dyDescent="0.15">
      <c r="A454" s="16"/>
      <c r="B454" s="140"/>
      <c r="C454" s="140"/>
      <c r="D454" s="140"/>
      <c r="E454" s="140"/>
      <c r="F454" s="140"/>
      <c r="G454" s="14"/>
      <c r="H454" s="14"/>
      <c r="I454" s="14"/>
      <c r="J454" s="14"/>
      <c r="K454" s="14"/>
      <c r="L454" s="14"/>
      <c r="M454" s="14"/>
      <c r="N454" s="14"/>
      <c r="O454" s="14"/>
      <c r="P454" s="14"/>
    </row>
    <row r="455" spans="1:16" ht="14" x14ac:dyDescent="0.15">
      <c r="A455" s="16"/>
      <c r="B455" s="140"/>
      <c r="C455" s="140"/>
      <c r="D455" s="140"/>
      <c r="E455" s="140"/>
      <c r="F455" s="140"/>
      <c r="G455" s="14"/>
      <c r="H455" s="14"/>
      <c r="I455" s="14"/>
      <c r="J455" s="14"/>
      <c r="K455" s="14"/>
      <c r="L455" s="14"/>
      <c r="M455" s="14"/>
      <c r="N455" s="14"/>
      <c r="O455" s="14"/>
      <c r="P455" s="14"/>
    </row>
    <row r="456" spans="1:16" ht="14" x14ac:dyDescent="0.15">
      <c r="A456" s="16"/>
      <c r="B456" s="140"/>
      <c r="C456" s="140"/>
      <c r="D456" s="140"/>
      <c r="E456" s="140"/>
      <c r="F456" s="140"/>
      <c r="G456" s="14"/>
      <c r="H456" s="14"/>
      <c r="I456" s="14"/>
      <c r="J456" s="14"/>
      <c r="K456" s="14"/>
      <c r="L456" s="14"/>
      <c r="M456" s="14"/>
      <c r="N456" s="14"/>
      <c r="O456" s="14"/>
      <c r="P456" s="14"/>
    </row>
    <row r="457" spans="1:16" ht="14" x14ac:dyDescent="0.15">
      <c r="A457" s="16"/>
      <c r="B457" s="140"/>
      <c r="C457" s="140"/>
      <c r="D457" s="140"/>
      <c r="E457" s="140"/>
      <c r="F457" s="140"/>
      <c r="G457" s="14"/>
      <c r="H457" s="14"/>
      <c r="I457" s="14"/>
      <c r="J457" s="14"/>
      <c r="K457" s="14"/>
      <c r="L457" s="14"/>
      <c r="M457" s="14"/>
      <c r="N457" s="14"/>
      <c r="O457" s="14"/>
      <c r="P457" s="14"/>
    </row>
    <row r="458" spans="1:16" ht="14" x14ac:dyDescent="0.15">
      <c r="A458" s="16"/>
      <c r="B458" s="140"/>
      <c r="C458" s="140"/>
      <c r="D458" s="140"/>
      <c r="E458" s="140"/>
      <c r="F458" s="140"/>
      <c r="G458" s="14"/>
      <c r="H458" s="14"/>
      <c r="I458" s="14"/>
      <c r="J458" s="14"/>
      <c r="K458" s="14"/>
      <c r="L458" s="14"/>
      <c r="M458" s="14"/>
      <c r="N458" s="14"/>
      <c r="O458" s="14"/>
      <c r="P458" s="14"/>
    </row>
    <row r="459" spans="1:16" ht="14" x14ac:dyDescent="0.15">
      <c r="A459" s="16"/>
      <c r="B459" s="140"/>
      <c r="C459" s="140"/>
      <c r="D459" s="140"/>
      <c r="E459" s="140"/>
      <c r="F459" s="140"/>
      <c r="G459" s="14"/>
      <c r="H459" s="14"/>
      <c r="I459" s="14"/>
      <c r="J459" s="14"/>
      <c r="K459" s="14"/>
      <c r="L459" s="14"/>
      <c r="M459" s="14"/>
      <c r="N459" s="14"/>
      <c r="O459" s="14"/>
      <c r="P459" s="14"/>
    </row>
    <row r="460" spans="1:16" ht="14" x14ac:dyDescent="0.15">
      <c r="A460" s="16"/>
      <c r="B460" s="140"/>
      <c r="C460" s="140"/>
      <c r="D460" s="140"/>
      <c r="E460" s="140"/>
      <c r="F460" s="140"/>
      <c r="G460" s="14"/>
      <c r="H460" s="14"/>
      <c r="I460" s="14"/>
      <c r="J460" s="14"/>
      <c r="K460" s="14"/>
      <c r="L460" s="14"/>
      <c r="M460" s="14"/>
      <c r="N460" s="14"/>
      <c r="O460" s="14"/>
      <c r="P460" s="14"/>
    </row>
    <row r="461" spans="1:16" ht="14" x14ac:dyDescent="0.15">
      <c r="A461" s="16"/>
      <c r="B461" s="140"/>
      <c r="C461" s="140"/>
      <c r="D461" s="140"/>
      <c r="E461" s="140"/>
      <c r="F461" s="140"/>
      <c r="G461" s="14"/>
      <c r="H461" s="14"/>
      <c r="I461" s="14"/>
      <c r="J461" s="14"/>
      <c r="K461" s="14"/>
      <c r="L461" s="14"/>
      <c r="M461" s="14"/>
      <c r="N461" s="14"/>
      <c r="O461" s="14"/>
      <c r="P461" s="14"/>
    </row>
    <row r="462" spans="1:16" ht="14" x14ac:dyDescent="0.15">
      <c r="A462" s="16"/>
      <c r="B462" s="140"/>
      <c r="C462" s="140"/>
      <c r="D462" s="140"/>
      <c r="E462" s="140"/>
      <c r="F462" s="140"/>
      <c r="G462" s="14"/>
      <c r="H462" s="14"/>
      <c r="I462" s="14"/>
      <c r="J462" s="14"/>
      <c r="K462" s="14"/>
      <c r="L462" s="14"/>
      <c r="M462" s="14"/>
      <c r="N462" s="14"/>
      <c r="O462" s="14"/>
      <c r="P462" s="14"/>
    </row>
    <row r="463" spans="1:16" ht="14" x14ac:dyDescent="0.15">
      <c r="A463" s="16"/>
      <c r="B463" s="140"/>
      <c r="C463" s="140"/>
      <c r="D463" s="140"/>
      <c r="E463" s="140"/>
      <c r="F463" s="140"/>
      <c r="G463" s="14"/>
      <c r="H463" s="14"/>
      <c r="I463" s="14"/>
      <c r="J463" s="14"/>
      <c r="K463" s="14"/>
      <c r="L463" s="14"/>
      <c r="M463" s="14"/>
      <c r="N463" s="14"/>
      <c r="O463" s="14"/>
      <c r="P463" s="14"/>
    </row>
    <row r="464" spans="1:16" ht="14" x14ac:dyDescent="0.15">
      <c r="A464" s="16"/>
      <c r="B464" s="140"/>
      <c r="C464" s="140"/>
      <c r="D464" s="140"/>
      <c r="E464" s="140"/>
      <c r="F464" s="140"/>
      <c r="G464" s="14"/>
      <c r="H464" s="14"/>
      <c r="I464" s="14"/>
      <c r="J464" s="14"/>
      <c r="K464" s="14"/>
      <c r="L464" s="14"/>
      <c r="M464" s="14"/>
      <c r="N464" s="14"/>
      <c r="O464" s="14"/>
      <c r="P464" s="14"/>
    </row>
    <row r="465" spans="1:16" ht="14" x14ac:dyDescent="0.15">
      <c r="A465" s="16"/>
      <c r="B465" s="140"/>
      <c r="C465" s="140"/>
      <c r="D465" s="140"/>
      <c r="E465" s="140"/>
      <c r="F465" s="140"/>
      <c r="G465" s="14"/>
      <c r="H465" s="14"/>
      <c r="I465" s="14"/>
      <c r="J465" s="14"/>
      <c r="K465" s="14"/>
      <c r="L465" s="14"/>
      <c r="M465" s="14"/>
      <c r="N465" s="14"/>
      <c r="O465" s="14"/>
      <c r="P465" s="14"/>
    </row>
    <row r="466" spans="1:16" ht="14" x14ac:dyDescent="0.15">
      <c r="A466" s="16"/>
      <c r="B466" s="140"/>
      <c r="C466" s="140"/>
      <c r="D466" s="140"/>
      <c r="E466" s="140"/>
      <c r="F466" s="140"/>
      <c r="G466" s="14"/>
      <c r="H466" s="14"/>
      <c r="I466" s="14"/>
      <c r="J466" s="14"/>
      <c r="K466" s="14"/>
      <c r="L466" s="14"/>
      <c r="M466" s="14"/>
      <c r="N466" s="14"/>
      <c r="O466" s="14"/>
      <c r="P466" s="14"/>
    </row>
    <row r="467" spans="1:16" ht="14" x14ac:dyDescent="0.15">
      <c r="A467" s="16"/>
      <c r="B467" s="140"/>
      <c r="C467" s="140"/>
      <c r="D467" s="140"/>
      <c r="E467" s="140"/>
      <c r="F467" s="140"/>
      <c r="G467" s="14"/>
      <c r="H467" s="14"/>
      <c r="I467" s="14"/>
      <c r="J467" s="14"/>
      <c r="K467" s="14"/>
      <c r="L467" s="14"/>
      <c r="M467" s="14"/>
      <c r="N467" s="14"/>
      <c r="O467" s="14"/>
      <c r="P467" s="14"/>
    </row>
    <row r="468" spans="1:16" ht="14" x14ac:dyDescent="0.15">
      <c r="A468" s="16"/>
      <c r="B468" s="140"/>
      <c r="C468" s="140"/>
      <c r="D468" s="140"/>
      <c r="E468" s="140"/>
      <c r="F468" s="140"/>
      <c r="G468" s="14"/>
      <c r="H468" s="14"/>
      <c r="I468" s="14"/>
      <c r="J468" s="14"/>
      <c r="K468" s="14"/>
      <c r="L468" s="14"/>
      <c r="M468" s="14"/>
      <c r="N468" s="14"/>
      <c r="O468" s="14"/>
      <c r="P468" s="14"/>
    </row>
    <row r="469" spans="1:16" ht="14" x14ac:dyDescent="0.15">
      <c r="A469" s="16"/>
      <c r="B469" s="140"/>
      <c r="C469" s="140"/>
      <c r="D469" s="140"/>
      <c r="E469" s="140"/>
      <c r="F469" s="140"/>
      <c r="G469" s="14"/>
      <c r="H469" s="14"/>
      <c r="I469" s="14"/>
      <c r="J469" s="14"/>
      <c r="K469" s="14"/>
      <c r="L469" s="14"/>
      <c r="M469" s="14"/>
      <c r="N469" s="14"/>
      <c r="O469" s="14"/>
      <c r="P469" s="14"/>
    </row>
    <row r="470" spans="1:16" ht="14" x14ac:dyDescent="0.15">
      <c r="A470" s="16"/>
      <c r="B470" s="140"/>
      <c r="C470" s="140"/>
      <c r="D470" s="140"/>
      <c r="E470" s="140"/>
      <c r="F470" s="140"/>
      <c r="G470" s="14"/>
      <c r="H470" s="14"/>
      <c r="I470" s="14"/>
      <c r="J470" s="14"/>
      <c r="K470" s="14"/>
      <c r="L470" s="14"/>
      <c r="M470" s="14"/>
      <c r="N470" s="14"/>
      <c r="O470" s="14"/>
      <c r="P470" s="14"/>
    </row>
    <row r="471" spans="1:16" ht="14" x14ac:dyDescent="0.15">
      <c r="A471" s="16"/>
      <c r="B471" s="140"/>
      <c r="C471" s="140"/>
      <c r="D471" s="140"/>
      <c r="E471" s="140"/>
      <c r="F471" s="140"/>
      <c r="G471" s="14"/>
      <c r="H471" s="14"/>
      <c r="I471" s="14"/>
      <c r="J471" s="14"/>
      <c r="K471" s="14"/>
      <c r="L471" s="14"/>
      <c r="M471" s="14"/>
      <c r="N471" s="14"/>
      <c r="O471" s="14"/>
      <c r="P471" s="14"/>
    </row>
    <row r="472" spans="1:16" ht="14" x14ac:dyDescent="0.15">
      <c r="A472" s="16"/>
      <c r="B472" s="140"/>
      <c r="C472" s="140"/>
      <c r="D472" s="140"/>
      <c r="E472" s="140"/>
      <c r="F472" s="140"/>
      <c r="G472" s="14"/>
      <c r="H472" s="14"/>
      <c r="I472" s="14"/>
      <c r="J472" s="14"/>
      <c r="K472" s="14"/>
      <c r="L472" s="14"/>
      <c r="M472" s="14"/>
      <c r="N472" s="14"/>
      <c r="O472" s="14"/>
      <c r="P472" s="14"/>
    </row>
    <row r="473" spans="1:16" ht="14" x14ac:dyDescent="0.15">
      <c r="A473" s="16"/>
      <c r="B473" s="140"/>
      <c r="C473" s="140"/>
      <c r="D473" s="140"/>
      <c r="E473" s="140"/>
      <c r="F473" s="140"/>
      <c r="G473" s="14"/>
      <c r="H473" s="14"/>
      <c r="I473" s="14"/>
      <c r="J473" s="14"/>
      <c r="K473" s="14"/>
      <c r="L473" s="14"/>
      <c r="M473" s="14"/>
      <c r="N473" s="14"/>
      <c r="O473" s="14"/>
      <c r="P473" s="14"/>
    </row>
    <row r="474" spans="1:16" ht="14" x14ac:dyDescent="0.15">
      <c r="A474" s="16"/>
      <c r="B474" s="140"/>
      <c r="C474" s="140"/>
      <c r="D474" s="140"/>
      <c r="E474" s="140"/>
      <c r="F474" s="140"/>
      <c r="G474" s="14"/>
      <c r="H474" s="14"/>
      <c r="I474" s="14"/>
      <c r="J474" s="14"/>
      <c r="K474" s="14"/>
      <c r="L474" s="14"/>
      <c r="M474" s="14"/>
      <c r="N474" s="14"/>
      <c r="O474" s="14"/>
      <c r="P474" s="14"/>
    </row>
    <row r="475" spans="1:16" ht="14" x14ac:dyDescent="0.15">
      <c r="A475" s="16"/>
      <c r="B475" s="140"/>
      <c r="C475" s="140"/>
      <c r="D475" s="140"/>
      <c r="E475" s="140"/>
      <c r="F475" s="140"/>
      <c r="G475" s="14"/>
      <c r="H475" s="14"/>
      <c r="I475" s="14"/>
      <c r="J475" s="14"/>
      <c r="K475" s="14"/>
      <c r="L475" s="14"/>
      <c r="M475" s="14"/>
      <c r="N475" s="14"/>
      <c r="O475" s="14"/>
      <c r="P475" s="14"/>
    </row>
    <row r="476" spans="1:16" ht="14" x14ac:dyDescent="0.15">
      <c r="A476" s="16"/>
      <c r="B476" s="140"/>
      <c r="C476" s="140"/>
      <c r="D476" s="140"/>
      <c r="E476" s="140"/>
      <c r="F476" s="140"/>
      <c r="G476" s="14"/>
      <c r="H476" s="14"/>
      <c r="I476" s="14"/>
      <c r="J476" s="14"/>
      <c r="K476" s="14"/>
      <c r="L476" s="14"/>
      <c r="M476" s="14"/>
      <c r="N476" s="14"/>
      <c r="O476" s="14"/>
      <c r="P476" s="14"/>
    </row>
    <row r="477" spans="1:16" ht="14" x14ac:dyDescent="0.15">
      <c r="A477" s="16"/>
      <c r="B477" s="140"/>
      <c r="C477" s="140"/>
      <c r="D477" s="140"/>
      <c r="E477" s="140"/>
      <c r="F477" s="140"/>
      <c r="G477" s="14"/>
      <c r="H477" s="14"/>
      <c r="I477" s="14"/>
      <c r="J477" s="14"/>
      <c r="K477" s="14"/>
      <c r="L477" s="14"/>
      <c r="M477" s="14"/>
      <c r="N477" s="14"/>
      <c r="O477" s="14"/>
      <c r="P477" s="14"/>
    </row>
    <row r="478" spans="1:16" ht="14" x14ac:dyDescent="0.15">
      <c r="A478" s="16"/>
      <c r="B478" s="140"/>
      <c r="C478" s="140"/>
      <c r="D478" s="140"/>
      <c r="E478" s="140"/>
      <c r="F478" s="140"/>
      <c r="G478" s="14"/>
      <c r="H478" s="14"/>
      <c r="I478" s="14"/>
      <c r="J478" s="14"/>
      <c r="K478" s="14"/>
      <c r="L478" s="14"/>
      <c r="M478" s="14"/>
      <c r="N478" s="14"/>
      <c r="O478" s="14"/>
      <c r="P478" s="14"/>
    </row>
    <row r="479" spans="1:16" ht="14" x14ac:dyDescent="0.15">
      <c r="A479" s="16"/>
      <c r="B479" s="140"/>
      <c r="C479" s="140"/>
      <c r="D479" s="140"/>
      <c r="E479" s="140"/>
      <c r="F479" s="140"/>
      <c r="G479" s="14"/>
      <c r="H479" s="14"/>
      <c r="I479" s="14"/>
      <c r="J479" s="14"/>
      <c r="K479" s="14"/>
      <c r="L479" s="14"/>
      <c r="M479" s="14"/>
      <c r="N479" s="14"/>
      <c r="O479" s="14"/>
      <c r="P479" s="14"/>
    </row>
    <row r="480" spans="1:16" ht="14" x14ac:dyDescent="0.15">
      <c r="A480" s="16"/>
      <c r="B480" s="140"/>
      <c r="C480" s="140"/>
      <c r="D480" s="140"/>
      <c r="E480" s="140"/>
      <c r="F480" s="140"/>
      <c r="G480" s="14"/>
      <c r="H480" s="14"/>
      <c r="I480" s="14"/>
      <c r="J480" s="14"/>
      <c r="K480" s="14"/>
      <c r="L480" s="14"/>
      <c r="M480" s="14"/>
      <c r="N480" s="14"/>
      <c r="O480" s="14"/>
      <c r="P480" s="14"/>
    </row>
    <row r="481" spans="1:16" ht="14" x14ac:dyDescent="0.15">
      <c r="A481" s="16"/>
      <c r="B481" s="140"/>
      <c r="C481" s="140"/>
      <c r="D481" s="140"/>
      <c r="E481" s="140"/>
      <c r="F481" s="140"/>
      <c r="G481" s="14"/>
      <c r="H481" s="14"/>
      <c r="I481" s="14"/>
      <c r="J481" s="14"/>
      <c r="K481" s="14"/>
      <c r="L481" s="14"/>
      <c r="M481" s="14"/>
      <c r="N481" s="14"/>
      <c r="O481" s="14"/>
      <c r="P481" s="14"/>
    </row>
    <row r="482" spans="1:16" ht="14" x14ac:dyDescent="0.15">
      <c r="A482" s="16"/>
      <c r="B482" s="140"/>
      <c r="C482" s="140"/>
      <c r="D482" s="140"/>
      <c r="E482" s="140"/>
      <c r="F482" s="140"/>
      <c r="G482" s="14"/>
      <c r="H482" s="14"/>
      <c r="I482" s="14"/>
      <c r="J482" s="14"/>
      <c r="K482" s="14"/>
      <c r="L482" s="14"/>
      <c r="M482" s="14"/>
      <c r="N482" s="14"/>
      <c r="O482" s="14"/>
      <c r="P482" s="14"/>
    </row>
    <row r="483" spans="1:16" ht="14" x14ac:dyDescent="0.15">
      <c r="A483" s="16"/>
      <c r="B483" s="140"/>
      <c r="C483" s="140"/>
      <c r="D483" s="140"/>
      <c r="E483" s="140"/>
      <c r="F483" s="140"/>
      <c r="G483" s="14"/>
      <c r="H483" s="14"/>
      <c r="I483" s="14"/>
      <c r="J483" s="14"/>
      <c r="K483" s="14"/>
      <c r="L483" s="14"/>
      <c r="M483" s="14"/>
      <c r="N483" s="14"/>
      <c r="O483" s="14"/>
      <c r="P483" s="14"/>
    </row>
    <row r="484" spans="1:16" ht="14" x14ac:dyDescent="0.15">
      <c r="A484" s="16"/>
      <c r="B484" s="140"/>
      <c r="C484" s="140"/>
      <c r="D484" s="140"/>
      <c r="E484" s="140"/>
      <c r="F484" s="140"/>
      <c r="G484" s="14"/>
      <c r="H484" s="14"/>
      <c r="I484" s="14"/>
      <c r="J484" s="14"/>
      <c r="K484" s="14"/>
      <c r="L484" s="14"/>
      <c r="M484" s="14"/>
      <c r="N484" s="14"/>
      <c r="O484" s="14"/>
      <c r="P484" s="14"/>
    </row>
    <row r="485" spans="1:16" ht="14" x14ac:dyDescent="0.15">
      <c r="A485" s="16"/>
      <c r="B485" s="140"/>
      <c r="C485" s="140"/>
      <c r="D485" s="140"/>
      <c r="E485" s="140"/>
      <c r="F485" s="140"/>
      <c r="G485" s="14"/>
      <c r="H485" s="14"/>
      <c r="I485" s="14"/>
      <c r="J485" s="14"/>
      <c r="K485" s="14"/>
      <c r="L485" s="14"/>
      <c r="M485" s="14"/>
      <c r="N485" s="14"/>
      <c r="O485" s="14"/>
      <c r="P485" s="14"/>
    </row>
    <row r="486" spans="1:16" ht="14" x14ac:dyDescent="0.15">
      <c r="A486" s="16"/>
      <c r="B486" s="140"/>
      <c r="C486" s="140"/>
      <c r="D486" s="140"/>
      <c r="E486" s="140"/>
      <c r="F486" s="140"/>
      <c r="G486" s="14"/>
      <c r="H486" s="14"/>
      <c r="I486" s="14"/>
      <c r="J486" s="14"/>
      <c r="K486" s="14"/>
      <c r="L486" s="14"/>
      <c r="M486" s="14"/>
      <c r="N486" s="14"/>
      <c r="O486" s="14"/>
      <c r="P486" s="14"/>
    </row>
    <row r="487" spans="1:16" ht="14" x14ac:dyDescent="0.15">
      <c r="A487" s="16"/>
      <c r="B487" s="140"/>
      <c r="C487" s="140"/>
      <c r="D487" s="140"/>
      <c r="E487" s="140"/>
      <c r="F487" s="140"/>
      <c r="G487" s="14"/>
      <c r="H487" s="14"/>
      <c r="I487" s="14"/>
      <c r="J487" s="14"/>
      <c r="K487" s="14"/>
      <c r="L487" s="14"/>
      <c r="M487" s="14"/>
      <c r="N487" s="14"/>
      <c r="O487" s="14"/>
      <c r="P487" s="14"/>
    </row>
    <row r="488" spans="1:16" ht="14" x14ac:dyDescent="0.15">
      <c r="A488" s="16"/>
      <c r="B488" s="140"/>
      <c r="C488" s="140"/>
      <c r="D488" s="140"/>
      <c r="E488" s="140"/>
      <c r="F488" s="140"/>
      <c r="G488" s="14"/>
      <c r="H488" s="14"/>
      <c r="I488" s="14"/>
      <c r="J488" s="14"/>
      <c r="K488" s="14"/>
      <c r="L488" s="14"/>
      <c r="M488" s="14"/>
      <c r="N488" s="14"/>
      <c r="O488" s="14"/>
      <c r="P488" s="14"/>
    </row>
    <row r="489" spans="1:16" ht="14" x14ac:dyDescent="0.15">
      <c r="A489" s="16"/>
      <c r="B489" s="140"/>
      <c r="C489" s="140"/>
      <c r="D489" s="140"/>
      <c r="E489" s="140"/>
      <c r="F489" s="140"/>
      <c r="G489" s="14"/>
      <c r="H489" s="14"/>
      <c r="I489" s="14"/>
      <c r="J489" s="14"/>
      <c r="K489" s="14"/>
      <c r="L489" s="14"/>
      <c r="M489" s="14"/>
      <c r="N489" s="14"/>
      <c r="O489" s="14"/>
      <c r="P489" s="14"/>
    </row>
    <row r="490" spans="1:16" ht="14" x14ac:dyDescent="0.15">
      <c r="A490" s="16"/>
      <c r="B490" s="140"/>
      <c r="C490" s="140"/>
      <c r="D490" s="140"/>
      <c r="E490" s="140"/>
      <c r="F490" s="140"/>
      <c r="G490" s="14"/>
      <c r="H490" s="14"/>
      <c r="I490" s="14"/>
      <c r="J490" s="14"/>
      <c r="K490" s="14"/>
      <c r="L490" s="14"/>
      <c r="M490" s="14"/>
      <c r="N490" s="14"/>
      <c r="O490" s="14"/>
      <c r="P490" s="14"/>
    </row>
    <row r="491" spans="1:16" ht="14" x14ac:dyDescent="0.15">
      <c r="A491" s="16"/>
      <c r="B491" s="140"/>
      <c r="C491" s="140"/>
      <c r="D491" s="140"/>
      <c r="E491" s="140"/>
      <c r="F491" s="140"/>
      <c r="G491" s="14"/>
      <c r="H491" s="14"/>
      <c r="I491" s="14"/>
      <c r="J491" s="14"/>
      <c r="K491" s="14"/>
      <c r="L491" s="14"/>
      <c r="M491" s="14"/>
      <c r="N491" s="14"/>
      <c r="O491" s="14"/>
      <c r="P491" s="14"/>
    </row>
    <row r="492" spans="1:16" ht="14" x14ac:dyDescent="0.15">
      <c r="A492" s="16"/>
      <c r="B492" s="140"/>
      <c r="C492" s="140"/>
      <c r="D492" s="140"/>
      <c r="E492" s="140"/>
      <c r="F492" s="140"/>
      <c r="G492" s="14"/>
      <c r="H492" s="14"/>
      <c r="I492" s="14"/>
      <c r="J492" s="14"/>
      <c r="K492" s="14"/>
      <c r="L492" s="14"/>
      <c r="M492" s="14"/>
      <c r="N492" s="14"/>
      <c r="O492" s="14"/>
      <c r="P492" s="14"/>
    </row>
    <row r="493" spans="1:16" ht="14" x14ac:dyDescent="0.15">
      <c r="A493" s="16"/>
      <c r="B493" s="140"/>
      <c r="C493" s="140"/>
      <c r="D493" s="140"/>
      <c r="E493" s="140"/>
      <c r="F493" s="140"/>
      <c r="G493" s="14"/>
      <c r="H493" s="14"/>
      <c r="I493" s="14"/>
      <c r="J493" s="14"/>
      <c r="K493" s="14"/>
      <c r="L493" s="14"/>
      <c r="M493" s="14"/>
      <c r="N493" s="14"/>
      <c r="O493" s="14"/>
      <c r="P493" s="14"/>
    </row>
    <row r="494" spans="1:16" ht="14" x14ac:dyDescent="0.15">
      <c r="A494" s="16"/>
      <c r="B494" s="140"/>
      <c r="C494" s="140"/>
      <c r="D494" s="140"/>
      <c r="E494" s="140"/>
      <c r="F494" s="140"/>
      <c r="G494" s="14"/>
      <c r="H494" s="14"/>
      <c r="I494" s="14"/>
      <c r="J494" s="14"/>
      <c r="K494" s="14"/>
      <c r="L494" s="14"/>
      <c r="M494" s="14"/>
      <c r="N494" s="14"/>
      <c r="O494" s="14"/>
      <c r="P494" s="14"/>
    </row>
    <row r="495" spans="1:16" ht="14" x14ac:dyDescent="0.15">
      <c r="A495" s="16"/>
      <c r="B495" s="140"/>
      <c r="C495" s="140"/>
      <c r="D495" s="140"/>
      <c r="E495" s="140"/>
      <c r="F495" s="140"/>
      <c r="G495" s="14"/>
      <c r="H495" s="14"/>
      <c r="I495" s="14"/>
      <c r="J495" s="14"/>
      <c r="K495" s="14"/>
      <c r="L495" s="14"/>
      <c r="M495" s="14"/>
      <c r="N495" s="14"/>
      <c r="O495" s="14"/>
      <c r="P495" s="14"/>
    </row>
    <row r="496" spans="1:16" ht="14" x14ac:dyDescent="0.15">
      <c r="A496" s="16"/>
      <c r="B496" s="140"/>
      <c r="C496" s="140"/>
      <c r="D496" s="140"/>
      <c r="E496" s="140"/>
      <c r="F496" s="140"/>
      <c r="G496" s="14"/>
      <c r="H496" s="14"/>
      <c r="I496" s="14"/>
      <c r="J496" s="14"/>
      <c r="K496" s="14"/>
      <c r="L496" s="14"/>
      <c r="M496" s="14"/>
      <c r="N496" s="14"/>
      <c r="O496" s="14"/>
      <c r="P496" s="14"/>
    </row>
    <row r="497" spans="1:16" ht="14" x14ac:dyDescent="0.15">
      <c r="A497" s="16"/>
      <c r="B497" s="140"/>
      <c r="C497" s="140"/>
      <c r="D497" s="140"/>
      <c r="E497" s="140"/>
      <c r="F497" s="140"/>
      <c r="G497" s="14"/>
      <c r="H497" s="14"/>
      <c r="I497" s="14"/>
      <c r="J497" s="14"/>
      <c r="K497" s="14"/>
      <c r="L497" s="14"/>
      <c r="M497" s="14"/>
      <c r="N497" s="14"/>
      <c r="O497" s="14"/>
      <c r="P497" s="14"/>
    </row>
    <row r="498" spans="1:16" ht="14" x14ac:dyDescent="0.15">
      <c r="A498" s="16"/>
      <c r="B498" s="140"/>
      <c r="C498" s="140"/>
      <c r="D498" s="140"/>
      <c r="E498" s="140"/>
      <c r="F498" s="140"/>
      <c r="G498" s="14"/>
      <c r="H498" s="14"/>
      <c r="I498" s="14"/>
      <c r="J498" s="14"/>
      <c r="K498" s="14"/>
      <c r="L498" s="14"/>
      <c r="M498" s="14"/>
      <c r="N498" s="14"/>
      <c r="O498" s="14"/>
      <c r="P498" s="14"/>
    </row>
    <row r="499" spans="1:16" ht="14" x14ac:dyDescent="0.15">
      <c r="A499" s="16"/>
      <c r="B499" s="140"/>
      <c r="C499" s="140"/>
      <c r="D499" s="140"/>
      <c r="E499" s="140"/>
      <c r="F499" s="140"/>
      <c r="G499" s="14"/>
      <c r="H499" s="14"/>
      <c r="I499" s="14"/>
      <c r="J499" s="14"/>
      <c r="K499" s="14"/>
      <c r="L499" s="14"/>
      <c r="M499" s="14"/>
      <c r="N499" s="14"/>
      <c r="O499" s="14"/>
      <c r="P499" s="14"/>
    </row>
    <row r="500" spans="1:16" ht="14" x14ac:dyDescent="0.15">
      <c r="A500" s="16"/>
      <c r="B500" s="140"/>
      <c r="C500" s="140"/>
      <c r="D500" s="140"/>
      <c r="E500" s="140"/>
      <c r="F500" s="140"/>
      <c r="G500" s="14"/>
      <c r="H500" s="14"/>
      <c r="I500" s="14"/>
      <c r="J500" s="14"/>
      <c r="K500" s="14"/>
      <c r="L500" s="14"/>
      <c r="M500" s="14"/>
      <c r="N500" s="14"/>
      <c r="O500" s="14"/>
      <c r="P500" s="14"/>
    </row>
    <row r="501" spans="1:16" ht="14" x14ac:dyDescent="0.15">
      <c r="A501" s="16"/>
      <c r="B501" s="140"/>
      <c r="C501" s="140"/>
      <c r="D501" s="140"/>
      <c r="E501" s="140"/>
      <c r="F501" s="140"/>
      <c r="G501" s="14"/>
      <c r="H501" s="14"/>
      <c r="I501" s="14"/>
      <c r="J501" s="14"/>
      <c r="K501" s="14"/>
      <c r="L501" s="14"/>
      <c r="M501" s="14"/>
      <c r="N501" s="14"/>
      <c r="O501" s="14"/>
      <c r="P501" s="14"/>
    </row>
    <row r="502" spans="1:16" ht="14" x14ac:dyDescent="0.15">
      <c r="A502" s="16"/>
      <c r="B502" s="140"/>
      <c r="C502" s="140"/>
      <c r="D502" s="140"/>
      <c r="E502" s="140"/>
      <c r="F502" s="140"/>
      <c r="G502" s="14"/>
      <c r="H502" s="14"/>
      <c r="I502" s="14"/>
      <c r="J502" s="14"/>
      <c r="K502" s="14"/>
      <c r="L502" s="14"/>
      <c r="M502" s="14"/>
      <c r="N502" s="14"/>
      <c r="O502" s="14"/>
      <c r="P502" s="14"/>
    </row>
    <row r="503" spans="1:16" ht="14" x14ac:dyDescent="0.15">
      <c r="A503" s="16"/>
      <c r="B503" s="140"/>
      <c r="C503" s="140"/>
      <c r="D503" s="140"/>
      <c r="E503" s="140"/>
      <c r="F503" s="140"/>
      <c r="G503" s="14"/>
      <c r="H503" s="14"/>
      <c r="I503" s="14"/>
      <c r="J503" s="14"/>
      <c r="K503" s="14"/>
      <c r="L503" s="14"/>
      <c r="M503" s="14"/>
      <c r="N503" s="14"/>
      <c r="O503" s="14"/>
      <c r="P503" s="14"/>
    </row>
    <row r="504" spans="1:16" ht="14" x14ac:dyDescent="0.15">
      <c r="A504" s="16"/>
      <c r="B504" s="140"/>
      <c r="C504" s="140"/>
      <c r="D504" s="140"/>
      <c r="E504" s="140"/>
      <c r="F504" s="140"/>
      <c r="G504" s="14"/>
      <c r="H504" s="14"/>
      <c r="I504" s="14"/>
      <c r="J504" s="14"/>
      <c r="K504" s="14"/>
      <c r="L504" s="14"/>
      <c r="M504" s="14"/>
      <c r="N504" s="14"/>
      <c r="O504" s="14"/>
      <c r="P504" s="14"/>
    </row>
    <row r="505" spans="1:16" ht="14" x14ac:dyDescent="0.15">
      <c r="A505" s="16"/>
      <c r="B505" s="140"/>
      <c r="C505" s="140"/>
      <c r="D505" s="140"/>
      <c r="E505" s="140"/>
      <c r="F505" s="140"/>
      <c r="G505" s="14"/>
      <c r="H505" s="14"/>
      <c r="I505" s="14"/>
      <c r="J505" s="14"/>
      <c r="K505" s="14"/>
      <c r="L505" s="14"/>
      <c r="M505" s="14"/>
      <c r="N505" s="14"/>
      <c r="O505" s="14"/>
      <c r="P505" s="14"/>
    </row>
    <row r="506" spans="1:16" ht="14" x14ac:dyDescent="0.15">
      <c r="A506" s="16"/>
      <c r="B506" s="140"/>
      <c r="C506" s="140"/>
      <c r="D506" s="140"/>
      <c r="E506" s="140"/>
      <c r="F506" s="140"/>
      <c r="G506" s="14"/>
      <c r="H506" s="14"/>
      <c r="I506" s="14"/>
      <c r="J506" s="14"/>
      <c r="K506" s="14"/>
      <c r="L506" s="14"/>
      <c r="M506" s="14"/>
      <c r="N506" s="14"/>
      <c r="O506" s="14"/>
      <c r="P506" s="14"/>
    </row>
    <row r="507" spans="1:16" ht="14" x14ac:dyDescent="0.15">
      <c r="A507" s="16"/>
      <c r="B507" s="140"/>
      <c r="C507" s="140"/>
      <c r="D507" s="140"/>
      <c r="E507" s="140"/>
      <c r="F507" s="140"/>
      <c r="G507" s="14"/>
      <c r="H507" s="14"/>
      <c r="I507" s="14"/>
      <c r="J507" s="14"/>
      <c r="K507" s="14"/>
      <c r="L507" s="14"/>
      <c r="M507" s="14"/>
      <c r="N507" s="14"/>
      <c r="O507" s="14"/>
      <c r="P507" s="14"/>
    </row>
    <row r="508" spans="1:16" ht="14" x14ac:dyDescent="0.15">
      <c r="A508" s="16"/>
      <c r="B508" s="140"/>
      <c r="C508" s="140"/>
      <c r="D508" s="140"/>
      <c r="E508" s="140"/>
      <c r="F508" s="140"/>
      <c r="G508" s="14"/>
      <c r="H508" s="14"/>
      <c r="I508" s="14"/>
      <c r="J508" s="14"/>
      <c r="K508" s="14"/>
      <c r="L508" s="14"/>
      <c r="M508" s="14"/>
      <c r="N508" s="14"/>
      <c r="O508" s="14"/>
      <c r="P508" s="14"/>
    </row>
    <row r="509" spans="1:16" ht="14" x14ac:dyDescent="0.15">
      <c r="A509" s="16"/>
      <c r="B509" s="140"/>
      <c r="C509" s="140"/>
      <c r="D509" s="140"/>
      <c r="E509" s="140"/>
      <c r="F509" s="140"/>
      <c r="G509" s="14"/>
      <c r="H509" s="14"/>
      <c r="I509" s="14"/>
      <c r="J509" s="14"/>
      <c r="K509" s="14"/>
      <c r="L509" s="14"/>
      <c r="M509" s="14"/>
      <c r="N509" s="14"/>
      <c r="O509" s="14"/>
      <c r="P509" s="14"/>
    </row>
    <row r="510" spans="1:16" ht="14" x14ac:dyDescent="0.15">
      <c r="A510" s="16"/>
      <c r="B510" s="140"/>
      <c r="C510" s="140"/>
      <c r="D510" s="140"/>
      <c r="E510" s="140"/>
      <c r="F510" s="140"/>
      <c r="G510" s="14"/>
      <c r="H510" s="14"/>
      <c r="I510" s="14"/>
      <c r="J510" s="14"/>
      <c r="K510" s="14"/>
      <c r="L510" s="14"/>
      <c r="M510" s="14"/>
      <c r="N510" s="14"/>
      <c r="O510" s="14"/>
      <c r="P510" s="14"/>
    </row>
    <row r="511" spans="1:16" ht="14" x14ac:dyDescent="0.15">
      <c r="A511" s="16"/>
      <c r="B511" s="140"/>
      <c r="C511" s="140"/>
      <c r="D511" s="140"/>
      <c r="E511" s="140"/>
      <c r="F511" s="140"/>
      <c r="G511" s="14"/>
      <c r="H511" s="14"/>
      <c r="I511" s="14"/>
      <c r="J511" s="14"/>
      <c r="K511" s="14"/>
      <c r="L511" s="14"/>
      <c r="M511" s="14"/>
      <c r="N511" s="14"/>
      <c r="O511" s="14"/>
      <c r="P511" s="14"/>
    </row>
    <row r="512" spans="1:16" ht="14" x14ac:dyDescent="0.15">
      <c r="A512" s="16"/>
      <c r="B512" s="140"/>
      <c r="C512" s="140"/>
      <c r="D512" s="140"/>
      <c r="E512" s="140"/>
      <c r="F512" s="140"/>
      <c r="G512" s="14"/>
      <c r="H512" s="14"/>
      <c r="I512" s="14"/>
      <c r="J512" s="14"/>
      <c r="K512" s="14"/>
      <c r="L512" s="14"/>
      <c r="M512" s="14"/>
      <c r="N512" s="14"/>
      <c r="O512" s="14"/>
      <c r="P512" s="14"/>
    </row>
    <row r="513" spans="1:16" ht="14" x14ac:dyDescent="0.15">
      <c r="A513" s="16"/>
      <c r="B513" s="140"/>
      <c r="C513" s="140"/>
      <c r="D513" s="140"/>
      <c r="E513" s="140"/>
      <c r="F513" s="140"/>
      <c r="G513" s="14"/>
      <c r="H513" s="14"/>
      <c r="I513" s="14"/>
      <c r="J513" s="14"/>
      <c r="K513" s="14"/>
      <c r="L513" s="14"/>
      <c r="M513" s="14"/>
      <c r="N513" s="14"/>
      <c r="O513" s="14"/>
      <c r="P513" s="14"/>
    </row>
    <row r="514" spans="1:16" ht="14" x14ac:dyDescent="0.15">
      <c r="A514" s="16"/>
      <c r="B514" s="140"/>
      <c r="C514" s="140"/>
      <c r="D514" s="140"/>
      <c r="E514" s="140"/>
      <c r="F514" s="140"/>
      <c r="G514" s="14"/>
      <c r="H514" s="14"/>
      <c r="I514" s="14"/>
      <c r="J514" s="14"/>
      <c r="K514" s="14"/>
      <c r="L514" s="14"/>
      <c r="M514" s="14"/>
      <c r="N514" s="14"/>
      <c r="O514" s="14"/>
      <c r="P514" s="14"/>
    </row>
    <row r="515" spans="1:16" ht="14" x14ac:dyDescent="0.15">
      <c r="A515" s="16"/>
      <c r="B515" s="140"/>
      <c r="C515" s="140"/>
      <c r="D515" s="140"/>
      <c r="E515" s="140"/>
      <c r="F515" s="140"/>
      <c r="G515" s="14"/>
      <c r="H515" s="14"/>
      <c r="I515" s="14"/>
      <c r="J515" s="14"/>
      <c r="K515" s="14"/>
      <c r="L515" s="14"/>
      <c r="M515" s="14"/>
      <c r="N515" s="14"/>
      <c r="O515" s="14"/>
      <c r="P515" s="14"/>
    </row>
    <row r="516" spans="1:16" ht="14" x14ac:dyDescent="0.15">
      <c r="A516" s="16"/>
      <c r="B516" s="140"/>
      <c r="C516" s="140"/>
      <c r="D516" s="140"/>
      <c r="E516" s="140"/>
      <c r="F516" s="140"/>
      <c r="G516" s="14"/>
      <c r="H516" s="14"/>
      <c r="I516" s="14"/>
      <c r="J516" s="14"/>
      <c r="K516" s="14"/>
      <c r="L516" s="14"/>
      <c r="M516" s="14"/>
      <c r="N516" s="14"/>
      <c r="O516" s="14"/>
      <c r="P516" s="14"/>
    </row>
    <row r="517" spans="1:16" ht="14" x14ac:dyDescent="0.15">
      <c r="A517" s="16"/>
      <c r="B517" s="140"/>
      <c r="C517" s="140"/>
      <c r="D517" s="140"/>
      <c r="E517" s="140"/>
      <c r="F517" s="140"/>
      <c r="G517" s="14"/>
      <c r="H517" s="14"/>
      <c r="I517" s="14"/>
      <c r="J517" s="14"/>
      <c r="K517" s="14"/>
      <c r="L517" s="14"/>
      <c r="M517" s="14"/>
      <c r="N517" s="14"/>
      <c r="O517" s="14"/>
      <c r="P517" s="14"/>
    </row>
    <row r="518" spans="1:16" ht="14" x14ac:dyDescent="0.15">
      <c r="A518" s="16"/>
      <c r="B518" s="140"/>
      <c r="C518" s="140"/>
      <c r="D518" s="140"/>
      <c r="E518" s="140"/>
      <c r="F518" s="140"/>
      <c r="G518" s="14"/>
      <c r="H518" s="14"/>
      <c r="I518" s="14"/>
      <c r="J518" s="14"/>
      <c r="K518" s="14"/>
      <c r="L518" s="14"/>
      <c r="M518" s="14"/>
      <c r="N518" s="14"/>
      <c r="O518" s="14"/>
      <c r="P518" s="14"/>
    </row>
    <row r="519" spans="1:16" ht="14" x14ac:dyDescent="0.15">
      <c r="A519" s="16"/>
      <c r="B519" s="140"/>
      <c r="C519" s="140"/>
      <c r="D519" s="140"/>
      <c r="E519" s="140"/>
      <c r="F519" s="140"/>
      <c r="G519" s="14"/>
      <c r="H519" s="14"/>
      <c r="I519" s="14"/>
      <c r="J519" s="14"/>
      <c r="K519" s="14"/>
      <c r="L519" s="14"/>
      <c r="M519" s="14"/>
      <c r="N519" s="14"/>
      <c r="O519" s="14"/>
      <c r="P519" s="14"/>
    </row>
    <row r="520" spans="1:16" ht="14" x14ac:dyDescent="0.15">
      <c r="A520" s="16"/>
      <c r="B520" s="140"/>
      <c r="C520" s="140"/>
      <c r="D520" s="140"/>
      <c r="E520" s="140"/>
      <c r="F520" s="140"/>
      <c r="G520" s="14"/>
      <c r="H520" s="14"/>
      <c r="I520" s="14"/>
      <c r="J520" s="14"/>
      <c r="K520" s="14"/>
      <c r="L520" s="14"/>
      <c r="M520" s="14"/>
      <c r="N520" s="14"/>
      <c r="O520" s="14"/>
      <c r="P520" s="14"/>
    </row>
    <row r="521" spans="1:16" ht="14" x14ac:dyDescent="0.15">
      <c r="A521" s="16"/>
      <c r="B521" s="140"/>
      <c r="C521" s="140"/>
      <c r="D521" s="140"/>
      <c r="E521" s="140"/>
      <c r="F521" s="140"/>
      <c r="G521" s="14"/>
      <c r="H521" s="14"/>
      <c r="I521" s="14"/>
      <c r="J521" s="14"/>
      <c r="K521" s="14"/>
      <c r="L521" s="14"/>
      <c r="M521" s="14"/>
      <c r="N521" s="14"/>
      <c r="O521" s="14"/>
      <c r="P521" s="14"/>
    </row>
    <row r="522" spans="1:16" ht="14" x14ac:dyDescent="0.15">
      <c r="A522" s="16"/>
      <c r="B522" s="140"/>
      <c r="C522" s="140"/>
      <c r="D522" s="140"/>
      <c r="E522" s="140"/>
      <c r="F522" s="140"/>
      <c r="G522" s="14"/>
      <c r="H522" s="14"/>
      <c r="I522" s="14"/>
      <c r="J522" s="14"/>
      <c r="K522" s="14"/>
      <c r="L522" s="14"/>
      <c r="M522" s="14"/>
      <c r="N522" s="14"/>
      <c r="O522" s="14"/>
      <c r="P522" s="14"/>
    </row>
    <row r="523" spans="1:16" ht="14" x14ac:dyDescent="0.15">
      <c r="A523" s="16"/>
      <c r="B523" s="140"/>
      <c r="C523" s="140"/>
      <c r="D523" s="140"/>
      <c r="E523" s="140"/>
      <c r="F523" s="140"/>
      <c r="G523" s="14"/>
      <c r="H523" s="14"/>
      <c r="I523" s="14"/>
      <c r="J523" s="14"/>
      <c r="K523" s="14"/>
      <c r="L523" s="14"/>
      <c r="M523" s="14"/>
      <c r="N523" s="14"/>
      <c r="O523" s="14"/>
      <c r="P523" s="14"/>
    </row>
    <row r="524" spans="1:16" ht="14" x14ac:dyDescent="0.15">
      <c r="A524" s="16"/>
      <c r="B524" s="140"/>
      <c r="C524" s="140"/>
      <c r="D524" s="140"/>
      <c r="E524" s="140"/>
      <c r="F524" s="140"/>
      <c r="G524" s="14"/>
      <c r="H524" s="14"/>
      <c r="I524" s="14"/>
      <c r="J524" s="14"/>
      <c r="K524" s="14"/>
      <c r="L524" s="14"/>
      <c r="M524" s="14"/>
      <c r="N524" s="14"/>
      <c r="O524" s="14"/>
      <c r="P524" s="14"/>
    </row>
    <row r="525" spans="1:16" ht="14" x14ac:dyDescent="0.15">
      <c r="A525" s="16"/>
      <c r="B525" s="140"/>
      <c r="C525" s="140"/>
      <c r="D525" s="140"/>
      <c r="E525" s="140"/>
      <c r="F525" s="140"/>
      <c r="G525" s="14"/>
      <c r="H525" s="14"/>
      <c r="I525" s="14"/>
      <c r="J525" s="14"/>
      <c r="K525" s="14"/>
      <c r="L525" s="14"/>
      <c r="M525" s="14"/>
      <c r="N525" s="14"/>
      <c r="O525" s="14"/>
      <c r="P525" s="14"/>
    </row>
    <row r="526" spans="1:16" ht="14" x14ac:dyDescent="0.15">
      <c r="A526" s="16"/>
      <c r="B526" s="140"/>
      <c r="C526" s="140"/>
      <c r="D526" s="140"/>
      <c r="E526" s="140"/>
      <c r="F526" s="140"/>
      <c r="G526" s="14"/>
      <c r="H526" s="14"/>
      <c r="I526" s="14"/>
      <c r="J526" s="14"/>
      <c r="K526" s="14"/>
      <c r="L526" s="14"/>
      <c r="M526" s="14"/>
      <c r="N526" s="14"/>
      <c r="O526" s="14"/>
      <c r="P526" s="14"/>
    </row>
    <row r="527" spans="1:16" ht="14" x14ac:dyDescent="0.15">
      <c r="A527" s="16"/>
      <c r="B527" s="140"/>
      <c r="C527" s="140"/>
      <c r="D527" s="140"/>
      <c r="E527" s="140"/>
      <c r="F527" s="140"/>
      <c r="G527" s="14"/>
      <c r="H527" s="14"/>
      <c r="I527" s="14"/>
      <c r="J527" s="14"/>
      <c r="K527" s="14"/>
      <c r="L527" s="14"/>
      <c r="M527" s="14"/>
      <c r="N527" s="14"/>
      <c r="O527" s="14"/>
      <c r="P527" s="14"/>
    </row>
    <row r="528" spans="1:16" ht="14" x14ac:dyDescent="0.15">
      <c r="A528" s="16"/>
      <c r="B528" s="140"/>
      <c r="C528" s="140"/>
      <c r="D528" s="140"/>
      <c r="E528" s="140"/>
      <c r="F528" s="140"/>
      <c r="G528" s="14"/>
      <c r="H528" s="14"/>
      <c r="I528" s="14"/>
      <c r="J528" s="14"/>
      <c r="K528" s="14"/>
      <c r="L528" s="14"/>
      <c r="M528" s="14"/>
      <c r="N528" s="14"/>
      <c r="O528" s="14"/>
      <c r="P528" s="14"/>
    </row>
    <row r="529" spans="1:16" ht="14" x14ac:dyDescent="0.15">
      <c r="A529" s="16"/>
      <c r="B529" s="140"/>
      <c r="C529" s="140"/>
      <c r="D529" s="140"/>
      <c r="E529" s="140"/>
      <c r="F529" s="140"/>
      <c r="G529" s="14"/>
      <c r="H529" s="14"/>
      <c r="I529" s="14"/>
      <c r="J529" s="14"/>
      <c r="K529" s="14"/>
      <c r="L529" s="14"/>
      <c r="M529" s="14"/>
      <c r="N529" s="14"/>
      <c r="O529" s="14"/>
      <c r="P529" s="14"/>
    </row>
    <row r="530" spans="1:16" ht="14" x14ac:dyDescent="0.15">
      <c r="A530" s="16"/>
      <c r="B530" s="140"/>
      <c r="C530" s="140"/>
      <c r="D530" s="140"/>
      <c r="E530" s="140"/>
      <c r="F530" s="140"/>
      <c r="G530" s="14"/>
      <c r="H530" s="14"/>
      <c r="I530" s="14"/>
      <c r="J530" s="14"/>
      <c r="K530" s="14"/>
      <c r="L530" s="14"/>
      <c r="M530" s="14"/>
      <c r="N530" s="14"/>
      <c r="O530" s="14"/>
      <c r="P530" s="14"/>
    </row>
    <row r="531" spans="1:16" ht="14" x14ac:dyDescent="0.15">
      <c r="A531" s="16"/>
      <c r="B531" s="140"/>
      <c r="C531" s="140"/>
      <c r="D531" s="140"/>
      <c r="E531" s="140"/>
      <c r="F531" s="140"/>
      <c r="G531" s="14"/>
      <c r="H531" s="14"/>
      <c r="I531" s="14"/>
      <c r="J531" s="14"/>
      <c r="K531" s="14"/>
      <c r="L531" s="14"/>
      <c r="M531" s="14"/>
      <c r="N531" s="14"/>
      <c r="O531" s="14"/>
      <c r="P531" s="14"/>
    </row>
    <row r="532" spans="1:16" ht="14" x14ac:dyDescent="0.15">
      <c r="A532" s="16"/>
      <c r="B532" s="140"/>
      <c r="C532" s="140"/>
      <c r="D532" s="140"/>
      <c r="E532" s="140"/>
      <c r="F532" s="140"/>
      <c r="G532" s="14"/>
      <c r="H532" s="14"/>
      <c r="I532" s="14"/>
      <c r="J532" s="14"/>
      <c r="K532" s="14"/>
      <c r="L532" s="14"/>
      <c r="M532" s="14"/>
      <c r="N532" s="14"/>
      <c r="O532" s="14"/>
      <c r="P532" s="14"/>
    </row>
    <row r="533" spans="1:16" ht="14" x14ac:dyDescent="0.15">
      <c r="A533" s="16"/>
      <c r="B533" s="140"/>
      <c r="C533" s="140"/>
      <c r="D533" s="140"/>
      <c r="E533" s="140"/>
      <c r="F533" s="140"/>
      <c r="G533" s="14"/>
      <c r="H533" s="14"/>
      <c r="I533" s="14"/>
      <c r="J533" s="14"/>
      <c r="K533" s="14"/>
      <c r="L533" s="14"/>
      <c r="M533" s="14"/>
      <c r="N533" s="14"/>
      <c r="O533" s="14"/>
      <c r="P533" s="14"/>
    </row>
    <row r="534" spans="1:16" ht="14" x14ac:dyDescent="0.15">
      <c r="A534" s="16"/>
      <c r="B534" s="140"/>
      <c r="C534" s="140"/>
      <c r="D534" s="140"/>
      <c r="E534" s="140"/>
      <c r="F534" s="140"/>
      <c r="G534" s="14"/>
      <c r="H534" s="14"/>
      <c r="I534" s="14"/>
      <c r="J534" s="14"/>
      <c r="K534" s="14"/>
      <c r="L534" s="14"/>
      <c r="M534" s="14"/>
      <c r="N534" s="14"/>
      <c r="O534" s="14"/>
      <c r="P534" s="14"/>
    </row>
    <row r="535" spans="1:16" ht="14" x14ac:dyDescent="0.15">
      <c r="A535" s="16"/>
      <c r="B535" s="140"/>
      <c r="C535" s="140"/>
      <c r="D535" s="140"/>
      <c r="E535" s="140"/>
      <c r="F535" s="140"/>
      <c r="G535" s="14"/>
      <c r="H535" s="14"/>
      <c r="I535" s="14"/>
      <c r="J535" s="14"/>
      <c r="K535" s="14"/>
      <c r="L535" s="14"/>
      <c r="M535" s="14"/>
      <c r="N535" s="14"/>
      <c r="O535" s="14"/>
      <c r="P535" s="14"/>
    </row>
    <row r="536" spans="1:16" ht="14" x14ac:dyDescent="0.15">
      <c r="A536" s="16"/>
      <c r="B536" s="140"/>
      <c r="C536" s="140"/>
      <c r="D536" s="140"/>
      <c r="E536" s="140"/>
      <c r="F536" s="140"/>
      <c r="G536" s="14"/>
      <c r="H536" s="14"/>
      <c r="I536" s="14"/>
      <c r="J536" s="14"/>
      <c r="K536" s="14"/>
      <c r="L536" s="14"/>
      <c r="M536" s="14"/>
      <c r="N536" s="14"/>
      <c r="O536" s="14"/>
      <c r="P536" s="14"/>
    </row>
    <row r="537" spans="1:16" ht="14" x14ac:dyDescent="0.15">
      <c r="A537" s="16"/>
      <c r="B537" s="140"/>
      <c r="C537" s="140"/>
      <c r="D537" s="140"/>
      <c r="E537" s="140"/>
      <c r="F537" s="140"/>
      <c r="G537" s="14"/>
      <c r="H537" s="14"/>
      <c r="I537" s="14"/>
      <c r="J537" s="14"/>
      <c r="K537" s="14"/>
      <c r="L537" s="14"/>
      <c r="M537" s="14"/>
      <c r="N537" s="14"/>
      <c r="O537" s="14"/>
      <c r="P537" s="14"/>
    </row>
    <row r="538" spans="1:16" ht="14" x14ac:dyDescent="0.15">
      <c r="A538" s="16"/>
      <c r="B538" s="140"/>
      <c r="C538" s="140"/>
      <c r="D538" s="140"/>
      <c r="E538" s="140"/>
      <c r="F538" s="140"/>
      <c r="G538" s="14"/>
      <c r="H538" s="14"/>
      <c r="I538" s="14"/>
      <c r="J538" s="14"/>
      <c r="K538" s="14"/>
      <c r="L538" s="14"/>
      <c r="M538" s="14"/>
      <c r="N538" s="14"/>
      <c r="O538" s="14"/>
      <c r="P538" s="14"/>
    </row>
    <row r="539" spans="1:16" ht="14" x14ac:dyDescent="0.15">
      <c r="A539" s="16"/>
      <c r="B539" s="140"/>
      <c r="C539" s="140"/>
      <c r="D539" s="140"/>
      <c r="E539" s="140"/>
      <c r="F539" s="140"/>
      <c r="G539" s="14"/>
      <c r="H539" s="14"/>
      <c r="I539" s="14"/>
      <c r="J539" s="14"/>
      <c r="K539" s="14"/>
      <c r="L539" s="14"/>
      <c r="M539" s="14"/>
      <c r="N539" s="14"/>
      <c r="O539" s="14"/>
      <c r="P539" s="14"/>
    </row>
    <row r="540" spans="1:16" ht="14" x14ac:dyDescent="0.15">
      <c r="A540" s="16"/>
      <c r="B540" s="140"/>
      <c r="C540" s="140"/>
      <c r="D540" s="140"/>
      <c r="E540" s="140"/>
      <c r="F540" s="140"/>
      <c r="G540" s="14"/>
      <c r="H540" s="14"/>
      <c r="I540" s="14"/>
      <c r="J540" s="14"/>
      <c r="K540" s="14"/>
      <c r="L540" s="14"/>
      <c r="M540" s="14"/>
      <c r="N540" s="14"/>
      <c r="O540" s="14"/>
      <c r="P540" s="14"/>
    </row>
    <row r="541" spans="1:16" ht="14" x14ac:dyDescent="0.15">
      <c r="A541" s="16"/>
      <c r="B541" s="140"/>
      <c r="C541" s="140"/>
      <c r="D541" s="140"/>
      <c r="E541" s="140"/>
      <c r="F541" s="140"/>
      <c r="G541" s="14"/>
      <c r="H541" s="14"/>
      <c r="I541" s="14"/>
      <c r="J541" s="14"/>
      <c r="K541" s="14"/>
      <c r="L541" s="14"/>
      <c r="M541" s="14"/>
      <c r="N541" s="14"/>
      <c r="O541" s="14"/>
      <c r="P541" s="14"/>
    </row>
    <row r="542" spans="1:16" ht="14" x14ac:dyDescent="0.15">
      <c r="A542" s="16"/>
      <c r="B542" s="140"/>
      <c r="C542" s="140"/>
      <c r="D542" s="140"/>
      <c r="E542" s="140"/>
      <c r="F542" s="140"/>
      <c r="G542" s="14"/>
      <c r="H542" s="14"/>
      <c r="I542" s="14"/>
      <c r="J542" s="14"/>
      <c r="K542" s="14"/>
      <c r="L542" s="14"/>
      <c r="M542" s="14"/>
      <c r="N542" s="14"/>
      <c r="O542" s="14"/>
      <c r="P542" s="14"/>
    </row>
    <row r="543" spans="1:16" ht="14" x14ac:dyDescent="0.15">
      <c r="A543" s="16"/>
      <c r="B543" s="140"/>
      <c r="C543" s="140"/>
      <c r="D543" s="140"/>
      <c r="E543" s="140"/>
      <c r="F543" s="140"/>
      <c r="G543" s="14"/>
      <c r="H543" s="14"/>
      <c r="I543" s="14"/>
      <c r="J543" s="14"/>
      <c r="K543" s="14"/>
      <c r="L543" s="14"/>
      <c r="M543" s="14"/>
      <c r="N543" s="14"/>
      <c r="O543" s="14"/>
      <c r="P543" s="14"/>
    </row>
    <row r="544" spans="1:16" ht="14" x14ac:dyDescent="0.15">
      <c r="A544" s="16"/>
      <c r="B544" s="140"/>
      <c r="C544" s="140"/>
      <c r="D544" s="140"/>
      <c r="E544" s="140"/>
      <c r="F544" s="140"/>
      <c r="G544" s="14"/>
      <c r="H544" s="14"/>
      <c r="I544" s="14"/>
      <c r="J544" s="14"/>
      <c r="K544" s="14"/>
      <c r="L544" s="14"/>
      <c r="M544" s="14"/>
      <c r="N544" s="14"/>
      <c r="O544" s="14"/>
      <c r="P544" s="14"/>
    </row>
    <row r="545" spans="1:16" ht="14" x14ac:dyDescent="0.15">
      <c r="A545" s="16"/>
      <c r="B545" s="140"/>
      <c r="C545" s="140"/>
      <c r="D545" s="140"/>
      <c r="E545" s="140"/>
      <c r="F545" s="140"/>
      <c r="G545" s="14"/>
      <c r="H545" s="14"/>
      <c r="I545" s="14"/>
      <c r="J545" s="14"/>
      <c r="K545" s="14"/>
      <c r="L545" s="14"/>
      <c r="M545" s="14"/>
      <c r="N545" s="14"/>
      <c r="O545" s="14"/>
      <c r="P545" s="14"/>
    </row>
    <row r="546" spans="1:16" ht="14" x14ac:dyDescent="0.15">
      <c r="A546" s="16"/>
      <c r="B546" s="140"/>
      <c r="C546" s="140"/>
      <c r="D546" s="140"/>
      <c r="E546" s="140"/>
      <c r="F546" s="140"/>
      <c r="G546" s="14"/>
      <c r="H546" s="14"/>
      <c r="I546" s="14"/>
      <c r="J546" s="14"/>
      <c r="K546" s="14"/>
      <c r="L546" s="14"/>
      <c r="M546" s="14"/>
      <c r="N546" s="14"/>
      <c r="O546" s="14"/>
      <c r="P546" s="14"/>
    </row>
    <row r="547" spans="1:16" ht="14" x14ac:dyDescent="0.15">
      <c r="A547" s="16"/>
      <c r="B547" s="140"/>
      <c r="C547" s="140"/>
      <c r="D547" s="140"/>
      <c r="E547" s="140"/>
      <c r="F547" s="140"/>
      <c r="G547" s="14"/>
      <c r="H547" s="14"/>
      <c r="I547" s="14"/>
      <c r="J547" s="14"/>
      <c r="K547" s="14"/>
      <c r="L547" s="14"/>
      <c r="M547" s="14"/>
      <c r="N547" s="14"/>
      <c r="O547" s="14"/>
      <c r="P547" s="14"/>
    </row>
    <row r="548" spans="1:16" ht="14" x14ac:dyDescent="0.15">
      <c r="A548" s="16"/>
      <c r="B548" s="140"/>
      <c r="C548" s="140"/>
      <c r="D548" s="140"/>
      <c r="E548" s="140"/>
      <c r="F548" s="140"/>
      <c r="G548" s="14"/>
      <c r="H548" s="14"/>
      <c r="I548" s="14"/>
      <c r="J548" s="14"/>
      <c r="K548" s="14"/>
      <c r="L548" s="14"/>
      <c r="M548" s="14"/>
      <c r="N548" s="14"/>
      <c r="O548" s="14"/>
      <c r="P548" s="14"/>
    </row>
    <row r="549" spans="1:16" ht="14" x14ac:dyDescent="0.15">
      <c r="A549" s="16"/>
      <c r="B549" s="140"/>
      <c r="C549" s="140"/>
      <c r="D549" s="140"/>
      <c r="E549" s="140"/>
      <c r="F549" s="140"/>
      <c r="G549" s="14"/>
      <c r="H549" s="14"/>
      <c r="I549" s="14"/>
      <c r="J549" s="14"/>
      <c r="K549" s="14"/>
      <c r="L549" s="14"/>
      <c r="M549" s="14"/>
      <c r="N549" s="14"/>
      <c r="O549" s="14"/>
      <c r="P549" s="14"/>
    </row>
    <row r="550" spans="1:16" ht="14" x14ac:dyDescent="0.15">
      <c r="A550" s="16"/>
      <c r="B550" s="140"/>
      <c r="C550" s="140"/>
      <c r="D550" s="140"/>
      <c r="E550" s="140"/>
      <c r="F550" s="140"/>
      <c r="G550" s="14"/>
      <c r="H550" s="14"/>
      <c r="I550" s="14"/>
      <c r="J550" s="14"/>
      <c r="K550" s="14"/>
      <c r="L550" s="14"/>
      <c r="M550" s="14"/>
      <c r="N550" s="14"/>
      <c r="O550" s="14"/>
      <c r="P550" s="14"/>
    </row>
    <row r="551" spans="1:16" ht="14" x14ac:dyDescent="0.15">
      <c r="A551" s="16"/>
      <c r="B551" s="140"/>
      <c r="C551" s="140"/>
      <c r="D551" s="140"/>
      <c r="E551" s="140"/>
      <c r="F551" s="140"/>
      <c r="G551" s="14"/>
      <c r="H551" s="14"/>
      <c r="I551" s="14"/>
      <c r="J551" s="14"/>
      <c r="K551" s="14"/>
      <c r="L551" s="14"/>
      <c r="M551" s="14"/>
      <c r="N551" s="14"/>
      <c r="O551" s="14"/>
      <c r="P551" s="14"/>
    </row>
    <row r="552" spans="1:16" ht="14" x14ac:dyDescent="0.15">
      <c r="A552" s="16"/>
      <c r="B552" s="140"/>
      <c r="C552" s="140"/>
      <c r="D552" s="140"/>
      <c r="E552" s="140"/>
      <c r="F552" s="140"/>
      <c r="G552" s="14"/>
      <c r="H552" s="14"/>
      <c r="I552" s="14"/>
      <c r="J552" s="14"/>
      <c r="K552" s="14"/>
      <c r="L552" s="14"/>
      <c r="M552" s="14"/>
      <c r="N552" s="14"/>
      <c r="O552" s="14"/>
      <c r="P552" s="14"/>
    </row>
    <row r="553" spans="1:16" ht="14" x14ac:dyDescent="0.15">
      <c r="A553" s="16"/>
      <c r="B553" s="140"/>
      <c r="C553" s="140"/>
      <c r="D553" s="140"/>
      <c r="E553" s="140"/>
      <c r="F553" s="140"/>
      <c r="G553" s="14"/>
      <c r="H553" s="14"/>
      <c r="I553" s="14"/>
      <c r="J553" s="14"/>
      <c r="K553" s="14"/>
      <c r="L553" s="14"/>
      <c r="M553" s="14"/>
      <c r="N553" s="14"/>
      <c r="O553" s="14"/>
      <c r="P553" s="14"/>
    </row>
    <row r="554" spans="1:16" ht="14" x14ac:dyDescent="0.15">
      <c r="A554" s="16"/>
      <c r="B554" s="140"/>
      <c r="C554" s="140"/>
      <c r="D554" s="140"/>
      <c r="E554" s="140"/>
      <c r="F554" s="140"/>
      <c r="G554" s="14"/>
      <c r="H554" s="14"/>
      <c r="I554" s="14"/>
      <c r="J554" s="14"/>
      <c r="K554" s="14"/>
      <c r="L554" s="14"/>
      <c r="M554" s="14"/>
      <c r="N554" s="14"/>
      <c r="O554" s="14"/>
      <c r="P554" s="14"/>
    </row>
    <row r="555" spans="1:16" ht="14" x14ac:dyDescent="0.15">
      <c r="A555" s="16"/>
      <c r="B555" s="140"/>
      <c r="C555" s="140"/>
      <c r="D555" s="140"/>
      <c r="E555" s="140"/>
      <c r="F555" s="140"/>
      <c r="G555" s="14"/>
      <c r="H555" s="14"/>
      <c r="I555" s="14"/>
      <c r="J555" s="14"/>
      <c r="K555" s="14"/>
      <c r="L555" s="14"/>
      <c r="M555" s="14"/>
      <c r="N555" s="14"/>
      <c r="O555" s="14"/>
      <c r="P555" s="14"/>
    </row>
    <row r="556" spans="1:16" ht="14" x14ac:dyDescent="0.15">
      <c r="A556" s="16"/>
      <c r="B556" s="140"/>
      <c r="C556" s="140"/>
      <c r="D556" s="140"/>
      <c r="E556" s="140"/>
      <c r="F556" s="140"/>
      <c r="G556" s="14"/>
      <c r="H556" s="14"/>
      <c r="I556" s="14"/>
      <c r="J556" s="14"/>
      <c r="K556" s="14"/>
      <c r="L556" s="14"/>
      <c r="M556" s="14"/>
      <c r="N556" s="14"/>
      <c r="O556" s="14"/>
      <c r="P556" s="14"/>
    </row>
    <row r="557" spans="1:16" ht="14" x14ac:dyDescent="0.15">
      <c r="A557" s="16"/>
      <c r="B557" s="140"/>
      <c r="C557" s="140"/>
      <c r="D557" s="140"/>
      <c r="E557" s="140"/>
      <c r="F557" s="140"/>
      <c r="G557" s="14"/>
      <c r="H557" s="14"/>
      <c r="I557" s="14"/>
      <c r="J557" s="14"/>
      <c r="K557" s="14"/>
      <c r="L557" s="14"/>
      <c r="M557" s="14"/>
      <c r="N557" s="14"/>
      <c r="O557" s="14"/>
      <c r="P557" s="14"/>
    </row>
    <row r="558" spans="1:16" ht="14" x14ac:dyDescent="0.15">
      <c r="A558" s="16"/>
      <c r="B558" s="140"/>
      <c r="C558" s="140"/>
      <c r="D558" s="140"/>
      <c r="E558" s="140"/>
      <c r="F558" s="140"/>
      <c r="G558" s="14"/>
      <c r="H558" s="14"/>
      <c r="I558" s="14"/>
      <c r="J558" s="14"/>
      <c r="K558" s="14"/>
      <c r="L558" s="14"/>
      <c r="M558" s="14"/>
      <c r="N558" s="14"/>
      <c r="O558" s="14"/>
      <c r="P558" s="14"/>
    </row>
    <row r="559" spans="1:16" ht="14" x14ac:dyDescent="0.15">
      <c r="A559" s="16"/>
      <c r="B559" s="140"/>
      <c r="C559" s="140"/>
      <c r="D559" s="140"/>
      <c r="E559" s="140"/>
      <c r="F559" s="140"/>
      <c r="G559" s="14"/>
      <c r="H559" s="14"/>
      <c r="I559" s="14"/>
      <c r="J559" s="14"/>
      <c r="K559" s="14"/>
      <c r="L559" s="14"/>
      <c r="M559" s="14"/>
      <c r="N559" s="14"/>
      <c r="O559" s="14"/>
      <c r="P559" s="14"/>
    </row>
    <row r="560" spans="1:16" ht="14" x14ac:dyDescent="0.15">
      <c r="A560" s="16"/>
      <c r="B560" s="140"/>
      <c r="C560" s="140"/>
      <c r="D560" s="140"/>
      <c r="E560" s="140"/>
      <c r="F560" s="140"/>
      <c r="G560" s="14"/>
      <c r="H560" s="14"/>
      <c r="I560" s="14"/>
      <c r="J560" s="14"/>
      <c r="K560" s="14"/>
      <c r="L560" s="14"/>
      <c r="M560" s="14"/>
      <c r="N560" s="14"/>
      <c r="O560" s="14"/>
      <c r="P560" s="14"/>
    </row>
    <row r="561" spans="1:16" ht="14" x14ac:dyDescent="0.15">
      <c r="A561" s="16"/>
      <c r="B561" s="140"/>
      <c r="C561" s="140"/>
      <c r="D561" s="140"/>
      <c r="E561" s="140"/>
      <c r="F561" s="140"/>
      <c r="G561" s="14"/>
      <c r="H561" s="14"/>
      <c r="I561" s="14"/>
      <c r="J561" s="14"/>
      <c r="K561" s="14"/>
      <c r="L561" s="14"/>
      <c r="M561" s="14"/>
      <c r="N561" s="14"/>
      <c r="O561" s="14"/>
      <c r="P561" s="14"/>
    </row>
    <row r="562" spans="1:16" ht="14" x14ac:dyDescent="0.15">
      <c r="A562" s="16"/>
      <c r="B562" s="140"/>
      <c r="C562" s="140"/>
      <c r="D562" s="140"/>
      <c r="E562" s="140"/>
      <c r="F562" s="140"/>
      <c r="G562" s="14"/>
      <c r="H562" s="14"/>
      <c r="I562" s="14"/>
      <c r="J562" s="14"/>
      <c r="K562" s="14"/>
      <c r="L562" s="14"/>
      <c r="M562" s="14"/>
      <c r="N562" s="14"/>
      <c r="O562" s="14"/>
      <c r="P562" s="14"/>
    </row>
    <row r="563" spans="1:16" ht="14" x14ac:dyDescent="0.15">
      <c r="A563" s="16"/>
      <c r="B563" s="140"/>
      <c r="C563" s="140"/>
      <c r="D563" s="140"/>
      <c r="E563" s="140"/>
      <c r="F563" s="140"/>
      <c r="G563" s="14"/>
      <c r="H563" s="14"/>
      <c r="I563" s="14"/>
      <c r="J563" s="14"/>
      <c r="K563" s="14"/>
      <c r="L563" s="14"/>
      <c r="M563" s="14"/>
      <c r="N563" s="14"/>
      <c r="O563" s="14"/>
      <c r="P563" s="14"/>
    </row>
    <row r="564" spans="1:16" ht="14" x14ac:dyDescent="0.15">
      <c r="A564" s="16"/>
      <c r="B564" s="140"/>
      <c r="C564" s="140"/>
      <c r="D564" s="140"/>
      <c r="E564" s="140"/>
      <c r="F564" s="140"/>
      <c r="G564" s="14"/>
      <c r="H564" s="14"/>
      <c r="I564" s="14"/>
      <c r="J564" s="14"/>
      <c r="K564" s="14"/>
      <c r="L564" s="14"/>
      <c r="M564" s="14"/>
      <c r="N564" s="14"/>
      <c r="O564" s="14"/>
      <c r="P564" s="14"/>
    </row>
    <row r="565" spans="1:16" ht="14" x14ac:dyDescent="0.15">
      <c r="A565" s="16"/>
      <c r="B565" s="140"/>
      <c r="C565" s="140"/>
      <c r="D565" s="140"/>
      <c r="E565" s="140"/>
      <c r="F565" s="140"/>
      <c r="G565" s="14"/>
      <c r="H565" s="14"/>
      <c r="I565" s="14"/>
      <c r="J565" s="14"/>
      <c r="K565" s="14"/>
      <c r="L565" s="14"/>
      <c r="M565" s="14"/>
      <c r="N565" s="14"/>
      <c r="O565" s="14"/>
      <c r="P565" s="14"/>
    </row>
    <row r="566" spans="1:16" ht="14" x14ac:dyDescent="0.15">
      <c r="A566" s="16"/>
      <c r="B566" s="140"/>
      <c r="C566" s="140"/>
      <c r="D566" s="140"/>
      <c r="E566" s="140"/>
      <c r="F566" s="140"/>
      <c r="G566" s="14"/>
      <c r="H566" s="14"/>
      <c r="I566" s="14"/>
      <c r="J566" s="14"/>
      <c r="K566" s="14"/>
      <c r="L566" s="14"/>
      <c r="M566" s="14"/>
      <c r="N566" s="14"/>
      <c r="O566" s="14"/>
      <c r="P566" s="14"/>
    </row>
    <row r="567" spans="1:16" ht="14" x14ac:dyDescent="0.15">
      <c r="A567" s="16"/>
      <c r="B567" s="140"/>
      <c r="C567" s="140"/>
      <c r="D567" s="140"/>
      <c r="E567" s="140"/>
      <c r="F567" s="140"/>
      <c r="G567" s="14"/>
      <c r="H567" s="14"/>
      <c r="I567" s="14"/>
      <c r="J567" s="14"/>
      <c r="K567" s="14"/>
      <c r="L567" s="14"/>
      <c r="M567" s="14"/>
      <c r="N567" s="14"/>
      <c r="O567" s="14"/>
      <c r="P567" s="14"/>
    </row>
    <row r="568" spans="1:16" ht="14" x14ac:dyDescent="0.15">
      <c r="A568" s="16"/>
      <c r="B568" s="140"/>
      <c r="C568" s="140"/>
      <c r="D568" s="140"/>
      <c r="E568" s="140"/>
      <c r="F568" s="140"/>
      <c r="G568" s="14"/>
      <c r="H568" s="14"/>
      <c r="I568" s="14"/>
      <c r="J568" s="14"/>
      <c r="K568" s="14"/>
      <c r="L568" s="14"/>
      <c r="M568" s="14"/>
      <c r="N568" s="14"/>
      <c r="O568" s="14"/>
      <c r="P568" s="14"/>
    </row>
    <row r="569" spans="1:16" ht="14" x14ac:dyDescent="0.15">
      <c r="A569" s="16"/>
      <c r="B569" s="140"/>
      <c r="C569" s="140"/>
      <c r="D569" s="140"/>
      <c r="E569" s="140"/>
      <c r="F569" s="140"/>
      <c r="G569" s="14"/>
      <c r="H569" s="14"/>
      <c r="I569" s="14"/>
      <c r="J569" s="14"/>
      <c r="K569" s="14"/>
      <c r="L569" s="14"/>
      <c r="M569" s="14"/>
      <c r="N569" s="14"/>
      <c r="O569" s="14"/>
      <c r="P569" s="14"/>
    </row>
    <row r="570" spans="1:16" ht="14" x14ac:dyDescent="0.15">
      <c r="A570" s="16"/>
      <c r="B570" s="140"/>
      <c r="C570" s="140"/>
      <c r="D570" s="140"/>
      <c r="E570" s="140"/>
      <c r="F570" s="140"/>
      <c r="G570" s="14"/>
      <c r="H570" s="14"/>
      <c r="I570" s="14"/>
      <c r="J570" s="14"/>
      <c r="K570" s="14"/>
      <c r="L570" s="14"/>
      <c r="M570" s="14"/>
      <c r="N570" s="14"/>
      <c r="O570" s="14"/>
      <c r="P570" s="14"/>
    </row>
    <row r="571" spans="1:16" ht="14" x14ac:dyDescent="0.15">
      <c r="A571" s="16"/>
      <c r="B571" s="140"/>
      <c r="C571" s="140"/>
      <c r="D571" s="140"/>
      <c r="E571" s="140"/>
      <c r="F571" s="140"/>
      <c r="G571" s="14"/>
      <c r="H571" s="14"/>
      <c r="I571" s="14"/>
      <c r="J571" s="14"/>
      <c r="K571" s="14"/>
      <c r="L571" s="14"/>
      <c r="M571" s="14"/>
      <c r="N571" s="14"/>
      <c r="O571" s="14"/>
      <c r="P571" s="14"/>
    </row>
    <row r="572" spans="1:16" ht="14" x14ac:dyDescent="0.15">
      <c r="A572" s="16"/>
      <c r="B572" s="140"/>
      <c r="C572" s="140"/>
      <c r="D572" s="140"/>
      <c r="E572" s="140"/>
      <c r="F572" s="140"/>
      <c r="G572" s="14"/>
      <c r="H572" s="14"/>
      <c r="I572" s="14"/>
      <c r="J572" s="14"/>
      <c r="K572" s="14"/>
      <c r="L572" s="14"/>
      <c r="M572" s="14"/>
      <c r="N572" s="14"/>
      <c r="O572" s="14"/>
      <c r="P572" s="14"/>
    </row>
    <row r="573" spans="1:16" ht="14" x14ac:dyDescent="0.15">
      <c r="A573" s="16"/>
      <c r="B573" s="140"/>
      <c r="C573" s="140"/>
      <c r="D573" s="140"/>
      <c r="E573" s="140"/>
      <c r="F573" s="140"/>
      <c r="G573" s="14"/>
      <c r="H573" s="14"/>
      <c r="I573" s="14"/>
      <c r="J573" s="14"/>
      <c r="K573" s="14"/>
      <c r="L573" s="14"/>
      <c r="M573" s="14"/>
      <c r="N573" s="14"/>
      <c r="O573" s="14"/>
      <c r="P573" s="14"/>
    </row>
    <row r="574" spans="1:16" ht="14" x14ac:dyDescent="0.15">
      <c r="A574" s="16"/>
      <c r="B574" s="140"/>
      <c r="C574" s="140"/>
      <c r="D574" s="140"/>
      <c r="E574" s="140"/>
      <c r="F574" s="140"/>
      <c r="G574" s="14"/>
      <c r="H574" s="14"/>
      <c r="I574" s="14"/>
      <c r="J574" s="14"/>
      <c r="K574" s="14"/>
      <c r="L574" s="14"/>
      <c r="M574" s="14"/>
      <c r="N574" s="14"/>
      <c r="O574" s="14"/>
      <c r="P574" s="14"/>
    </row>
    <row r="575" spans="1:16" ht="14" x14ac:dyDescent="0.15">
      <c r="A575" s="16"/>
      <c r="B575" s="140"/>
      <c r="C575" s="140"/>
      <c r="D575" s="140"/>
      <c r="E575" s="140"/>
      <c r="F575" s="140"/>
      <c r="G575" s="14"/>
      <c r="H575" s="14"/>
      <c r="I575" s="14"/>
      <c r="J575" s="14"/>
      <c r="K575" s="14"/>
      <c r="L575" s="14"/>
      <c r="M575" s="14"/>
      <c r="N575" s="14"/>
      <c r="O575" s="14"/>
      <c r="P575" s="14"/>
    </row>
    <row r="576" spans="1:16" ht="14" x14ac:dyDescent="0.15">
      <c r="A576" s="16"/>
      <c r="B576" s="140"/>
      <c r="C576" s="140"/>
      <c r="D576" s="140"/>
      <c r="E576" s="140"/>
      <c r="F576" s="140"/>
      <c r="G576" s="14"/>
      <c r="H576" s="14"/>
      <c r="I576" s="14"/>
      <c r="J576" s="14"/>
      <c r="K576" s="14"/>
      <c r="L576" s="14"/>
      <c r="M576" s="14"/>
      <c r="N576" s="14"/>
      <c r="O576" s="14"/>
      <c r="P576" s="14"/>
    </row>
    <row r="577" spans="1:16" ht="14" x14ac:dyDescent="0.15">
      <c r="A577" s="16"/>
      <c r="B577" s="140"/>
      <c r="C577" s="140"/>
      <c r="D577" s="140"/>
      <c r="E577" s="140"/>
      <c r="F577" s="140"/>
      <c r="G577" s="14"/>
      <c r="H577" s="14"/>
      <c r="I577" s="14"/>
      <c r="J577" s="14"/>
      <c r="K577" s="14"/>
      <c r="L577" s="14"/>
      <c r="M577" s="14"/>
      <c r="N577" s="14"/>
      <c r="O577" s="14"/>
      <c r="P577" s="14"/>
    </row>
    <row r="578" spans="1:16" ht="14" x14ac:dyDescent="0.15">
      <c r="A578" s="16"/>
      <c r="B578" s="140"/>
      <c r="C578" s="140"/>
      <c r="D578" s="140"/>
      <c r="E578" s="140"/>
      <c r="F578" s="140"/>
      <c r="G578" s="14"/>
      <c r="H578" s="14"/>
      <c r="I578" s="14"/>
      <c r="J578" s="14"/>
      <c r="K578" s="14"/>
      <c r="L578" s="14"/>
      <c r="M578" s="14"/>
      <c r="N578" s="14"/>
      <c r="O578" s="14"/>
      <c r="P578" s="14"/>
    </row>
    <row r="579" spans="1:16" ht="14" x14ac:dyDescent="0.15">
      <c r="A579" s="16"/>
      <c r="B579" s="140"/>
      <c r="C579" s="140"/>
      <c r="D579" s="140"/>
      <c r="E579" s="140"/>
      <c r="F579" s="140"/>
      <c r="G579" s="14"/>
      <c r="H579" s="14"/>
      <c r="I579" s="14"/>
      <c r="J579" s="14"/>
      <c r="K579" s="14"/>
      <c r="L579" s="14"/>
      <c r="M579" s="14"/>
      <c r="N579" s="14"/>
      <c r="O579" s="14"/>
      <c r="P579" s="14"/>
    </row>
    <row r="580" spans="1:16" ht="14" x14ac:dyDescent="0.15">
      <c r="A580" s="16"/>
      <c r="B580" s="140"/>
      <c r="C580" s="140"/>
      <c r="D580" s="140"/>
      <c r="E580" s="140"/>
      <c r="F580" s="140"/>
      <c r="G580" s="14"/>
      <c r="H580" s="14"/>
      <c r="I580" s="14"/>
      <c r="J580" s="14"/>
      <c r="K580" s="14"/>
      <c r="L580" s="14"/>
      <c r="M580" s="14"/>
      <c r="N580" s="14"/>
      <c r="O580" s="14"/>
      <c r="P580" s="14"/>
    </row>
    <row r="581" spans="1:16" ht="14" x14ac:dyDescent="0.15">
      <c r="A581" s="16"/>
      <c r="B581" s="140"/>
      <c r="C581" s="140"/>
      <c r="D581" s="140"/>
      <c r="E581" s="140"/>
      <c r="F581" s="140"/>
      <c r="G581" s="14"/>
      <c r="H581" s="14"/>
      <c r="I581" s="14"/>
      <c r="J581" s="14"/>
      <c r="K581" s="14"/>
      <c r="L581" s="14"/>
      <c r="M581" s="14"/>
      <c r="N581" s="14"/>
      <c r="O581" s="14"/>
      <c r="P581" s="14"/>
    </row>
    <row r="582" spans="1:16" ht="14" x14ac:dyDescent="0.15">
      <c r="A582" s="16"/>
      <c r="B582" s="140"/>
      <c r="C582" s="140"/>
      <c r="D582" s="140"/>
      <c r="E582" s="140"/>
      <c r="F582" s="140"/>
      <c r="G582" s="14"/>
      <c r="H582" s="14"/>
      <c r="I582" s="14"/>
      <c r="J582" s="14"/>
      <c r="K582" s="14"/>
      <c r="L582" s="14"/>
      <c r="M582" s="14"/>
      <c r="N582" s="14"/>
      <c r="O582" s="14"/>
      <c r="P582" s="14"/>
    </row>
    <row r="583" spans="1:16" ht="14" x14ac:dyDescent="0.15">
      <c r="A583" s="16"/>
      <c r="B583" s="140"/>
      <c r="C583" s="140"/>
      <c r="D583" s="140"/>
      <c r="E583" s="140"/>
      <c r="F583" s="140"/>
      <c r="G583" s="14"/>
      <c r="H583" s="14"/>
      <c r="I583" s="14"/>
      <c r="J583" s="14"/>
      <c r="K583" s="14"/>
      <c r="L583" s="14"/>
      <c r="M583" s="14"/>
      <c r="N583" s="14"/>
      <c r="O583" s="14"/>
      <c r="P583" s="14"/>
    </row>
    <row r="584" spans="1:16" ht="14" x14ac:dyDescent="0.15">
      <c r="A584" s="16"/>
      <c r="B584" s="140"/>
      <c r="C584" s="140"/>
      <c r="D584" s="140"/>
      <c r="E584" s="140"/>
      <c r="F584" s="140"/>
      <c r="G584" s="14"/>
      <c r="H584" s="14"/>
      <c r="I584" s="14"/>
      <c r="J584" s="14"/>
      <c r="K584" s="14"/>
      <c r="L584" s="14"/>
      <c r="M584" s="14"/>
      <c r="N584" s="14"/>
      <c r="O584" s="14"/>
      <c r="P584" s="14"/>
    </row>
    <row r="585" spans="1:16" ht="14" x14ac:dyDescent="0.15">
      <c r="A585" s="16"/>
      <c r="B585" s="140"/>
      <c r="C585" s="140"/>
      <c r="D585" s="140"/>
      <c r="E585" s="140"/>
      <c r="F585" s="140"/>
      <c r="G585" s="14"/>
      <c r="H585" s="14"/>
      <c r="I585" s="14"/>
      <c r="J585" s="14"/>
      <c r="K585" s="14"/>
      <c r="L585" s="14"/>
      <c r="M585" s="14"/>
      <c r="N585" s="14"/>
      <c r="O585" s="14"/>
      <c r="P585" s="14"/>
    </row>
    <row r="586" spans="1:16" ht="14" x14ac:dyDescent="0.15">
      <c r="A586" s="16"/>
      <c r="B586" s="140"/>
      <c r="C586" s="140"/>
      <c r="D586" s="140"/>
      <c r="E586" s="140"/>
      <c r="F586" s="140"/>
      <c r="G586" s="14"/>
      <c r="H586" s="14"/>
      <c r="I586" s="14"/>
      <c r="J586" s="14"/>
      <c r="K586" s="14"/>
      <c r="L586" s="14"/>
      <c r="M586" s="14"/>
      <c r="N586" s="14"/>
      <c r="O586" s="14"/>
      <c r="P586" s="14"/>
    </row>
    <row r="587" spans="1:16" ht="14" x14ac:dyDescent="0.15">
      <c r="A587" s="16"/>
      <c r="B587" s="140"/>
      <c r="C587" s="140"/>
      <c r="D587" s="140"/>
      <c r="E587" s="140"/>
      <c r="F587" s="140"/>
      <c r="G587" s="14"/>
      <c r="H587" s="14"/>
      <c r="I587" s="14"/>
      <c r="J587" s="14"/>
      <c r="K587" s="14"/>
      <c r="L587" s="14"/>
      <c r="M587" s="14"/>
      <c r="N587" s="14"/>
      <c r="O587" s="14"/>
      <c r="P587" s="14"/>
    </row>
    <row r="588" spans="1:16" ht="14" x14ac:dyDescent="0.15">
      <c r="A588" s="16"/>
      <c r="B588" s="140"/>
      <c r="C588" s="140"/>
      <c r="D588" s="140"/>
      <c r="E588" s="140"/>
      <c r="F588" s="140"/>
      <c r="G588" s="14"/>
      <c r="H588" s="14"/>
      <c r="I588" s="14"/>
      <c r="J588" s="14"/>
      <c r="K588" s="14"/>
      <c r="L588" s="14"/>
      <c r="M588" s="14"/>
      <c r="N588" s="14"/>
      <c r="O588" s="14"/>
      <c r="P588" s="14"/>
    </row>
    <row r="589" spans="1:16" ht="14" x14ac:dyDescent="0.15">
      <c r="A589" s="16"/>
      <c r="B589" s="140"/>
      <c r="C589" s="140"/>
      <c r="D589" s="140"/>
      <c r="E589" s="140"/>
      <c r="F589" s="140"/>
      <c r="G589" s="14"/>
      <c r="H589" s="14"/>
      <c r="I589" s="14"/>
      <c r="J589" s="14"/>
      <c r="K589" s="14"/>
      <c r="L589" s="14"/>
      <c r="M589" s="14"/>
      <c r="N589" s="14"/>
      <c r="O589" s="14"/>
      <c r="P589" s="14"/>
    </row>
    <row r="590" spans="1:16" ht="14" x14ac:dyDescent="0.15">
      <c r="A590" s="16"/>
      <c r="B590" s="140"/>
      <c r="C590" s="140"/>
      <c r="D590" s="140"/>
      <c r="E590" s="140"/>
      <c r="F590" s="140"/>
      <c r="G590" s="14"/>
      <c r="H590" s="14"/>
      <c r="I590" s="14"/>
      <c r="J590" s="14"/>
      <c r="K590" s="14"/>
      <c r="L590" s="14"/>
      <c r="M590" s="14"/>
      <c r="N590" s="14"/>
      <c r="O590" s="14"/>
      <c r="P590" s="14"/>
    </row>
    <row r="591" spans="1:16" ht="14" x14ac:dyDescent="0.15">
      <c r="A591" s="16"/>
      <c r="B591" s="140"/>
      <c r="C591" s="140"/>
      <c r="D591" s="140"/>
      <c r="E591" s="140"/>
      <c r="F591" s="140"/>
      <c r="G591" s="14"/>
      <c r="H591" s="14"/>
      <c r="I591" s="14"/>
      <c r="J591" s="14"/>
      <c r="K591" s="14"/>
      <c r="L591" s="14"/>
      <c r="M591" s="14"/>
      <c r="N591" s="14"/>
      <c r="O591" s="14"/>
      <c r="P591" s="14"/>
    </row>
    <row r="592" spans="1:16" ht="14" x14ac:dyDescent="0.15">
      <c r="A592" s="16"/>
      <c r="B592" s="140"/>
      <c r="C592" s="140"/>
      <c r="D592" s="140"/>
      <c r="E592" s="140"/>
      <c r="F592" s="140"/>
      <c r="G592" s="14"/>
      <c r="H592" s="14"/>
      <c r="I592" s="14"/>
      <c r="J592" s="14"/>
      <c r="K592" s="14"/>
      <c r="L592" s="14"/>
      <c r="M592" s="14"/>
      <c r="N592" s="14"/>
      <c r="O592" s="14"/>
      <c r="P592" s="14"/>
    </row>
    <row r="593" spans="1:16" ht="14" x14ac:dyDescent="0.15">
      <c r="A593" s="16"/>
      <c r="B593" s="140"/>
      <c r="C593" s="140"/>
      <c r="D593" s="140"/>
      <c r="E593" s="140"/>
      <c r="F593" s="140"/>
      <c r="G593" s="14"/>
      <c r="H593" s="14"/>
      <c r="I593" s="14"/>
      <c r="J593" s="14"/>
      <c r="K593" s="14"/>
      <c r="L593" s="14"/>
      <c r="M593" s="14"/>
      <c r="N593" s="14"/>
      <c r="O593" s="14"/>
      <c r="P593" s="14"/>
    </row>
    <row r="594" spans="1:16" ht="14" x14ac:dyDescent="0.15">
      <c r="A594" s="16"/>
      <c r="B594" s="140"/>
      <c r="C594" s="140"/>
      <c r="D594" s="140"/>
      <c r="E594" s="140"/>
      <c r="F594" s="140"/>
      <c r="G594" s="14"/>
      <c r="H594" s="14"/>
      <c r="I594" s="14"/>
      <c r="J594" s="14"/>
      <c r="K594" s="14"/>
      <c r="L594" s="14"/>
      <c r="M594" s="14"/>
      <c r="N594" s="14"/>
      <c r="O594" s="14"/>
      <c r="P594" s="14"/>
    </row>
    <row r="595" spans="1:16" ht="14" x14ac:dyDescent="0.15">
      <c r="A595" s="16"/>
      <c r="B595" s="140"/>
      <c r="C595" s="140"/>
      <c r="D595" s="140"/>
      <c r="E595" s="140"/>
      <c r="F595" s="140"/>
      <c r="G595" s="14"/>
      <c r="H595" s="14"/>
      <c r="I595" s="14"/>
      <c r="J595" s="14"/>
      <c r="K595" s="14"/>
      <c r="L595" s="14"/>
      <c r="M595" s="14"/>
      <c r="N595" s="14"/>
      <c r="O595" s="14"/>
      <c r="P595" s="14"/>
    </row>
    <row r="596" spans="1:16" ht="14" x14ac:dyDescent="0.15">
      <c r="A596" s="16"/>
      <c r="B596" s="140"/>
      <c r="C596" s="140"/>
      <c r="D596" s="140"/>
      <c r="E596" s="140"/>
      <c r="F596" s="140"/>
      <c r="G596" s="14"/>
      <c r="H596" s="14"/>
      <c r="I596" s="14"/>
      <c r="J596" s="14"/>
      <c r="K596" s="14"/>
      <c r="L596" s="14"/>
      <c r="M596" s="14"/>
      <c r="N596" s="14"/>
      <c r="O596" s="14"/>
      <c r="P596" s="14"/>
    </row>
    <row r="597" spans="1:16" ht="14" x14ac:dyDescent="0.15">
      <c r="A597" s="16"/>
      <c r="B597" s="140"/>
      <c r="C597" s="140"/>
      <c r="D597" s="140"/>
      <c r="E597" s="140"/>
      <c r="F597" s="140"/>
      <c r="G597" s="14"/>
      <c r="H597" s="14"/>
      <c r="I597" s="14"/>
      <c r="J597" s="14"/>
      <c r="K597" s="14"/>
      <c r="L597" s="14"/>
      <c r="M597" s="14"/>
      <c r="N597" s="14"/>
      <c r="O597" s="14"/>
      <c r="P597" s="14"/>
    </row>
    <row r="598" spans="1:16" ht="14" x14ac:dyDescent="0.15">
      <c r="A598" s="16"/>
      <c r="B598" s="140"/>
      <c r="C598" s="140"/>
      <c r="D598" s="140"/>
      <c r="E598" s="140"/>
      <c r="F598" s="140"/>
      <c r="G598" s="14"/>
      <c r="H598" s="14"/>
      <c r="I598" s="14"/>
      <c r="J598" s="14"/>
      <c r="K598" s="14"/>
      <c r="L598" s="14"/>
      <c r="M598" s="14"/>
      <c r="N598" s="14"/>
      <c r="O598" s="14"/>
      <c r="P598" s="14"/>
    </row>
    <row r="599" spans="1:16" ht="14" x14ac:dyDescent="0.15">
      <c r="A599" s="16"/>
      <c r="B599" s="140"/>
      <c r="C599" s="140"/>
      <c r="D599" s="140"/>
      <c r="E599" s="140"/>
      <c r="F599" s="140"/>
      <c r="G599" s="14"/>
      <c r="H599" s="14"/>
      <c r="I599" s="14"/>
      <c r="J599" s="14"/>
      <c r="K599" s="14"/>
      <c r="L599" s="14"/>
      <c r="M599" s="14"/>
      <c r="N599" s="14"/>
      <c r="O599" s="14"/>
      <c r="P599" s="14"/>
    </row>
    <row r="600" spans="1:16" ht="14" x14ac:dyDescent="0.15">
      <c r="A600" s="16"/>
      <c r="B600" s="140"/>
      <c r="C600" s="140"/>
      <c r="D600" s="140"/>
      <c r="E600" s="140"/>
      <c r="F600" s="140"/>
      <c r="G600" s="14"/>
      <c r="H600" s="14"/>
      <c r="I600" s="14"/>
      <c r="J600" s="14"/>
      <c r="K600" s="14"/>
      <c r="L600" s="14"/>
      <c r="M600" s="14"/>
      <c r="N600" s="14"/>
      <c r="O600" s="14"/>
      <c r="P600" s="14"/>
    </row>
    <row r="601" spans="1:16" ht="14" x14ac:dyDescent="0.15">
      <c r="A601" s="16"/>
      <c r="B601" s="140"/>
      <c r="C601" s="140"/>
      <c r="D601" s="140"/>
      <c r="E601" s="140"/>
      <c r="F601" s="140"/>
      <c r="G601" s="14"/>
      <c r="H601" s="14"/>
      <c r="I601" s="14"/>
      <c r="J601" s="14"/>
      <c r="K601" s="14"/>
      <c r="L601" s="14"/>
      <c r="M601" s="14"/>
      <c r="N601" s="14"/>
      <c r="O601" s="14"/>
      <c r="P601" s="14"/>
    </row>
    <row r="602" spans="1:16" ht="14" x14ac:dyDescent="0.15">
      <c r="A602" s="16"/>
      <c r="B602" s="140"/>
      <c r="C602" s="140"/>
      <c r="D602" s="140"/>
      <c r="E602" s="140"/>
      <c r="F602" s="140"/>
      <c r="G602" s="14"/>
      <c r="H602" s="14"/>
      <c r="I602" s="14"/>
      <c r="J602" s="14"/>
      <c r="K602" s="14"/>
      <c r="L602" s="14"/>
      <c r="M602" s="14"/>
      <c r="N602" s="14"/>
      <c r="O602" s="14"/>
      <c r="P602" s="14"/>
    </row>
    <row r="603" spans="1:16" ht="14" x14ac:dyDescent="0.15">
      <c r="A603" s="16"/>
      <c r="B603" s="140"/>
      <c r="C603" s="140"/>
      <c r="D603" s="140"/>
      <c r="E603" s="140"/>
      <c r="F603" s="140"/>
      <c r="G603" s="14"/>
      <c r="H603" s="14"/>
      <c r="I603" s="14"/>
      <c r="J603" s="14"/>
      <c r="K603" s="14"/>
      <c r="L603" s="14"/>
      <c r="M603" s="14"/>
      <c r="N603" s="14"/>
      <c r="O603" s="14"/>
      <c r="P603" s="14"/>
    </row>
    <row r="604" spans="1:16" ht="14" x14ac:dyDescent="0.15">
      <c r="A604" s="16"/>
      <c r="B604" s="140"/>
      <c r="C604" s="140"/>
      <c r="D604" s="140"/>
      <c r="E604" s="140"/>
      <c r="F604" s="140"/>
      <c r="G604" s="14"/>
      <c r="H604" s="14"/>
      <c r="I604" s="14"/>
      <c r="J604" s="14"/>
      <c r="K604" s="14"/>
      <c r="L604" s="14"/>
      <c r="M604" s="14"/>
      <c r="N604" s="14"/>
      <c r="O604" s="14"/>
      <c r="P604" s="14"/>
    </row>
    <row r="605" spans="1:16" ht="14" x14ac:dyDescent="0.15">
      <c r="A605" s="16"/>
      <c r="B605" s="140"/>
      <c r="C605" s="140"/>
      <c r="D605" s="140"/>
      <c r="E605" s="140"/>
      <c r="F605" s="140"/>
      <c r="G605" s="14"/>
      <c r="H605" s="14"/>
      <c r="I605" s="14"/>
      <c r="J605" s="14"/>
      <c r="K605" s="14"/>
      <c r="L605" s="14"/>
      <c r="M605" s="14"/>
      <c r="N605" s="14"/>
      <c r="O605" s="14"/>
      <c r="P605" s="14"/>
    </row>
    <row r="606" spans="1:16" ht="14" x14ac:dyDescent="0.15">
      <c r="A606" s="16"/>
      <c r="B606" s="140"/>
      <c r="C606" s="140"/>
      <c r="D606" s="140"/>
      <c r="E606" s="140"/>
      <c r="F606" s="140"/>
      <c r="G606" s="14"/>
      <c r="H606" s="14"/>
      <c r="I606" s="14"/>
      <c r="J606" s="14"/>
      <c r="K606" s="14"/>
      <c r="L606" s="14"/>
      <c r="M606" s="14"/>
      <c r="N606" s="14"/>
      <c r="O606" s="14"/>
      <c r="P606" s="14"/>
    </row>
    <row r="607" spans="1:16" ht="14" x14ac:dyDescent="0.15">
      <c r="A607" s="16"/>
      <c r="B607" s="140"/>
      <c r="C607" s="140"/>
      <c r="D607" s="140"/>
      <c r="E607" s="140"/>
      <c r="F607" s="140"/>
      <c r="G607" s="14"/>
      <c r="H607" s="14"/>
      <c r="I607" s="14"/>
      <c r="J607" s="14"/>
      <c r="K607" s="14"/>
      <c r="L607" s="14"/>
      <c r="M607" s="14"/>
      <c r="N607" s="14"/>
      <c r="O607" s="14"/>
      <c r="P607" s="14"/>
    </row>
    <row r="608" spans="1:16" ht="14" x14ac:dyDescent="0.15">
      <c r="A608" s="16"/>
      <c r="B608" s="140"/>
      <c r="C608" s="140"/>
      <c r="D608" s="140"/>
      <c r="E608" s="140"/>
      <c r="F608" s="140"/>
      <c r="G608" s="14"/>
      <c r="H608" s="14"/>
      <c r="I608" s="14"/>
      <c r="J608" s="14"/>
      <c r="K608" s="14"/>
      <c r="L608" s="14"/>
      <c r="M608" s="14"/>
      <c r="N608" s="14"/>
      <c r="O608" s="14"/>
      <c r="P608" s="14"/>
    </row>
    <row r="609" spans="1:16" ht="14" x14ac:dyDescent="0.15">
      <c r="A609" s="16"/>
      <c r="B609" s="140"/>
      <c r="C609" s="140"/>
      <c r="D609" s="140"/>
      <c r="E609" s="140"/>
      <c r="F609" s="140"/>
      <c r="G609" s="14"/>
      <c r="H609" s="14"/>
      <c r="I609" s="14"/>
      <c r="J609" s="14"/>
      <c r="K609" s="14"/>
      <c r="L609" s="14"/>
      <c r="M609" s="14"/>
      <c r="N609" s="14"/>
      <c r="O609" s="14"/>
      <c r="P609" s="14"/>
    </row>
    <row r="610" spans="1:16" ht="14" x14ac:dyDescent="0.15">
      <c r="A610" s="16"/>
      <c r="B610" s="140"/>
      <c r="C610" s="140"/>
      <c r="D610" s="140"/>
      <c r="E610" s="140"/>
      <c r="F610" s="140"/>
      <c r="G610" s="14"/>
      <c r="H610" s="14"/>
      <c r="I610" s="14"/>
      <c r="J610" s="14"/>
      <c r="K610" s="14"/>
      <c r="L610" s="14"/>
      <c r="M610" s="14"/>
      <c r="N610" s="14"/>
      <c r="O610" s="14"/>
      <c r="P610" s="14"/>
    </row>
    <row r="611" spans="1:16" ht="14" x14ac:dyDescent="0.15">
      <c r="A611" s="16"/>
      <c r="B611" s="140"/>
      <c r="C611" s="140"/>
      <c r="D611" s="140"/>
      <c r="E611" s="140"/>
      <c r="F611" s="140"/>
      <c r="G611" s="14"/>
      <c r="H611" s="14"/>
      <c r="I611" s="14"/>
      <c r="J611" s="14"/>
      <c r="K611" s="14"/>
      <c r="L611" s="14"/>
      <c r="M611" s="14"/>
      <c r="N611" s="14"/>
      <c r="O611" s="14"/>
      <c r="P611" s="14"/>
    </row>
    <row r="612" spans="1:16" ht="14" x14ac:dyDescent="0.15">
      <c r="A612" s="16"/>
      <c r="B612" s="140"/>
      <c r="C612" s="140"/>
      <c r="D612" s="140"/>
      <c r="E612" s="140"/>
      <c r="F612" s="140"/>
      <c r="G612" s="14"/>
      <c r="H612" s="14"/>
      <c r="I612" s="14"/>
      <c r="J612" s="14"/>
      <c r="K612" s="14"/>
      <c r="L612" s="14"/>
      <c r="M612" s="14"/>
      <c r="N612" s="14"/>
      <c r="O612" s="14"/>
      <c r="P612" s="14"/>
    </row>
    <row r="613" spans="1:16" ht="14" x14ac:dyDescent="0.15">
      <c r="A613" s="16"/>
      <c r="B613" s="140"/>
      <c r="C613" s="140"/>
      <c r="D613" s="140"/>
      <c r="E613" s="140"/>
      <c r="F613" s="140"/>
      <c r="G613" s="14"/>
      <c r="H613" s="14"/>
      <c r="I613" s="14"/>
      <c r="J613" s="14"/>
      <c r="K613" s="14"/>
      <c r="L613" s="14"/>
      <c r="M613" s="14"/>
      <c r="N613" s="14"/>
      <c r="O613" s="14"/>
      <c r="P613" s="14"/>
    </row>
    <row r="614" spans="1:16" ht="14" x14ac:dyDescent="0.15">
      <c r="A614" s="16"/>
      <c r="B614" s="140"/>
      <c r="C614" s="140"/>
      <c r="D614" s="140"/>
      <c r="E614" s="140"/>
      <c r="F614" s="140"/>
      <c r="G614" s="14"/>
      <c r="H614" s="14"/>
      <c r="I614" s="14"/>
      <c r="J614" s="14"/>
      <c r="K614" s="14"/>
      <c r="L614" s="14"/>
      <c r="M614" s="14"/>
      <c r="N614" s="14"/>
      <c r="O614" s="14"/>
      <c r="P614" s="14"/>
    </row>
    <row r="615" spans="1:16" ht="14" x14ac:dyDescent="0.15">
      <c r="A615" s="16"/>
      <c r="B615" s="140"/>
      <c r="C615" s="140"/>
      <c r="D615" s="140"/>
      <c r="E615" s="140"/>
      <c r="F615" s="140"/>
      <c r="G615" s="14"/>
      <c r="H615" s="14"/>
      <c r="I615" s="14"/>
      <c r="J615" s="14"/>
      <c r="K615" s="14"/>
      <c r="L615" s="14"/>
      <c r="M615" s="14"/>
      <c r="N615" s="14"/>
      <c r="O615" s="14"/>
      <c r="P615" s="14"/>
    </row>
    <row r="616" spans="1:16" ht="14" x14ac:dyDescent="0.15">
      <c r="A616" s="16"/>
      <c r="B616" s="140"/>
      <c r="C616" s="140"/>
      <c r="D616" s="140"/>
      <c r="E616" s="140"/>
      <c r="F616" s="140"/>
      <c r="G616" s="14"/>
      <c r="H616" s="14"/>
      <c r="I616" s="14"/>
      <c r="J616" s="14"/>
      <c r="K616" s="14"/>
      <c r="L616" s="14"/>
      <c r="M616" s="14"/>
      <c r="N616" s="14"/>
      <c r="O616" s="14"/>
      <c r="P616" s="14"/>
    </row>
    <row r="617" spans="1:16" ht="14" x14ac:dyDescent="0.15">
      <c r="A617" s="16"/>
      <c r="B617" s="140"/>
      <c r="C617" s="140"/>
      <c r="D617" s="140"/>
      <c r="E617" s="140"/>
      <c r="F617" s="140"/>
      <c r="G617" s="14"/>
      <c r="H617" s="14"/>
      <c r="I617" s="14"/>
      <c r="J617" s="14"/>
      <c r="K617" s="14"/>
      <c r="L617" s="14"/>
      <c r="M617" s="14"/>
      <c r="N617" s="14"/>
      <c r="O617" s="14"/>
      <c r="P617" s="14"/>
    </row>
    <row r="618" spans="1:16" ht="14" x14ac:dyDescent="0.15">
      <c r="A618" s="16"/>
      <c r="B618" s="140"/>
      <c r="C618" s="140"/>
      <c r="D618" s="140"/>
      <c r="E618" s="140"/>
      <c r="F618" s="140"/>
      <c r="G618" s="14"/>
      <c r="H618" s="14"/>
      <c r="I618" s="14"/>
      <c r="J618" s="14"/>
      <c r="K618" s="14"/>
      <c r="L618" s="14"/>
      <c r="M618" s="14"/>
      <c r="N618" s="14"/>
      <c r="O618" s="14"/>
      <c r="P618" s="14"/>
    </row>
    <row r="619" spans="1:16" ht="14" x14ac:dyDescent="0.15">
      <c r="A619" s="16"/>
      <c r="B619" s="140"/>
      <c r="C619" s="140"/>
      <c r="D619" s="140"/>
      <c r="E619" s="140"/>
      <c r="F619" s="140"/>
      <c r="G619" s="14"/>
      <c r="H619" s="14"/>
      <c r="I619" s="14"/>
      <c r="J619" s="14"/>
      <c r="K619" s="14"/>
      <c r="L619" s="14"/>
      <c r="M619" s="14"/>
      <c r="N619" s="14"/>
      <c r="O619" s="14"/>
      <c r="P619" s="14"/>
    </row>
    <row r="620" spans="1:16" ht="14" x14ac:dyDescent="0.15">
      <c r="A620" s="16"/>
      <c r="B620" s="140"/>
      <c r="C620" s="140"/>
      <c r="D620" s="140"/>
      <c r="E620" s="140"/>
      <c r="F620" s="140"/>
      <c r="G620" s="14"/>
      <c r="H620" s="14"/>
      <c r="I620" s="14"/>
      <c r="J620" s="14"/>
      <c r="K620" s="14"/>
      <c r="L620" s="14"/>
      <c r="M620" s="14"/>
      <c r="N620" s="14"/>
      <c r="O620" s="14"/>
      <c r="P620" s="14"/>
    </row>
    <row r="621" spans="1:16" ht="14" x14ac:dyDescent="0.15">
      <c r="A621" s="16"/>
      <c r="B621" s="140"/>
      <c r="C621" s="140"/>
      <c r="D621" s="140"/>
      <c r="E621" s="140"/>
      <c r="F621" s="140"/>
      <c r="G621" s="14"/>
      <c r="H621" s="14"/>
      <c r="I621" s="14"/>
      <c r="J621" s="14"/>
      <c r="K621" s="14"/>
      <c r="L621" s="14"/>
      <c r="M621" s="14"/>
      <c r="N621" s="14"/>
      <c r="O621" s="14"/>
      <c r="P621" s="14"/>
    </row>
    <row r="622" spans="1:16" ht="14" x14ac:dyDescent="0.15">
      <c r="A622" s="16"/>
      <c r="B622" s="140"/>
      <c r="C622" s="140"/>
      <c r="D622" s="140"/>
      <c r="E622" s="140"/>
      <c r="F622" s="140"/>
      <c r="G622" s="14"/>
      <c r="H622" s="14"/>
      <c r="I622" s="14"/>
      <c r="J622" s="14"/>
      <c r="K622" s="14"/>
      <c r="L622" s="14"/>
      <c r="M622" s="14"/>
      <c r="N622" s="14"/>
      <c r="O622" s="14"/>
      <c r="P622" s="14"/>
    </row>
    <row r="623" spans="1:16" ht="14" x14ac:dyDescent="0.15">
      <c r="A623" s="16"/>
      <c r="B623" s="140"/>
      <c r="C623" s="140"/>
      <c r="D623" s="140"/>
      <c r="E623" s="140"/>
      <c r="F623" s="140"/>
      <c r="G623" s="14"/>
      <c r="H623" s="14"/>
      <c r="I623" s="14"/>
      <c r="J623" s="14"/>
      <c r="K623" s="14"/>
      <c r="L623" s="14"/>
      <c r="M623" s="14"/>
      <c r="N623" s="14"/>
      <c r="O623" s="14"/>
      <c r="P623" s="14"/>
    </row>
    <row r="624" spans="1:16" ht="14" x14ac:dyDescent="0.15">
      <c r="A624" s="16"/>
      <c r="B624" s="140"/>
      <c r="C624" s="140"/>
      <c r="D624" s="140"/>
      <c r="E624" s="140"/>
      <c r="F624" s="140"/>
      <c r="G624" s="14"/>
      <c r="H624" s="14"/>
      <c r="I624" s="14"/>
      <c r="J624" s="14"/>
      <c r="K624" s="14"/>
      <c r="L624" s="14"/>
      <c r="M624" s="14"/>
      <c r="N624" s="14"/>
      <c r="O624" s="14"/>
      <c r="P624" s="14"/>
    </row>
    <row r="625" spans="1:16" ht="14" x14ac:dyDescent="0.15">
      <c r="A625" s="16"/>
      <c r="B625" s="140"/>
      <c r="C625" s="140"/>
      <c r="D625" s="140"/>
      <c r="E625" s="140"/>
      <c r="F625" s="140"/>
      <c r="G625" s="14"/>
      <c r="H625" s="14"/>
      <c r="I625" s="14"/>
      <c r="J625" s="14"/>
      <c r="K625" s="14"/>
      <c r="L625" s="14"/>
      <c r="M625" s="14"/>
      <c r="N625" s="14"/>
      <c r="O625" s="14"/>
      <c r="P625" s="14"/>
    </row>
    <row r="626" spans="1:16" ht="14" x14ac:dyDescent="0.15">
      <c r="A626" s="16"/>
      <c r="B626" s="140"/>
      <c r="C626" s="140"/>
      <c r="D626" s="140"/>
      <c r="E626" s="140"/>
      <c r="F626" s="140"/>
      <c r="G626" s="14"/>
      <c r="H626" s="14"/>
      <c r="I626" s="14"/>
      <c r="J626" s="14"/>
      <c r="K626" s="14"/>
      <c r="L626" s="14"/>
      <c r="M626" s="14"/>
      <c r="N626" s="14"/>
      <c r="O626" s="14"/>
      <c r="P626" s="14"/>
    </row>
    <row r="627" spans="1:16" ht="14" x14ac:dyDescent="0.15">
      <c r="A627" s="16"/>
      <c r="B627" s="140"/>
      <c r="C627" s="140"/>
      <c r="D627" s="140"/>
      <c r="E627" s="140"/>
      <c r="F627" s="140"/>
      <c r="G627" s="14"/>
      <c r="H627" s="14"/>
      <c r="I627" s="14"/>
      <c r="J627" s="14"/>
      <c r="K627" s="14"/>
      <c r="L627" s="14"/>
      <c r="M627" s="14"/>
      <c r="N627" s="14"/>
      <c r="O627" s="14"/>
      <c r="P627" s="14"/>
    </row>
    <row r="628" spans="1:16" ht="14" x14ac:dyDescent="0.15">
      <c r="A628" s="16"/>
      <c r="B628" s="140"/>
      <c r="C628" s="140"/>
      <c r="D628" s="140"/>
      <c r="E628" s="140"/>
      <c r="F628" s="140"/>
      <c r="G628" s="14"/>
      <c r="H628" s="14"/>
      <c r="I628" s="14"/>
      <c r="J628" s="14"/>
      <c r="K628" s="14"/>
      <c r="L628" s="14"/>
      <c r="M628" s="14"/>
      <c r="N628" s="14"/>
      <c r="O628" s="14"/>
      <c r="P628" s="14"/>
    </row>
    <row r="629" spans="1:16" ht="14" x14ac:dyDescent="0.15">
      <c r="A629" s="16"/>
      <c r="B629" s="140"/>
      <c r="C629" s="140"/>
      <c r="D629" s="140"/>
      <c r="E629" s="140"/>
      <c r="F629" s="140"/>
      <c r="G629" s="14"/>
      <c r="H629" s="14"/>
      <c r="I629" s="14"/>
      <c r="J629" s="14"/>
      <c r="K629" s="14"/>
      <c r="L629" s="14"/>
      <c r="M629" s="14"/>
      <c r="N629" s="14"/>
      <c r="O629" s="14"/>
      <c r="P629" s="14"/>
    </row>
    <row r="630" spans="1:16" ht="14" x14ac:dyDescent="0.15">
      <c r="A630" s="16"/>
      <c r="B630" s="140"/>
      <c r="C630" s="140"/>
      <c r="D630" s="140"/>
      <c r="E630" s="140"/>
      <c r="F630" s="140"/>
      <c r="G630" s="14"/>
      <c r="H630" s="14"/>
      <c r="I630" s="14"/>
      <c r="J630" s="14"/>
      <c r="K630" s="14"/>
      <c r="L630" s="14"/>
      <c r="M630" s="14"/>
      <c r="N630" s="14"/>
      <c r="O630" s="14"/>
      <c r="P630" s="14"/>
    </row>
    <row r="631" spans="1:16" ht="14" x14ac:dyDescent="0.15">
      <c r="A631" s="16"/>
      <c r="B631" s="140"/>
      <c r="C631" s="140"/>
      <c r="D631" s="140"/>
      <c r="E631" s="140"/>
      <c r="F631" s="140"/>
      <c r="G631" s="14"/>
      <c r="H631" s="14"/>
      <c r="I631" s="14"/>
      <c r="J631" s="14"/>
      <c r="K631" s="14"/>
      <c r="L631" s="14"/>
      <c r="M631" s="14"/>
      <c r="N631" s="14"/>
      <c r="O631" s="14"/>
      <c r="P631" s="14"/>
    </row>
    <row r="632" spans="1:16" ht="14" x14ac:dyDescent="0.15">
      <c r="A632" s="16"/>
      <c r="B632" s="140"/>
      <c r="C632" s="140"/>
      <c r="D632" s="140"/>
      <c r="E632" s="140"/>
      <c r="F632" s="140"/>
      <c r="G632" s="14"/>
      <c r="H632" s="14"/>
      <c r="I632" s="14"/>
      <c r="J632" s="14"/>
      <c r="K632" s="14"/>
      <c r="L632" s="14"/>
      <c r="M632" s="14"/>
      <c r="N632" s="14"/>
      <c r="O632" s="14"/>
      <c r="P632" s="14"/>
    </row>
    <row r="633" spans="1:16" ht="14" x14ac:dyDescent="0.15">
      <c r="A633" s="16"/>
      <c r="B633" s="140"/>
      <c r="C633" s="140"/>
      <c r="D633" s="140"/>
      <c r="E633" s="140"/>
      <c r="F633" s="140"/>
      <c r="G633" s="14"/>
      <c r="H633" s="14"/>
      <c r="I633" s="14"/>
      <c r="J633" s="14"/>
      <c r="K633" s="14"/>
      <c r="L633" s="14"/>
      <c r="M633" s="14"/>
      <c r="N633" s="14"/>
      <c r="O633" s="14"/>
      <c r="P633" s="14"/>
    </row>
    <row r="634" spans="1:16" ht="14" x14ac:dyDescent="0.15">
      <c r="A634" s="16"/>
      <c r="B634" s="140"/>
      <c r="C634" s="140"/>
      <c r="D634" s="140"/>
      <c r="E634" s="140"/>
      <c r="F634" s="140"/>
      <c r="G634" s="14"/>
      <c r="H634" s="14"/>
      <c r="I634" s="14"/>
      <c r="J634" s="14"/>
      <c r="K634" s="14"/>
      <c r="L634" s="14"/>
      <c r="M634" s="14"/>
      <c r="N634" s="14"/>
      <c r="O634" s="14"/>
      <c r="P634" s="14"/>
    </row>
    <row r="635" spans="1:16" ht="14" x14ac:dyDescent="0.15">
      <c r="A635" s="16"/>
      <c r="B635" s="140"/>
      <c r="C635" s="140"/>
      <c r="D635" s="140"/>
      <c r="E635" s="140"/>
      <c r="F635" s="140"/>
      <c r="G635" s="14"/>
      <c r="H635" s="14"/>
      <c r="I635" s="14"/>
      <c r="J635" s="14"/>
      <c r="K635" s="14"/>
      <c r="L635" s="14"/>
      <c r="M635" s="14"/>
      <c r="N635" s="14"/>
      <c r="O635" s="14"/>
      <c r="P635" s="14"/>
    </row>
    <row r="636" spans="1:16" ht="14" x14ac:dyDescent="0.15">
      <c r="A636" s="16"/>
      <c r="B636" s="140"/>
      <c r="C636" s="140"/>
      <c r="D636" s="140"/>
      <c r="E636" s="140"/>
      <c r="F636" s="140"/>
      <c r="G636" s="14"/>
      <c r="H636" s="14"/>
      <c r="I636" s="14"/>
      <c r="J636" s="14"/>
      <c r="K636" s="14"/>
      <c r="L636" s="14"/>
      <c r="M636" s="14"/>
      <c r="N636" s="14"/>
      <c r="O636" s="14"/>
      <c r="P636" s="14"/>
    </row>
    <row r="637" spans="1:16" ht="14" x14ac:dyDescent="0.15">
      <c r="A637" s="16"/>
      <c r="B637" s="140"/>
      <c r="C637" s="140"/>
      <c r="D637" s="140"/>
      <c r="E637" s="140"/>
      <c r="F637" s="140"/>
      <c r="G637" s="14"/>
      <c r="H637" s="14"/>
      <c r="I637" s="14"/>
      <c r="J637" s="14"/>
      <c r="K637" s="14"/>
      <c r="L637" s="14"/>
      <c r="M637" s="14"/>
      <c r="N637" s="14"/>
      <c r="O637" s="14"/>
      <c r="P637" s="14"/>
    </row>
    <row r="638" spans="1:16" ht="14" x14ac:dyDescent="0.15">
      <c r="A638" s="16"/>
      <c r="B638" s="140"/>
      <c r="C638" s="140"/>
      <c r="D638" s="140"/>
      <c r="E638" s="140"/>
      <c r="F638" s="140"/>
      <c r="G638" s="14"/>
      <c r="H638" s="14"/>
      <c r="I638" s="14"/>
      <c r="J638" s="14"/>
      <c r="K638" s="14"/>
      <c r="L638" s="14"/>
      <c r="M638" s="14"/>
      <c r="N638" s="14"/>
      <c r="O638" s="14"/>
      <c r="P638" s="14"/>
    </row>
    <row r="639" spans="1:16" ht="14" x14ac:dyDescent="0.15">
      <c r="A639" s="16"/>
      <c r="B639" s="140"/>
      <c r="C639" s="140"/>
      <c r="D639" s="140"/>
      <c r="E639" s="140"/>
      <c r="F639" s="140"/>
      <c r="G639" s="14"/>
      <c r="H639" s="14"/>
      <c r="I639" s="14"/>
      <c r="J639" s="14"/>
      <c r="K639" s="14"/>
      <c r="L639" s="14"/>
      <c r="M639" s="14"/>
      <c r="N639" s="14"/>
      <c r="O639" s="14"/>
      <c r="P639" s="14"/>
    </row>
    <row r="640" spans="1:16" ht="14" x14ac:dyDescent="0.15">
      <c r="A640" s="16"/>
      <c r="B640" s="140"/>
      <c r="C640" s="140"/>
      <c r="D640" s="140"/>
      <c r="E640" s="140"/>
      <c r="F640" s="140"/>
      <c r="G640" s="14"/>
      <c r="H640" s="14"/>
      <c r="I640" s="14"/>
      <c r="J640" s="14"/>
      <c r="K640" s="14"/>
      <c r="L640" s="14"/>
      <c r="M640" s="14"/>
      <c r="N640" s="14"/>
      <c r="O640" s="14"/>
      <c r="P640" s="14"/>
    </row>
    <row r="641" spans="1:16" ht="14" x14ac:dyDescent="0.15">
      <c r="A641" s="16"/>
      <c r="B641" s="140"/>
      <c r="C641" s="140"/>
      <c r="D641" s="140"/>
      <c r="E641" s="140"/>
      <c r="F641" s="140"/>
      <c r="G641" s="14"/>
      <c r="H641" s="14"/>
      <c r="I641" s="14"/>
      <c r="J641" s="14"/>
      <c r="K641" s="14"/>
      <c r="L641" s="14"/>
      <c r="M641" s="14"/>
      <c r="N641" s="14"/>
      <c r="O641" s="14"/>
      <c r="P641" s="14"/>
    </row>
    <row r="642" spans="1:16" ht="14" x14ac:dyDescent="0.15">
      <c r="A642" s="16"/>
      <c r="B642" s="140"/>
      <c r="C642" s="140"/>
      <c r="D642" s="140"/>
      <c r="E642" s="140"/>
      <c r="F642" s="140"/>
      <c r="G642" s="14"/>
      <c r="H642" s="14"/>
      <c r="I642" s="14"/>
      <c r="J642" s="14"/>
      <c r="K642" s="14"/>
      <c r="L642" s="14"/>
      <c r="M642" s="14"/>
      <c r="N642" s="14"/>
      <c r="O642" s="14"/>
      <c r="P642" s="14"/>
    </row>
    <row r="643" spans="1:16" ht="14" x14ac:dyDescent="0.15">
      <c r="A643" s="16"/>
      <c r="B643" s="140"/>
      <c r="C643" s="140"/>
      <c r="D643" s="140"/>
      <c r="E643" s="140"/>
      <c r="F643" s="140"/>
      <c r="G643" s="14"/>
      <c r="H643" s="14"/>
      <c r="I643" s="14"/>
      <c r="J643" s="14"/>
      <c r="K643" s="14"/>
      <c r="L643" s="14"/>
      <c r="M643" s="14"/>
      <c r="N643" s="14"/>
      <c r="O643" s="14"/>
      <c r="P643" s="14"/>
    </row>
    <row r="644" spans="1:16" ht="14" x14ac:dyDescent="0.15">
      <c r="A644" s="16"/>
      <c r="B644" s="140"/>
      <c r="C644" s="140"/>
      <c r="D644" s="140"/>
      <c r="E644" s="140"/>
      <c r="F644" s="140"/>
      <c r="G644" s="14"/>
      <c r="H644" s="14"/>
      <c r="I644" s="14"/>
      <c r="J644" s="14"/>
      <c r="K644" s="14"/>
      <c r="L644" s="14"/>
      <c r="M644" s="14"/>
      <c r="N644" s="14"/>
      <c r="O644" s="14"/>
      <c r="P644" s="14"/>
    </row>
    <row r="645" spans="1:16" ht="14" x14ac:dyDescent="0.15">
      <c r="A645" s="16"/>
      <c r="B645" s="140"/>
      <c r="C645" s="140"/>
      <c r="D645" s="140"/>
      <c r="E645" s="140"/>
      <c r="F645" s="140"/>
      <c r="G645" s="14"/>
      <c r="H645" s="14"/>
      <c r="I645" s="14"/>
      <c r="J645" s="14"/>
      <c r="K645" s="14"/>
      <c r="L645" s="14"/>
      <c r="M645" s="14"/>
      <c r="N645" s="14"/>
      <c r="O645" s="14"/>
      <c r="P645" s="14"/>
    </row>
    <row r="646" spans="1:16" ht="14" x14ac:dyDescent="0.15">
      <c r="A646" s="16"/>
      <c r="B646" s="140"/>
      <c r="C646" s="140"/>
      <c r="D646" s="140"/>
      <c r="E646" s="140"/>
      <c r="F646" s="140"/>
      <c r="G646" s="14"/>
      <c r="H646" s="14"/>
      <c r="I646" s="14"/>
      <c r="J646" s="14"/>
      <c r="K646" s="14"/>
      <c r="L646" s="14"/>
      <c r="M646" s="14"/>
      <c r="N646" s="14"/>
      <c r="O646" s="14"/>
      <c r="P646" s="14"/>
    </row>
    <row r="647" spans="1:16" ht="14" x14ac:dyDescent="0.15">
      <c r="A647" s="16"/>
      <c r="B647" s="140"/>
      <c r="C647" s="140"/>
      <c r="D647" s="140"/>
      <c r="E647" s="140"/>
      <c r="F647" s="140"/>
      <c r="G647" s="14"/>
      <c r="H647" s="14"/>
      <c r="I647" s="14"/>
      <c r="J647" s="14"/>
      <c r="K647" s="14"/>
      <c r="L647" s="14"/>
      <c r="M647" s="14"/>
      <c r="N647" s="14"/>
      <c r="O647" s="14"/>
      <c r="P647" s="14"/>
    </row>
    <row r="648" spans="1:16" ht="14" x14ac:dyDescent="0.15">
      <c r="A648" s="16"/>
      <c r="B648" s="140"/>
      <c r="C648" s="140"/>
      <c r="D648" s="140"/>
      <c r="E648" s="140"/>
      <c r="F648" s="140"/>
      <c r="G648" s="14"/>
      <c r="H648" s="14"/>
      <c r="I648" s="14"/>
      <c r="J648" s="14"/>
      <c r="K648" s="14"/>
      <c r="L648" s="14"/>
      <c r="M648" s="14"/>
      <c r="N648" s="14"/>
      <c r="O648" s="14"/>
      <c r="P648" s="14"/>
    </row>
    <row r="649" spans="1:16" ht="14" x14ac:dyDescent="0.15">
      <c r="A649" s="16"/>
      <c r="B649" s="140"/>
      <c r="C649" s="140"/>
      <c r="D649" s="140"/>
      <c r="E649" s="140"/>
      <c r="F649" s="140"/>
      <c r="G649" s="14"/>
      <c r="H649" s="14"/>
      <c r="I649" s="14"/>
      <c r="J649" s="14"/>
      <c r="K649" s="14"/>
      <c r="L649" s="14"/>
      <c r="M649" s="14"/>
      <c r="N649" s="14"/>
      <c r="O649" s="14"/>
      <c r="P649" s="14"/>
    </row>
    <row r="650" spans="1:16" ht="14" x14ac:dyDescent="0.15">
      <c r="A650" s="16"/>
      <c r="B650" s="140"/>
      <c r="C650" s="140"/>
      <c r="D650" s="140"/>
      <c r="E650" s="140"/>
      <c r="F650" s="140"/>
      <c r="G650" s="14"/>
      <c r="H650" s="14"/>
      <c r="I650" s="14"/>
      <c r="J650" s="14"/>
      <c r="K650" s="14"/>
      <c r="L650" s="14"/>
      <c r="M650" s="14"/>
      <c r="N650" s="14"/>
      <c r="O650" s="14"/>
      <c r="P650" s="14"/>
    </row>
    <row r="651" spans="1:16" ht="14" x14ac:dyDescent="0.15">
      <c r="A651" s="16"/>
      <c r="B651" s="140"/>
      <c r="C651" s="140"/>
      <c r="D651" s="140"/>
      <c r="E651" s="140"/>
      <c r="F651" s="140"/>
      <c r="G651" s="14"/>
      <c r="H651" s="14"/>
      <c r="I651" s="14"/>
      <c r="J651" s="14"/>
      <c r="K651" s="14"/>
      <c r="L651" s="14"/>
      <c r="M651" s="14"/>
      <c r="N651" s="14"/>
      <c r="O651" s="14"/>
      <c r="P651" s="14"/>
    </row>
    <row r="652" spans="1:16" ht="14" x14ac:dyDescent="0.15">
      <c r="A652" s="16"/>
      <c r="B652" s="140"/>
      <c r="C652" s="140"/>
      <c r="D652" s="140"/>
      <c r="E652" s="140"/>
      <c r="F652" s="140"/>
      <c r="G652" s="14"/>
      <c r="H652" s="14"/>
      <c r="I652" s="14"/>
      <c r="J652" s="14"/>
      <c r="K652" s="14"/>
      <c r="L652" s="14"/>
      <c r="M652" s="14"/>
      <c r="N652" s="14"/>
      <c r="O652" s="14"/>
      <c r="P652" s="14"/>
    </row>
    <row r="653" spans="1:16" ht="14" x14ac:dyDescent="0.15">
      <c r="A653" s="16"/>
      <c r="B653" s="140"/>
      <c r="C653" s="140"/>
      <c r="D653" s="140"/>
      <c r="E653" s="140"/>
      <c r="F653" s="140"/>
      <c r="G653" s="14"/>
      <c r="H653" s="14"/>
      <c r="I653" s="14"/>
      <c r="J653" s="14"/>
      <c r="K653" s="14"/>
      <c r="L653" s="14"/>
      <c r="M653" s="14"/>
      <c r="N653" s="14"/>
      <c r="O653" s="14"/>
      <c r="P653" s="14"/>
    </row>
    <row r="654" spans="1:16" ht="14" x14ac:dyDescent="0.15">
      <c r="A654" s="16"/>
      <c r="B654" s="140"/>
      <c r="C654" s="140"/>
      <c r="D654" s="140"/>
      <c r="E654" s="140"/>
      <c r="F654" s="140"/>
      <c r="G654" s="14"/>
      <c r="H654" s="14"/>
      <c r="I654" s="14"/>
      <c r="J654" s="14"/>
      <c r="K654" s="14"/>
      <c r="L654" s="14"/>
      <c r="M654" s="14"/>
      <c r="N654" s="14"/>
      <c r="O654" s="14"/>
      <c r="P654" s="14"/>
    </row>
    <row r="655" spans="1:16" ht="14" x14ac:dyDescent="0.15">
      <c r="A655" s="16"/>
      <c r="B655" s="140"/>
      <c r="C655" s="140"/>
      <c r="D655" s="140"/>
      <c r="E655" s="140"/>
      <c r="F655" s="140"/>
      <c r="G655" s="14"/>
      <c r="H655" s="14"/>
      <c r="I655" s="14"/>
      <c r="J655" s="14"/>
      <c r="K655" s="14"/>
      <c r="L655" s="14"/>
      <c r="M655" s="14"/>
      <c r="N655" s="14"/>
      <c r="O655" s="14"/>
      <c r="P655" s="14"/>
    </row>
    <row r="656" spans="1:16" ht="14" x14ac:dyDescent="0.15">
      <c r="A656" s="16"/>
      <c r="B656" s="140"/>
      <c r="C656" s="140"/>
      <c r="D656" s="140"/>
      <c r="E656" s="140"/>
      <c r="F656" s="140"/>
      <c r="G656" s="14"/>
      <c r="H656" s="14"/>
      <c r="I656" s="14"/>
      <c r="J656" s="14"/>
      <c r="K656" s="14"/>
      <c r="L656" s="14"/>
      <c r="M656" s="14"/>
      <c r="N656" s="14"/>
      <c r="O656" s="14"/>
      <c r="P656" s="14"/>
    </row>
    <row r="657" spans="1:16" ht="14" x14ac:dyDescent="0.15">
      <c r="A657" s="16"/>
      <c r="B657" s="140"/>
      <c r="C657" s="140"/>
      <c r="D657" s="140"/>
      <c r="E657" s="140"/>
      <c r="F657" s="140"/>
      <c r="G657" s="14"/>
      <c r="H657" s="14"/>
      <c r="I657" s="14"/>
      <c r="J657" s="14"/>
      <c r="K657" s="14"/>
      <c r="L657" s="14"/>
      <c r="M657" s="14"/>
      <c r="N657" s="14"/>
      <c r="O657" s="14"/>
      <c r="P657" s="14"/>
    </row>
    <row r="658" spans="1:16" ht="14" x14ac:dyDescent="0.15">
      <c r="A658" s="16"/>
      <c r="B658" s="140"/>
      <c r="C658" s="140"/>
      <c r="D658" s="140"/>
      <c r="E658" s="140"/>
      <c r="F658" s="140"/>
      <c r="G658" s="14"/>
      <c r="H658" s="14"/>
      <c r="I658" s="14"/>
      <c r="J658" s="14"/>
      <c r="K658" s="14"/>
      <c r="L658" s="14"/>
      <c r="M658" s="14"/>
      <c r="N658" s="14"/>
      <c r="O658" s="14"/>
      <c r="P658" s="14"/>
    </row>
    <row r="659" spans="1:16" ht="14" x14ac:dyDescent="0.15">
      <c r="A659" s="16"/>
      <c r="B659" s="140"/>
      <c r="C659" s="140"/>
      <c r="D659" s="140"/>
      <c r="E659" s="140"/>
      <c r="F659" s="140"/>
      <c r="G659" s="14"/>
      <c r="H659" s="14"/>
      <c r="I659" s="14"/>
      <c r="J659" s="14"/>
      <c r="K659" s="14"/>
      <c r="L659" s="14"/>
      <c r="M659" s="14"/>
      <c r="N659" s="14"/>
      <c r="O659" s="14"/>
      <c r="P659" s="14"/>
    </row>
    <row r="660" spans="1:16" ht="14" x14ac:dyDescent="0.15">
      <c r="A660" s="16"/>
      <c r="B660" s="140"/>
      <c r="C660" s="140"/>
      <c r="D660" s="140"/>
      <c r="E660" s="140"/>
      <c r="F660" s="140"/>
      <c r="G660" s="14"/>
      <c r="H660" s="14"/>
      <c r="I660" s="14"/>
      <c r="J660" s="14"/>
      <c r="K660" s="14"/>
      <c r="L660" s="14"/>
      <c r="M660" s="14"/>
      <c r="N660" s="14"/>
      <c r="O660" s="14"/>
      <c r="P660" s="14"/>
    </row>
    <row r="661" spans="1:16" ht="14" x14ac:dyDescent="0.15">
      <c r="A661" s="16"/>
      <c r="B661" s="140"/>
      <c r="C661" s="140"/>
      <c r="D661" s="140"/>
      <c r="E661" s="140"/>
      <c r="F661" s="140"/>
      <c r="G661" s="14"/>
      <c r="H661" s="14"/>
      <c r="I661" s="14"/>
      <c r="J661" s="14"/>
      <c r="K661" s="14"/>
      <c r="L661" s="14"/>
      <c r="M661" s="14"/>
      <c r="N661" s="14"/>
      <c r="O661" s="14"/>
      <c r="P661" s="14"/>
    </row>
    <row r="662" spans="1:16" ht="14" x14ac:dyDescent="0.15">
      <c r="A662" s="16"/>
      <c r="B662" s="140"/>
      <c r="C662" s="140"/>
      <c r="D662" s="140"/>
      <c r="E662" s="140"/>
      <c r="F662" s="140"/>
      <c r="G662" s="14"/>
      <c r="H662" s="14"/>
      <c r="I662" s="14"/>
      <c r="J662" s="14"/>
      <c r="K662" s="14"/>
      <c r="L662" s="14"/>
      <c r="M662" s="14"/>
      <c r="N662" s="14"/>
      <c r="O662" s="14"/>
      <c r="P662" s="14"/>
    </row>
    <row r="663" spans="1:16" ht="14" x14ac:dyDescent="0.15">
      <c r="A663" s="16"/>
      <c r="B663" s="140"/>
      <c r="C663" s="140"/>
      <c r="D663" s="140"/>
      <c r="E663" s="140"/>
      <c r="F663" s="140"/>
      <c r="G663" s="14"/>
      <c r="H663" s="14"/>
      <c r="I663" s="14"/>
      <c r="J663" s="14"/>
      <c r="K663" s="14"/>
      <c r="L663" s="14"/>
      <c r="M663" s="14"/>
      <c r="N663" s="14"/>
      <c r="O663" s="14"/>
      <c r="P663" s="14"/>
    </row>
    <row r="664" spans="1:16" ht="14" x14ac:dyDescent="0.15">
      <c r="A664" s="16"/>
      <c r="B664" s="140"/>
      <c r="C664" s="140"/>
      <c r="D664" s="140"/>
      <c r="E664" s="140"/>
      <c r="F664" s="140"/>
      <c r="G664" s="14"/>
      <c r="H664" s="14"/>
      <c r="I664" s="14"/>
      <c r="J664" s="14"/>
      <c r="K664" s="14"/>
      <c r="L664" s="14"/>
      <c r="M664" s="14"/>
      <c r="N664" s="14"/>
      <c r="O664" s="14"/>
      <c r="P664" s="14"/>
    </row>
    <row r="665" spans="1:16" ht="14" x14ac:dyDescent="0.15">
      <c r="A665" s="16"/>
      <c r="B665" s="140"/>
      <c r="C665" s="140"/>
      <c r="D665" s="140"/>
      <c r="E665" s="140"/>
      <c r="F665" s="140"/>
      <c r="G665" s="14"/>
      <c r="H665" s="14"/>
      <c r="I665" s="14"/>
      <c r="J665" s="14"/>
      <c r="K665" s="14"/>
      <c r="L665" s="14"/>
      <c r="M665" s="14"/>
      <c r="N665" s="14"/>
      <c r="O665" s="14"/>
      <c r="P665" s="14"/>
    </row>
    <row r="666" spans="1:16" ht="14" x14ac:dyDescent="0.15">
      <c r="A666" s="16"/>
      <c r="B666" s="140"/>
      <c r="C666" s="140"/>
      <c r="D666" s="140"/>
      <c r="E666" s="140"/>
      <c r="F666" s="140"/>
      <c r="G666" s="14"/>
      <c r="H666" s="14"/>
      <c r="I666" s="14"/>
      <c r="J666" s="14"/>
      <c r="K666" s="14"/>
      <c r="L666" s="14"/>
      <c r="M666" s="14"/>
      <c r="N666" s="14"/>
      <c r="O666" s="14"/>
      <c r="P666" s="14"/>
    </row>
    <row r="667" spans="1:16" ht="14" x14ac:dyDescent="0.15">
      <c r="A667" s="16"/>
      <c r="B667" s="140"/>
      <c r="C667" s="140"/>
      <c r="D667" s="140"/>
      <c r="E667" s="140"/>
      <c r="F667" s="140"/>
      <c r="G667" s="14"/>
      <c r="H667" s="14"/>
      <c r="I667" s="14"/>
      <c r="J667" s="14"/>
      <c r="K667" s="14"/>
      <c r="L667" s="14"/>
      <c r="M667" s="14"/>
      <c r="N667" s="14"/>
      <c r="O667" s="14"/>
      <c r="P667" s="14"/>
    </row>
    <row r="668" spans="1:16" ht="14" x14ac:dyDescent="0.15">
      <c r="A668" s="16"/>
      <c r="B668" s="140"/>
      <c r="C668" s="140"/>
      <c r="D668" s="140"/>
      <c r="E668" s="140"/>
      <c r="F668" s="140"/>
      <c r="G668" s="14"/>
      <c r="H668" s="14"/>
      <c r="I668" s="14"/>
      <c r="J668" s="14"/>
      <c r="K668" s="14"/>
      <c r="L668" s="14"/>
      <c r="M668" s="14"/>
      <c r="N668" s="14"/>
      <c r="O668" s="14"/>
      <c r="P668" s="14"/>
    </row>
    <row r="669" spans="1:16" ht="14" x14ac:dyDescent="0.15">
      <c r="A669" s="16"/>
      <c r="B669" s="140"/>
      <c r="C669" s="140"/>
      <c r="D669" s="140"/>
      <c r="E669" s="140"/>
      <c r="F669" s="140"/>
      <c r="G669" s="14"/>
      <c r="H669" s="14"/>
      <c r="I669" s="14"/>
      <c r="J669" s="14"/>
      <c r="K669" s="14"/>
      <c r="L669" s="14"/>
      <c r="M669" s="14"/>
      <c r="N669" s="14"/>
      <c r="O669" s="14"/>
      <c r="P669" s="14"/>
    </row>
    <row r="670" spans="1:16" ht="14" x14ac:dyDescent="0.15">
      <c r="A670" s="16"/>
      <c r="B670" s="140"/>
      <c r="C670" s="140"/>
      <c r="D670" s="140"/>
      <c r="E670" s="140"/>
      <c r="F670" s="140"/>
      <c r="G670" s="14"/>
      <c r="H670" s="14"/>
      <c r="I670" s="14"/>
      <c r="J670" s="14"/>
      <c r="K670" s="14"/>
      <c r="L670" s="14"/>
      <c r="M670" s="14"/>
      <c r="N670" s="14"/>
      <c r="O670" s="14"/>
      <c r="P670" s="14"/>
    </row>
    <row r="671" spans="1:16" ht="14" x14ac:dyDescent="0.15">
      <c r="A671" s="16"/>
      <c r="B671" s="140"/>
      <c r="C671" s="140"/>
      <c r="D671" s="140"/>
      <c r="E671" s="140"/>
      <c r="F671" s="140"/>
      <c r="G671" s="14"/>
      <c r="H671" s="14"/>
      <c r="I671" s="14"/>
      <c r="J671" s="14"/>
      <c r="K671" s="14"/>
      <c r="L671" s="14"/>
      <c r="M671" s="14"/>
      <c r="N671" s="14"/>
      <c r="O671" s="14"/>
      <c r="P671" s="14"/>
    </row>
    <row r="672" spans="1:16" ht="14" x14ac:dyDescent="0.15">
      <c r="A672" s="16"/>
      <c r="B672" s="140"/>
      <c r="C672" s="140"/>
      <c r="D672" s="140"/>
      <c r="E672" s="140"/>
      <c r="F672" s="140"/>
      <c r="G672" s="14"/>
      <c r="H672" s="14"/>
      <c r="I672" s="14"/>
      <c r="J672" s="14"/>
      <c r="K672" s="14"/>
      <c r="L672" s="14"/>
      <c r="M672" s="14"/>
      <c r="N672" s="14"/>
      <c r="O672" s="14"/>
      <c r="P672" s="14"/>
    </row>
    <row r="673" spans="1:16" ht="14" x14ac:dyDescent="0.15">
      <c r="A673" s="16"/>
      <c r="B673" s="140"/>
      <c r="C673" s="140"/>
      <c r="D673" s="140"/>
      <c r="E673" s="140"/>
      <c r="F673" s="140"/>
      <c r="G673" s="14"/>
      <c r="H673" s="14"/>
      <c r="I673" s="14"/>
      <c r="J673" s="14"/>
      <c r="K673" s="14"/>
      <c r="L673" s="14"/>
      <c r="M673" s="14"/>
      <c r="N673" s="14"/>
      <c r="O673" s="14"/>
      <c r="P673" s="14"/>
    </row>
    <row r="674" spans="1:16" ht="14" x14ac:dyDescent="0.15">
      <c r="A674" s="16"/>
      <c r="B674" s="140"/>
      <c r="C674" s="140"/>
      <c r="D674" s="140"/>
      <c r="E674" s="140"/>
      <c r="F674" s="140"/>
      <c r="G674" s="14"/>
      <c r="H674" s="14"/>
      <c r="I674" s="14"/>
      <c r="J674" s="14"/>
      <c r="K674" s="14"/>
      <c r="L674" s="14"/>
      <c r="M674" s="14"/>
      <c r="N674" s="14"/>
      <c r="O674" s="14"/>
      <c r="P674" s="14"/>
    </row>
    <row r="675" spans="1:16" ht="14" x14ac:dyDescent="0.15">
      <c r="A675" s="16"/>
      <c r="B675" s="140"/>
      <c r="C675" s="140"/>
      <c r="D675" s="140"/>
      <c r="E675" s="140"/>
      <c r="F675" s="140"/>
      <c r="G675" s="14"/>
      <c r="H675" s="14"/>
      <c r="I675" s="14"/>
      <c r="J675" s="14"/>
      <c r="K675" s="14"/>
      <c r="L675" s="14"/>
      <c r="M675" s="14"/>
      <c r="N675" s="14"/>
      <c r="O675" s="14"/>
      <c r="P675" s="14"/>
    </row>
    <row r="676" spans="1:16" ht="14" x14ac:dyDescent="0.15">
      <c r="A676" s="16"/>
      <c r="B676" s="140"/>
      <c r="C676" s="140"/>
      <c r="D676" s="140"/>
      <c r="E676" s="140"/>
      <c r="F676" s="140"/>
      <c r="G676" s="14"/>
      <c r="H676" s="14"/>
      <c r="I676" s="14"/>
      <c r="J676" s="14"/>
      <c r="K676" s="14"/>
      <c r="L676" s="14"/>
      <c r="M676" s="14"/>
      <c r="N676" s="14"/>
      <c r="O676" s="14"/>
      <c r="P676" s="14"/>
    </row>
    <row r="677" spans="1:16" ht="14" x14ac:dyDescent="0.15">
      <c r="A677" s="16"/>
      <c r="B677" s="140"/>
      <c r="C677" s="140"/>
      <c r="D677" s="140"/>
      <c r="E677" s="140"/>
      <c r="F677" s="140"/>
      <c r="G677" s="14"/>
      <c r="H677" s="14"/>
      <c r="I677" s="14"/>
      <c r="J677" s="14"/>
      <c r="K677" s="14"/>
      <c r="L677" s="14"/>
      <c r="M677" s="14"/>
      <c r="N677" s="14"/>
      <c r="O677" s="14"/>
      <c r="P677" s="14"/>
    </row>
    <row r="678" spans="1:16" ht="14" x14ac:dyDescent="0.15">
      <c r="A678" s="16"/>
      <c r="B678" s="140"/>
      <c r="C678" s="140"/>
      <c r="D678" s="140"/>
      <c r="E678" s="140"/>
      <c r="F678" s="140"/>
      <c r="G678" s="14"/>
      <c r="H678" s="14"/>
      <c r="I678" s="14"/>
      <c r="J678" s="14"/>
      <c r="K678" s="14"/>
      <c r="L678" s="14"/>
      <c r="M678" s="14"/>
      <c r="N678" s="14"/>
      <c r="O678" s="14"/>
      <c r="P678" s="14"/>
    </row>
    <row r="679" spans="1:16" ht="14" x14ac:dyDescent="0.15">
      <c r="A679" s="16"/>
      <c r="B679" s="140"/>
      <c r="C679" s="140"/>
      <c r="D679" s="140"/>
      <c r="E679" s="140"/>
      <c r="F679" s="140"/>
      <c r="G679" s="14"/>
      <c r="H679" s="14"/>
      <c r="I679" s="14"/>
      <c r="J679" s="14"/>
      <c r="K679" s="14"/>
      <c r="L679" s="14"/>
      <c r="M679" s="14"/>
      <c r="N679" s="14"/>
      <c r="O679" s="14"/>
      <c r="P679" s="14"/>
    </row>
    <row r="680" spans="1:16" ht="14" x14ac:dyDescent="0.15">
      <c r="A680" s="16"/>
      <c r="B680" s="140"/>
      <c r="C680" s="140"/>
      <c r="D680" s="140"/>
      <c r="E680" s="140"/>
      <c r="F680" s="140"/>
      <c r="G680" s="14"/>
      <c r="H680" s="14"/>
      <c r="I680" s="14"/>
      <c r="J680" s="14"/>
      <c r="K680" s="14"/>
      <c r="L680" s="14"/>
      <c r="M680" s="14"/>
      <c r="N680" s="14"/>
      <c r="O680" s="14"/>
      <c r="P680" s="14"/>
    </row>
    <row r="681" spans="1:16" ht="14" x14ac:dyDescent="0.15">
      <c r="A681" s="16"/>
      <c r="B681" s="140"/>
      <c r="C681" s="140"/>
      <c r="D681" s="140"/>
      <c r="E681" s="140"/>
      <c r="F681" s="140"/>
      <c r="G681" s="14"/>
      <c r="H681" s="14"/>
      <c r="I681" s="14"/>
      <c r="J681" s="14"/>
      <c r="K681" s="14"/>
      <c r="L681" s="14"/>
      <c r="M681" s="14"/>
      <c r="N681" s="14"/>
      <c r="O681" s="14"/>
      <c r="P681" s="14"/>
    </row>
    <row r="682" spans="1:16" ht="14" x14ac:dyDescent="0.15">
      <c r="A682" s="16"/>
      <c r="B682" s="140"/>
      <c r="C682" s="140"/>
      <c r="D682" s="140"/>
      <c r="E682" s="140"/>
      <c r="F682" s="140"/>
      <c r="G682" s="14"/>
      <c r="H682" s="14"/>
      <c r="I682" s="14"/>
      <c r="J682" s="14"/>
      <c r="K682" s="14"/>
      <c r="L682" s="14"/>
      <c r="M682" s="14"/>
      <c r="N682" s="14"/>
      <c r="O682" s="14"/>
      <c r="P682" s="14"/>
    </row>
    <row r="683" spans="1:16" ht="14" x14ac:dyDescent="0.15">
      <c r="A683" s="16"/>
      <c r="B683" s="140"/>
      <c r="C683" s="140"/>
      <c r="D683" s="140"/>
      <c r="E683" s="140"/>
      <c r="F683" s="140"/>
      <c r="G683" s="14"/>
      <c r="H683" s="14"/>
      <c r="I683" s="14"/>
      <c r="J683" s="14"/>
      <c r="K683" s="14"/>
      <c r="L683" s="14"/>
      <c r="M683" s="14"/>
      <c r="N683" s="14"/>
      <c r="O683" s="14"/>
      <c r="P683" s="14"/>
    </row>
    <row r="684" spans="1:16" ht="14" x14ac:dyDescent="0.15">
      <c r="A684" s="16"/>
      <c r="B684" s="140"/>
      <c r="C684" s="140"/>
      <c r="D684" s="140"/>
      <c r="E684" s="140"/>
      <c r="F684" s="140"/>
      <c r="G684" s="14"/>
      <c r="H684" s="14"/>
      <c r="I684" s="14"/>
      <c r="J684" s="14"/>
      <c r="K684" s="14"/>
      <c r="L684" s="14"/>
      <c r="M684" s="14"/>
      <c r="N684" s="14"/>
      <c r="O684" s="14"/>
      <c r="P684" s="14"/>
    </row>
    <row r="685" spans="1:16" ht="14" x14ac:dyDescent="0.15">
      <c r="A685" s="16"/>
      <c r="B685" s="140"/>
      <c r="C685" s="140"/>
      <c r="D685" s="140"/>
      <c r="E685" s="140"/>
      <c r="F685" s="140"/>
      <c r="G685" s="14"/>
      <c r="H685" s="14"/>
      <c r="I685" s="14"/>
      <c r="J685" s="14"/>
      <c r="K685" s="14"/>
      <c r="L685" s="14"/>
      <c r="M685" s="14"/>
      <c r="N685" s="14"/>
      <c r="O685" s="14"/>
      <c r="P685" s="14"/>
    </row>
    <row r="686" spans="1:16" ht="14" x14ac:dyDescent="0.15">
      <c r="A686" s="16"/>
      <c r="B686" s="140"/>
      <c r="C686" s="140"/>
      <c r="D686" s="140"/>
      <c r="E686" s="140"/>
      <c r="F686" s="140"/>
      <c r="G686" s="14"/>
      <c r="H686" s="14"/>
      <c r="I686" s="14"/>
      <c r="J686" s="14"/>
      <c r="K686" s="14"/>
      <c r="L686" s="14"/>
      <c r="M686" s="14"/>
      <c r="N686" s="14"/>
      <c r="O686" s="14"/>
      <c r="P686" s="14"/>
    </row>
    <row r="687" spans="1:16" ht="14" x14ac:dyDescent="0.15">
      <c r="A687" s="16"/>
      <c r="B687" s="140"/>
      <c r="C687" s="140"/>
      <c r="D687" s="140"/>
      <c r="E687" s="140"/>
      <c r="F687" s="140"/>
      <c r="G687" s="14"/>
      <c r="H687" s="14"/>
      <c r="I687" s="14"/>
      <c r="J687" s="14"/>
      <c r="K687" s="14"/>
      <c r="L687" s="14"/>
      <c r="M687" s="14"/>
      <c r="N687" s="14"/>
      <c r="O687" s="14"/>
      <c r="P687" s="14"/>
    </row>
    <row r="688" spans="1:16" ht="14" x14ac:dyDescent="0.15">
      <c r="A688" s="16"/>
      <c r="B688" s="140"/>
      <c r="C688" s="140"/>
      <c r="D688" s="140"/>
      <c r="E688" s="140"/>
      <c r="F688" s="140"/>
      <c r="G688" s="14"/>
      <c r="H688" s="14"/>
      <c r="I688" s="14"/>
      <c r="J688" s="14"/>
      <c r="K688" s="14"/>
      <c r="L688" s="14"/>
      <c r="M688" s="14"/>
      <c r="N688" s="14"/>
      <c r="O688" s="14"/>
      <c r="P688" s="14"/>
    </row>
    <row r="689" spans="1:16" ht="14" x14ac:dyDescent="0.15">
      <c r="A689" s="16"/>
      <c r="B689" s="140"/>
      <c r="C689" s="140"/>
      <c r="D689" s="140"/>
      <c r="E689" s="140"/>
      <c r="F689" s="140"/>
      <c r="G689" s="14"/>
      <c r="H689" s="14"/>
      <c r="I689" s="14"/>
      <c r="J689" s="14"/>
      <c r="K689" s="14"/>
      <c r="L689" s="14"/>
      <c r="M689" s="14"/>
      <c r="N689" s="14"/>
      <c r="O689" s="14"/>
      <c r="P689" s="14"/>
    </row>
    <row r="690" spans="1:16" ht="14" x14ac:dyDescent="0.15">
      <c r="A690" s="16"/>
      <c r="B690" s="140"/>
      <c r="C690" s="140"/>
      <c r="D690" s="140"/>
      <c r="E690" s="140"/>
      <c r="F690" s="140"/>
      <c r="G690" s="14"/>
      <c r="H690" s="14"/>
      <c r="I690" s="14"/>
      <c r="J690" s="14"/>
      <c r="K690" s="14"/>
      <c r="L690" s="14"/>
      <c r="M690" s="14"/>
      <c r="N690" s="14"/>
      <c r="O690" s="14"/>
      <c r="P690" s="14"/>
    </row>
    <row r="691" spans="1:16" ht="14" x14ac:dyDescent="0.15">
      <c r="A691" s="16"/>
      <c r="B691" s="140"/>
      <c r="C691" s="140"/>
      <c r="D691" s="140"/>
      <c r="E691" s="140"/>
      <c r="F691" s="140"/>
      <c r="G691" s="14"/>
      <c r="H691" s="14"/>
      <c r="I691" s="14"/>
      <c r="J691" s="14"/>
      <c r="K691" s="14"/>
      <c r="L691" s="14"/>
      <c r="M691" s="14"/>
      <c r="N691" s="14"/>
      <c r="O691" s="14"/>
      <c r="P691" s="14"/>
    </row>
    <row r="692" spans="1:16" ht="14" x14ac:dyDescent="0.15">
      <c r="A692" s="16"/>
      <c r="B692" s="140"/>
      <c r="C692" s="140"/>
      <c r="D692" s="140"/>
      <c r="E692" s="140"/>
      <c r="F692" s="140"/>
      <c r="G692" s="14"/>
      <c r="H692" s="14"/>
      <c r="I692" s="14"/>
      <c r="J692" s="14"/>
      <c r="K692" s="14"/>
      <c r="L692" s="14"/>
      <c r="M692" s="14"/>
      <c r="N692" s="14"/>
      <c r="O692" s="14"/>
      <c r="P692" s="14"/>
    </row>
    <row r="693" spans="1:16" ht="14" x14ac:dyDescent="0.15">
      <c r="A693" s="16"/>
      <c r="B693" s="140"/>
      <c r="C693" s="140"/>
      <c r="D693" s="140"/>
      <c r="E693" s="140"/>
      <c r="F693" s="140"/>
      <c r="G693" s="14"/>
      <c r="H693" s="14"/>
      <c r="I693" s="14"/>
      <c r="J693" s="14"/>
      <c r="K693" s="14"/>
      <c r="L693" s="14"/>
      <c r="M693" s="14"/>
      <c r="N693" s="14"/>
      <c r="O693" s="14"/>
      <c r="P693" s="14"/>
    </row>
    <row r="694" spans="1:16" ht="14" x14ac:dyDescent="0.15">
      <c r="A694" s="16"/>
      <c r="B694" s="140"/>
      <c r="C694" s="140"/>
      <c r="D694" s="140"/>
      <c r="E694" s="140"/>
      <c r="F694" s="140"/>
      <c r="G694" s="14"/>
      <c r="H694" s="14"/>
      <c r="I694" s="14"/>
      <c r="J694" s="14"/>
      <c r="K694" s="14"/>
      <c r="L694" s="14"/>
      <c r="M694" s="14"/>
      <c r="N694" s="14"/>
      <c r="O694" s="14"/>
      <c r="P694" s="14"/>
    </row>
    <row r="695" spans="1:16" ht="14" x14ac:dyDescent="0.15">
      <c r="A695" s="16"/>
      <c r="B695" s="140"/>
      <c r="C695" s="140"/>
      <c r="D695" s="140"/>
      <c r="E695" s="140"/>
      <c r="F695" s="140"/>
      <c r="G695" s="14"/>
      <c r="H695" s="14"/>
      <c r="I695" s="14"/>
      <c r="J695" s="14"/>
      <c r="K695" s="14"/>
      <c r="L695" s="14"/>
      <c r="M695" s="14"/>
      <c r="N695" s="14"/>
      <c r="O695" s="14"/>
      <c r="P695" s="14"/>
    </row>
    <row r="696" spans="1:16" ht="14" x14ac:dyDescent="0.15">
      <c r="A696" s="16"/>
      <c r="B696" s="140"/>
      <c r="C696" s="140"/>
      <c r="D696" s="140"/>
      <c r="E696" s="140"/>
      <c r="F696" s="140"/>
      <c r="G696" s="14"/>
      <c r="H696" s="14"/>
      <c r="I696" s="14"/>
      <c r="J696" s="14"/>
      <c r="K696" s="14"/>
      <c r="L696" s="14"/>
      <c r="M696" s="14"/>
      <c r="N696" s="14"/>
      <c r="O696" s="14"/>
      <c r="P696" s="14"/>
    </row>
    <row r="697" spans="1:16" ht="14" x14ac:dyDescent="0.15">
      <c r="A697" s="16"/>
      <c r="B697" s="140"/>
      <c r="C697" s="140"/>
      <c r="D697" s="140"/>
      <c r="E697" s="140"/>
      <c r="F697" s="140"/>
      <c r="G697" s="14"/>
      <c r="H697" s="14"/>
      <c r="I697" s="14"/>
      <c r="J697" s="14"/>
      <c r="K697" s="14"/>
      <c r="L697" s="14"/>
      <c r="M697" s="14"/>
      <c r="N697" s="14"/>
      <c r="O697" s="14"/>
      <c r="P697" s="14"/>
    </row>
    <row r="698" spans="1:16" ht="14" x14ac:dyDescent="0.15">
      <c r="A698" s="16"/>
      <c r="B698" s="140"/>
      <c r="C698" s="140"/>
      <c r="D698" s="140"/>
      <c r="E698" s="140"/>
      <c r="F698" s="140"/>
      <c r="G698" s="14"/>
      <c r="H698" s="14"/>
      <c r="I698" s="14"/>
      <c r="J698" s="14"/>
      <c r="K698" s="14"/>
      <c r="L698" s="14"/>
      <c r="M698" s="14"/>
      <c r="N698" s="14"/>
      <c r="O698" s="14"/>
      <c r="P698" s="14"/>
    </row>
    <row r="699" spans="1:16" ht="14" x14ac:dyDescent="0.15">
      <c r="A699" s="16"/>
      <c r="B699" s="140"/>
      <c r="C699" s="140"/>
      <c r="D699" s="140"/>
      <c r="E699" s="140"/>
      <c r="F699" s="140"/>
      <c r="G699" s="14"/>
      <c r="H699" s="14"/>
      <c r="I699" s="14"/>
      <c r="J699" s="14"/>
      <c r="K699" s="14"/>
      <c r="L699" s="14"/>
      <c r="M699" s="14"/>
      <c r="N699" s="14"/>
      <c r="O699" s="14"/>
      <c r="P699" s="14"/>
    </row>
    <row r="700" spans="1:16" ht="14" x14ac:dyDescent="0.15">
      <c r="A700" s="16"/>
      <c r="B700" s="140"/>
      <c r="C700" s="140"/>
      <c r="D700" s="140"/>
      <c r="E700" s="140"/>
      <c r="F700" s="140"/>
      <c r="G700" s="14"/>
      <c r="H700" s="14"/>
      <c r="I700" s="14"/>
      <c r="J700" s="14"/>
      <c r="K700" s="14"/>
      <c r="L700" s="14"/>
      <c r="M700" s="14"/>
      <c r="N700" s="14"/>
      <c r="O700" s="14"/>
      <c r="P700" s="14"/>
    </row>
    <row r="701" spans="1:16" ht="14" x14ac:dyDescent="0.15">
      <c r="A701" s="16"/>
      <c r="B701" s="140"/>
      <c r="C701" s="140"/>
      <c r="D701" s="140"/>
      <c r="E701" s="140"/>
      <c r="F701" s="140"/>
      <c r="G701" s="14"/>
      <c r="H701" s="14"/>
      <c r="I701" s="14"/>
      <c r="J701" s="14"/>
      <c r="K701" s="14"/>
      <c r="L701" s="14"/>
      <c r="M701" s="14"/>
      <c r="N701" s="14"/>
      <c r="O701" s="14"/>
      <c r="P701" s="14"/>
    </row>
    <row r="702" spans="1:16" ht="14" x14ac:dyDescent="0.15">
      <c r="A702" s="16"/>
      <c r="B702" s="140"/>
      <c r="C702" s="140"/>
      <c r="D702" s="140"/>
      <c r="E702" s="140"/>
      <c r="F702" s="140"/>
      <c r="G702" s="14"/>
      <c r="H702" s="14"/>
      <c r="I702" s="14"/>
      <c r="J702" s="14"/>
      <c r="K702" s="14"/>
      <c r="L702" s="14"/>
      <c r="M702" s="14"/>
      <c r="N702" s="14"/>
      <c r="O702" s="14"/>
      <c r="P702" s="14"/>
    </row>
    <row r="703" spans="1:16" ht="14" x14ac:dyDescent="0.15">
      <c r="A703" s="16"/>
      <c r="B703" s="140"/>
      <c r="C703" s="140"/>
      <c r="D703" s="140"/>
      <c r="E703" s="140"/>
      <c r="F703" s="140"/>
      <c r="G703" s="14"/>
      <c r="H703" s="14"/>
      <c r="I703" s="14"/>
      <c r="J703" s="14"/>
      <c r="K703" s="14"/>
      <c r="L703" s="14"/>
      <c r="M703" s="14"/>
      <c r="N703" s="14"/>
      <c r="O703" s="14"/>
      <c r="P703" s="14"/>
    </row>
    <row r="704" spans="1:16" ht="14" x14ac:dyDescent="0.15">
      <c r="A704" s="16"/>
      <c r="B704" s="140"/>
      <c r="C704" s="140"/>
      <c r="D704" s="140"/>
      <c r="E704" s="140"/>
      <c r="F704" s="140"/>
      <c r="G704" s="14"/>
      <c r="H704" s="14"/>
      <c r="I704" s="14"/>
      <c r="J704" s="14"/>
      <c r="K704" s="14"/>
      <c r="L704" s="14"/>
      <c r="M704" s="14"/>
      <c r="N704" s="14"/>
      <c r="O704" s="14"/>
      <c r="P704" s="14"/>
    </row>
    <row r="705" spans="1:16" ht="14" x14ac:dyDescent="0.15">
      <c r="A705" s="16"/>
      <c r="B705" s="140"/>
      <c r="C705" s="140"/>
      <c r="D705" s="140"/>
      <c r="E705" s="140"/>
      <c r="F705" s="140"/>
      <c r="G705" s="14"/>
      <c r="H705" s="14"/>
      <c r="I705" s="14"/>
      <c r="J705" s="14"/>
      <c r="K705" s="14"/>
      <c r="L705" s="14"/>
      <c r="M705" s="14"/>
      <c r="N705" s="14"/>
      <c r="O705" s="14"/>
      <c r="P705" s="14"/>
    </row>
    <row r="706" spans="1:16" ht="14" x14ac:dyDescent="0.15">
      <c r="A706" s="16"/>
      <c r="B706" s="140"/>
      <c r="C706" s="140"/>
      <c r="D706" s="140"/>
      <c r="E706" s="140"/>
      <c r="F706" s="140"/>
      <c r="G706" s="14"/>
      <c r="H706" s="14"/>
      <c r="I706" s="14"/>
      <c r="J706" s="14"/>
      <c r="K706" s="14"/>
      <c r="L706" s="14"/>
      <c r="M706" s="14"/>
      <c r="N706" s="14"/>
      <c r="O706" s="14"/>
      <c r="P706" s="14"/>
    </row>
    <row r="707" spans="1:16" ht="14" x14ac:dyDescent="0.15">
      <c r="A707" s="16"/>
      <c r="B707" s="140"/>
      <c r="C707" s="140"/>
      <c r="D707" s="140"/>
      <c r="E707" s="140"/>
      <c r="F707" s="140"/>
      <c r="G707" s="14"/>
      <c r="H707" s="14"/>
      <c r="I707" s="14"/>
      <c r="J707" s="14"/>
      <c r="K707" s="14"/>
      <c r="L707" s="14"/>
      <c r="M707" s="14"/>
      <c r="N707" s="14"/>
      <c r="O707" s="14"/>
      <c r="P707" s="14"/>
    </row>
    <row r="708" spans="1:16" ht="14" x14ac:dyDescent="0.15">
      <c r="A708" s="16"/>
      <c r="B708" s="140"/>
      <c r="C708" s="140"/>
      <c r="D708" s="140"/>
      <c r="E708" s="140"/>
      <c r="F708" s="140"/>
      <c r="G708" s="14"/>
      <c r="H708" s="14"/>
      <c r="I708" s="14"/>
      <c r="J708" s="14"/>
      <c r="K708" s="14"/>
      <c r="L708" s="14"/>
      <c r="M708" s="14"/>
      <c r="N708" s="14"/>
      <c r="O708" s="14"/>
      <c r="P708" s="14"/>
    </row>
    <row r="709" spans="1:16" ht="14" x14ac:dyDescent="0.15">
      <c r="A709" s="16"/>
      <c r="B709" s="140"/>
      <c r="C709" s="140"/>
      <c r="D709" s="140"/>
      <c r="E709" s="140"/>
      <c r="F709" s="140"/>
      <c r="G709" s="14"/>
      <c r="H709" s="14"/>
      <c r="I709" s="14"/>
      <c r="J709" s="14"/>
      <c r="K709" s="14"/>
      <c r="L709" s="14"/>
      <c r="M709" s="14"/>
      <c r="N709" s="14"/>
      <c r="O709" s="14"/>
      <c r="P709" s="14"/>
    </row>
    <row r="710" spans="1:16" ht="14" x14ac:dyDescent="0.15">
      <c r="A710" s="16"/>
      <c r="B710" s="140"/>
      <c r="C710" s="140"/>
      <c r="D710" s="140"/>
      <c r="E710" s="140"/>
      <c r="F710" s="140"/>
      <c r="G710" s="14"/>
      <c r="H710" s="14"/>
      <c r="I710" s="14"/>
      <c r="J710" s="14"/>
      <c r="K710" s="14"/>
      <c r="L710" s="14"/>
      <c r="M710" s="14"/>
      <c r="N710" s="14"/>
      <c r="O710" s="14"/>
      <c r="P710" s="14"/>
    </row>
    <row r="711" spans="1:16" ht="14" x14ac:dyDescent="0.15">
      <c r="A711" s="16"/>
      <c r="B711" s="140"/>
      <c r="C711" s="140"/>
      <c r="D711" s="140"/>
      <c r="E711" s="140"/>
      <c r="F711" s="140"/>
      <c r="G711" s="14"/>
      <c r="H711" s="14"/>
      <c r="I711" s="14"/>
      <c r="J711" s="14"/>
      <c r="K711" s="14"/>
      <c r="L711" s="14"/>
      <c r="M711" s="14"/>
      <c r="N711" s="14"/>
      <c r="O711" s="14"/>
      <c r="P711" s="14"/>
    </row>
    <row r="712" spans="1:16" ht="14" x14ac:dyDescent="0.15">
      <c r="A712" s="16"/>
      <c r="B712" s="140"/>
      <c r="C712" s="140"/>
      <c r="D712" s="140"/>
      <c r="E712" s="140"/>
      <c r="F712" s="140"/>
      <c r="G712" s="14"/>
      <c r="H712" s="14"/>
      <c r="I712" s="14"/>
      <c r="J712" s="14"/>
      <c r="K712" s="14"/>
      <c r="L712" s="14"/>
      <c r="M712" s="14"/>
      <c r="N712" s="14"/>
      <c r="O712" s="14"/>
      <c r="P712" s="14"/>
    </row>
    <row r="713" spans="1:16" ht="14" x14ac:dyDescent="0.15">
      <c r="A713" s="16"/>
      <c r="B713" s="140"/>
      <c r="C713" s="140"/>
      <c r="D713" s="140"/>
      <c r="E713" s="140"/>
      <c r="F713" s="140"/>
      <c r="G713" s="14"/>
      <c r="H713" s="14"/>
      <c r="I713" s="14"/>
      <c r="J713" s="14"/>
      <c r="K713" s="14"/>
      <c r="L713" s="14"/>
      <c r="M713" s="14"/>
      <c r="N713" s="14"/>
      <c r="O713" s="14"/>
      <c r="P713" s="14"/>
    </row>
    <row r="714" spans="1:16" ht="14" x14ac:dyDescent="0.15">
      <c r="A714" s="16"/>
      <c r="B714" s="140"/>
      <c r="C714" s="140"/>
      <c r="D714" s="140"/>
      <c r="E714" s="140"/>
      <c r="F714" s="140"/>
      <c r="G714" s="14"/>
      <c r="H714" s="14"/>
      <c r="I714" s="14"/>
      <c r="J714" s="14"/>
      <c r="K714" s="14"/>
      <c r="L714" s="14"/>
      <c r="M714" s="14"/>
      <c r="N714" s="14"/>
      <c r="O714" s="14"/>
      <c r="P714" s="14"/>
    </row>
    <row r="715" spans="1:16" ht="14" x14ac:dyDescent="0.15">
      <c r="A715" s="16"/>
      <c r="B715" s="140"/>
      <c r="C715" s="140"/>
      <c r="D715" s="140"/>
      <c r="E715" s="140"/>
      <c r="F715" s="140"/>
      <c r="G715" s="14"/>
      <c r="H715" s="14"/>
      <c r="I715" s="14"/>
      <c r="J715" s="14"/>
      <c r="K715" s="14"/>
      <c r="L715" s="14"/>
      <c r="M715" s="14"/>
      <c r="N715" s="14"/>
      <c r="O715" s="14"/>
      <c r="P715" s="14"/>
    </row>
    <row r="716" spans="1:16" ht="14" x14ac:dyDescent="0.15">
      <c r="A716" s="16"/>
      <c r="B716" s="140"/>
      <c r="C716" s="140"/>
      <c r="D716" s="140"/>
      <c r="E716" s="140"/>
      <c r="F716" s="140"/>
      <c r="G716" s="14"/>
      <c r="H716" s="14"/>
      <c r="I716" s="14"/>
      <c r="J716" s="14"/>
      <c r="K716" s="14"/>
      <c r="L716" s="14"/>
      <c r="M716" s="14"/>
      <c r="N716" s="14"/>
      <c r="O716" s="14"/>
      <c r="P716" s="14"/>
    </row>
    <row r="717" spans="1:16" ht="14" x14ac:dyDescent="0.15">
      <c r="A717" s="16"/>
      <c r="B717" s="140"/>
      <c r="C717" s="140"/>
      <c r="D717" s="140"/>
      <c r="E717" s="140"/>
      <c r="F717" s="140"/>
      <c r="G717" s="14"/>
      <c r="H717" s="14"/>
      <c r="I717" s="14"/>
      <c r="J717" s="14"/>
      <c r="K717" s="14"/>
      <c r="L717" s="14"/>
      <c r="M717" s="14"/>
      <c r="N717" s="14"/>
      <c r="O717" s="14"/>
      <c r="P717" s="14"/>
    </row>
    <row r="718" spans="1:16" ht="14" x14ac:dyDescent="0.15">
      <c r="A718" s="16"/>
      <c r="B718" s="140"/>
      <c r="C718" s="140"/>
      <c r="D718" s="140"/>
      <c r="E718" s="140"/>
      <c r="F718" s="140"/>
      <c r="G718" s="14"/>
      <c r="H718" s="14"/>
      <c r="I718" s="14"/>
      <c r="J718" s="14"/>
      <c r="K718" s="14"/>
      <c r="L718" s="14"/>
      <c r="M718" s="14"/>
      <c r="N718" s="14"/>
      <c r="O718" s="14"/>
      <c r="P718" s="14"/>
    </row>
    <row r="719" spans="1:16" ht="14" x14ac:dyDescent="0.15">
      <c r="A719" s="16"/>
      <c r="B719" s="140"/>
      <c r="C719" s="140"/>
      <c r="D719" s="140"/>
      <c r="E719" s="140"/>
      <c r="F719" s="140"/>
      <c r="G719" s="14"/>
      <c r="H719" s="14"/>
      <c r="I719" s="14"/>
      <c r="J719" s="14"/>
      <c r="K719" s="14"/>
      <c r="L719" s="14"/>
      <c r="M719" s="14"/>
      <c r="N719" s="14"/>
      <c r="O719" s="14"/>
      <c r="P719" s="14"/>
    </row>
    <row r="720" spans="1:16" ht="14" x14ac:dyDescent="0.15">
      <c r="A720" s="16"/>
      <c r="B720" s="140"/>
      <c r="C720" s="140"/>
      <c r="D720" s="140"/>
      <c r="E720" s="140"/>
      <c r="F720" s="140"/>
      <c r="G720" s="14"/>
      <c r="H720" s="14"/>
      <c r="I720" s="14"/>
      <c r="J720" s="14"/>
      <c r="K720" s="14"/>
      <c r="L720" s="14"/>
      <c r="M720" s="14"/>
      <c r="N720" s="14"/>
      <c r="O720" s="14"/>
      <c r="P720" s="14"/>
    </row>
    <row r="721" spans="1:16" ht="14" x14ac:dyDescent="0.15">
      <c r="A721" s="16"/>
      <c r="B721" s="140"/>
      <c r="C721" s="140"/>
      <c r="D721" s="140"/>
      <c r="E721" s="140"/>
      <c r="F721" s="140"/>
      <c r="G721" s="14"/>
      <c r="H721" s="14"/>
      <c r="I721" s="14"/>
      <c r="J721" s="14"/>
      <c r="K721" s="14"/>
      <c r="L721" s="14"/>
      <c r="M721" s="14"/>
      <c r="N721" s="14"/>
      <c r="O721" s="14"/>
      <c r="P721" s="14"/>
    </row>
    <row r="722" spans="1:16" ht="14" x14ac:dyDescent="0.15">
      <c r="A722" s="16"/>
      <c r="B722" s="140"/>
      <c r="C722" s="140"/>
      <c r="D722" s="140"/>
      <c r="E722" s="140"/>
      <c r="F722" s="140"/>
      <c r="G722" s="14"/>
      <c r="H722" s="14"/>
      <c r="I722" s="14"/>
      <c r="J722" s="14"/>
      <c r="K722" s="14"/>
      <c r="L722" s="14"/>
      <c r="M722" s="14"/>
      <c r="N722" s="14"/>
      <c r="O722" s="14"/>
      <c r="P722" s="14"/>
    </row>
    <row r="723" spans="1:16" ht="14" x14ac:dyDescent="0.15">
      <c r="A723" s="16"/>
      <c r="B723" s="140"/>
      <c r="C723" s="140"/>
      <c r="D723" s="140"/>
      <c r="E723" s="140"/>
      <c r="F723" s="140"/>
      <c r="G723" s="14"/>
      <c r="H723" s="14"/>
      <c r="I723" s="14"/>
      <c r="J723" s="14"/>
      <c r="K723" s="14"/>
      <c r="L723" s="14"/>
      <c r="M723" s="14"/>
      <c r="N723" s="14"/>
      <c r="O723" s="14"/>
      <c r="P723" s="14"/>
    </row>
    <row r="724" spans="1:16" ht="14" x14ac:dyDescent="0.15">
      <c r="A724" s="16"/>
      <c r="B724" s="140"/>
      <c r="C724" s="140"/>
      <c r="D724" s="140"/>
      <c r="E724" s="140"/>
      <c r="F724" s="140"/>
      <c r="G724" s="14"/>
      <c r="H724" s="14"/>
      <c r="I724" s="14"/>
      <c r="J724" s="14"/>
      <c r="K724" s="14"/>
      <c r="L724" s="14"/>
      <c r="M724" s="14"/>
      <c r="N724" s="14"/>
      <c r="O724" s="14"/>
      <c r="P724" s="14"/>
    </row>
    <row r="725" spans="1:16" ht="14" x14ac:dyDescent="0.15">
      <c r="A725" s="16"/>
      <c r="B725" s="140"/>
      <c r="C725" s="140"/>
      <c r="D725" s="140"/>
      <c r="E725" s="140"/>
      <c r="F725" s="140"/>
      <c r="G725" s="14"/>
      <c r="H725" s="14"/>
      <c r="I725" s="14"/>
      <c r="J725" s="14"/>
      <c r="K725" s="14"/>
      <c r="L725" s="14"/>
      <c r="M725" s="14"/>
      <c r="N725" s="14"/>
      <c r="O725" s="14"/>
      <c r="P725" s="14"/>
    </row>
    <row r="726" spans="1:16" ht="14" x14ac:dyDescent="0.15">
      <c r="A726" s="16"/>
      <c r="B726" s="140"/>
      <c r="C726" s="140"/>
      <c r="D726" s="140"/>
      <c r="E726" s="140"/>
      <c r="F726" s="140"/>
      <c r="G726" s="14"/>
      <c r="H726" s="14"/>
      <c r="I726" s="14"/>
      <c r="J726" s="14"/>
      <c r="K726" s="14"/>
      <c r="L726" s="14"/>
      <c r="M726" s="14"/>
      <c r="N726" s="14"/>
      <c r="O726" s="14"/>
      <c r="P726" s="14"/>
    </row>
    <row r="727" spans="1:16" ht="14" x14ac:dyDescent="0.15">
      <c r="A727" s="16"/>
      <c r="B727" s="140"/>
      <c r="C727" s="140"/>
      <c r="D727" s="140"/>
      <c r="E727" s="140"/>
      <c r="F727" s="140"/>
      <c r="G727" s="14"/>
      <c r="H727" s="14"/>
      <c r="I727" s="14"/>
      <c r="J727" s="14"/>
      <c r="K727" s="14"/>
      <c r="L727" s="14"/>
      <c r="M727" s="14"/>
      <c r="N727" s="14"/>
      <c r="O727" s="14"/>
      <c r="P727" s="14"/>
    </row>
    <row r="728" spans="1:16" ht="14" x14ac:dyDescent="0.15">
      <c r="A728" s="16"/>
      <c r="B728" s="140"/>
      <c r="C728" s="140"/>
      <c r="D728" s="140"/>
      <c r="E728" s="140"/>
      <c r="F728" s="140"/>
      <c r="G728" s="14"/>
      <c r="H728" s="14"/>
      <c r="I728" s="14"/>
      <c r="J728" s="14"/>
      <c r="K728" s="14"/>
      <c r="L728" s="14"/>
      <c r="M728" s="14"/>
      <c r="N728" s="14"/>
      <c r="O728" s="14"/>
      <c r="P728" s="14"/>
    </row>
    <row r="729" spans="1:16" ht="14" x14ac:dyDescent="0.15">
      <c r="A729" s="16"/>
      <c r="B729" s="140"/>
      <c r="C729" s="140"/>
      <c r="D729" s="140"/>
      <c r="E729" s="140"/>
      <c r="F729" s="140"/>
      <c r="G729" s="14"/>
      <c r="H729" s="14"/>
      <c r="I729" s="14"/>
      <c r="J729" s="14"/>
      <c r="K729" s="14"/>
      <c r="L729" s="14"/>
      <c r="M729" s="14"/>
      <c r="N729" s="14"/>
      <c r="O729" s="14"/>
      <c r="P729" s="14"/>
    </row>
    <row r="730" spans="1:16" ht="14" x14ac:dyDescent="0.15">
      <c r="A730" s="16"/>
      <c r="B730" s="140"/>
      <c r="C730" s="140"/>
      <c r="D730" s="140"/>
      <c r="E730" s="140"/>
      <c r="F730" s="140"/>
      <c r="G730" s="14"/>
      <c r="H730" s="14"/>
      <c r="I730" s="14"/>
      <c r="J730" s="14"/>
      <c r="K730" s="14"/>
      <c r="L730" s="14"/>
      <c r="M730" s="14"/>
      <c r="N730" s="14"/>
      <c r="O730" s="14"/>
      <c r="P730" s="14"/>
    </row>
    <row r="731" spans="1:16" ht="14" x14ac:dyDescent="0.15">
      <c r="A731" s="16"/>
      <c r="B731" s="140"/>
      <c r="C731" s="140"/>
      <c r="D731" s="140"/>
      <c r="E731" s="140"/>
      <c r="F731" s="140"/>
      <c r="G731" s="14"/>
      <c r="H731" s="14"/>
      <c r="I731" s="14"/>
      <c r="J731" s="14"/>
      <c r="K731" s="14"/>
      <c r="L731" s="14"/>
      <c r="M731" s="14"/>
      <c r="N731" s="14"/>
      <c r="O731" s="14"/>
      <c r="P731" s="14"/>
    </row>
    <row r="732" spans="1:16" ht="14" x14ac:dyDescent="0.15">
      <c r="A732" s="16"/>
      <c r="B732" s="140"/>
      <c r="C732" s="140"/>
      <c r="D732" s="140"/>
      <c r="E732" s="140"/>
      <c r="F732" s="140"/>
      <c r="G732" s="14"/>
      <c r="H732" s="14"/>
      <c r="I732" s="14"/>
      <c r="J732" s="14"/>
      <c r="K732" s="14"/>
      <c r="L732" s="14"/>
      <c r="M732" s="14"/>
      <c r="N732" s="14"/>
      <c r="O732" s="14"/>
      <c r="P732" s="14"/>
    </row>
    <row r="733" spans="1:16" ht="14" x14ac:dyDescent="0.15">
      <c r="A733" s="16"/>
      <c r="B733" s="140"/>
      <c r="C733" s="140"/>
      <c r="D733" s="140"/>
      <c r="E733" s="140"/>
      <c r="F733" s="140"/>
      <c r="G733" s="14"/>
      <c r="H733" s="14"/>
      <c r="I733" s="14"/>
      <c r="J733" s="14"/>
      <c r="K733" s="14"/>
      <c r="L733" s="14"/>
      <c r="M733" s="14"/>
      <c r="N733" s="14"/>
      <c r="O733" s="14"/>
      <c r="P733" s="14"/>
    </row>
    <row r="734" spans="1:16" ht="14" x14ac:dyDescent="0.15">
      <c r="A734" s="16"/>
      <c r="B734" s="140"/>
      <c r="C734" s="140"/>
      <c r="D734" s="140"/>
      <c r="E734" s="140"/>
      <c r="F734" s="140"/>
      <c r="G734" s="14"/>
      <c r="H734" s="14"/>
      <c r="I734" s="14"/>
      <c r="J734" s="14"/>
      <c r="K734" s="14"/>
      <c r="L734" s="14"/>
      <c r="M734" s="14"/>
      <c r="N734" s="14"/>
      <c r="O734" s="14"/>
      <c r="P734" s="14"/>
    </row>
    <row r="735" spans="1:16" ht="14" x14ac:dyDescent="0.15">
      <c r="A735" s="16"/>
      <c r="B735" s="140"/>
      <c r="C735" s="140"/>
      <c r="D735" s="140"/>
      <c r="E735" s="140"/>
      <c r="F735" s="140"/>
      <c r="G735" s="14"/>
      <c r="H735" s="14"/>
      <c r="I735" s="14"/>
      <c r="J735" s="14"/>
      <c r="K735" s="14"/>
      <c r="L735" s="14"/>
      <c r="M735" s="14"/>
      <c r="N735" s="14"/>
      <c r="O735" s="14"/>
      <c r="P735" s="14"/>
    </row>
    <row r="736" spans="1:16" ht="14" x14ac:dyDescent="0.15">
      <c r="A736" s="16"/>
      <c r="B736" s="140"/>
      <c r="C736" s="140"/>
      <c r="D736" s="140"/>
      <c r="E736" s="140"/>
      <c r="F736" s="140"/>
      <c r="G736" s="14"/>
      <c r="H736" s="14"/>
      <c r="I736" s="14"/>
      <c r="J736" s="14"/>
      <c r="K736" s="14"/>
      <c r="L736" s="14"/>
      <c r="M736" s="14"/>
      <c r="N736" s="14"/>
      <c r="O736" s="14"/>
      <c r="P736" s="14"/>
    </row>
    <row r="737" spans="1:16" ht="14" x14ac:dyDescent="0.15">
      <c r="A737" s="16"/>
      <c r="B737" s="140"/>
      <c r="C737" s="140"/>
      <c r="D737" s="140"/>
      <c r="E737" s="140"/>
      <c r="F737" s="140"/>
      <c r="G737" s="14"/>
      <c r="H737" s="14"/>
      <c r="I737" s="14"/>
      <c r="J737" s="14"/>
      <c r="K737" s="14"/>
      <c r="L737" s="14"/>
      <c r="M737" s="14"/>
      <c r="N737" s="14"/>
      <c r="O737" s="14"/>
      <c r="P737" s="14"/>
    </row>
    <row r="738" spans="1:16" ht="14" x14ac:dyDescent="0.15">
      <c r="A738" s="16"/>
      <c r="B738" s="140"/>
      <c r="C738" s="140"/>
      <c r="D738" s="140"/>
      <c r="E738" s="140"/>
      <c r="F738" s="140"/>
      <c r="G738" s="14"/>
      <c r="H738" s="14"/>
      <c r="I738" s="14"/>
      <c r="J738" s="14"/>
      <c r="K738" s="14"/>
      <c r="L738" s="14"/>
      <c r="M738" s="14"/>
      <c r="N738" s="14"/>
      <c r="O738" s="14"/>
      <c r="P738" s="14"/>
    </row>
    <row r="739" spans="1:16" ht="14" x14ac:dyDescent="0.15">
      <c r="A739" s="16"/>
      <c r="B739" s="140"/>
      <c r="C739" s="140"/>
      <c r="D739" s="140"/>
      <c r="E739" s="140"/>
      <c r="F739" s="140"/>
      <c r="G739" s="14"/>
      <c r="H739" s="14"/>
      <c r="I739" s="14"/>
      <c r="J739" s="14"/>
      <c r="K739" s="14"/>
      <c r="L739" s="14"/>
      <c r="M739" s="14"/>
      <c r="N739" s="14"/>
      <c r="O739" s="14"/>
      <c r="P739" s="14"/>
    </row>
    <row r="740" spans="1:16" ht="14" x14ac:dyDescent="0.15">
      <c r="A740" s="16"/>
      <c r="B740" s="140"/>
      <c r="C740" s="140"/>
      <c r="D740" s="140"/>
      <c r="E740" s="140"/>
      <c r="F740" s="140"/>
      <c r="G740" s="14"/>
      <c r="H740" s="14"/>
      <c r="I740" s="14"/>
      <c r="J740" s="14"/>
      <c r="K740" s="14"/>
      <c r="L740" s="14"/>
      <c r="M740" s="14"/>
      <c r="N740" s="14"/>
      <c r="O740" s="14"/>
      <c r="P740" s="14"/>
    </row>
    <row r="741" spans="1:16" ht="14" x14ac:dyDescent="0.15">
      <c r="A741" s="16"/>
      <c r="B741" s="140"/>
      <c r="C741" s="140"/>
      <c r="D741" s="140"/>
      <c r="E741" s="140"/>
      <c r="F741" s="140"/>
      <c r="G741" s="14"/>
      <c r="H741" s="14"/>
      <c r="I741" s="14"/>
      <c r="J741" s="14"/>
      <c r="K741" s="14"/>
      <c r="L741" s="14"/>
      <c r="M741" s="14"/>
      <c r="N741" s="14"/>
      <c r="O741" s="14"/>
      <c r="P741" s="14"/>
    </row>
    <row r="742" spans="1:16" ht="14" x14ac:dyDescent="0.15">
      <c r="A742" s="16"/>
      <c r="B742" s="140"/>
      <c r="C742" s="140"/>
      <c r="D742" s="140"/>
      <c r="E742" s="140"/>
      <c r="F742" s="140"/>
      <c r="G742" s="14"/>
      <c r="H742" s="14"/>
      <c r="I742" s="14"/>
      <c r="J742" s="14"/>
      <c r="K742" s="14"/>
      <c r="L742" s="14"/>
      <c r="M742" s="14"/>
      <c r="N742" s="14"/>
      <c r="O742" s="14"/>
      <c r="P742" s="14"/>
    </row>
    <row r="743" spans="1:16" ht="14" x14ac:dyDescent="0.15">
      <c r="A743" s="16"/>
      <c r="B743" s="140"/>
      <c r="C743" s="140"/>
      <c r="D743" s="140"/>
      <c r="E743" s="140"/>
      <c r="F743" s="140"/>
      <c r="G743" s="14"/>
      <c r="H743" s="14"/>
      <c r="I743" s="14"/>
      <c r="J743" s="14"/>
      <c r="K743" s="14"/>
      <c r="L743" s="14"/>
      <c r="M743" s="14"/>
      <c r="N743" s="14"/>
      <c r="O743" s="14"/>
      <c r="P743" s="14"/>
    </row>
    <row r="744" spans="1:16" ht="14" x14ac:dyDescent="0.15">
      <c r="A744" s="16"/>
      <c r="B744" s="140"/>
      <c r="C744" s="140"/>
      <c r="D744" s="140"/>
      <c r="E744" s="140"/>
      <c r="F744" s="140"/>
      <c r="G744" s="14"/>
      <c r="H744" s="14"/>
      <c r="I744" s="14"/>
      <c r="J744" s="14"/>
      <c r="K744" s="14"/>
      <c r="L744" s="14"/>
      <c r="M744" s="14"/>
      <c r="N744" s="14"/>
      <c r="O744" s="14"/>
      <c r="P744" s="14"/>
    </row>
    <row r="745" spans="1:16" ht="14" x14ac:dyDescent="0.15">
      <c r="A745" s="16"/>
      <c r="B745" s="140"/>
      <c r="C745" s="140"/>
      <c r="D745" s="140"/>
      <c r="E745" s="140"/>
      <c r="F745" s="140"/>
      <c r="G745" s="14"/>
      <c r="H745" s="14"/>
      <c r="I745" s="14"/>
      <c r="J745" s="14"/>
      <c r="K745" s="14"/>
      <c r="L745" s="14"/>
      <c r="M745" s="14"/>
      <c r="N745" s="14"/>
      <c r="O745" s="14"/>
      <c r="P745" s="14"/>
    </row>
    <row r="746" spans="1:16" ht="14" x14ac:dyDescent="0.15">
      <c r="A746" s="16"/>
      <c r="B746" s="140"/>
      <c r="C746" s="140"/>
      <c r="D746" s="140"/>
      <c r="E746" s="140"/>
      <c r="F746" s="140"/>
      <c r="G746" s="14"/>
      <c r="H746" s="14"/>
      <c r="I746" s="14"/>
      <c r="J746" s="14"/>
      <c r="K746" s="14"/>
      <c r="L746" s="14"/>
      <c r="M746" s="14"/>
      <c r="N746" s="14"/>
      <c r="O746" s="14"/>
      <c r="P746" s="14"/>
    </row>
    <row r="747" spans="1:16" ht="14" x14ac:dyDescent="0.15">
      <c r="A747" s="16"/>
      <c r="B747" s="140"/>
      <c r="C747" s="140"/>
      <c r="D747" s="140"/>
      <c r="E747" s="140"/>
      <c r="F747" s="140"/>
      <c r="G747" s="14"/>
      <c r="H747" s="14"/>
      <c r="I747" s="14"/>
      <c r="J747" s="14"/>
      <c r="K747" s="14"/>
      <c r="L747" s="14"/>
      <c r="M747" s="14"/>
      <c r="N747" s="14"/>
      <c r="O747" s="14"/>
      <c r="P747" s="14"/>
    </row>
    <row r="748" spans="1:16" ht="14" x14ac:dyDescent="0.15">
      <c r="A748" s="16"/>
      <c r="B748" s="140"/>
      <c r="C748" s="140"/>
      <c r="D748" s="140"/>
      <c r="E748" s="140"/>
      <c r="F748" s="140"/>
      <c r="G748" s="14"/>
      <c r="H748" s="14"/>
      <c r="I748" s="14"/>
      <c r="J748" s="14"/>
      <c r="K748" s="14"/>
      <c r="L748" s="14"/>
      <c r="M748" s="14"/>
      <c r="N748" s="14"/>
      <c r="O748" s="14"/>
      <c r="P748" s="14"/>
    </row>
    <row r="749" spans="1:16" ht="14" x14ac:dyDescent="0.15">
      <c r="A749" s="16"/>
      <c r="B749" s="140"/>
      <c r="C749" s="140"/>
      <c r="D749" s="140"/>
      <c r="E749" s="140"/>
      <c r="F749" s="140"/>
      <c r="G749" s="14"/>
      <c r="H749" s="14"/>
      <c r="I749" s="14"/>
      <c r="J749" s="14"/>
      <c r="K749" s="14"/>
      <c r="L749" s="14"/>
      <c r="M749" s="14"/>
      <c r="N749" s="14"/>
      <c r="O749" s="14"/>
      <c r="P749" s="14"/>
    </row>
    <row r="750" spans="1:16" ht="14" x14ac:dyDescent="0.15">
      <c r="A750" s="16"/>
      <c r="B750" s="140"/>
      <c r="C750" s="140"/>
      <c r="D750" s="140"/>
      <c r="E750" s="140"/>
      <c r="F750" s="140"/>
      <c r="G750" s="14"/>
      <c r="H750" s="14"/>
      <c r="I750" s="14"/>
      <c r="J750" s="14"/>
      <c r="K750" s="14"/>
      <c r="L750" s="14"/>
      <c r="M750" s="14"/>
      <c r="N750" s="14"/>
      <c r="O750" s="14"/>
      <c r="P750" s="14"/>
    </row>
    <row r="751" spans="1:16" ht="14" x14ac:dyDescent="0.15">
      <c r="A751" s="16"/>
      <c r="B751" s="140"/>
      <c r="C751" s="140"/>
      <c r="D751" s="140"/>
      <c r="E751" s="140"/>
      <c r="F751" s="140"/>
      <c r="G751" s="14"/>
      <c r="H751" s="14"/>
      <c r="I751" s="14"/>
      <c r="J751" s="14"/>
      <c r="K751" s="14"/>
      <c r="L751" s="14"/>
      <c r="M751" s="14"/>
      <c r="N751" s="14"/>
      <c r="O751" s="14"/>
      <c r="P751" s="14"/>
    </row>
    <row r="752" spans="1:16" ht="14" x14ac:dyDescent="0.15">
      <c r="A752" s="16"/>
      <c r="B752" s="140"/>
      <c r="C752" s="140"/>
      <c r="D752" s="140"/>
      <c r="E752" s="140"/>
      <c r="F752" s="140"/>
      <c r="G752" s="14"/>
      <c r="H752" s="14"/>
      <c r="I752" s="14"/>
      <c r="J752" s="14"/>
      <c r="K752" s="14"/>
      <c r="L752" s="14"/>
      <c r="M752" s="14"/>
      <c r="N752" s="14"/>
      <c r="O752" s="14"/>
      <c r="P752" s="14"/>
    </row>
    <row r="753" spans="1:16" ht="14" x14ac:dyDescent="0.15">
      <c r="A753" s="16"/>
      <c r="B753" s="140"/>
      <c r="C753" s="140"/>
      <c r="D753" s="140"/>
      <c r="E753" s="140"/>
      <c r="F753" s="140"/>
      <c r="G753" s="14"/>
      <c r="H753" s="14"/>
      <c r="I753" s="14"/>
      <c r="J753" s="14"/>
      <c r="K753" s="14"/>
      <c r="L753" s="14"/>
      <c r="M753" s="14"/>
      <c r="N753" s="14"/>
      <c r="O753" s="14"/>
      <c r="P753" s="14"/>
    </row>
    <row r="754" spans="1:16" ht="14" x14ac:dyDescent="0.15">
      <c r="A754" s="16"/>
      <c r="B754" s="140"/>
      <c r="C754" s="140"/>
      <c r="D754" s="140"/>
      <c r="E754" s="140"/>
      <c r="F754" s="140"/>
      <c r="G754" s="14"/>
      <c r="H754" s="14"/>
      <c r="I754" s="14"/>
      <c r="J754" s="14"/>
      <c r="K754" s="14"/>
      <c r="L754" s="14"/>
      <c r="M754" s="14"/>
      <c r="N754" s="14"/>
      <c r="O754" s="14"/>
      <c r="P754" s="14"/>
    </row>
    <row r="755" spans="1:16" ht="14" x14ac:dyDescent="0.15">
      <c r="A755" s="16"/>
      <c r="B755" s="140"/>
      <c r="C755" s="140"/>
      <c r="D755" s="140"/>
      <c r="E755" s="140"/>
      <c r="F755" s="140"/>
      <c r="G755" s="14"/>
      <c r="H755" s="14"/>
      <c r="I755" s="14"/>
      <c r="J755" s="14"/>
      <c r="K755" s="14"/>
      <c r="L755" s="14"/>
      <c r="M755" s="14"/>
      <c r="N755" s="14"/>
      <c r="O755" s="14"/>
      <c r="P755" s="14"/>
    </row>
    <row r="756" spans="1:16" ht="14" x14ac:dyDescent="0.15">
      <c r="A756" s="16"/>
      <c r="B756" s="140"/>
      <c r="C756" s="140"/>
      <c r="D756" s="140"/>
      <c r="E756" s="140"/>
      <c r="F756" s="140"/>
      <c r="G756" s="14"/>
      <c r="H756" s="14"/>
      <c r="I756" s="14"/>
      <c r="J756" s="14"/>
      <c r="K756" s="14"/>
      <c r="L756" s="14"/>
      <c r="M756" s="14"/>
      <c r="N756" s="14"/>
      <c r="O756" s="14"/>
      <c r="P756" s="14"/>
    </row>
    <row r="757" spans="1:16" ht="14" x14ac:dyDescent="0.15">
      <c r="A757" s="16"/>
      <c r="B757" s="140"/>
      <c r="C757" s="140"/>
      <c r="D757" s="140"/>
      <c r="E757" s="140"/>
      <c r="F757" s="140"/>
      <c r="G757" s="14"/>
      <c r="H757" s="14"/>
      <c r="I757" s="14"/>
      <c r="J757" s="14"/>
      <c r="K757" s="14"/>
      <c r="L757" s="14"/>
      <c r="M757" s="14"/>
      <c r="N757" s="14"/>
      <c r="O757" s="14"/>
      <c r="P757" s="14"/>
    </row>
    <row r="758" spans="1:16" ht="14" x14ac:dyDescent="0.15">
      <c r="A758" s="16"/>
      <c r="B758" s="140"/>
      <c r="C758" s="140"/>
      <c r="D758" s="140"/>
      <c r="E758" s="140"/>
      <c r="F758" s="140"/>
      <c r="G758" s="14"/>
      <c r="H758" s="14"/>
      <c r="I758" s="14"/>
      <c r="J758" s="14"/>
      <c r="K758" s="14"/>
      <c r="L758" s="14"/>
      <c r="M758" s="14"/>
      <c r="N758" s="14"/>
      <c r="O758" s="14"/>
      <c r="P758" s="14"/>
    </row>
    <row r="759" spans="1:16" ht="14" x14ac:dyDescent="0.15">
      <c r="A759" s="16"/>
      <c r="B759" s="140"/>
      <c r="C759" s="140"/>
      <c r="D759" s="140"/>
      <c r="E759" s="140"/>
      <c r="F759" s="140"/>
      <c r="G759" s="14"/>
      <c r="H759" s="14"/>
      <c r="I759" s="14"/>
      <c r="J759" s="14"/>
      <c r="K759" s="14"/>
      <c r="L759" s="14"/>
      <c r="M759" s="14"/>
      <c r="N759" s="14"/>
      <c r="O759" s="14"/>
      <c r="P759" s="14"/>
    </row>
    <row r="760" spans="1:16" ht="14" x14ac:dyDescent="0.15">
      <c r="A760" s="16"/>
      <c r="B760" s="140"/>
      <c r="C760" s="140"/>
      <c r="D760" s="140"/>
      <c r="E760" s="140"/>
      <c r="F760" s="140"/>
      <c r="G760" s="14"/>
      <c r="H760" s="14"/>
      <c r="I760" s="14"/>
      <c r="J760" s="14"/>
      <c r="K760" s="14"/>
      <c r="L760" s="14"/>
      <c r="M760" s="14"/>
      <c r="N760" s="14"/>
      <c r="O760" s="14"/>
      <c r="P760" s="14"/>
    </row>
    <row r="761" spans="1:16" ht="14" x14ac:dyDescent="0.15">
      <c r="A761" s="16"/>
      <c r="B761" s="140"/>
      <c r="C761" s="140"/>
      <c r="D761" s="140"/>
      <c r="E761" s="140"/>
      <c r="F761" s="140"/>
      <c r="G761" s="14"/>
      <c r="H761" s="14"/>
      <c r="I761" s="14"/>
      <c r="J761" s="14"/>
      <c r="K761" s="14"/>
      <c r="L761" s="14"/>
      <c r="M761" s="14"/>
      <c r="N761" s="14"/>
      <c r="O761" s="14"/>
      <c r="P761" s="14"/>
    </row>
    <row r="762" spans="1:16" ht="14" x14ac:dyDescent="0.15">
      <c r="A762" s="16"/>
      <c r="B762" s="140"/>
      <c r="C762" s="140"/>
      <c r="D762" s="140"/>
      <c r="E762" s="140"/>
      <c r="F762" s="140"/>
      <c r="G762" s="14"/>
      <c r="H762" s="14"/>
      <c r="I762" s="14"/>
      <c r="J762" s="14"/>
      <c r="K762" s="14"/>
      <c r="L762" s="14"/>
      <c r="M762" s="14"/>
      <c r="N762" s="14"/>
      <c r="O762" s="14"/>
      <c r="P762" s="14"/>
    </row>
    <row r="763" spans="1:16" ht="14" x14ac:dyDescent="0.15">
      <c r="A763" s="16"/>
      <c r="B763" s="140"/>
      <c r="C763" s="140"/>
      <c r="D763" s="140"/>
      <c r="E763" s="140"/>
      <c r="F763" s="140"/>
      <c r="G763" s="14"/>
      <c r="H763" s="14"/>
      <c r="I763" s="14"/>
      <c r="J763" s="14"/>
      <c r="K763" s="14"/>
      <c r="L763" s="14"/>
      <c r="M763" s="14"/>
      <c r="N763" s="14"/>
      <c r="O763" s="14"/>
      <c r="P763" s="14"/>
    </row>
    <row r="764" spans="1:16" ht="14" x14ac:dyDescent="0.15">
      <c r="A764" s="16"/>
      <c r="B764" s="140"/>
      <c r="C764" s="140"/>
      <c r="D764" s="140"/>
      <c r="E764" s="140"/>
      <c r="F764" s="140"/>
      <c r="G764" s="14"/>
      <c r="H764" s="14"/>
      <c r="I764" s="14"/>
      <c r="J764" s="14"/>
      <c r="K764" s="14"/>
      <c r="L764" s="14"/>
      <c r="M764" s="14"/>
      <c r="N764" s="14"/>
      <c r="O764" s="14"/>
      <c r="P764" s="14"/>
    </row>
    <row r="765" spans="1:16" ht="14" x14ac:dyDescent="0.15">
      <c r="A765" s="16"/>
      <c r="B765" s="140"/>
      <c r="C765" s="140"/>
      <c r="D765" s="140"/>
      <c r="E765" s="140"/>
      <c r="F765" s="140"/>
      <c r="G765" s="14"/>
      <c r="H765" s="14"/>
      <c r="I765" s="14"/>
      <c r="J765" s="14"/>
      <c r="K765" s="14"/>
      <c r="L765" s="14"/>
      <c r="M765" s="14"/>
      <c r="N765" s="14"/>
      <c r="O765" s="14"/>
      <c r="P765" s="14"/>
    </row>
    <row r="766" spans="1:16" ht="14" x14ac:dyDescent="0.15">
      <c r="A766" s="16"/>
      <c r="B766" s="140"/>
      <c r="C766" s="140"/>
      <c r="D766" s="140"/>
      <c r="E766" s="140"/>
      <c r="F766" s="140"/>
      <c r="G766" s="14"/>
      <c r="H766" s="14"/>
      <c r="I766" s="14"/>
      <c r="J766" s="14"/>
      <c r="K766" s="14"/>
      <c r="L766" s="14"/>
      <c r="M766" s="14"/>
      <c r="N766" s="14"/>
      <c r="O766" s="14"/>
      <c r="P766" s="14"/>
    </row>
    <row r="767" spans="1:16" ht="14" x14ac:dyDescent="0.15">
      <c r="A767" s="16"/>
      <c r="B767" s="140"/>
      <c r="C767" s="140"/>
      <c r="D767" s="140"/>
      <c r="E767" s="140"/>
      <c r="F767" s="140"/>
      <c r="G767" s="14"/>
      <c r="H767" s="14"/>
      <c r="I767" s="14"/>
      <c r="J767" s="14"/>
      <c r="K767" s="14"/>
      <c r="L767" s="14"/>
      <c r="M767" s="14"/>
      <c r="N767" s="14"/>
      <c r="O767" s="14"/>
      <c r="P767" s="14"/>
    </row>
    <row r="768" spans="1:16" ht="14" x14ac:dyDescent="0.15">
      <c r="A768" s="16"/>
      <c r="B768" s="140"/>
      <c r="C768" s="140"/>
      <c r="D768" s="140"/>
      <c r="E768" s="140"/>
      <c r="F768" s="140"/>
      <c r="G768" s="14"/>
      <c r="H768" s="14"/>
      <c r="I768" s="14"/>
      <c r="J768" s="14"/>
      <c r="K768" s="14"/>
      <c r="L768" s="14"/>
      <c r="M768" s="14"/>
      <c r="N768" s="14"/>
      <c r="O768" s="14"/>
      <c r="P768" s="14"/>
    </row>
    <row r="769" spans="1:16" ht="14" x14ac:dyDescent="0.15">
      <c r="A769" s="16"/>
      <c r="B769" s="140"/>
      <c r="C769" s="140"/>
      <c r="D769" s="140"/>
      <c r="E769" s="140"/>
      <c r="F769" s="140"/>
      <c r="G769" s="14"/>
      <c r="H769" s="14"/>
      <c r="I769" s="14"/>
      <c r="J769" s="14"/>
      <c r="K769" s="14"/>
      <c r="L769" s="14"/>
      <c r="M769" s="14"/>
      <c r="N769" s="14"/>
      <c r="O769" s="14"/>
      <c r="P769" s="14"/>
    </row>
    <row r="770" spans="1:16" ht="14" x14ac:dyDescent="0.15">
      <c r="A770" s="16"/>
      <c r="B770" s="140"/>
      <c r="C770" s="140"/>
      <c r="D770" s="140"/>
      <c r="E770" s="140"/>
      <c r="F770" s="140"/>
      <c r="G770" s="14"/>
      <c r="H770" s="14"/>
      <c r="I770" s="14"/>
      <c r="J770" s="14"/>
      <c r="K770" s="14"/>
      <c r="L770" s="14"/>
      <c r="M770" s="14"/>
      <c r="N770" s="14"/>
      <c r="O770" s="14"/>
      <c r="P770" s="14"/>
    </row>
    <row r="771" spans="1:16" ht="14" x14ac:dyDescent="0.15">
      <c r="A771" s="16"/>
      <c r="B771" s="140"/>
      <c r="C771" s="140"/>
      <c r="D771" s="140"/>
      <c r="E771" s="140"/>
      <c r="F771" s="140"/>
      <c r="G771" s="14"/>
      <c r="H771" s="14"/>
      <c r="I771" s="14"/>
      <c r="J771" s="14"/>
      <c r="K771" s="14"/>
      <c r="L771" s="14"/>
      <c r="M771" s="14"/>
      <c r="N771" s="14"/>
      <c r="O771" s="14"/>
      <c r="P771" s="14"/>
    </row>
    <row r="772" spans="1:16" ht="14" x14ac:dyDescent="0.15">
      <c r="A772" s="16"/>
      <c r="B772" s="140"/>
      <c r="C772" s="140"/>
      <c r="D772" s="140"/>
      <c r="E772" s="140"/>
      <c r="F772" s="140"/>
      <c r="G772" s="14"/>
      <c r="H772" s="14"/>
      <c r="I772" s="14"/>
      <c r="J772" s="14"/>
      <c r="K772" s="14"/>
      <c r="L772" s="14"/>
      <c r="M772" s="14"/>
      <c r="N772" s="14"/>
      <c r="O772" s="14"/>
      <c r="P772" s="14"/>
    </row>
    <row r="773" spans="1:16" ht="14" x14ac:dyDescent="0.15">
      <c r="A773" s="16"/>
      <c r="B773" s="140"/>
      <c r="C773" s="140"/>
      <c r="D773" s="140"/>
      <c r="E773" s="140"/>
      <c r="F773" s="140"/>
      <c r="G773" s="14"/>
      <c r="H773" s="14"/>
      <c r="I773" s="14"/>
      <c r="J773" s="14"/>
      <c r="K773" s="14"/>
      <c r="L773" s="14"/>
      <c r="M773" s="14"/>
      <c r="N773" s="14"/>
      <c r="O773" s="14"/>
      <c r="P773" s="14"/>
    </row>
    <row r="774" spans="1:16" ht="14" x14ac:dyDescent="0.15">
      <c r="A774" s="16"/>
      <c r="B774" s="140"/>
      <c r="C774" s="140"/>
      <c r="D774" s="140"/>
      <c r="E774" s="140"/>
      <c r="F774" s="140"/>
      <c r="G774" s="14"/>
      <c r="H774" s="14"/>
      <c r="I774" s="14"/>
      <c r="J774" s="14"/>
      <c r="K774" s="14"/>
      <c r="L774" s="14"/>
      <c r="M774" s="14"/>
      <c r="N774" s="14"/>
      <c r="O774" s="14"/>
      <c r="P774" s="14"/>
    </row>
    <row r="775" spans="1:16" ht="14" x14ac:dyDescent="0.15">
      <c r="A775" s="16"/>
      <c r="B775" s="140"/>
      <c r="C775" s="140"/>
      <c r="D775" s="140"/>
      <c r="E775" s="140"/>
      <c r="F775" s="140"/>
      <c r="G775" s="14"/>
      <c r="H775" s="14"/>
      <c r="I775" s="14"/>
      <c r="J775" s="14"/>
      <c r="K775" s="14"/>
      <c r="L775" s="14"/>
      <c r="M775" s="14"/>
      <c r="N775" s="14"/>
      <c r="O775" s="14"/>
      <c r="P775" s="14"/>
    </row>
    <row r="776" spans="1:16" ht="14" x14ac:dyDescent="0.15">
      <c r="A776" s="16"/>
      <c r="B776" s="140"/>
      <c r="C776" s="140"/>
      <c r="D776" s="140"/>
      <c r="E776" s="140"/>
      <c r="F776" s="140"/>
      <c r="G776" s="14"/>
      <c r="H776" s="14"/>
      <c r="I776" s="14"/>
      <c r="J776" s="14"/>
      <c r="K776" s="14"/>
      <c r="L776" s="14"/>
      <c r="M776" s="14"/>
      <c r="N776" s="14"/>
      <c r="O776" s="14"/>
      <c r="P776" s="14"/>
    </row>
    <row r="777" spans="1:16" ht="14" x14ac:dyDescent="0.15">
      <c r="A777" s="16"/>
      <c r="B777" s="140"/>
      <c r="C777" s="140"/>
      <c r="D777" s="140"/>
      <c r="E777" s="140"/>
      <c r="F777" s="140"/>
      <c r="G777" s="14"/>
      <c r="H777" s="14"/>
      <c r="I777" s="14"/>
      <c r="J777" s="14"/>
      <c r="K777" s="14"/>
      <c r="L777" s="14"/>
      <c r="M777" s="14"/>
      <c r="N777" s="14"/>
      <c r="O777" s="14"/>
      <c r="P777" s="14"/>
    </row>
    <row r="778" spans="1:16" ht="14" x14ac:dyDescent="0.15">
      <c r="A778" s="16"/>
      <c r="B778" s="140"/>
      <c r="C778" s="140"/>
      <c r="D778" s="140"/>
      <c r="E778" s="140"/>
      <c r="F778" s="140"/>
      <c r="G778" s="14"/>
      <c r="H778" s="14"/>
      <c r="I778" s="14"/>
      <c r="J778" s="14"/>
      <c r="K778" s="14"/>
      <c r="L778" s="14"/>
      <c r="M778" s="14"/>
      <c r="N778" s="14"/>
      <c r="O778" s="14"/>
      <c r="P778" s="14"/>
    </row>
    <row r="779" spans="1:16" ht="14" x14ac:dyDescent="0.15">
      <c r="A779" s="16"/>
      <c r="B779" s="140"/>
      <c r="C779" s="140"/>
      <c r="D779" s="140"/>
      <c r="E779" s="140"/>
      <c r="F779" s="140"/>
      <c r="G779" s="14"/>
      <c r="H779" s="14"/>
      <c r="I779" s="14"/>
      <c r="J779" s="14"/>
      <c r="K779" s="14"/>
      <c r="L779" s="14"/>
      <c r="M779" s="14"/>
      <c r="N779" s="14"/>
      <c r="O779" s="14"/>
      <c r="P779" s="14"/>
    </row>
    <row r="780" spans="1:16" ht="14" x14ac:dyDescent="0.15">
      <c r="A780" s="16"/>
      <c r="B780" s="140"/>
      <c r="C780" s="140"/>
      <c r="D780" s="140"/>
      <c r="E780" s="140"/>
      <c r="F780" s="140"/>
      <c r="G780" s="14"/>
      <c r="H780" s="14"/>
      <c r="I780" s="14"/>
      <c r="J780" s="14"/>
      <c r="K780" s="14"/>
      <c r="L780" s="14"/>
      <c r="M780" s="14"/>
      <c r="N780" s="14"/>
      <c r="O780" s="14"/>
      <c r="P780" s="14"/>
    </row>
    <row r="781" spans="1:16" ht="14" x14ac:dyDescent="0.15">
      <c r="A781" s="16"/>
      <c r="B781" s="140"/>
      <c r="C781" s="140"/>
      <c r="D781" s="140"/>
      <c r="E781" s="140"/>
      <c r="F781" s="140"/>
      <c r="G781" s="14"/>
      <c r="H781" s="14"/>
      <c r="I781" s="14"/>
      <c r="J781" s="14"/>
      <c r="K781" s="14"/>
      <c r="L781" s="14"/>
      <c r="M781" s="14"/>
      <c r="N781" s="14"/>
      <c r="O781" s="14"/>
      <c r="P781" s="14"/>
    </row>
    <row r="782" spans="1:16" ht="14" x14ac:dyDescent="0.15">
      <c r="A782" s="16"/>
      <c r="B782" s="140"/>
      <c r="C782" s="140"/>
      <c r="D782" s="140"/>
      <c r="E782" s="140"/>
      <c r="F782" s="140"/>
      <c r="G782" s="14"/>
      <c r="H782" s="14"/>
      <c r="I782" s="14"/>
      <c r="J782" s="14"/>
      <c r="K782" s="14"/>
      <c r="L782" s="14"/>
      <c r="M782" s="14"/>
      <c r="N782" s="14"/>
      <c r="O782" s="14"/>
      <c r="P782" s="14"/>
    </row>
    <row r="783" spans="1:16" ht="14" x14ac:dyDescent="0.15">
      <c r="A783" s="16"/>
      <c r="B783" s="140"/>
      <c r="C783" s="140"/>
      <c r="D783" s="140"/>
      <c r="E783" s="140"/>
      <c r="F783" s="140"/>
      <c r="G783" s="14"/>
      <c r="H783" s="14"/>
      <c r="I783" s="14"/>
      <c r="J783" s="14"/>
      <c r="K783" s="14"/>
      <c r="L783" s="14"/>
      <c r="M783" s="14"/>
      <c r="N783" s="14"/>
      <c r="O783" s="14"/>
      <c r="P783" s="14"/>
    </row>
    <row r="784" spans="1:16" ht="14" x14ac:dyDescent="0.15">
      <c r="A784" s="16"/>
      <c r="B784" s="140"/>
      <c r="C784" s="140"/>
      <c r="D784" s="140"/>
      <c r="E784" s="140"/>
      <c r="F784" s="140"/>
      <c r="G784" s="14"/>
      <c r="H784" s="14"/>
      <c r="I784" s="14"/>
      <c r="J784" s="14"/>
      <c r="K784" s="14"/>
      <c r="L784" s="14"/>
      <c r="M784" s="14"/>
      <c r="N784" s="14"/>
      <c r="O784" s="14"/>
      <c r="P784" s="14"/>
    </row>
    <row r="785" spans="1:16" ht="14" x14ac:dyDescent="0.15">
      <c r="A785" s="16"/>
      <c r="B785" s="140"/>
      <c r="C785" s="140"/>
      <c r="D785" s="140"/>
      <c r="E785" s="140"/>
      <c r="F785" s="140"/>
      <c r="G785" s="14"/>
      <c r="H785" s="14"/>
      <c r="I785" s="14"/>
      <c r="J785" s="14"/>
      <c r="K785" s="14"/>
      <c r="L785" s="14"/>
      <c r="M785" s="14"/>
      <c r="N785" s="14"/>
      <c r="O785" s="14"/>
      <c r="P785" s="14"/>
    </row>
    <row r="786" spans="1:16" ht="14" x14ac:dyDescent="0.15">
      <c r="A786" s="16"/>
      <c r="B786" s="140"/>
      <c r="C786" s="140"/>
      <c r="D786" s="140"/>
      <c r="E786" s="140"/>
      <c r="F786" s="140"/>
      <c r="G786" s="14"/>
      <c r="H786" s="14"/>
      <c r="I786" s="14"/>
      <c r="J786" s="14"/>
      <c r="K786" s="14"/>
      <c r="L786" s="14"/>
      <c r="M786" s="14"/>
      <c r="N786" s="14"/>
      <c r="O786" s="14"/>
      <c r="P786" s="14"/>
    </row>
    <row r="787" spans="1:16" ht="14" x14ac:dyDescent="0.15">
      <c r="A787" s="16"/>
      <c r="B787" s="140"/>
      <c r="C787" s="140"/>
      <c r="D787" s="140"/>
      <c r="E787" s="140"/>
      <c r="F787" s="140"/>
      <c r="G787" s="14"/>
      <c r="H787" s="14"/>
      <c r="I787" s="14"/>
      <c r="J787" s="14"/>
      <c r="K787" s="14"/>
      <c r="L787" s="14"/>
      <c r="M787" s="14"/>
      <c r="N787" s="14"/>
      <c r="O787" s="14"/>
      <c r="P787" s="14"/>
    </row>
    <row r="788" spans="1:16" ht="14" x14ac:dyDescent="0.15">
      <c r="A788" s="16"/>
      <c r="B788" s="140"/>
      <c r="C788" s="140"/>
      <c r="D788" s="140"/>
      <c r="E788" s="140"/>
      <c r="F788" s="140"/>
      <c r="G788" s="14"/>
      <c r="H788" s="14"/>
      <c r="I788" s="14"/>
      <c r="J788" s="14"/>
      <c r="K788" s="14"/>
      <c r="L788" s="14"/>
      <c r="M788" s="14"/>
      <c r="N788" s="14"/>
      <c r="O788" s="14"/>
      <c r="P788" s="14"/>
    </row>
    <row r="789" spans="1:16" ht="14" x14ac:dyDescent="0.15">
      <c r="A789" s="16"/>
      <c r="B789" s="140"/>
      <c r="C789" s="140"/>
      <c r="D789" s="140"/>
      <c r="E789" s="140"/>
      <c r="F789" s="140"/>
      <c r="G789" s="14"/>
      <c r="H789" s="14"/>
      <c r="I789" s="14"/>
      <c r="J789" s="14"/>
      <c r="K789" s="14"/>
      <c r="L789" s="14"/>
      <c r="M789" s="14"/>
      <c r="N789" s="14"/>
      <c r="O789" s="14"/>
      <c r="P789" s="14"/>
    </row>
    <row r="790" spans="1:16" ht="14" x14ac:dyDescent="0.15">
      <c r="A790" s="16"/>
      <c r="B790" s="140"/>
      <c r="C790" s="140"/>
      <c r="D790" s="140"/>
      <c r="E790" s="140"/>
      <c r="F790" s="140"/>
      <c r="G790" s="14"/>
      <c r="H790" s="14"/>
      <c r="I790" s="14"/>
      <c r="J790" s="14"/>
      <c r="K790" s="14"/>
      <c r="L790" s="14"/>
      <c r="M790" s="14"/>
      <c r="N790" s="14"/>
      <c r="O790" s="14"/>
      <c r="P790" s="14"/>
    </row>
    <row r="791" spans="1:16" ht="14" x14ac:dyDescent="0.15">
      <c r="A791" s="16"/>
      <c r="B791" s="140"/>
      <c r="C791" s="140"/>
      <c r="D791" s="140"/>
      <c r="E791" s="140"/>
      <c r="F791" s="140"/>
      <c r="G791" s="14"/>
      <c r="H791" s="14"/>
      <c r="I791" s="14"/>
      <c r="J791" s="14"/>
      <c r="K791" s="14"/>
      <c r="L791" s="14"/>
      <c r="M791" s="14"/>
      <c r="N791" s="14"/>
      <c r="O791" s="14"/>
      <c r="P791" s="14"/>
    </row>
    <row r="792" spans="1:16" ht="14" x14ac:dyDescent="0.15">
      <c r="A792" s="16"/>
      <c r="B792" s="140"/>
      <c r="C792" s="140"/>
      <c r="D792" s="140"/>
      <c r="E792" s="140"/>
      <c r="F792" s="140"/>
      <c r="G792" s="14"/>
      <c r="H792" s="14"/>
      <c r="I792" s="14"/>
      <c r="J792" s="14"/>
      <c r="K792" s="14"/>
      <c r="L792" s="14"/>
      <c r="M792" s="14"/>
      <c r="N792" s="14"/>
      <c r="O792" s="14"/>
      <c r="P792" s="14"/>
    </row>
    <row r="793" spans="1:16" ht="14" x14ac:dyDescent="0.15">
      <c r="A793" s="16"/>
      <c r="B793" s="140"/>
      <c r="C793" s="140"/>
      <c r="D793" s="140"/>
      <c r="E793" s="140"/>
      <c r="F793" s="140"/>
      <c r="G793" s="14"/>
      <c r="H793" s="14"/>
      <c r="I793" s="14"/>
      <c r="J793" s="14"/>
      <c r="K793" s="14"/>
      <c r="L793" s="14"/>
      <c r="M793" s="14"/>
      <c r="N793" s="14"/>
      <c r="O793" s="14"/>
      <c r="P793" s="14"/>
    </row>
    <row r="794" spans="1:16" ht="14" x14ac:dyDescent="0.15">
      <c r="A794" s="16"/>
      <c r="B794" s="140"/>
      <c r="C794" s="140"/>
      <c r="D794" s="140"/>
      <c r="E794" s="140"/>
      <c r="F794" s="140"/>
      <c r="G794" s="14"/>
      <c r="H794" s="14"/>
      <c r="I794" s="14"/>
      <c r="J794" s="14"/>
      <c r="K794" s="14"/>
      <c r="L794" s="14"/>
      <c r="M794" s="14"/>
      <c r="N794" s="14"/>
      <c r="O794" s="14"/>
      <c r="P794" s="14"/>
    </row>
    <row r="795" spans="1:16" ht="14" x14ac:dyDescent="0.15">
      <c r="A795" s="16"/>
      <c r="B795" s="140"/>
      <c r="C795" s="140"/>
      <c r="D795" s="140"/>
      <c r="E795" s="140"/>
      <c r="F795" s="140"/>
      <c r="G795" s="14"/>
      <c r="H795" s="14"/>
      <c r="I795" s="14"/>
      <c r="J795" s="14"/>
      <c r="K795" s="14"/>
      <c r="L795" s="14"/>
      <c r="M795" s="14"/>
      <c r="N795" s="14"/>
      <c r="O795" s="14"/>
      <c r="P795" s="14"/>
    </row>
    <row r="796" spans="1:16" ht="14" x14ac:dyDescent="0.15">
      <c r="A796" s="16"/>
      <c r="B796" s="140"/>
      <c r="C796" s="140"/>
      <c r="D796" s="140"/>
      <c r="E796" s="140"/>
      <c r="F796" s="140"/>
      <c r="G796" s="14"/>
      <c r="H796" s="14"/>
      <c r="I796" s="14"/>
      <c r="J796" s="14"/>
      <c r="K796" s="14"/>
      <c r="L796" s="14"/>
      <c r="M796" s="14"/>
      <c r="N796" s="14"/>
      <c r="O796" s="14"/>
      <c r="P796" s="14"/>
    </row>
    <row r="797" spans="1:16" ht="14" x14ac:dyDescent="0.15">
      <c r="A797" s="16"/>
      <c r="B797" s="140"/>
      <c r="C797" s="140"/>
      <c r="D797" s="140"/>
      <c r="E797" s="140"/>
      <c r="F797" s="140"/>
      <c r="G797" s="14"/>
      <c r="H797" s="14"/>
      <c r="I797" s="14"/>
      <c r="J797" s="14"/>
      <c r="K797" s="14"/>
      <c r="L797" s="14"/>
      <c r="M797" s="14"/>
      <c r="N797" s="14"/>
      <c r="O797" s="14"/>
      <c r="P797" s="14"/>
    </row>
    <row r="798" spans="1:16" ht="14" x14ac:dyDescent="0.15">
      <c r="A798" s="16"/>
      <c r="B798" s="140"/>
      <c r="C798" s="140"/>
      <c r="D798" s="140"/>
      <c r="E798" s="140"/>
      <c r="F798" s="140"/>
      <c r="G798" s="14"/>
      <c r="H798" s="14"/>
      <c r="I798" s="14"/>
      <c r="J798" s="14"/>
      <c r="K798" s="14"/>
      <c r="L798" s="14"/>
      <c r="M798" s="14"/>
      <c r="N798" s="14"/>
      <c r="O798" s="14"/>
      <c r="P798" s="14"/>
    </row>
    <row r="799" spans="1:16" ht="14" x14ac:dyDescent="0.15">
      <c r="A799" s="16"/>
      <c r="B799" s="140"/>
      <c r="C799" s="140"/>
      <c r="D799" s="140"/>
      <c r="E799" s="140"/>
      <c r="F799" s="140"/>
      <c r="G799" s="14"/>
      <c r="H799" s="14"/>
      <c r="I799" s="14"/>
      <c r="J799" s="14"/>
      <c r="K799" s="14"/>
      <c r="L799" s="14"/>
      <c r="M799" s="14"/>
      <c r="N799" s="14"/>
      <c r="O799" s="14"/>
      <c r="P799" s="14"/>
    </row>
    <row r="800" spans="1:16" ht="14" x14ac:dyDescent="0.15">
      <c r="A800" s="16"/>
      <c r="B800" s="140"/>
      <c r="C800" s="140"/>
      <c r="D800" s="140"/>
      <c r="E800" s="140"/>
      <c r="F800" s="140"/>
      <c r="G800" s="14"/>
      <c r="H800" s="14"/>
      <c r="I800" s="14"/>
      <c r="J800" s="14"/>
      <c r="K800" s="14"/>
      <c r="L800" s="14"/>
      <c r="M800" s="14"/>
      <c r="N800" s="14"/>
      <c r="O800" s="14"/>
      <c r="P800" s="14"/>
    </row>
    <row r="801" spans="1:16" ht="14" x14ac:dyDescent="0.15">
      <c r="A801" s="16"/>
      <c r="B801" s="140"/>
      <c r="C801" s="140"/>
      <c r="D801" s="140"/>
      <c r="E801" s="140"/>
      <c r="F801" s="140"/>
      <c r="G801" s="14"/>
      <c r="H801" s="14"/>
      <c r="I801" s="14"/>
      <c r="J801" s="14"/>
      <c r="K801" s="14"/>
      <c r="L801" s="14"/>
      <c r="M801" s="14"/>
      <c r="N801" s="14"/>
      <c r="O801" s="14"/>
      <c r="P801" s="14"/>
    </row>
    <row r="802" spans="1:16" ht="14" x14ac:dyDescent="0.15">
      <c r="A802" s="16"/>
      <c r="B802" s="140"/>
      <c r="C802" s="140"/>
      <c r="D802" s="140"/>
      <c r="E802" s="140"/>
      <c r="F802" s="140"/>
      <c r="G802" s="14"/>
      <c r="H802" s="14"/>
      <c r="I802" s="14"/>
      <c r="J802" s="14"/>
      <c r="K802" s="14"/>
      <c r="L802" s="14"/>
      <c r="M802" s="14"/>
      <c r="N802" s="14"/>
      <c r="O802" s="14"/>
      <c r="P802" s="14"/>
    </row>
    <row r="803" spans="1:16" ht="14" x14ac:dyDescent="0.15">
      <c r="A803" s="16"/>
      <c r="B803" s="140"/>
      <c r="C803" s="140"/>
      <c r="D803" s="140"/>
      <c r="E803" s="140"/>
      <c r="F803" s="140"/>
      <c r="G803" s="14"/>
      <c r="H803" s="14"/>
      <c r="I803" s="14"/>
      <c r="J803" s="14"/>
      <c r="K803" s="14"/>
      <c r="L803" s="14"/>
      <c r="M803" s="14"/>
      <c r="N803" s="14"/>
      <c r="O803" s="14"/>
      <c r="P803" s="14"/>
    </row>
    <row r="804" spans="1:16" ht="14" x14ac:dyDescent="0.15">
      <c r="A804" s="16"/>
      <c r="B804" s="140"/>
      <c r="C804" s="140"/>
      <c r="D804" s="140"/>
      <c r="E804" s="140"/>
      <c r="F804" s="140"/>
      <c r="G804" s="14"/>
      <c r="H804" s="14"/>
      <c r="I804" s="14"/>
      <c r="J804" s="14"/>
      <c r="K804" s="14"/>
      <c r="L804" s="14"/>
      <c r="M804" s="14"/>
      <c r="N804" s="14"/>
      <c r="O804" s="14"/>
      <c r="P804" s="14"/>
    </row>
    <row r="805" spans="1:16" ht="14" x14ac:dyDescent="0.15">
      <c r="A805" s="16"/>
      <c r="B805" s="140"/>
      <c r="C805" s="140"/>
      <c r="D805" s="140"/>
      <c r="E805" s="140"/>
      <c r="F805" s="140"/>
      <c r="G805" s="14"/>
      <c r="H805" s="14"/>
      <c r="I805" s="14"/>
      <c r="J805" s="14"/>
      <c r="K805" s="14"/>
      <c r="L805" s="14"/>
      <c r="M805" s="14"/>
      <c r="N805" s="14"/>
      <c r="O805" s="14"/>
      <c r="P805" s="14"/>
    </row>
    <row r="806" spans="1:16" ht="14" x14ac:dyDescent="0.15">
      <c r="A806" s="16"/>
      <c r="B806" s="140"/>
      <c r="C806" s="140"/>
      <c r="D806" s="140"/>
      <c r="E806" s="140"/>
      <c r="F806" s="140"/>
      <c r="G806" s="14"/>
      <c r="H806" s="14"/>
      <c r="I806" s="14"/>
      <c r="J806" s="14"/>
      <c r="K806" s="14"/>
      <c r="L806" s="14"/>
      <c r="M806" s="14"/>
      <c r="N806" s="14"/>
      <c r="O806" s="14"/>
      <c r="P806" s="14"/>
    </row>
    <row r="807" spans="1:16" ht="14" x14ac:dyDescent="0.15">
      <c r="A807" s="16"/>
      <c r="B807" s="140"/>
      <c r="C807" s="140"/>
      <c r="D807" s="140"/>
      <c r="E807" s="140"/>
      <c r="F807" s="140"/>
      <c r="G807" s="14"/>
      <c r="H807" s="14"/>
      <c r="I807" s="14"/>
      <c r="J807" s="14"/>
      <c r="K807" s="14"/>
      <c r="L807" s="14"/>
      <c r="M807" s="14"/>
      <c r="N807" s="14"/>
      <c r="O807" s="14"/>
      <c r="P807" s="14"/>
    </row>
    <row r="808" spans="1:16" ht="14" x14ac:dyDescent="0.15">
      <c r="A808" s="16"/>
      <c r="B808" s="140"/>
      <c r="C808" s="140"/>
      <c r="D808" s="140"/>
      <c r="E808" s="140"/>
      <c r="F808" s="140"/>
      <c r="G808" s="14"/>
      <c r="H808" s="14"/>
      <c r="I808" s="14"/>
      <c r="J808" s="14"/>
      <c r="K808" s="14"/>
      <c r="L808" s="14"/>
      <c r="M808" s="14"/>
      <c r="N808" s="14"/>
      <c r="O808" s="14"/>
      <c r="P808" s="14"/>
    </row>
    <row r="809" spans="1:16" ht="14" x14ac:dyDescent="0.15">
      <c r="A809" s="16"/>
      <c r="B809" s="140"/>
      <c r="C809" s="140"/>
      <c r="D809" s="140"/>
      <c r="E809" s="140"/>
      <c r="F809" s="140"/>
      <c r="G809" s="14"/>
      <c r="H809" s="14"/>
      <c r="I809" s="14"/>
      <c r="J809" s="14"/>
      <c r="K809" s="14"/>
      <c r="L809" s="14"/>
      <c r="M809" s="14"/>
      <c r="N809" s="14"/>
      <c r="O809" s="14"/>
      <c r="P809" s="14"/>
    </row>
    <row r="810" spans="1:16" ht="14" x14ac:dyDescent="0.15">
      <c r="A810" s="16"/>
      <c r="B810" s="140"/>
      <c r="C810" s="140"/>
      <c r="D810" s="140"/>
      <c r="E810" s="140"/>
      <c r="F810" s="140"/>
      <c r="G810" s="14"/>
      <c r="H810" s="14"/>
      <c r="I810" s="14"/>
      <c r="J810" s="14"/>
      <c r="K810" s="14"/>
      <c r="L810" s="14"/>
      <c r="M810" s="14"/>
      <c r="N810" s="14"/>
      <c r="O810" s="14"/>
      <c r="P810" s="14"/>
    </row>
    <row r="811" spans="1:16" ht="14" x14ac:dyDescent="0.15">
      <c r="A811" s="16"/>
      <c r="B811" s="140"/>
      <c r="C811" s="140"/>
      <c r="D811" s="140"/>
      <c r="E811" s="140"/>
      <c r="F811" s="140"/>
      <c r="G811" s="14"/>
      <c r="H811" s="14"/>
      <c r="I811" s="14"/>
      <c r="J811" s="14"/>
      <c r="K811" s="14"/>
      <c r="L811" s="14"/>
      <c r="M811" s="14"/>
      <c r="N811" s="14"/>
      <c r="O811" s="14"/>
      <c r="P811" s="14"/>
    </row>
    <row r="812" spans="1:16" ht="14" x14ac:dyDescent="0.15">
      <c r="A812" s="16"/>
      <c r="B812" s="140"/>
      <c r="C812" s="140"/>
      <c r="D812" s="140"/>
      <c r="E812" s="140"/>
      <c r="F812" s="140"/>
      <c r="G812" s="14"/>
      <c r="H812" s="14"/>
      <c r="I812" s="14"/>
      <c r="J812" s="14"/>
      <c r="K812" s="14"/>
      <c r="L812" s="14"/>
      <c r="M812" s="14"/>
      <c r="N812" s="14"/>
      <c r="O812" s="14"/>
      <c r="P812" s="14"/>
    </row>
    <row r="813" spans="1:16" ht="14" x14ac:dyDescent="0.15">
      <c r="A813" s="16"/>
      <c r="B813" s="140"/>
      <c r="C813" s="140"/>
      <c r="D813" s="140"/>
      <c r="E813" s="140"/>
      <c r="F813" s="140"/>
      <c r="G813" s="14"/>
      <c r="H813" s="14"/>
      <c r="I813" s="14"/>
      <c r="J813" s="14"/>
      <c r="K813" s="14"/>
      <c r="L813" s="14"/>
      <c r="M813" s="14"/>
      <c r="N813" s="14"/>
      <c r="O813" s="14"/>
      <c r="P813" s="14"/>
    </row>
    <row r="814" spans="1:16" ht="14" x14ac:dyDescent="0.15">
      <c r="A814" s="16"/>
      <c r="B814" s="140"/>
      <c r="C814" s="140"/>
      <c r="D814" s="140"/>
      <c r="E814" s="140"/>
      <c r="F814" s="140"/>
      <c r="G814" s="14"/>
      <c r="H814" s="14"/>
      <c r="I814" s="14"/>
      <c r="J814" s="14"/>
      <c r="K814" s="14"/>
      <c r="L814" s="14"/>
      <c r="M814" s="14"/>
      <c r="N814" s="14"/>
      <c r="O814" s="14"/>
      <c r="P814" s="14"/>
    </row>
    <row r="815" spans="1:16" ht="14" x14ac:dyDescent="0.15">
      <c r="A815" s="16"/>
      <c r="B815" s="140"/>
      <c r="C815" s="140"/>
      <c r="D815" s="140"/>
      <c r="E815" s="140"/>
      <c r="F815" s="140"/>
      <c r="G815" s="14"/>
      <c r="H815" s="14"/>
      <c r="I815" s="14"/>
      <c r="J815" s="14"/>
      <c r="K815" s="14"/>
      <c r="L815" s="14"/>
      <c r="M815" s="14"/>
      <c r="N815" s="14"/>
      <c r="O815" s="14"/>
      <c r="P815" s="14"/>
    </row>
    <row r="816" spans="1:16" ht="14" x14ac:dyDescent="0.15">
      <c r="A816" s="16"/>
      <c r="B816" s="140"/>
      <c r="C816" s="140"/>
      <c r="D816" s="140"/>
      <c r="E816" s="140"/>
      <c r="F816" s="140"/>
      <c r="G816" s="14"/>
      <c r="H816" s="14"/>
      <c r="I816" s="14"/>
      <c r="J816" s="14"/>
      <c r="K816" s="14"/>
      <c r="L816" s="14"/>
      <c r="M816" s="14"/>
      <c r="N816" s="14"/>
      <c r="O816" s="14"/>
      <c r="P816" s="14"/>
    </row>
    <row r="817" spans="1:16" ht="14" x14ac:dyDescent="0.15">
      <c r="A817" s="16"/>
      <c r="B817" s="140"/>
      <c r="C817" s="140"/>
      <c r="D817" s="140"/>
      <c r="E817" s="140"/>
      <c r="F817" s="140"/>
      <c r="G817" s="14"/>
      <c r="H817" s="14"/>
      <c r="I817" s="14"/>
      <c r="J817" s="14"/>
      <c r="K817" s="14"/>
      <c r="L817" s="14"/>
      <c r="M817" s="14"/>
      <c r="N817" s="14"/>
      <c r="O817" s="14"/>
      <c r="P817" s="14"/>
    </row>
    <row r="818" spans="1:16" ht="14" x14ac:dyDescent="0.15">
      <c r="A818" s="16"/>
      <c r="B818" s="140"/>
      <c r="C818" s="140"/>
      <c r="D818" s="140"/>
      <c r="E818" s="140"/>
      <c r="F818" s="140"/>
      <c r="G818" s="14"/>
      <c r="H818" s="14"/>
      <c r="I818" s="14"/>
      <c r="J818" s="14"/>
      <c r="K818" s="14"/>
      <c r="L818" s="14"/>
      <c r="M818" s="14"/>
      <c r="N818" s="14"/>
      <c r="O818" s="14"/>
      <c r="P818" s="14"/>
    </row>
    <row r="819" spans="1:16" ht="14" x14ac:dyDescent="0.15">
      <c r="A819" s="16"/>
      <c r="B819" s="140"/>
      <c r="C819" s="140"/>
      <c r="D819" s="140"/>
      <c r="E819" s="140"/>
      <c r="F819" s="140"/>
      <c r="G819" s="14"/>
      <c r="H819" s="14"/>
      <c r="I819" s="14"/>
      <c r="J819" s="14"/>
      <c r="K819" s="14"/>
      <c r="L819" s="14"/>
      <c r="M819" s="14"/>
      <c r="N819" s="14"/>
      <c r="O819" s="14"/>
      <c r="P819" s="14"/>
    </row>
    <row r="820" spans="1:16" ht="14" x14ac:dyDescent="0.15">
      <c r="A820" s="16"/>
      <c r="B820" s="140"/>
      <c r="C820" s="140"/>
      <c r="D820" s="140"/>
      <c r="E820" s="140"/>
      <c r="F820" s="140"/>
      <c r="G820" s="14"/>
      <c r="H820" s="14"/>
      <c r="I820" s="14"/>
      <c r="J820" s="14"/>
      <c r="K820" s="14"/>
      <c r="L820" s="14"/>
      <c r="M820" s="14"/>
      <c r="N820" s="14"/>
      <c r="O820" s="14"/>
      <c r="P820" s="14"/>
    </row>
    <row r="821" spans="1:16" ht="14" x14ac:dyDescent="0.15">
      <c r="A821" s="16"/>
      <c r="B821" s="140"/>
      <c r="C821" s="140"/>
      <c r="D821" s="140"/>
      <c r="E821" s="140"/>
      <c r="F821" s="140"/>
      <c r="G821" s="14"/>
      <c r="H821" s="14"/>
      <c r="I821" s="14"/>
      <c r="J821" s="14"/>
      <c r="K821" s="14"/>
      <c r="L821" s="14"/>
      <c r="M821" s="14"/>
      <c r="N821" s="14"/>
      <c r="O821" s="14"/>
      <c r="P821" s="14"/>
    </row>
    <row r="822" spans="1:16" ht="14" x14ac:dyDescent="0.15">
      <c r="A822" s="16"/>
      <c r="B822" s="140"/>
      <c r="C822" s="140"/>
      <c r="D822" s="140"/>
      <c r="E822" s="140"/>
      <c r="F822" s="140"/>
      <c r="G822" s="14"/>
      <c r="H822" s="14"/>
      <c r="I822" s="14"/>
      <c r="J822" s="14"/>
      <c r="K822" s="14"/>
      <c r="L822" s="14"/>
      <c r="M822" s="14"/>
      <c r="N822" s="14"/>
      <c r="O822" s="14"/>
      <c r="P822" s="14"/>
    </row>
    <row r="823" spans="1:16" ht="14" x14ac:dyDescent="0.15">
      <c r="A823" s="16"/>
      <c r="B823" s="140"/>
      <c r="C823" s="140"/>
      <c r="D823" s="140"/>
      <c r="E823" s="140"/>
      <c r="F823" s="140"/>
      <c r="G823" s="14"/>
      <c r="H823" s="14"/>
      <c r="I823" s="14"/>
      <c r="J823" s="14"/>
      <c r="K823" s="14"/>
      <c r="L823" s="14"/>
      <c r="M823" s="14"/>
      <c r="N823" s="14"/>
      <c r="O823" s="14"/>
      <c r="P823" s="14"/>
    </row>
    <row r="824" spans="1:16" ht="14" x14ac:dyDescent="0.15">
      <c r="A824" s="16"/>
      <c r="B824" s="140"/>
      <c r="C824" s="140"/>
      <c r="D824" s="140"/>
      <c r="E824" s="140"/>
      <c r="F824" s="140"/>
      <c r="G824" s="14"/>
      <c r="H824" s="14"/>
      <c r="I824" s="14"/>
      <c r="J824" s="14"/>
      <c r="K824" s="14"/>
      <c r="L824" s="14"/>
      <c r="M824" s="14"/>
      <c r="N824" s="14"/>
      <c r="O824" s="14"/>
      <c r="P824" s="14"/>
    </row>
    <row r="825" spans="1:16" ht="14" x14ac:dyDescent="0.15">
      <c r="A825" s="16"/>
      <c r="B825" s="140"/>
      <c r="C825" s="140"/>
      <c r="D825" s="140"/>
      <c r="E825" s="140"/>
      <c r="F825" s="140"/>
      <c r="G825" s="14"/>
      <c r="H825" s="14"/>
      <c r="I825" s="14"/>
      <c r="J825" s="14"/>
      <c r="K825" s="14"/>
      <c r="L825" s="14"/>
      <c r="M825" s="14"/>
      <c r="N825" s="14"/>
      <c r="O825" s="14"/>
      <c r="P825" s="14"/>
    </row>
    <row r="826" spans="1:16" ht="14" x14ac:dyDescent="0.15">
      <c r="A826" s="16"/>
      <c r="B826" s="140"/>
      <c r="C826" s="140"/>
      <c r="D826" s="140"/>
      <c r="E826" s="140"/>
      <c r="F826" s="140"/>
      <c r="G826" s="14"/>
      <c r="H826" s="14"/>
      <c r="I826" s="14"/>
      <c r="J826" s="14"/>
      <c r="K826" s="14"/>
      <c r="L826" s="14"/>
      <c r="M826" s="14"/>
      <c r="N826" s="14"/>
      <c r="O826" s="14"/>
      <c r="P826" s="14"/>
    </row>
    <row r="827" spans="1:16" ht="14" x14ac:dyDescent="0.15">
      <c r="A827" s="16"/>
      <c r="B827" s="140"/>
      <c r="C827" s="140"/>
      <c r="D827" s="140"/>
      <c r="E827" s="140"/>
      <c r="F827" s="140"/>
      <c r="G827" s="14"/>
      <c r="H827" s="14"/>
      <c r="I827" s="14"/>
      <c r="J827" s="14"/>
      <c r="K827" s="14"/>
      <c r="L827" s="14"/>
      <c r="M827" s="14"/>
      <c r="N827" s="14"/>
      <c r="O827" s="14"/>
      <c r="P827" s="14"/>
    </row>
    <row r="828" spans="1:16" ht="14" x14ac:dyDescent="0.15">
      <c r="A828" s="16"/>
      <c r="B828" s="140"/>
      <c r="C828" s="140"/>
      <c r="D828" s="140"/>
      <c r="E828" s="140"/>
      <c r="F828" s="140"/>
      <c r="G828" s="14"/>
      <c r="H828" s="14"/>
      <c r="I828" s="14"/>
      <c r="J828" s="14"/>
      <c r="K828" s="14"/>
      <c r="L828" s="14"/>
      <c r="M828" s="14"/>
      <c r="N828" s="14"/>
      <c r="O828" s="14"/>
      <c r="P828" s="14"/>
    </row>
    <row r="829" spans="1:16" ht="14" x14ac:dyDescent="0.15">
      <c r="A829" s="16"/>
      <c r="B829" s="140"/>
      <c r="C829" s="140"/>
      <c r="D829" s="140"/>
      <c r="E829" s="140"/>
      <c r="F829" s="140"/>
      <c r="G829" s="14"/>
      <c r="H829" s="14"/>
      <c r="I829" s="14"/>
      <c r="J829" s="14"/>
      <c r="K829" s="14"/>
      <c r="L829" s="14"/>
      <c r="M829" s="14"/>
      <c r="N829" s="14"/>
      <c r="O829" s="14"/>
      <c r="P829" s="14"/>
    </row>
    <row r="830" spans="1:16" ht="14" x14ac:dyDescent="0.15">
      <c r="A830" s="16"/>
      <c r="B830" s="140"/>
      <c r="C830" s="140"/>
      <c r="D830" s="140"/>
      <c r="E830" s="140"/>
      <c r="F830" s="140"/>
      <c r="G830" s="14"/>
      <c r="H830" s="14"/>
      <c r="I830" s="14"/>
      <c r="J830" s="14"/>
      <c r="K830" s="14"/>
      <c r="L830" s="14"/>
      <c r="M830" s="14"/>
      <c r="N830" s="14"/>
      <c r="O830" s="14"/>
      <c r="P830" s="14"/>
    </row>
    <row r="831" spans="1:16" ht="14" x14ac:dyDescent="0.15">
      <c r="A831" s="16"/>
      <c r="B831" s="140"/>
      <c r="C831" s="140"/>
      <c r="D831" s="140"/>
      <c r="E831" s="140"/>
      <c r="F831" s="140"/>
      <c r="G831" s="14"/>
      <c r="H831" s="14"/>
      <c r="I831" s="14"/>
      <c r="J831" s="14"/>
      <c r="K831" s="14"/>
      <c r="L831" s="14"/>
      <c r="M831" s="14"/>
      <c r="N831" s="14"/>
      <c r="O831" s="14"/>
      <c r="P831" s="14"/>
    </row>
    <row r="832" spans="1:16" ht="14" x14ac:dyDescent="0.15">
      <c r="A832" s="16"/>
      <c r="B832" s="140"/>
      <c r="C832" s="140"/>
      <c r="D832" s="140"/>
      <c r="E832" s="140"/>
      <c r="F832" s="140"/>
      <c r="G832" s="14"/>
      <c r="H832" s="14"/>
      <c r="I832" s="14"/>
      <c r="J832" s="14"/>
      <c r="K832" s="14"/>
      <c r="L832" s="14"/>
      <c r="M832" s="14"/>
      <c r="N832" s="14"/>
      <c r="O832" s="14"/>
      <c r="P832" s="14"/>
    </row>
    <row r="833" spans="1:16" ht="14" x14ac:dyDescent="0.15">
      <c r="A833" s="16"/>
      <c r="B833" s="140"/>
      <c r="C833" s="140"/>
      <c r="D833" s="140"/>
      <c r="E833" s="140"/>
      <c r="F833" s="140"/>
      <c r="G833" s="14"/>
      <c r="H833" s="14"/>
      <c r="I833" s="14"/>
      <c r="J833" s="14"/>
      <c r="K833" s="14"/>
      <c r="L833" s="14"/>
      <c r="M833" s="14"/>
      <c r="N833" s="14"/>
      <c r="O833" s="14"/>
      <c r="P833" s="14"/>
    </row>
    <row r="834" spans="1:16" ht="14" x14ac:dyDescent="0.15">
      <c r="A834" s="16"/>
      <c r="B834" s="140"/>
      <c r="C834" s="140"/>
      <c r="D834" s="140"/>
      <c r="E834" s="140"/>
      <c r="F834" s="140"/>
      <c r="G834" s="14"/>
      <c r="H834" s="14"/>
      <c r="I834" s="14"/>
      <c r="J834" s="14"/>
      <c r="K834" s="14"/>
      <c r="L834" s="14"/>
      <c r="M834" s="14"/>
      <c r="N834" s="14"/>
      <c r="O834" s="14"/>
      <c r="P834" s="14"/>
    </row>
    <row r="835" spans="1:16" ht="14" x14ac:dyDescent="0.15">
      <c r="A835" s="16"/>
      <c r="B835" s="140"/>
      <c r="C835" s="140"/>
      <c r="D835" s="140"/>
      <c r="E835" s="140"/>
      <c r="F835" s="140"/>
      <c r="G835" s="14"/>
      <c r="H835" s="14"/>
      <c r="I835" s="14"/>
      <c r="J835" s="14"/>
      <c r="K835" s="14"/>
      <c r="L835" s="14"/>
      <c r="M835" s="14"/>
      <c r="N835" s="14"/>
      <c r="O835" s="14"/>
      <c r="P835" s="14"/>
    </row>
    <row r="836" spans="1:16" ht="14" x14ac:dyDescent="0.15">
      <c r="A836" s="16"/>
      <c r="B836" s="140"/>
      <c r="C836" s="140"/>
      <c r="D836" s="140"/>
      <c r="E836" s="140"/>
      <c r="F836" s="140"/>
      <c r="G836" s="14"/>
      <c r="H836" s="14"/>
      <c r="I836" s="14"/>
      <c r="J836" s="14"/>
      <c r="K836" s="14"/>
      <c r="L836" s="14"/>
      <c r="M836" s="14"/>
      <c r="N836" s="14"/>
      <c r="O836" s="14"/>
      <c r="P836" s="14"/>
    </row>
    <row r="837" spans="1:16" ht="14" x14ac:dyDescent="0.15">
      <c r="A837" s="16"/>
      <c r="B837" s="140"/>
      <c r="C837" s="140"/>
      <c r="D837" s="140"/>
      <c r="E837" s="140"/>
      <c r="F837" s="140"/>
      <c r="G837" s="14"/>
      <c r="H837" s="14"/>
      <c r="I837" s="14"/>
      <c r="J837" s="14"/>
      <c r="K837" s="14"/>
      <c r="L837" s="14"/>
      <c r="M837" s="14"/>
      <c r="N837" s="14"/>
      <c r="O837" s="14"/>
      <c r="P837" s="14"/>
    </row>
    <row r="838" spans="1:16" ht="14" x14ac:dyDescent="0.15">
      <c r="A838" s="16"/>
      <c r="B838" s="140"/>
      <c r="C838" s="140"/>
      <c r="D838" s="140"/>
      <c r="E838" s="140"/>
      <c r="F838" s="140"/>
      <c r="G838" s="14"/>
      <c r="H838" s="14"/>
      <c r="I838" s="14"/>
      <c r="J838" s="14"/>
      <c r="K838" s="14"/>
      <c r="L838" s="14"/>
      <c r="M838" s="14"/>
      <c r="N838" s="14"/>
      <c r="O838" s="14"/>
      <c r="P838" s="14"/>
    </row>
    <row r="839" spans="1:16" ht="14" x14ac:dyDescent="0.15">
      <c r="A839" s="16"/>
      <c r="B839" s="140"/>
      <c r="C839" s="140"/>
      <c r="D839" s="140"/>
      <c r="E839" s="140"/>
      <c r="F839" s="140"/>
      <c r="G839" s="14"/>
      <c r="H839" s="14"/>
      <c r="I839" s="14"/>
      <c r="J839" s="14"/>
      <c r="K839" s="14"/>
      <c r="L839" s="14"/>
      <c r="M839" s="14"/>
      <c r="N839" s="14"/>
      <c r="O839" s="14"/>
      <c r="P839" s="14"/>
    </row>
    <row r="840" spans="1:16" ht="14" x14ac:dyDescent="0.15">
      <c r="A840" s="16"/>
      <c r="B840" s="140"/>
      <c r="C840" s="140"/>
      <c r="D840" s="140"/>
      <c r="E840" s="140"/>
      <c r="F840" s="140"/>
      <c r="G840" s="14"/>
      <c r="H840" s="14"/>
      <c r="I840" s="14"/>
      <c r="J840" s="14"/>
      <c r="K840" s="14"/>
      <c r="L840" s="14"/>
      <c r="M840" s="14"/>
      <c r="N840" s="14"/>
      <c r="O840" s="14"/>
      <c r="P840" s="14"/>
    </row>
    <row r="841" spans="1:16" ht="14" x14ac:dyDescent="0.15">
      <c r="A841" s="16"/>
      <c r="B841" s="140"/>
      <c r="C841" s="140"/>
      <c r="D841" s="140"/>
      <c r="E841" s="140"/>
      <c r="F841" s="140"/>
      <c r="G841" s="14"/>
      <c r="H841" s="14"/>
      <c r="I841" s="14"/>
      <c r="J841" s="14"/>
      <c r="K841" s="14"/>
      <c r="L841" s="14"/>
      <c r="M841" s="14"/>
      <c r="N841" s="14"/>
      <c r="O841" s="14"/>
      <c r="P841" s="14"/>
    </row>
    <row r="842" spans="1:16" ht="14" x14ac:dyDescent="0.15">
      <c r="A842" s="16"/>
      <c r="B842" s="140"/>
      <c r="C842" s="140"/>
      <c r="D842" s="140"/>
      <c r="E842" s="140"/>
      <c r="F842" s="140"/>
      <c r="G842" s="14"/>
      <c r="H842" s="14"/>
      <c r="I842" s="14"/>
      <c r="J842" s="14"/>
      <c r="K842" s="14"/>
      <c r="L842" s="14"/>
      <c r="M842" s="14"/>
      <c r="N842" s="14"/>
      <c r="O842" s="14"/>
      <c r="P842" s="14"/>
    </row>
    <row r="843" spans="1:16" ht="14" x14ac:dyDescent="0.15">
      <c r="A843" s="16"/>
      <c r="B843" s="140"/>
      <c r="C843" s="140"/>
      <c r="D843" s="140"/>
      <c r="E843" s="140"/>
      <c r="F843" s="140"/>
      <c r="G843" s="14"/>
      <c r="H843" s="14"/>
      <c r="I843" s="14"/>
      <c r="J843" s="14"/>
      <c r="K843" s="14"/>
      <c r="L843" s="14"/>
      <c r="M843" s="14"/>
      <c r="N843" s="14"/>
      <c r="O843" s="14"/>
      <c r="P843" s="14"/>
    </row>
    <row r="844" spans="1:16" ht="14" x14ac:dyDescent="0.15">
      <c r="A844" s="16"/>
      <c r="B844" s="140"/>
      <c r="C844" s="140"/>
      <c r="D844" s="140"/>
      <c r="E844" s="140"/>
      <c r="F844" s="140"/>
      <c r="G844" s="14"/>
      <c r="H844" s="14"/>
      <c r="I844" s="14"/>
      <c r="J844" s="14"/>
      <c r="K844" s="14"/>
      <c r="L844" s="14"/>
      <c r="M844" s="14"/>
      <c r="N844" s="14"/>
      <c r="O844" s="14"/>
      <c r="P844" s="14"/>
    </row>
    <row r="845" spans="1:16" ht="14" x14ac:dyDescent="0.15">
      <c r="A845" s="16"/>
      <c r="B845" s="140"/>
      <c r="C845" s="140"/>
      <c r="D845" s="140"/>
      <c r="E845" s="140"/>
      <c r="F845" s="140"/>
      <c r="G845" s="14"/>
      <c r="H845" s="14"/>
      <c r="I845" s="14"/>
      <c r="J845" s="14"/>
      <c r="K845" s="14"/>
      <c r="L845" s="14"/>
      <c r="M845" s="14"/>
      <c r="N845" s="14"/>
      <c r="O845" s="14"/>
      <c r="P845" s="14"/>
    </row>
    <row r="846" spans="1:16" ht="14" x14ac:dyDescent="0.15">
      <c r="A846" s="16"/>
      <c r="B846" s="140"/>
      <c r="C846" s="140"/>
      <c r="D846" s="140"/>
      <c r="E846" s="140"/>
      <c r="F846" s="140"/>
      <c r="G846" s="14"/>
      <c r="H846" s="14"/>
      <c r="I846" s="14"/>
      <c r="J846" s="14"/>
      <c r="K846" s="14"/>
      <c r="L846" s="14"/>
      <c r="M846" s="14"/>
      <c r="N846" s="14"/>
      <c r="O846" s="14"/>
      <c r="P846" s="14"/>
    </row>
    <row r="847" spans="1:16" ht="14" x14ac:dyDescent="0.15">
      <c r="A847" s="16"/>
      <c r="B847" s="140"/>
      <c r="C847" s="140"/>
      <c r="D847" s="140"/>
      <c r="E847" s="140"/>
      <c r="F847" s="140"/>
      <c r="G847" s="14"/>
      <c r="H847" s="14"/>
      <c r="I847" s="14"/>
      <c r="J847" s="14"/>
      <c r="K847" s="14"/>
      <c r="L847" s="14"/>
      <c r="M847" s="14"/>
      <c r="N847" s="14"/>
      <c r="O847" s="14"/>
      <c r="P847" s="14"/>
    </row>
    <row r="848" spans="1:16" ht="14" x14ac:dyDescent="0.15">
      <c r="A848" s="16"/>
      <c r="B848" s="140"/>
      <c r="C848" s="140"/>
      <c r="D848" s="140"/>
      <c r="E848" s="140"/>
      <c r="F848" s="140"/>
      <c r="G848" s="14"/>
      <c r="H848" s="14"/>
      <c r="I848" s="14"/>
      <c r="J848" s="14"/>
      <c r="K848" s="14"/>
      <c r="L848" s="14"/>
      <c r="M848" s="14"/>
      <c r="N848" s="14"/>
      <c r="O848" s="14"/>
      <c r="P848" s="14"/>
    </row>
    <row r="849" spans="1:16" ht="14" x14ac:dyDescent="0.15">
      <c r="A849" s="16"/>
      <c r="B849" s="140"/>
      <c r="C849" s="140"/>
      <c r="D849" s="140"/>
      <c r="E849" s="140"/>
      <c r="F849" s="140"/>
      <c r="G849" s="14"/>
      <c r="H849" s="14"/>
      <c r="I849" s="14"/>
      <c r="J849" s="14"/>
      <c r="K849" s="14"/>
      <c r="L849" s="14"/>
      <c r="M849" s="14"/>
      <c r="N849" s="14"/>
      <c r="O849" s="14"/>
      <c r="P849" s="14"/>
    </row>
    <row r="850" spans="1:16" ht="14" x14ac:dyDescent="0.15">
      <c r="A850" s="16"/>
      <c r="B850" s="140"/>
      <c r="C850" s="140"/>
      <c r="D850" s="140"/>
      <c r="E850" s="140"/>
      <c r="F850" s="140"/>
      <c r="G850" s="14"/>
      <c r="H850" s="14"/>
      <c r="I850" s="14"/>
      <c r="J850" s="14"/>
      <c r="K850" s="14"/>
      <c r="L850" s="14"/>
      <c r="M850" s="14"/>
      <c r="N850" s="14"/>
      <c r="O850" s="14"/>
      <c r="P850" s="14"/>
    </row>
    <row r="851" spans="1:16" ht="14" x14ac:dyDescent="0.15">
      <c r="A851" s="16"/>
      <c r="B851" s="140"/>
      <c r="C851" s="140"/>
      <c r="D851" s="140"/>
      <c r="E851" s="140"/>
      <c r="F851" s="140"/>
      <c r="G851" s="14"/>
      <c r="H851" s="14"/>
      <c r="I851" s="14"/>
      <c r="J851" s="14"/>
      <c r="K851" s="14"/>
      <c r="L851" s="14"/>
      <c r="M851" s="14"/>
      <c r="N851" s="14"/>
      <c r="O851" s="14"/>
      <c r="P851" s="14"/>
    </row>
    <row r="852" spans="1:16" ht="14" x14ac:dyDescent="0.15">
      <c r="A852" s="16"/>
      <c r="B852" s="140"/>
      <c r="C852" s="140"/>
      <c r="D852" s="140"/>
      <c r="E852" s="140"/>
      <c r="F852" s="140"/>
      <c r="G852" s="14"/>
      <c r="H852" s="14"/>
      <c r="I852" s="14"/>
      <c r="J852" s="14"/>
      <c r="K852" s="14"/>
      <c r="L852" s="14"/>
      <c r="M852" s="14"/>
      <c r="N852" s="14"/>
      <c r="O852" s="14"/>
      <c r="P852" s="14"/>
    </row>
    <row r="853" spans="1:16" ht="14" x14ac:dyDescent="0.15">
      <c r="A853" s="16"/>
      <c r="B853" s="140"/>
      <c r="C853" s="140"/>
      <c r="D853" s="140"/>
      <c r="E853" s="140"/>
      <c r="F853" s="140"/>
      <c r="G853" s="14"/>
      <c r="H853" s="14"/>
      <c r="I853" s="14"/>
      <c r="J853" s="14"/>
      <c r="K853" s="14"/>
      <c r="L853" s="14"/>
      <c r="M853" s="14"/>
      <c r="N853" s="14"/>
      <c r="O853" s="14"/>
      <c r="P853" s="14"/>
    </row>
    <row r="854" spans="1:16" ht="14" x14ac:dyDescent="0.15">
      <c r="A854" s="16"/>
      <c r="B854" s="140"/>
      <c r="C854" s="140"/>
      <c r="D854" s="140"/>
      <c r="E854" s="140"/>
      <c r="F854" s="140"/>
      <c r="G854" s="14"/>
      <c r="H854" s="14"/>
      <c r="I854" s="14"/>
      <c r="J854" s="14"/>
      <c r="K854" s="14"/>
      <c r="L854" s="14"/>
      <c r="M854" s="14"/>
      <c r="N854" s="14"/>
      <c r="O854" s="14"/>
      <c r="P854" s="14"/>
    </row>
    <row r="855" spans="1:16" ht="14" x14ac:dyDescent="0.15">
      <c r="A855" s="16"/>
      <c r="B855" s="140"/>
      <c r="C855" s="140"/>
      <c r="D855" s="140"/>
      <c r="E855" s="140"/>
      <c r="F855" s="140"/>
      <c r="G855" s="14"/>
      <c r="H855" s="14"/>
      <c r="I855" s="14"/>
      <c r="J855" s="14"/>
      <c r="K855" s="14"/>
      <c r="L855" s="14"/>
      <c r="M855" s="14"/>
      <c r="N855" s="14"/>
      <c r="O855" s="14"/>
      <c r="P855" s="14"/>
    </row>
    <row r="856" spans="1:16" ht="14" x14ac:dyDescent="0.15">
      <c r="A856" s="16"/>
      <c r="B856" s="140"/>
      <c r="C856" s="140"/>
      <c r="D856" s="140"/>
      <c r="E856" s="140"/>
      <c r="F856" s="140"/>
      <c r="G856" s="14"/>
      <c r="H856" s="14"/>
      <c r="I856" s="14"/>
      <c r="J856" s="14"/>
      <c r="K856" s="14"/>
      <c r="L856" s="14"/>
      <c r="M856" s="14"/>
      <c r="N856" s="14"/>
      <c r="O856" s="14"/>
      <c r="P856" s="14"/>
    </row>
    <row r="857" spans="1:16" ht="14" x14ac:dyDescent="0.15">
      <c r="A857" s="16"/>
      <c r="B857" s="140"/>
      <c r="C857" s="140"/>
      <c r="D857" s="140"/>
      <c r="E857" s="140"/>
      <c r="F857" s="140"/>
      <c r="G857" s="14"/>
      <c r="H857" s="14"/>
      <c r="I857" s="14"/>
      <c r="J857" s="14"/>
      <c r="K857" s="14"/>
      <c r="L857" s="14"/>
      <c r="M857" s="14"/>
      <c r="N857" s="14"/>
      <c r="O857" s="14"/>
      <c r="P857" s="14"/>
    </row>
    <row r="858" spans="1:16" ht="14" x14ac:dyDescent="0.15">
      <c r="A858" s="16"/>
      <c r="B858" s="140"/>
      <c r="C858" s="140"/>
      <c r="D858" s="140"/>
      <c r="E858" s="140"/>
      <c r="F858" s="140"/>
      <c r="G858" s="14"/>
      <c r="H858" s="14"/>
      <c r="I858" s="14"/>
      <c r="J858" s="14"/>
      <c r="K858" s="14"/>
      <c r="L858" s="14"/>
      <c r="M858" s="14"/>
      <c r="N858" s="14"/>
      <c r="O858" s="14"/>
      <c r="P858" s="14"/>
    </row>
    <row r="859" spans="1:16" ht="14" x14ac:dyDescent="0.15">
      <c r="A859" s="16"/>
      <c r="B859" s="140"/>
      <c r="C859" s="140"/>
      <c r="D859" s="140"/>
      <c r="E859" s="140"/>
      <c r="F859" s="140"/>
      <c r="G859" s="14"/>
      <c r="H859" s="14"/>
      <c r="I859" s="14"/>
      <c r="J859" s="14"/>
      <c r="K859" s="14"/>
      <c r="L859" s="14"/>
      <c r="M859" s="14"/>
      <c r="N859" s="14"/>
      <c r="O859" s="14"/>
      <c r="P859" s="14"/>
    </row>
    <row r="860" spans="1:16" ht="14" x14ac:dyDescent="0.15">
      <c r="A860" s="16"/>
      <c r="B860" s="140"/>
      <c r="C860" s="140"/>
      <c r="D860" s="140"/>
      <c r="E860" s="140"/>
      <c r="F860" s="140"/>
      <c r="G860" s="14"/>
      <c r="H860" s="14"/>
      <c r="I860" s="14"/>
      <c r="J860" s="14"/>
      <c r="K860" s="14"/>
      <c r="L860" s="14"/>
      <c r="M860" s="14"/>
      <c r="N860" s="14"/>
      <c r="O860" s="14"/>
      <c r="P860" s="14"/>
    </row>
    <row r="861" spans="1:16" ht="14" x14ac:dyDescent="0.15">
      <c r="A861" s="16"/>
      <c r="B861" s="140"/>
      <c r="C861" s="140"/>
      <c r="D861" s="140"/>
      <c r="E861" s="140"/>
      <c r="F861" s="140"/>
      <c r="G861" s="14"/>
      <c r="H861" s="14"/>
      <c r="I861" s="14"/>
      <c r="J861" s="14"/>
      <c r="K861" s="14"/>
      <c r="L861" s="14"/>
      <c r="M861" s="14"/>
      <c r="N861" s="14"/>
      <c r="O861" s="14"/>
      <c r="P861" s="14"/>
    </row>
    <row r="862" spans="1:16" ht="14" x14ac:dyDescent="0.15">
      <c r="A862" s="16"/>
      <c r="B862" s="140"/>
      <c r="C862" s="140"/>
      <c r="D862" s="140"/>
      <c r="E862" s="140"/>
      <c r="F862" s="140"/>
      <c r="G862" s="14"/>
      <c r="H862" s="14"/>
      <c r="I862" s="14"/>
      <c r="J862" s="14"/>
      <c r="K862" s="14"/>
      <c r="L862" s="14"/>
      <c r="M862" s="14"/>
      <c r="N862" s="14"/>
      <c r="O862" s="14"/>
      <c r="P862" s="14"/>
    </row>
    <row r="863" spans="1:16" ht="14" x14ac:dyDescent="0.15">
      <c r="A863" s="16"/>
      <c r="B863" s="140"/>
      <c r="C863" s="140"/>
      <c r="D863" s="140"/>
      <c r="E863" s="140"/>
      <c r="F863" s="140"/>
      <c r="G863" s="14"/>
      <c r="H863" s="14"/>
      <c r="I863" s="14"/>
      <c r="J863" s="14"/>
      <c r="K863" s="14"/>
      <c r="L863" s="14"/>
      <c r="M863" s="14"/>
      <c r="N863" s="14"/>
      <c r="O863" s="14"/>
      <c r="P863" s="14"/>
    </row>
    <row r="864" spans="1:16" ht="14" x14ac:dyDescent="0.15">
      <c r="A864" s="16"/>
      <c r="B864" s="140"/>
      <c r="C864" s="140"/>
      <c r="D864" s="140"/>
      <c r="E864" s="140"/>
      <c r="F864" s="140"/>
      <c r="G864" s="14"/>
      <c r="H864" s="14"/>
      <c r="I864" s="14"/>
      <c r="J864" s="14"/>
      <c r="K864" s="14"/>
      <c r="L864" s="14"/>
      <c r="M864" s="14"/>
      <c r="N864" s="14"/>
      <c r="O864" s="14"/>
      <c r="P864" s="14"/>
    </row>
    <row r="865" spans="1:16" ht="14" x14ac:dyDescent="0.15">
      <c r="A865" s="16"/>
      <c r="B865" s="140"/>
      <c r="C865" s="140"/>
      <c r="D865" s="140"/>
      <c r="E865" s="140"/>
      <c r="F865" s="140"/>
      <c r="G865" s="14"/>
      <c r="H865" s="14"/>
      <c r="I865" s="14"/>
      <c r="J865" s="14"/>
      <c r="K865" s="14"/>
      <c r="L865" s="14"/>
      <c r="M865" s="14"/>
      <c r="N865" s="14"/>
      <c r="O865" s="14"/>
      <c r="P865" s="14"/>
    </row>
    <row r="866" spans="1:16" ht="14" x14ac:dyDescent="0.15">
      <c r="A866" s="16"/>
      <c r="B866" s="140"/>
      <c r="C866" s="140"/>
      <c r="D866" s="140"/>
      <c r="E866" s="140"/>
      <c r="F866" s="140"/>
      <c r="G866" s="14"/>
      <c r="H866" s="14"/>
      <c r="I866" s="14"/>
      <c r="J866" s="14"/>
      <c r="K866" s="14"/>
      <c r="L866" s="14"/>
      <c r="M866" s="14"/>
      <c r="N866" s="14"/>
      <c r="O866" s="14"/>
      <c r="P866" s="14"/>
    </row>
    <row r="867" spans="1:16" ht="14" x14ac:dyDescent="0.15">
      <c r="A867" s="16"/>
      <c r="B867" s="140"/>
      <c r="C867" s="140"/>
      <c r="D867" s="140"/>
      <c r="E867" s="140"/>
      <c r="F867" s="140"/>
      <c r="G867" s="14"/>
      <c r="H867" s="14"/>
      <c r="I867" s="14"/>
      <c r="J867" s="14"/>
      <c r="K867" s="14"/>
      <c r="L867" s="14"/>
      <c r="M867" s="14"/>
      <c r="N867" s="14"/>
      <c r="O867" s="14"/>
      <c r="P867" s="14"/>
    </row>
    <row r="868" spans="1:16" ht="14" x14ac:dyDescent="0.15">
      <c r="A868" s="16"/>
      <c r="B868" s="140"/>
      <c r="C868" s="140"/>
      <c r="D868" s="140"/>
      <c r="E868" s="140"/>
      <c r="F868" s="140"/>
      <c r="G868" s="14"/>
      <c r="H868" s="14"/>
      <c r="I868" s="14"/>
      <c r="J868" s="14"/>
      <c r="K868" s="14"/>
      <c r="L868" s="14"/>
      <c r="M868" s="14"/>
      <c r="N868" s="14"/>
      <c r="O868" s="14"/>
      <c r="P868" s="14"/>
    </row>
    <row r="869" spans="1:16" ht="14" x14ac:dyDescent="0.15">
      <c r="A869" s="16"/>
      <c r="B869" s="140"/>
      <c r="C869" s="140"/>
      <c r="D869" s="140"/>
      <c r="E869" s="140"/>
      <c r="F869" s="140"/>
      <c r="G869" s="14"/>
      <c r="H869" s="14"/>
      <c r="I869" s="14"/>
      <c r="J869" s="14"/>
      <c r="K869" s="14"/>
      <c r="L869" s="14"/>
      <c r="M869" s="14"/>
      <c r="N869" s="14"/>
      <c r="O869" s="14"/>
      <c r="P869" s="14"/>
    </row>
    <row r="870" spans="1:16" ht="14" x14ac:dyDescent="0.15">
      <c r="A870" s="16"/>
      <c r="B870" s="140"/>
      <c r="C870" s="140"/>
      <c r="D870" s="140"/>
      <c r="E870" s="140"/>
      <c r="F870" s="140"/>
      <c r="G870" s="14"/>
      <c r="H870" s="14"/>
      <c r="I870" s="14"/>
      <c r="J870" s="14"/>
      <c r="K870" s="14"/>
      <c r="L870" s="14"/>
      <c r="M870" s="14"/>
      <c r="N870" s="14"/>
      <c r="O870" s="14"/>
      <c r="P870" s="14"/>
    </row>
    <row r="871" spans="1:16" ht="14" x14ac:dyDescent="0.15">
      <c r="A871" s="16"/>
      <c r="B871" s="140"/>
      <c r="C871" s="140"/>
      <c r="D871" s="140"/>
      <c r="E871" s="140"/>
      <c r="F871" s="140"/>
      <c r="G871" s="14"/>
      <c r="H871" s="14"/>
      <c r="I871" s="14"/>
      <c r="J871" s="14"/>
      <c r="K871" s="14"/>
      <c r="L871" s="14"/>
      <c r="M871" s="14"/>
      <c r="N871" s="14"/>
      <c r="O871" s="14"/>
      <c r="P871" s="14"/>
    </row>
    <row r="872" spans="1:16" ht="14" x14ac:dyDescent="0.15">
      <c r="A872" s="16"/>
      <c r="B872" s="140"/>
      <c r="C872" s="140"/>
      <c r="D872" s="140"/>
      <c r="E872" s="140"/>
      <c r="F872" s="140"/>
      <c r="G872" s="14"/>
      <c r="H872" s="14"/>
      <c r="I872" s="14"/>
      <c r="J872" s="14"/>
      <c r="K872" s="14"/>
      <c r="L872" s="14"/>
      <c r="M872" s="14"/>
      <c r="N872" s="14"/>
      <c r="O872" s="14"/>
      <c r="P872" s="14"/>
    </row>
    <row r="873" spans="1:16" ht="14" x14ac:dyDescent="0.15">
      <c r="A873" s="16"/>
      <c r="B873" s="140"/>
      <c r="C873" s="140"/>
      <c r="D873" s="140"/>
      <c r="E873" s="140"/>
      <c r="F873" s="140"/>
      <c r="G873" s="14"/>
      <c r="H873" s="14"/>
      <c r="I873" s="14"/>
      <c r="J873" s="14"/>
      <c r="K873" s="14"/>
      <c r="L873" s="14"/>
      <c r="M873" s="14"/>
      <c r="N873" s="14"/>
      <c r="O873" s="14"/>
      <c r="P873" s="14"/>
    </row>
    <row r="874" spans="1:16" ht="14" x14ac:dyDescent="0.15">
      <c r="A874" s="16"/>
      <c r="B874" s="140"/>
      <c r="C874" s="140"/>
      <c r="D874" s="140"/>
      <c r="E874" s="140"/>
      <c r="F874" s="140"/>
      <c r="G874" s="14"/>
      <c r="H874" s="14"/>
      <c r="I874" s="14"/>
      <c r="J874" s="14"/>
      <c r="K874" s="14"/>
      <c r="L874" s="14"/>
      <c r="M874" s="14"/>
      <c r="N874" s="14"/>
      <c r="O874" s="14"/>
      <c r="P874" s="14"/>
    </row>
    <row r="875" spans="1:16" ht="14" x14ac:dyDescent="0.15">
      <c r="A875" s="16"/>
      <c r="B875" s="140"/>
      <c r="C875" s="140"/>
      <c r="D875" s="140"/>
      <c r="E875" s="140"/>
      <c r="F875" s="140"/>
      <c r="G875" s="14"/>
      <c r="H875" s="14"/>
      <c r="I875" s="14"/>
      <c r="J875" s="14"/>
      <c r="K875" s="14"/>
      <c r="L875" s="14"/>
      <c r="M875" s="14"/>
      <c r="N875" s="14"/>
      <c r="O875" s="14"/>
      <c r="P875" s="14"/>
    </row>
    <row r="876" spans="1:16" ht="14" x14ac:dyDescent="0.15">
      <c r="A876" s="16"/>
      <c r="B876" s="140"/>
      <c r="C876" s="140"/>
      <c r="D876" s="140"/>
      <c r="E876" s="140"/>
      <c r="F876" s="140"/>
      <c r="G876" s="14"/>
      <c r="H876" s="14"/>
      <c r="I876" s="14"/>
      <c r="J876" s="14"/>
      <c r="K876" s="14"/>
      <c r="L876" s="14"/>
      <c r="M876" s="14"/>
      <c r="N876" s="14"/>
      <c r="O876" s="14"/>
      <c r="P876" s="14"/>
    </row>
    <row r="877" spans="1:16" ht="14" x14ac:dyDescent="0.15">
      <c r="A877" s="16"/>
      <c r="B877" s="140"/>
      <c r="C877" s="140"/>
      <c r="D877" s="140"/>
      <c r="E877" s="140"/>
      <c r="F877" s="140"/>
      <c r="G877" s="14"/>
      <c r="H877" s="14"/>
      <c r="I877" s="14"/>
      <c r="J877" s="14"/>
      <c r="K877" s="14"/>
      <c r="L877" s="14"/>
      <c r="M877" s="14"/>
      <c r="N877" s="14"/>
      <c r="O877" s="14"/>
      <c r="P877" s="14"/>
    </row>
    <row r="878" spans="1:16" ht="14" x14ac:dyDescent="0.15">
      <c r="A878" s="16"/>
      <c r="B878" s="140"/>
      <c r="C878" s="140"/>
      <c r="D878" s="140"/>
      <c r="E878" s="140"/>
      <c r="F878" s="140"/>
      <c r="G878" s="14"/>
      <c r="H878" s="14"/>
      <c r="I878" s="14"/>
      <c r="J878" s="14"/>
      <c r="K878" s="14"/>
      <c r="L878" s="14"/>
      <c r="M878" s="14"/>
      <c r="N878" s="14"/>
      <c r="O878" s="14"/>
      <c r="P878" s="14"/>
    </row>
    <row r="879" spans="1:16" ht="14" x14ac:dyDescent="0.15">
      <c r="A879" s="16"/>
      <c r="B879" s="140"/>
      <c r="C879" s="140"/>
      <c r="D879" s="140"/>
      <c r="E879" s="140"/>
      <c r="F879" s="140"/>
      <c r="G879" s="14"/>
      <c r="H879" s="14"/>
      <c r="I879" s="14"/>
      <c r="J879" s="14"/>
      <c r="K879" s="14"/>
      <c r="L879" s="14"/>
      <c r="M879" s="14"/>
      <c r="N879" s="14"/>
      <c r="O879" s="14"/>
      <c r="P879" s="14"/>
    </row>
    <row r="880" spans="1:16" ht="14" x14ac:dyDescent="0.15">
      <c r="A880" s="16"/>
      <c r="B880" s="140"/>
      <c r="C880" s="140"/>
      <c r="D880" s="140"/>
      <c r="E880" s="140"/>
      <c r="F880" s="140"/>
      <c r="G880" s="14"/>
      <c r="H880" s="14"/>
      <c r="I880" s="14"/>
      <c r="J880" s="14"/>
      <c r="K880" s="14"/>
      <c r="L880" s="14"/>
      <c r="M880" s="14"/>
      <c r="N880" s="14"/>
      <c r="O880" s="14"/>
      <c r="P880" s="14"/>
    </row>
    <row r="881" spans="1:16" ht="14" x14ac:dyDescent="0.15">
      <c r="A881" s="16"/>
      <c r="B881" s="140"/>
      <c r="C881" s="140"/>
      <c r="D881" s="140"/>
      <c r="E881" s="140"/>
      <c r="F881" s="140"/>
      <c r="G881" s="14"/>
      <c r="H881" s="14"/>
      <c r="I881" s="14"/>
      <c r="J881" s="14"/>
      <c r="K881" s="14"/>
      <c r="L881" s="14"/>
      <c r="M881" s="14"/>
      <c r="N881" s="14"/>
      <c r="O881" s="14"/>
      <c r="P881" s="14"/>
    </row>
    <row r="882" spans="1:16" ht="14" x14ac:dyDescent="0.15">
      <c r="A882" s="16"/>
      <c r="B882" s="140"/>
      <c r="C882" s="140"/>
      <c r="D882" s="140"/>
      <c r="E882" s="140"/>
      <c r="F882" s="140"/>
      <c r="G882" s="14"/>
      <c r="H882" s="14"/>
      <c r="I882" s="14"/>
      <c r="J882" s="14"/>
      <c r="K882" s="14"/>
      <c r="L882" s="14"/>
      <c r="M882" s="14"/>
      <c r="N882" s="14"/>
      <c r="O882" s="14"/>
      <c r="P882" s="14"/>
    </row>
    <row r="883" spans="1:16" ht="14" x14ac:dyDescent="0.15">
      <c r="A883" s="16"/>
      <c r="B883" s="140"/>
      <c r="C883" s="140"/>
      <c r="D883" s="140"/>
      <c r="E883" s="140"/>
      <c r="F883" s="140"/>
      <c r="G883" s="14"/>
      <c r="H883" s="14"/>
      <c r="I883" s="14"/>
      <c r="J883" s="14"/>
      <c r="K883" s="14"/>
      <c r="L883" s="14"/>
      <c r="M883" s="14"/>
      <c r="N883" s="14"/>
      <c r="O883" s="14"/>
      <c r="P883" s="14"/>
    </row>
    <row r="884" spans="1:16" ht="14" x14ac:dyDescent="0.15">
      <c r="A884" s="16"/>
      <c r="B884" s="140"/>
      <c r="C884" s="140"/>
      <c r="D884" s="140"/>
      <c r="E884" s="140"/>
      <c r="F884" s="140"/>
      <c r="G884" s="14"/>
      <c r="H884" s="14"/>
      <c r="I884" s="14"/>
      <c r="J884" s="14"/>
      <c r="K884" s="14"/>
      <c r="L884" s="14"/>
      <c r="M884" s="14"/>
      <c r="N884" s="14"/>
      <c r="O884" s="14"/>
      <c r="P884" s="14"/>
    </row>
    <row r="885" spans="1:16" ht="14" x14ac:dyDescent="0.15">
      <c r="A885" s="16"/>
      <c r="B885" s="140"/>
      <c r="C885" s="140"/>
      <c r="D885" s="140"/>
      <c r="E885" s="140"/>
      <c r="F885" s="140"/>
      <c r="G885" s="14"/>
      <c r="H885" s="14"/>
      <c r="I885" s="14"/>
      <c r="J885" s="14"/>
      <c r="K885" s="14"/>
      <c r="L885" s="14"/>
      <c r="M885" s="14"/>
      <c r="N885" s="14"/>
      <c r="O885" s="14"/>
      <c r="P885" s="14"/>
    </row>
    <row r="886" spans="1:16" ht="14" x14ac:dyDescent="0.15">
      <c r="A886" s="16"/>
      <c r="B886" s="140"/>
      <c r="C886" s="140"/>
      <c r="D886" s="140"/>
      <c r="E886" s="140"/>
      <c r="F886" s="140"/>
      <c r="G886" s="14"/>
      <c r="H886" s="14"/>
      <c r="I886" s="14"/>
      <c r="J886" s="14"/>
      <c r="K886" s="14"/>
      <c r="L886" s="14"/>
      <c r="M886" s="14"/>
      <c r="N886" s="14"/>
      <c r="O886" s="14"/>
      <c r="P886" s="14"/>
    </row>
    <row r="887" spans="1:16" ht="14" x14ac:dyDescent="0.15">
      <c r="A887" s="16"/>
      <c r="B887" s="140"/>
      <c r="C887" s="140"/>
      <c r="D887" s="140"/>
      <c r="E887" s="140"/>
      <c r="F887" s="140"/>
      <c r="G887" s="14"/>
      <c r="H887" s="14"/>
      <c r="I887" s="14"/>
      <c r="J887" s="14"/>
      <c r="K887" s="14"/>
      <c r="L887" s="14"/>
      <c r="M887" s="14"/>
      <c r="N887" s="14"/>
      <c r="O887" s="14"/>
      <c r="P887" s="14"/>
    </row>
    <row r="888" spans="1:16" ht="14" x14ac:dyDescent="0.15">
      <c r="A888" s="16"/>
      <c r="B888" s="140"/>
      <c r="C888" s="140"/>
      <c r="D888" s="140"/>
      <c r="E888" s="140"/>
      <c r="F888" s="140"/>
      <c r="G888" s="14"/>
      <c r="H888" s="14"/>
      <c r="I888" s="14"/>
      <c r="J888" s="14"/>
      <c r="K888" s="14"/>
      <c r="L888" s="14"/>
      <c r="M888" s="14"/>
      <c r="N888" s="14"/>
      <c r="O888" s="14"/>
      <c r="P888" s="14"/>
    </row>
    <row r="889" spans="1:16" ht="14" x14ac:dyDescent="0.15">
      <c r="A889" s="16"/>
      <c r="B889" s="140"/>
      <c r="C889" s="140"/>
      <c r="D889" s="140"/>
      <c r="E889" s="140"/>
      <c r="F889" s="140"/>
      <c r="G889" s="14"/>
      <c r="H889" s="14"/>
      <c r="I889" s="14"/>
      <c r="J889" s="14"/>
      <c r="K889" s="14"/>
      <c r="L889" s="14"/>
      <c r="M889" s="14"/>
      <c r="N889" s="14"/>
      <c r="O889" s="14"/>
      <c r="P889" s="14"/>
    </row>
    <row r="890" spans="1:16" ht="14" x14ac:dyDescent="0.15">
      <c r="A890" s="16"/>
      <c r="B890" s="140"/>
      <c r="C890" s="140"/>
      <c r="D890" s="140"/>
      <c r="E890" s="140"/>
      <c r="F890" s="140"/>
      <c r="G890" s="14"/>
      <c r="H890" s="14"/>
      <c r="I890" s="14"/>
      <c r="J890" s="14"/>
      <c r="K890" s="14"/>
      <c r="L890" s="14"/>
      <c r="M890" s="14"/>
      <c r="N890" s="14"/>
      <c r="O890" s="14"/>
      <c r="P890" s="14"/>
    </row>
    <row r="891" spans="1:16" ht="14" x14ac:dyDescent="0.15">
      <c r="A891" s="16"/>
      <c r="B891" s="140"/>
      <c r="C891" s="140"/>
      <c r="D891" s="140"/>
      <c r="E891" s="140"/>
      <c r="F891" s="140"/>
      <c r="G891" s="14"/>
      <c r="H891" s="14"/>
      <c r="I891" s="14"/>
      <c r="J891" s="14"/>
      <c r="K891" s="14"/>
      <c r="L891" s="14"/>
      <c r="M891" s="14"/>
      <c r="N891" s="14"/>
      <c r="O891" s="14"/>
      <c r="P891" s="14"/>
    </row>
    <row r="892" spans="1:16" ht="14" x14ac:dyDescent="0.15">
      <c r="A892" s="16"/>
      <c r="B892" s="140"/>
      <c r="C892" s="140"/>
      <c r="D892" s="140"/>
      <c r="E892" s="140"/>
      <c r="F892" s="140"/>
      <c r="G892" s="14"/>
      <c r="H892" s="14"/>
      <c r="I892" s="14"/>
      <c r="J892" s="14"/>
      <c r="K892" s="14"/>
      <c r="L892" s="14"/>
      <c r="M892" s="14"/>
      <c r="N892" s="14"/>
      <c r="O892" s="14"/>
      <c r="P892" s="14"/>
    </row>
    <row r="893" spans="1:16" ht="14" x14ac:dyDescent="0.15">
      <c r="A893" s="16"/>
      <c r="B893" s="140"/>
      <c r="C893" s="140"/>
      <c r="D893" s="140"/>
      <c r="E893" s="140"/>
      <c r="F893" s="140"/>
      <c r="G893" s="14"/>
      <c r="H893" s="14"/>
      <c r="I893" s="14"/>
      <c r="J893" s="14"/>
      <c r="K893" s="14"/>
      <c r="L893" s="14"/>
      <c r="M893" s="14"/>
      <c r="N893" s="14"/>
      <c r="O893" s="14"/>
      <c r="P893" s="14"/>
    </row>
    <row r="894" spans="1:16" ht="14" x14ac:dyDescent="0.15">
      <c r="A894" s="16"/>
      <c r="B894" s="140"/>
      <c r="C894" s="140"/>
      <c r="D894" s="140"/>
      <c r="E894" s="140"/>
      <c r="F894" s="140"/>
      <c r="G894" s="14"/>
      <c r="H894" s="14"/>
      <c r="I894" s="14"/>
      <c r="J894" s="14"/>
      <c r="K894" s="14"/>
      <c r="L894" s="14"/>
      <c r="M894" s="14"/>
      <c r="N894" s="14"/>
      <c r="O894" s="14"/>
      <c r="P894" s="14"/>
    </row>
    <row r="895" spans="1:16" ht="14" x14ac:dyDescent="0.15">
      <c r="A895" s="16"/>
      <c r="B895" s="140"/>
      <c r="C895" s="140"/>
      <c r="D895" s="140"/>
      <c r="E895" s="140"/>
      <c r="F895" s="140"/>
      <c r="G895" s="14"/>
      <c r="H895" s="14"/>
      <c r="I895" s="14"/>
      <c r="J895" s="14"/>
      <c r="K895" s="14"/>
      <c r="L895" s="14"/>
      <c r="M895" s="14"/>
      <c r="N895" s="14"/>
      <c r="O895" s="14"/>
      <c r="P895" s="14"/>
    </row>
    <row r="896" spans="1:16" ht="14" x14ac:dyDescent="0.15">
      <c r="A896" s="16"/>
      <c r="B896" s="140"/>
      <c r="C896" s="140"/>
      <c r="D896" s="140"/>
      <c r="E896" s="140"/>
      <c r="F896" s="140"/>
      <c r="G896" s="14"/>
      <c r="H896" s="14"/>
      <c r="I896" s="14"/>
      <c r="J896" s="14"/>
      <c r="K896" s="14"/>
      <c r="L896" s="14"/>
      <c r="M896" s="14"/>
      <c r="N896" s="14"/>
      <c r="O896" s="14"/>
      <c r="P896" s="14"/>
    </row>
    <row r="897" spans="1:16" ht="14" x14ac:dyDescent="0.15">
      <c r="A897" s="16"/>
      <c r="B897" s="140"/>
      <c r="C897" s="140"/>
      <c r="D897" s="140"/>
      <c r="E897" s="140"/>
      <c r="F897" s="140"/>
      <c r="G897" s="14"/>
      <c r="H897" s="14"/>
      <c r="I897" s="14"/>
      <c r="J897" s="14"/>
      <c r="K897" s="14"/>
      <c r="L897" s="14"/>
      <c r="M897" s="14"/>
      <c r="N897" s="14"/>
      <c r="O897" s="14"/>
      <c r="P897" s="14"/>
    </row>
    <row r="898" spans="1:16" ht="14" x14ac:dyDescent="0.15">
      <c r="A898" s="16"/>
      <c r="B898" s="140"/>
      <c r="C898" s="140"/>
      <c r="D898" s="140"/>
      <c r="E898" s="140"/>
      <c r="F898" s="140"/>
      <c r="G898" s="14"/>
      <c r="H898" s="14"/>
      <c r="I898" s="14"/>
      <c r="J898" s="14"/>
      <c r="K898" s="14"/>
      <c r="L898" s="14"/>
      <c r="M898" s="14"/>
      <c r="N898" s="14"/>
      <c r="O898" s="14"/>
      <c r="P898" s="14"/>
    </row>
    <row r="899" spans="1:16" ht="14" x14ac:dyDescent="0.15">
      <c r="A899" s="16"/>
      <c r="B899" s="140"/>
      <c r="C899" s="140"/>
      <c r="D899" s="140"/>
      <c r="E899" s="140"/>
      <c r="F899" s="140"/>
      <c r="G899" s="14"/>
      <c r="H899" s="14"/>
      <c r="I899" s="14"/>
      <c r="J899" s="14"/>
      <c r="K899" s="14"/>
      <c r="L899" s="14"/>
      <c r="M899" s="14"/>
      <c r="N899" s="14"/>
      <c r="O899" s="14"/>
      <c r="P899" s="14"/>
    </row>
    <row r="900" spans="1:16" ht="14" x14ac:dyDescent="0.15">
      <c r="A900" s="16"/>
      <c r="B900" s="140"/>
      <c r="C900" s="140"/>
      <c r="D900" s="140"/>
      <c r="E900" s="140"/>
      <c r="F900" s="140"/>
      <c r="G900" s="14"/>
      <c r="H900" s="14"/>
      <c r="I900" s="14"/>
      <c r="J900" s="14"/>
      <c r="K900" s="14"/>
      <c r="L900" s="14"/>
      <c r="M900" s="14"/>
      <c r="N900" s="14"/>
      <c r="O900" s="14"/>
      <c r="P900" s="14"/>
    </row>
    <row r="901" spans="1:16" ht="14" x14ac:dyDescent="0.15">
      <c r="A901" s="16"/>
      <c r="B901" s="140"/>
      <c r="C901" s="140"/>
      <c r="D901" s="140"/>
      <c r="E901" s="140"/>
      <c r="F901" s="140"/>
      <c r="G901" s="14"/>
      <c r="H901" s="14"/>
      <c r="I901" s="14"/>
      <c r="J901" s="14"/>
      <c r="K901" s="14"/>
      <c r="L901" s="14"/>
      <c r="M901" s="14"/>
      <c r="N901" s="14"/>
      <c r="O901" s="14"/>
      <c r="P901" s="14"/>
    </row>
    <row r="902" spans="1:16" ht="14" x14ac:dyDescent="0.15">
      <c r="A902" s="16"/>
      <c r="B902" s="140"/>
      <c r="C902" s="140"/>
      <c r="D902" s="140"/>
      <c r="E902" s="140"/>
      <c r="F902" s="140"/>
      <c r="G902" s="14"/>
      <c r="H902" s="14"/>
      <c r="I902" s="14"/>
      <c r="J902" s="14"/>
      <c r="K902" s="14"/>
      <c r="L902" s="14"/>
      <c r="M902" s="14"/>
      <c r="N902" s="14"/>
      <c r="O902" s="14"/>
      <c r="P902" s="14"/>
    </row>
    <row r="903" spans="1:16" ht="14" x14ac:dyDescent="0.15">
      <c r="A903" s="16"/>
      <c r="B903" s="140"/>
      <c r="C903" s="140"/>
      <c r="D903" s="140"/>
      <c r="E903" s="140"/>
      <c r="F903" s="140"/>
      <c r="G903" s="14"/>
      <c r="H903" s="14"/>
      <c r="I903" s="14"/>
      <c r="J903" s="14"/>
      <c r="K903" s="14"/>
      <c r="L903" s="14"/>
      <c r="M903" s="14"/>
      <c r="N903" s="14"/>
      <c r="O903" s="14"/>
      <c r="P903" s="14"/>
    </row>
    <row r="904" spans="1:16" ht="14" x14ac:dyDescent="0.15">
      <c r="A904" s="16"/>
      <c r="B904" s="140"/>
      <c r="C904" s="140"/>
      <c r="D904" s="140"/>
      <c r="E904" s="140"/>
      <c r="F904" s="140"/>
      <c r="G904" s="14"/>
      <c r="H904" s="14"/>
      <c r="I904" s="14"/>
      <c r="J904" s="14"/>
      <c r="K904" s="14"/>
      <c r="L904" s="14"/>
      <c r="M904" s="14"/>
      <c r="N904" s="14"/>
      <c r="O904" s="14"/>
      <c r="P904" s="14"/>
    </row>
    <row r="905" spans="1:16" ht="14" x14ac:dyDescent="0.15">
      <c r="A905" s="16"/>
      <c r="B905" s="140"/>
      <c r="C905" s="140"/>
      <c r="D905" s="140"/>
      <c r="E905" s="140"/>
      <c r="F905" s="140"/>
      <c r="G905" s="14"/>
      <c r="H905" s="14"/>
      <c r="I905" s="14"/>
      <c r="J905" s="14"/>
      <c r="K905" s="14"/>
      <c r="L905" s="14"/>
      <c r="M905" s="14"/>
      <c r="N905" s="14"/>
      <c r="O905" s="14"/>
      <c r="P905" s="14"/>
    </row>
    <row r="906" spans="1:16" ht="14" x14ac:dyDescent="0.15">
      <c r="A906" s="16"/>
      <c r="B906" s="140"/>
      <c r="C906" s="140"/>
      <c r="D906" s="140"/>
      <c r="E906" s="140"/>
      <c r="F906" s="140"/>
      <c r="G906" s="14"/>
      <c r="H906" s="14"/>
      <c r="I906" s="14"/>
      <c r="J906" s="14"/>
      <c r="K906" s="14"/>
      <c r="L906" s="14"/>
      <c r="M906" s="14"/>
      <c r="N906" s="14"/>
      <c r="O906" s="14"/>
      <c r="P906" s="14"/>
    </row>
    <row r="907" spans="1:16" ht="14" x14ac:dyDescent="0.15">
      <c r="A907" s="16"/>
      <c r="B907" s="140"/>
      <c r="C907" s="140"/>
      <c r="D907" s="140"/>
      <c r="E907" s="140"/>
      <c r="F907" s="140"/>
      <c r="G907" s="14"/>
      <c r="H907" s="14"/>
      <c r="I907" s="14"/>
      <c r="J907" s="14"/>
      <c r="K907" s="14"/>
      <c r="L907" s="14"/>
      <c r="M907" s="14"/>
      <c r="N907" s="14"/>
      <c r="O907" s="14"/>
      <c r="P907" s="14"/>
    </row>
    <row r="908" spans="1:16" ht="14" x14ac:dyDescent="0.15">
      <c r="A908" s="16"/>
      <c r="B908" s="140"/>
      <c r="C908" s="140"/>
      <c r="D908" s="140"/>
      <c r="E908" s="140"/>
      <c r="F908" s="140"/>
      <c r="G908" s="14"/>
      <c r="H908" s="14"/>
      <c r="I908" s="14"/>
      <c r="J908" s="14"/>
      <c r="K908" s="14"/>
      <c r="L908" s="14"/>
      <c r="M908" s="14"/>
      <c r="N908" s="14"/>
      <c r="O908" s="14"/>
      <c r="P908" s="14"/>
    </row>
    <row r="909" spans="1:16" ht="14" x14ac:dyDescent="0.15">
      <c r="A909" s="16"/>
      <c r="B909" s="140"/>
      <c r="C909" s="140"/>
      <c r="D909" s="140"/>
      <c r="E909" s="140"/>
      <c r="F909" s="140"/>
      <c r="G909" s="14"/>
      <c r="H909" s="14"/>
      <c r="I909" s="14"/>
      <c r="J909" s="14"/>
      <c r="K909" s="14"/>
      <c r="L909" s="14"/>
      <c r="M909" s="14"/>
      <c r="N909" s="14"/>
      <c r="O909" s="14"/>
      <c r="P909" s="14"/>
    </row>
    <row r="910" spans="1:16" ht="14" x14ac:dyDescent="0.15">
      <c r="A910" s="16"/>
      <c r="B910" s="140"/>
      <c r="C910" s="140"/>
      <c r="D910" s="140"/>
      <c r="E910" s="140"/>
      <c r="F910" s="140"/>
      <c r="G910" s="14"/>
      <c r="H910" s="14"/>
      <c r="I910" s="14"/>
      <c r="J910" s="14"/>
      <c r="K910" s="14"/>
      <c r="L910" s="14"/>
      <c r="M910" s="14"/>
      <c r="N910" s="14"/>
      <c r="O910" s="14"/>
      <c r="P910" s="14"/>
    </row>
    <row r="911" spans="1:16" ht="14" x14ac:dyDescent="0.15">
      <c r="A911" s="16"/>
      <c r="B911" s="140"/>
      <c r="C911" s="140"/>
      <c r="D911" s="140"/>
      <c r="E911" s="140"/>
      <c r="F911" s="140"/>
      <c r="G911" s="14"/>
      <c r="H911" s="14"/>
      <c r="I911" s="14"/>
      <c r="J911" s="14"/>
      <c r="K911" s="14"/>
      <c r="L911" s="14"/>
      <c r="M911" s="14"/>
      <c r="N911" s="14"/>
      <c r="O911" s="14"/>
      <c r="P911" s="14"/>
    </row>
    <row r="912" spans="1:16" ht="14" x14ac:dyDescent="0.15">
      <c r="A912" s="16"/>
      <c r="B912" s="140"/>
      <c r="C912" s="140"/>
      <c r="D912" s="140"/>
      <c r="E912" s="140"/>
      <c r="F912" s="140"/>
      <c r="G912" s="14"/>
      <c r="H912" s="14"/>
      <c r="I912" s="14"/>
      <c r="J912" s="14"/>
      <c r="K912" s="14"/>
      <c r="L912" s="14"/>
      <c r="M912" s="14"/>
      <c r="N912" s="14"/>
      <c r="O912" s="14"/>
      <c r="P912" s="14"/>
    </row>
    <row r="913" spans="1:16" ht="14" x14ac:dyDescent="0.15">
      <c r="A913" s="16"/>
      <c r="B913" s="140"/>
      <c r="C913" s="140"/>
      <c r="D913" s="140"/>
      <c r="E913" s="140"/>
      <c r="F913" s="140"/>
      <c r="G913" s="14"/>
      <c r="H913" s="14"/>
      <c r="I913" s="14"/>
      <c r="J913" s="14"/>
      <c r="K913" s="14"/>
      <c r="L913" s="14"/>
      <c r="M913" s="14"/>
      <c r="N913" s="14"/>
      <c r="O913" s="14"/>
      <c r="P913" s="14"/>
    </row>
    <row r="914" spans="1:16" ht="14" x14ac:dyDescent="0.15">
      <c r="A914" s="16"/>
      <c r="B914" s="140"/>
      <c r="C914" s="140"/>
      <c r="D914" s="140"/>
      <c r="E914" s="140"/>
      <c r="F914" s="140"/>
      <c r="G914" s="14"/>
      <c r="H914" s="14"/>
      <c r="I914" s="14"/>
      <c r="J914" s="14"/>
      <c r="K914" s="14"/>
      <c r="L914" s="14"/>
      <c r="M914" s="14"/>
      <c r="N914" s="14"/>
      <c r="O914" s="14"/>
      <c r="P914" s="14"/>
    </row>
    <row r="915" spans="1:16" ht="14" x14ac:dyDescent="0.15">
      <c r="A915" s="16"/>
      <c r="B915" s="140"/>
      <c r="C915" s="140"/>
      <c r="D915" s="140"/>
      <c r="E915" s="140"/>
      <c r="F915" s="140"/>
      <c r="G915" s="14"/>
      <c r="H915" s="14"/>
      <c r="I915" s="14"/>
      <c r="J915" s="14"/>
      <c r="K915" s="14"/>
      <c r="L915" s="14"/>
      <c r="M915" s="14"/>
      <c r="N915" s="14"/>
      <c r="O915" s="14"/>
      <c r="P915" s="14"/>
    </row>
    <row r="916" spans="1:16" ht="14" x14ac:dyDescent="0.15">
      <c r="A916" s="16"/>
      <c r="B916" s="140"/>
      <c r="C916" s="140"/>
      <c r="D916" s="140"/>
      <c r="E916" s="140"/>
      <c r="F916" s="140"/>
      <c r="G916" s="14"/>
      <c r="H916" s="14"/>
      <c r="I916" s="14"/>
      <c r="J916" s="14"/>
      <c r="K916" s="14"/>
      <c r="L916" s="14"/>
      <c r="M916" s="14"/>
      <c r="N916" s="14"/>
      <c r="O916" s="14"/>
      <c r="P916" s="14"/>
    </row>
    <row r="917" spans="1:16" ht="14" x14ac:dyDescent="0.15">
      <c r="A917" s="16"/>
      <c r="B917" s="140"/>
      <c r="C917" s="140"/>
      <c r="D917" s="140"/>
      <c r="E917" s="140"/>
      <c r="F917" s="140"/>
      <c r="G917" s="14"/>
      <c r="H917" s="14"/>
      <c r="I917" s="14"/>
      <c r="J917" s="14"/>
      <c r="K917" s="14"/>
      <c r="L917" s="14"/>
      <c r="M917" s="14"/>
      <c r="N917" s="14"/>
      <c r="O917" s="14"/>
      <c r="P917" s="14"/>
    </row>
    <row r="918" spans="1:16" ht="14" x14ac:dyDescent="0.15">
      <c r="A918" s="16"/>
      <c r="B918" s="140"/>
      <c r="C918" s="140"/>
      <c r="D918" s="140"/>
      <c r="E918" s="140"/>
      <c r="F918" s="140"/>
      <c r="G918" s="14"/>
      <c r="H918" s="14"/>
      <c r="I918" s="14"/>
      <c r="J918" s="14"/>
      <c r="K918" s="14"/>
      <c r="L918" s="14"/>
      <c r="M918" s="14"/>
      <c r="N918" s="14"/>
      <c r="O918" s="14"/>
      <c r="P918" s="14"/>
    </row>
    <row r="919" spans="1:16" ht="14" x14ac:dyDescent="0.15">
      <c r="A919" s="16"/>
      <c r="B919" s="140"/>
      <c r="C919" s="140"/>
      <c r="D919" s="140"/>
      <c r="E919" s="140"/>
      <c r="F919" s="140"/>
      <c r="G919" s="14"/>
      <c r="H919" s="14"/>
      <c r="I919" s="14"/>
      <c r="J919" s="14"/>
      <c r="K919" s="14"/>
      <c r="L919" s="14"/>
      <c r="M919" s="14"/>
      <c r="N919" s="14"/>
      <c r="O919" s="14"/>
      <c r="P919" s="14"/>
    </row>
    <row r="920" spans="1:16" ht="14" x14ac:dyDescent="0.15">
      <c r="A920" s="16"/>
      <c r="B920" s="140"/>
      <c r="C920" s="140"/>
      <c r="D920" s="140"/>
      <c r="E920" s="140"/>
      <c r="F920" s="140"/>
      <c r="G920" s="14"/>
      <c r="H920" s="14"/>
      <c r="I920" s="14"/>
      <c r="J920" s="14"/>
      <c r="K920" s="14"/>
      <c r="L920" s="14"/>
      <c r="M920" s="14"/>
      <c r="N920" s="14"/>
      <c r="O920" s="14"/>
      <c r="P920" s="14"/>
    </row>
    <row r="921" spans="1:16" ht="14" x14ac:dyDescent="0.15">
      <c r="A921" s="16"/>
      <c r="B921" s="140"/>
      <c r="C921" s="140"/>
      <c r="D921" s="140"/>
      <c r="E921" s="140"/>
      <c r="F921" s="140"/>
      <c r="G921" s="14"/>
      <c r="H921" s="14"/>
      <c r="I921" s="14"/>
      <c r="J921" s="14"/>
      <c r="K921" s="14"/>
      <c r="L921" s="14"/>
      <c r="M921" s="14"/>
      <c r="N921" s="14"/>
      <c r="O921" s="14"/>
      <c r="P921" s="14"/>
    </row>
    <row r="922" spans="1:16" ht="14" x14ac:dyDescent="0.15">
      <c r="A922" s="16"/>
      <c r="B922" s="140"/>
      <c r="C922" s="140"/>
      <c r="D922" s="140"/>
      <c r="E922" s="140"/>
      <c r="F922" s="140"/>
      <c r="G922" s="14"/>
      <c r="H922" s="14"/>
      <c r="I922" s="14"/>
      <c r="J922" s="14"/>
      <c r="K922" s="14"/>
      <c r="L922" s="14"/>
      <c r="M922" s="14"/>
      <c r="N922" s="14"/>
      <c r="O922" s="14"/>
      <c r="P922" s="14"/>
    </row>
    <row r="923" spans="1:16" ht="14" x14ac:dyDescent="0.15">
      <c r="A923" s="16"/>
      <c r="B923" s="140"/>
      <c r="C923" s="140"/>
      <c r="D923" s="140"/>
      <c r="E923" s="140"/>
      <c r="F923" s="140"/>
      <c r="G923" s="14"/>
      <c r="H923" s="14"/>
      <c r="I923" s="14"/>
      <c r="J923" s="14"/>
      <c r="K923" s="14"/>
      <c r="L923" s="14"/>
      <c r="M923" s="14"/>
      <c r="N923" s="14"/>
      <c r="O923" s="14"/>
      <c r="P923" s="14"/>
    </row>
    <row r="924" spans="1:16" ht="14" x14ac:dyDescent="0.15">
      <c r="A924" s="16"/>
      <c r="B924" s="140"/>
      <c r="C924" s="140"/>
      <c r="D924" s="140"/>
      <c r="E924" s="140"/>
      <c r="F924" s="140"/>
      <c r="G924" s="14"/>
      <c r="H924" s="14"/>
      <c r="I924" s="14"/>
      <c r="J924" s="14"/>
      <c r="K924" s="14"/>
      <c r="L924" s="14"/>
      <c r="M924" s="14"/>
      <c r="N924" s="14"/>
      <c r="O924" s="14"/>
      <c r="P924" s="14"/>
    </row>
    <row r="925" spans="1:16" ht="14" x14ac:dyDescent="0.15">
      <c r="A925" s="16"/>
      <c r="B925" s="140"/>
      <c r="C925" s="140"/>
      <c r="D925" s="140"/>
      <c r="E925" s="140"/>
      <c r="F925" s="140"/>
      <c r="G925" s="14"/>
      <c r="H925" s="14"/>
      <c r="I925" s="14"/>
      <c r="J925" s="14"/>
      <c r="K925" s="14"/>
      <c r="L925" s="14"/>
      <c r="M925" s="14"/>
      <c r="N925" s="14"/>
      <c r="O925" s="14"/>
      <c r="P925" s="14"/>
    </row>
    <row r="926" spans="1:16" ht="14" x14ac:dyDescent="0.15">
      <c r="A926" s="16"/>
      <c r="B926" s="140"/>
      <c r="C926" s="140"/>
      <c r="D926" s="140"/>
      <c r="E926" s="140"/>
      <c r="F926" s="140"/>
      <c r="G926" s="14"/>
      <c r="H926" s="14"/>
      <c r="I926" s="14"/>
      <c r="J926" s="14"/>
      <c r="K926" s="14"/>
      <c r="L926" s="14"/>
      <c r="M926" s="14"/>
      <c r="N926" s="14"/>
      <c r="O926" s="14"/>
      <c r="P926" s="14"/>
    </row>
    <row r="927" spans="1:16" ht="14" x14ac:dyDescent="0.15">
      <c r="A927" s="16"/>
      <c r="B927" s="140"/>
      <c r="C927" s="140"/>
      <c r="D927" s="140"/>
      <c r="E927" s="140"/>
      <c r="F927" s="140"/>
      <c r="G927" s="14"/>
      <c r="H927" s="14"/>
      <c r="I927" s="14"/>
      <c r="J927" s="14"/>
      <c r="K927" s="14"/>
      <c r="L927" s="14"/>
      <c r="M927" s="14"/>
      <c r="N927" s="14"/>
      <c r="O927" s="14"/>
      <c r="P927" s="14"/>
    </row>
    <row r="928" spans="1:16" ht="14" x14ac:dyDescent="0.15">
      <c r="A928" s="16"/>
      <c r="B928" s="140"/>
      <c r="C928" s="140"/>
      <c r="D928" s="140"/>
      <c r="E928" s="140"/>
      <c r="F928" s="140"/>
      <c r="G928" s="14"/>
      <c r="H928" s="14"/>
      <c r="I928" s="14"/>
      <c r="J928" s="14"/>
      <c r="K928" s="14"/>
      <c r="L928" s="14"/>
      <c r="M928" s="14"/>
      <c r="N928" s="14"/>
      <c r="O928" s="14"/>
      <c r="P928" s="14"/>
    </row>
    <row r="929" spans="1:16" ht="14" x14ac:dyDescent="0.15">
      <c r="A929" s="16"/>
      <c r="B929" s="140"/>
      <c r="C929" s="140"/>
      <c r="D929" s="140"/>
      <c r="E929" s="140"/>
      <c r="F929" s="140"/>
      <c r="G929" s="14"/>
      <c r="H929" s="14"/>
      <c r="I929" s="14"/>
      <c r="J929" s="14"/>
      <c r="K929" s="14"/>
      <c r="L929" s="14"/>
      <c r="M929" s="14"/>
      <c r="N929" s="14"/>
      <c r="O929" s="14"/>
      <c r="P929" s="14"/>
    </row>
    <row r="930" spans="1:16" ht="14" x14ac:dyDescent="0.15">
      <c r="A930" s="16"/>
      <c r="B930" s="140"/>
      <c r="C930" s="140"/>
      <c r="D930" s="140"/>
      <c r="E930" s="140"/>
      <c r="F930" s="140"/>
      <c r="G930" s="14"/>
      <c r="H930" s="14"/>
      <c r="I930" s="14"/>
      <c r="J930" s="14"/>
      <c r="K930" s="14"/>
      <c r="L930" s="14"/>
      <c r="M930" s="14"/>
      <c r="N930" s="14"/>
      <c r="O930" s="14"/>
      <c r="P930" s="14"/>
    </row>
    <row r="931" spans="1:16" ht="14" x14ac:dyDescent="0.15">
      <c r="A931" s="16"/>
      <c r="B931" s="140"/>
      <c r="C931" s="140"/>
      <c r="D931" s="140"/>
      <c r="E931" s="140"/>
      <c r="F931" s="140"/>
      <c r="G931" s="14"/>
      <c r="H931" s="14"/>
      <c r="I931" s="14"/>
      <c r="J931" s="14"/>
      <c r="K931" s="14"/>
      <c r="L931" s="14"/>
      <c r="M931" s="14"/>
      <c r="N931" s="14"/>
      <c r="O931" s="14"/>
      <c r="P931" s="14"/>
    </row>
    <row r="932" spans="1:16" ht="14" x14ac:dyDescent="0.15">
      <c r="A932" s="16"/>
      <c r="B932" s="140"/>
      <c r="C932" s="140"/>
      <c r="D932" s="140"/>
      <c r="E932" s="140"/>
      <c r="F932" s="140"/>
      <c r="G932" s="14"/>
      <c r="H932" s="14"/>
      <c r="I932" s="14"/>
      <c r="J932" s="14"/>
      <c r="K932" s="14"/>
      <c r="L932" s="14"/>
      <c r="M932" s="14"/>
      <c r="N932" s="14"/>
      <c r="O932" s="14"/>
      <c r="P932" s="14"/>
    </row>
    <row r="933" spans="1:16" ht="14" x14ac:dyDescent="0.15">
      <c r="A933" s="16"/>
      <c r="B933" s="140"/>
      <c r="C933" s="140"/>
      <c r="D933" s="140"/>
      <c r="E933" s="140"/>
      <c r="F933" s="140"/>
      <c r="G933" s="14"/>
      <c r="H933" s="14"/>
      <c r="I933" s="14"/>
      <c r="J933" s="14"/>
      <c r="K933" s="14"/>
      <c r="L933" s="14"/>
      <c r="M933" s="14"/>
      <c r="N933" s="14"/>
      <c r="O933" s="14"/>
      <c r="P933" s="14"/>
    </row>
    <row r="934" spans="1:16" ht="14" x14ac:dyDescent="0.15">
      <c r="A934" s="16"/>
      <c r="B934" s="140"/>
      <c r="C934" s="140"/>
      <c r="D934" s="140"/>
      <c r="E934" s="140"/>
      <c r="F934" s="140"/>
      <c r="G934" s="14"/>
      <c r="H934" s="14"/>
      <c r="I934" s="14"/>
      <c r="J934" s="14"/>
      <c r="K934" s="14"/>
      <c r="L934" s="14"/>
      <c r="M934" s="14"/>
      <c r="N934" s="14"/>
      <c r="O934" s="14"/>
      <c r="P934" s="14"/>
    </row>
    <row r="935" spans="1:16" ht="14" x14ac:dyDescent="0.15">
      <c r="A935" s="16"/>
      <c r="B935" s="140"/>
      <c r="C935" s="140"/>
      <c r="D935" s="140"/>
      <c r="E935" s="140"/>
      <c r="F935" s="140"/>
      <c r="G935" s="14"/>
      <c r="H935" s="14"/>
      <c r="I935" s="14"/>
      <c r="J935" s="14"/>
      <c r="K935" s="14"/>
      <c r="L935" s="14"/>
      <c r="M935" s="14"/>
      <c r="N935" s="14"/>
      <c r="O935" s="14"/>
      <c r="P935" s="14"/>
    </row>
    <row r="936" spans="1:16" ht="14" x14ac:dyDescent="0.15">
      <c r="A936" s="16"/>
      <c r="B936" s="140"/>
      <c r="C936" s="140"/>
      <c r="D936" s="140"/>
      <c r="E936" s="140"/>
      <c r="F936" s="140"/>
      <c r="G936" s="14"/>
      <c r="H936" s="14"/>
      <c r="I936" s="14"/>
      <c r="J936" s="14"/>
      <c r="K936" s="14"/>
      <c r="L936" s="14"/>
      <c r="M936" s="14"/>
      <c r="N936" s="14"/>
      <c r="O936" s="14"/>
      <c r="P936" s="14"/>
    </row>
    <row r="937" spans="1:16" ht="14" x14ac:dyDescent="0.15">
      <c r="A937" s="16"/>
      <c r="B937" s="140"/>
      <c r="C937" s="140"/>
      <c r="D937" s="140"/>
      <c r="E937" s="140"/>
      <c r="F937" s="140"/>
      <c r="G937" s="14"/>
      <c r="H937" s="14"/>
      <c r="I937" s="14"/>
      <c r="J937" s="14"/>
      <c r="K937" s="14"/>
      <c r="L937" s="14"/>
      <c r="M937" s="14"/>
      <c r="N937" s="14"/>
      <c r="O937" s="14"/>
      <c r="P937" s="14"/>
    </row>
    <row r="938" spans="1:16" ht="14" x14ac:dyDescent="0.15">
      <c r="A938" s="16"/>
      <c r="B938" s="140"/>
      <c r="C938" s="140"/>
      <c r="D938" s="140"/>
      <c r="E938" s="140"/>
      <c r="F938" s="140"/>
      <c r="G938" s="14"/>
      <c r="H938" s="14"/>
      <c r="I938" s="14"/>
      <c r="J938" s="14"/>
      <c r="K938" s="14"/>
      <c r="L938" s="14"/>
      <c r="M938" s="14"/>
      <c r="N938" s="14"/>
      <c r="O938" s="14"/>
      <c r="P938" s="14"/>
    </row>
    <row r="939" spans="1:16" ht="14" x14ac:dyDescent="0.15">
      <c r="A939" s="16"/>
      <c r="B939" s="140"/>
      <c r="C939" s="140"/>
      <c r="D939" s="140"/>
      <c r="E939" s="140"/>
      <c r="F939" s="140"/>
      <c r="G939" s="14"/>
      <c r="H939" s="14"/>
      <c r="I939" s="14"/>
      <c r="J939" s="14"/>
      <c r="K939" s="14"/>
      <c r="L939" s="14"/>
      <c r="M939" s="14"/>
      <c r="N939" s="14"/>
      <c r="O939" s="14"/>
      <c r="P939" s="14"/>
    </row>
    <row r="940" spans="1:16" ht="14" x14ac:dyDescent="0.15">
      <c r="A940" s="16"/>
      <c r="B940" s="140"/>
      <c r="C940" s="140"/>
      <c r="D940" s="140"/>
      <c r="E940" s="140"/>
      <c r="F940" s="140"/>
      <c r="G940" s="14"/>
      <c r="H940" s="14"/>
      <c r="I940" s="14"/>
      <c r="J940" s="14"/>
      <c r="K940" s="14"/>
      <c r="L940" s="14"/>
      <c r="M940" s="14"/>
      <c r="N940" s="14"/>
      <c r="O940" s="14"/>
      <c r="P940" s="14"/>
    </row>
    <row r="941" spans="1:16" ht="14" x14ac:dyDescent="0.15">
      <c r="A941" s="16"/>
      <c r="B941" s="140"/>
      <c r="C941" s="140"/>
      <c r="D941" s="140"/>
      <c r="E941" s="140"/>
      <c r="F941" s="140"/>
      <c r="G941" s="14"/>
      <c r="H941" s="14"/>
      <c r="I941" s="14"/>
      <c r="J941" s="14"/>
      <c r="K941" s="14"/>
      <c r="L941" s="14"/>
      <c r="M941" s="14"/>
      <c r="N941" s="14"/>
      <c r="O941" s="14"/>
      <c r="P941" s="14"/>
    </row>
    <row r="942" spans="1:16" ht="14" x14ac:dyDescent="0.15">
      <c r="A942" s="16"/>
      <c r="B942" s="140"/>
      <c r="C942" s="140"/>
      <c r="D942" s="140"/>
      <c r="E942" s="140"/>
      <c r="F942" s="140"/>
      <c r="G942" s="14"/>
      <c r="H942" s="14"/>
      <c r="I942" s="14"/>
      <c r="J942" s="14"/>
      <c r="K942" s="14"/>
      <c r="L942" s="14"/>
      <c r="M942" s="14"/>
      <c r="N942" s="14"/>
      <c r="O942" s="14"/>
      <c r="P942" s="14"/>
    </row>
    <row r="943" spans="1:16" ht="14" x14ac:dyDescent="0.15">
      <c r="A943" s="16"/>
      <c r="B943" s="140"/>
      <c r="C943" s="140"/>
      <c r="D943" s="140"/>
      <c r="E943" s="140"/>
      <c r="F943" s="140"/>
      <c r="G943" s="14"/>
      <c r="H943" s="14"/>
      <c r="I943" s="14"/>
      <c r="J943" s="14"/>
      <c r="K943" s="14"/>
      <c r="L943" s="14"/>
      <c r="M943" s="14"/>
      <c r="N943" s="14"/>
      <c r="O943" s="14"/>
      <c r="P943" s="14"/>
    </row>
    <row r="944" spans="1:16" ht="14" x14ac:dyDescent="0.15">
      <c r="A944" s="16"/>
      <c r="B944" s="140"/>
      <c r="C944" s="140"/>
      <c r="D944" s="140"/>
      <c r="E944" s="140"/>
      <c r="F944" s="140"/>
      <c r="G944" s="14"/>
      <c r="H944" s="14"/>
      <c r="I944" s="14"/>
      <c r="J944" s="14"/>
      <c r="K944" s="14"/>
      <c r="L944" s="14"/>
      <c r="M944" s="14"/>
      <c r="N944" s="14"/>
      <c r="O944" s="14"/>
      <c r="P944" s="14"/>
    </row>
    <row r="945" spans="1:16" ht="14" x14ac:dyDescent="0.15">
      <c r="A945" s="16"/>
      <c r="B945" s="140"/>
      <c r="C945" s="140"/>
      <c r="D945" s="140"/>
      <c r="E945" s="140"/>
      <c r="F945" s="140"/>
      <c r="G945" s="14"/>
      <c r="H945" s="14"/>
      <c r="I945" s="14"/>
      <c r="J945" s="14"/>
      <c r="K945" s="14"/>
      <c r="L945" s="14"/>
      <c r="M945" s="14"/>
      <c r="N945" s="14"/>
      <c r="O945" s="14"/>
      <c r="P945" s="14"/>
    </row>
    <row r="946" spans="1:16" ht="14" x14ac:dyDescent="0.15">
      <c r="A946" s="16"/>
      <c r="B946" s="140"/>
      <c r="C946" s="140"/>
      <c r="D946" s="140"/>
      <c r="E946" s="140"/>
      <c r="F946" s="140"/>
      <c r="G946" s="14"/>
      <c r="H946" s="14"/>
      <c r="I946" s="14"/>
      <c r="J946" s="14"/>
      <c r="K946" s="14"/>
      <c r="L946" s="14"/>
      <c r="M946" s="14"/>
      <c r="N946" s="14"/>
      <c r="O946" s="14"/>
      <c r="P946" s="14"/>
    </row>
    <row r="947" spans="1:16" ht="14" x14ac:dyDescent="0.15">
      <c r="A947" s="16"/>
      <c r="B947" s="140"/>
      <c r="C947" s="140"/>
      <c r="D947" s="140"/>
      <c r="E947" s="140"/>
      <c r="F947" s="140"/>
      <c r="G947" s="14"/>
      <c r="H947" s="14"/>
      <c r="I947" s="14"/>
      <c r="J947" s="14"/>
      <c r="K947" s="14"/>
      <c r="L947" s="14"/>
      <c r="M947" s="14"/>
      <c r="N947" s="14"/>
      <c r="O947" s="14"/>
      <c r="P947" s="14"/>
    </row>
    <row r="948" spans="1:16" ht="14" x14ac:dyDescent="0.15">
      <c r="A948" s="16"/>
      <c r="B948" s="140"/>
      <c r="C948" s="140"/>
      <c r="D948" s="140"/>
      <c r="E948" s="140"/>
      <c r="F948" s="140"/>
      <c r="G948" s="14"/>
      <c r="H948" s="14"/>
      <c r="I948" s="14"/>
      <c r="J948" s="14"/>
      <c r="K948" s="14"/>
      <c r="L948" s="14"/>
      <c r="M948" s="14"/>
      <c r="N948" s="14"/>
      <c r="O948" s="14"/>
      <c r="P948" s="14"/>
    </row>
    <row r="949" spans="1:16" ht="14" x14ac:dyDescent="0.15">
      <c r="A949" s="16"/>
      <c r="B949" s="140"/>
      <c r="C949" s="140"/>
      <c r="D949" s="140"/>
      <c r="E949" s="140"/>
      <c r="F949" s="140"/>
      <c r="G949" s="14"/>
      <c r="H949" s="14"/>
      <c r="I949" s="14"/>
      <c r="J949" s="14"/>
      <c r="K949" s="14"/>
      <c r="L949" s="14"/>
      <c r="M949" s="14"/>
      <c r="N949" s="14"/>
      <c r="O949" s="14"/>
      <c r="P949" s="14"/>
    </row>
    <row r="950" spans="1:16" ht="14" x14ac:dyDescent="0.15">
      <c r="A950" s="16"/>
      <c r="B950" s="140"/>
      <c r="C950" s="140"/>
      <c r="D950" s="140"/>
      <c r="E950" s="140"/>
      <c r="F950" s="140"/>
      <c r="G950" s="14"/>
      <c r="H950" s="14"/>
      <c r="I950" s="14"/>
      <c r="J950" s="14"/>
      <c r="K950" s="14"/>
      <c r="L950" s="14"/>
      <c r="M950" s="14"/>
      <c r="N950" s="14"/>
      <c r="O950" s="14"/>
      <c r="P950" s="14"/>
    </row>
    <row r="951" spans="1:16" ht="14" x14ac:dyDescent="0.15">
      <c r="A951" s="16"/>
      <c r="B951" s="140"/>
      <c r="C951" s="140"/>
      <c r="D951" s="140"/>
      <c r="E951" s="140"/>
      <c r="F951" s="140"/>
      <c r="G951" s="14"/>
      <c r="H951" s="14"/>
      <c r="I951" s="14"/>
      <c r="J951" s="14"/>
      <c r="K951" s="14"/>
      <c r="L951" s="14"/>
      <c r="M951" s="14"/>
      <c r="N951" s="14"/>
      <c r="O951" s="14"/>
      <c r="P951" s="14"/>
    </row>
    <row r="952" spans="1:16" ht="14" x14ac:dyDescent="0.15">
      <c r="A952" s="16"/>
      <c r="B952" s="140"/>
      <c r="C952" s="140"/>
      <c r="D952" s="140"/>
      <c r="E952" s="140"/>
      <c r="F952" s="140"/>
      <c r="G952" s="14"/>
      <c r="H952" s="14"/>
      <c r="I952" s="14"/>
      <c r="J952" s="14"/>
      <c r="K952" s="14"/>
      <c r="L952" s="14"/>
      <c r="M952" s="14"/>
      <c r="N952" s="14"/>
      <c r="O952" s="14"/>
      <c r="P952" s="14"/>
    </row>
    <row r="953" spans="1:16" ht="14" x14ac:dyDescent="0.15">
      <c r="A953" s="16"/>
      <c r="B953" s="140"/>
      <c r="C953" s="140"/>
      <c r="D953" s="140"/>
      <c r="E953" s="140"/>
      <c r="F953" s="140"/>
      <c r="G953" s="14"/>
      <c r="H953" s="14"/>
      <c r="I953" s="14"/>
      <c r="J953" s="14"/>
      <c r="K953" s="14"/>
      <c r="L953" s="14"/>
      <c r="M953" s="14"/>
      <c r="N953" s="14"/>
      <c r="O953" s="14"/>
      <c r="P953" s="14"/>
    </row>
    <row r="954" spans="1:16" ht="14" x14ac:dyDescent="0.15">
      <c r="A954" s="16"/>
      <c r="B954" s="140"/>
      <c r="C954" s="140"/>
      <c r="D954" s="140"/>
      <c r="E954" s="140"/>
      <c r="F954" s="140"/>
      <c r="G954" s="14"/>
      <c r="H954" s="14"/>
      <c r="I954" s="14"/>
      <c r="J954" s="14"/>
      <c r="K954" s="14"/>
      <c r="L954" s="14"/>
      <c r="M954" s="14"/>
      <c r="N954" s="14"/>
      <c r="O954" s="14"/>
      <c r="P954" s="14"/>
    </row>
    <row r="955" spans="1:16" ht="14" x14ac:dyDescent="0.15">
      <c r="A955" s="16"/>
      <c r="B955" s="140"/>
      <c r="C955" s="140"/>
      <c r="D955" s="140"/>
      <c r="E955" s="140"/>
      <c r="F955" s="140"/>
      <c r="G955" s="14"/>
      <c r="H955" s="14"/>
      <c r="I955" s="14"/>
      <c r="J955" s="14"/>
      <c r="K955" s="14"/>
      <c r="L955" s="14"/>
      <c r="M955" s="14"/>
      <c r="N955" s="14"/>
      <c r="O955" s="14"/>
      <c r="P955" s="14"/>
    </row>
    <row r="956" spans="1:16" ht="14" x14ac:dyDescent="0.15">
      <c r="A956" s="16"/>
      <c r="B956" s="140"/>
      <c r="C956" s="140"/>
      <c r="D956" s="140"/>
      <c r="E956" s="140"/>
      <c r="F956" s="140"/>
      <c r="G956" s="14"/>
      <c r="H956" s="14"/>
      <c r="I956" s="14"/>
      <c r="J956" s="14"/>
      <c r="K956" s="14"/>
      <c r="L956" s="14"/>
      <c r="M956" s="14"/>
      <c r="N956" s="14"/>
      <c r="O956" s="14"/>
      <c r="P956" s="14"/>
    </row>
    <row r="957" spans="1:16" ht="14" x14ac:dyDescent="0.15">
      <c r="A957" s="16"/>
      <c r="B957" s="140"/>
      <c r="C957" s="140"/>
      <c r="D957" s="140"/>
      <c r="E957" s="140"/>
      <c r="F957" s="140"/>
      <c r="G957" s="14"/>
      <c r="H957" s="14"/>
      <c r="I957" s="14"/>
      <c r="J957" s="14"/>
      <c r="K957" s="14"/>
      <c r="L957" s="14"/>
      <c r="M957" s="14"/>
      <c r="N957" s="14"/>
      <c r="O957" s="14"/>
      <c r="P957" s="14"/>
    </row>
    <row r="958" spans="1:16" ht="14" x14ac:dyDescent="0.15">
      <c r="A958" s="16"/>
      <c r="B958" s="140"/>
      <c r="C958" s="140"/>
      <c r="D958" s="140"/>
      <c r="E958" s="140"/>
      <c r="F958" s="140"/>
      <c r="G958" s="14"/>
      <c r="H958" s="14"/>
      <c r="I958" s="14"/>
      <c r="J958" s="14"/>
      <c r="K958" s="14"/>
      <c r="L958" s="14"/>
      <c r="M958" s="14"/>
      <c r="N958" s="14"/>
      <c r="O958" s="14"/>
      <c r="P958" s="14"/>
    </row>
    <row r="959" spans="1:16" ht="14" x14ac:dyDescent="0.15">
      <c r="A959" s="16"/>
      <c r="B959" s="140"/>
      <c r="C959" s="140"/>
      <c r="D959" s="140"/>
      <c r="E959" s="140"/>
      <c r="F959" s="140"/>
      <c r="G959" s="14"/>
      <c r="H959" s="14"/>
      <c r="I959" s="14"/>
      <c r="J959" s="14"/>
      <c r="K959" s="14"/>
      <c r="L959" s="14"/>
      <c r="M959" s="14"/>
      <c r="N959" s="14"/>
      <c r="O959" s="14"/>
      <c r="P959" s="14"/>
    </row>
    <row r="960" spans="1:16" ht="14" x14ac:dyDescent="0.15">
      <c r="A960" s="16"/>
      <c r="B960" s="140"/>
      <c r="C960" s="140"/>
      <c r="D960" s="140"/>
      <c r="E960" s="140"/>
      <c r="F960" s="140"/>
      <c r="G960" s="14"/>
      <c r="H960" s="14"/>
      <c r="I960" s="14"/>
      <c r="J960" s="14"/>
      <c r="K960" s="14"/>
      <c r="L960" s="14"/>
      <c r="M960" s="14"/>
      <c r="N960" s="14"/>
      <c r="O960" s="14"/>
      <c r="P960" s="14"/>
    </row>
    <row r="961" spans="1:16" ht="14" x14ac:dyDescent="0.15">
      <c r="A961" s="16"/>
      <c r="B961" s="140"/>
      <c r="C961" s="140"/>
      <c r="D961" s="140"/>
      <c r="E961" s="140"/>
      <c r="F961" s="140"/>
      <c r="G961" s="14"/>
      <c r="H961" s="14"/>
      <c r="I961" s="14"/>
      <c r="J961" s="14"/>
      <c r="K961" s="14"/>
      <c r="L961" s="14"/>
      <c r="M961" s="14"/>
      <c r="N961" s="14"/>
      <c r="O961" s="14"/>
      <c r="P961" s="14"/>
    </row>
    <row r="962" spans="1:16" ht="14" x14ac:dyDescent="0.15">
      <c r="A962" s="16"/>
      <c r="B962" s="140"/>
      <c r="C962" s="140"/>
      <c r="D962" s="140"/>
      <c r="E962" s="140"/>
      <c r="F962" s="140"/>
      <c r="G962" s="14"/>
      <c r="H962" s="14"/>
      <c r="I962" s="14"/>
      <c r="J962" s="14"/>
      <c r="K962" s="14"/>
      <c r="L962" s="14"/>
      <c r="M962" s="14"/>
      <c r="N962" s="14"/>
      <c r="O962" s="14"/>
      <c r="P962" s="14"/>
    </row>
    <row r="963" spans="1:16" ht="14" x14ac:dyDescent="0.15">
      <c r="A963" s="16"/>
      <c r="B963" s="140"/>
      <c r="C963" s="140"/>
      <c r="D963" s="140"/>
      <c r="E963" s="140"/>
      <c r="F963" s="140"/>
      <c r="G963" s="14"/>
      <c r="H963" s="14"/>
      <c r="I963" s="14"/>
      <c r="J963" s="14"/>
      <c r="K963" s="14"/>
      <c r="L963" s="14"/>
      <c r="M963" s="14"/>
      <c r="N963" s="14"/>
      <c r="O963" s="14"/>
      <c r="P963" s="14"/>
    </row>
    <row r="964" spans="1:16" ht="14" x14ac:dyDescent="0.15">
      <c r="A964" s="16"/>
      <c r="B964" s="140"/>
      <c r="C964" s="140"/>
      <c r="D964" s="140"/>
      <c r="E964" s="140"/>
      <c r="F964" s="140"/>
      <c r="G964" s="14"/>
      <c r="H964" s="14"/>
      <c r="I964" s="14"/>
      <c r="J964" s="14"/>
      <c r="K964" s="14"/>
      <c r="L964" s="14"/>
      <c r="M964" s="14"/>
      <c r="N964" s="14"/>
      <c r="O964" s="14"/>
      <c r="P964" s="14"/>
    </row>
    <row r="965" spans="1:16" ht="14" x14ac:dyDescent="0.15">
      <c r="A965" s="16"/>
      <c r="B965" s="140"/>
      <c r="C965" s="140"/>
      <c r="D965" s="140"/>
      <c r="E965" s="140"/>
      <c r="F965" s="140"/>
      <c r="G965" s="14"/>
      <c r="H965" s="14"/>
      <c r="I965" s="14"/>
      <c r="J965" s="14"/>
      <c r="K965" s="14"/>
      <c r="L965" s="14"/>
      <c r="M965" s="14"/>
      <c r="N965" s="14"/>
      <c r="O965" s="14"/>
      <c r="P965" s="14"/>
    </row>
    <row r="966" spans="1:16" ht="14" x14ac:dyDescent="0.15">
      <c r="A966" s="16"/>
      <c r="B966" s="140"/>
      <c r="C966" s="140"/>
      <c r="D966" s="140"/>
      <c r="E966" s="140"/>
      <c r="F966" s="140"/>
      <c r="G966" s="14"/>
      <c r="H966" s="14"/>
      <c r="I966" s="14"/>
      <c r="J966" s="14"/>
      <c r="K966" s="14"/>
      <c r="L966" s="14"/>
      <c r="M966" s="14"/>
      <c r="N966" s="14"/>
      <c r="O966" s="14"/>
      <c r="P966" s="14"/>
    </row>
    <row r="967" spans="1:16" ht="14" x14ac:dyDescent="0.15">
      <c r="A967" s="16"/>
      <c r="B967" s="140"/>
      <c r="C967" s="140"/>
      <c r="D967" s="140"/>
      <c r="E967" s="140"/>
      <c r="F967" s="140"/>
      <c r="G967" s="14"/>
      <c r="H967" s="14"/>
      <c r="I967" s="14"/>
      <c r="J967" s="14"/>
      <c r="K967" s="14"/>
      <c r="L967" s="14"/>
      <c r="M967" s="14"/>
      <c r="N967" s="14"/>
      <c r="O967" s="14"/>
      <c r="P967" s="14"/>
    </row>
    <row r="968" spans="1:16" ht="14" x14ac:dyDescent="0.15">
      <c r="A968" s="16"/>
      <c r="B968" s="140"/>
      <c r="C968" s="140"/>
      <c r="D968" s="140"/>
      <c r="E968" s="140"/>
      <c r="F968" s="140"/>
      <c r="G968" s="14"/>
      <c r="H968" s="14"/>
      <c r="I968" s="14"/>
      <c r="J968" s="14"/>
      <c r="K968" s="14"/>
      <c r="L968" s="14"/>
      <c r="M968" s="14"/>
      <c r="N968" s="14"/>
      <c r="O968" s="14"/>
      <c r="P968" s="14"/>
    </row>
    <row r="969" spans="1:16" ht="14" x14ac:dyDescent="0.15">
      <c r="A969" s="16"/>
      <c r="B969" s="140"/>
      <c r="C969" s="140"/>
      <c r="D969" s="140"/>
      <c r="E969" s="140"/>
      <c r="F969" s="140"/>
      <c r="G969" s="14"/>
      <c r="H969" s="14"/>
      <c r="I969" s="14"/>
      <c r="J969" s="14"/>
      <c r="K969" s="14"/>
      <c r="L969" s="14"/>
      <c r="M969" s="14"/>
      <c r="N969" s="14"/>
      <c r="O969" s="14"/>
      <c r="P969" s="14"/>
    </row>
    <row r="970" spans="1:16" ht="14" x14ac:dyDescent="0.15">
      <c r="A970" s="16"/>
      <c r="B970" s="140"/>
      <c r="C970" s="140"/>
      <c r="D970" s="140"/>
      <c r="E970" s="140"/>
      <c r="F970" s="140"/>
      <c r="G970" s="14"/>
      <c r="H970" s="14"/>
      <c r="I970" s="14"/>
      <c r="J970" s="14"/>
      <c r="K970" s="14"/>
      <c r="L970" s="14"/>
      <c r="M970" s="14"/>
      <c r="N970" s="14"/>
      <c r="O970" s="14"/>
      <c r="P970" s="14"/>
    </row>
    <row r="971" spans="1:16" ht="14" x14ac:dyDescent="0.15">
      <c r="A971" s="16"/>
      <c r="B971" s="140"/>
      <c r="C971" s="140"/>
      <c r="D971" s="140"/>
      <c r="E971" s="140"/>
      <c r="F971" s="140"/>
      <c r="G971" s="14"/>
      <c r="H971" s="14"/>
      <c r="I971" s="14"/>
      <c r="J971" s="14"/>
      <c r="K971" s="14"/>
      <c r="L971" s="14"/>
      <c r="M971" s="14"/>
      <c r="N971" s="14"/>
      <c r="O971" s="14"/>
      <c r="P971" s="14"/>
    </row>
    <row r="972" spans="1:16" ht="14" x14ac:dyDescent="0.15">
      <c r="A972" s="16"/>
      <c r="B972" s="140"/>
      <c r="C972" s="140"/>
      <c r="D972" s="140"/>
      <c r="E972" s="140"/>
      <c r="F972" s="140"/>
      <c r="G972" s="14"/>
      <c r="H972" s="14"/>
      <c r="I972" s="14"/>
      <c r="J972" s="14"/>
      <c r="K972" s="14"/>
      <c r="L972" s="14"/>
      <c r="M972" s="14"/>
      <c r="N972" s="14"/>
      <c r="O972" s="14"/>
      <c r="P972" s="14"/>
    </row>
    <row r="973" spans="1:16" ht="14" x14ac:dyDescent="0.15">
      <c r="A973" s="16"/>
      <c r="B973" s="140"/>
      <c r="C973" s="140"/>
      <c r="D973" s="140"/>
      <c r="E973" s="140"/>
      <c r="F973" s="140"/>
      <c r="G973" s="14"/>
      <c r="H973" s="14"/>
      <c r="I973" s="14"/>
      <c r="J973" s="14"/>
      <c r="K973" s="14"/>
      <c r="L973" s="14"/>
      <c r="M973" s="14"/>
      <c r="N973" s="14"/>
      <c r="O973" s="14"/>
      <c r="P973" s="14"/>
    </row>
    <row r="974" spans="1:16" ht="14" x14ac:dyDescent="0.15">
      <c r="A974" s="16"/>
      <c r="B974" s="140"/>
      <c r="C974" s="140"/>
      <c r="D974" s="140"/>
      <c r="E974" s="140"/>
      <c r="F974" s="140"/>
      <c r="G974" s="14"/>
      <c r="H974" s="14"/>
      <c r="I974" s="14"/>
      <c r="J974" s="14"/>
      <c r="K974" s="14"/>
      <c r="L974" s="14"/>
      <c r="M974" s="14"/>
      <c r="N974" s="14"/>
      <c r="O974" s="14"/>
      <c r="P974" s="14"/>
    </row>
    <row r="975" spans="1:16" ht="14" x14ac:dyDescent="0.15">
      <c r="A975" s="16"/>
      <c r="B975" s="140"/>
      <c r="C975" s="140"/>
      <c r="D975" s="140"/>
      <c r="E975" s="140"/>
      <c r="F975" s="140"/>
      <c r="G975" s="14"/>
      <c r="H975" s="14"/>
      <c r="I975" s="14"/>
      <c r="J975" s="14"/>
      <c r="K975" s="14"/>
      <c r="L975" s="14"/>
      <c r="M975" s="14"/>
      <c r="N975" s="14"/>
      <c r="O975" s="14"/>
      <c r="P975" s="14"/>
    </row>
    <row r="976" spans="1:16" ht="14" x14ac:dyDescent="0.15">
      <c r="A976" s="16"/>
      <c r="B976" s="140"/>
      <c r="C976" s="140"/>
      <c r="D976" s="140"/>
      <c r="E976" s="140"/>
      <c r="F976" s="140"/>
      <c r="G976" s="14"/>
      <c r="H976" s="14"/>
      <c r="I976" s="14"/>
      <c r="J976" s="14"/>
      <c r="K976" s="14"/>
      <c r="L976" s="14"/>
      <c r="M976" s="14"/>
      <c r="N976" s="14"/>
      <c r="O976" s="14"/>
      <c r="P976" s="14"/>
    </row>
    <row r="977" spans="1:16" ht="14" x14ac:dyDescent="0.15">
      <c r="A977" s="16"/>
      <c r="B977" s="140"/>
      <c r="C977" s="140"/>
      <c r="D977" s="140"/>
      <c r="E977" s="140"/>
      <c r="F977" s="140"/>
      <c r="G977" s="14"/>
      <c r="H977" s="14"/>
      <c r="I977" s="14"/>
      <c r="J977" s="14"/>
      <c r="K977" s="14"/>
      <c r="L977" s="14"/>
      <c r="M977" s="14"/>
      <c r="N977" s="14"/>
      <c r="O977" s="14"/>
      <c r="P977" s="14"/>
    </row>
    <row r="978" spans="1:16" ht="14" x14ac:dyDescent="0.15">
      <c r="A978" s="16"/>
      <c r="B978" s="140"/>
      <c r="C978" s="140"/>
      <c r="D978" s="140"/>
      <c r="E978" s="140"/>
      <c r="F978" s="140"/>
      <c r="G978" s="14"/>
      <c r="H978" s="14"/>
      <c r="I978" s="14"/>
      <c r="J978" s="14"/>
      <c r="K978" s="14"/>
      <c r="L978" s="14"/>
      <c r="M978" s="14"/>
      <c r="N978" s="14"/>
      <c r="O978" s="14"/>
      <c r="P978" s="14"/>
    </row>
    <row r="979" spans="1:16" ht="14" x14ac:dyDescent="0.15">
      <c r="A979" s="16"/>
      <c r="B979" s="140"/>
      <c r="C979" s="140"/>
      <c r="D979" s="140"/>
      <c r="E979" s="140"/>
      <c r="F979" s="140"/>
      <c r="G979" s="14"/>
      <c r="H979" s="14"/>
      <c r="I979" s="14"/>
      <c r="J979" s="14"/>
      <c r="K979" s="14"/>
      <c r="L979" s="14"/>
      <c r="M979" s="14"/>
      <c r="N979" s="14"/>
      <c r="O979" s="14"/>
      <c r="P979" s="14"/>
    </row>
    <row r="980" spans="1:16" ht="14" x14ac:dyDescent="0.15">
      <c r="A980" s="16"/>
      <c r="B980" s="140"/>
      <c r="C980" s="140"/>
      <c r="D980" s="140"/>
      <c r="E980" s="140"/>
      <c r="F980" s="140"/>
      <c r="G980" s="14"/>
      <c r="H980" s="14"/>
      <c r="I980" s="14"/>
      <c r="J980" s="14"/>
      <c r="K980" s="14"/>
      <c r="L980" s="14"/>
      <c r="M980" s="14"/>
      <c r="N980" s="14"/>
      <c r="O980" s="14"/>
      <c r="P980" s="14"/>
    </row>
    <row r="981" spans="1:16" ht="14" x14ac:dyDescent="0.15">
      <c r="A981" s="16"/>
      <c r="B981" s="140"/>
      <c r="C981" s="140"/>
      <c r="D981" s="140"/>
      <c r="E981" s="140"/>
      <c r="F981" s="140"/>
      <c r="G981" s="14"/>
      <c r="H981" s="14"/>
      <c r="I981" s="14"/>
      <c r="J981" s="14"/>
      <c r="K981" s="14"/>
      <c r="L981" s="14"/>
      <c r="M981" s="14"/>
      <c r="N981" s="14"/>
      <c r="O981" s="14"/>
      <c r="P981" s="14"/>
    </row>
    <row r="982" spans="1:16" ht="14" x14ac:dyDescent="0.15">
      <c r="A982" s="16"/>
      <c r="B982" s="140"/>
      <c r="C982" s="140"/>
      <c r="D982" s="140"/>
      <c r="E982" s="140"/>
      <c r="F982" s="140"/>
      <c r="G982" s="14"/>
      <c r="H982" s="14"/>
      <c r="I982" s="14"/>
      <c r="J982" s="14"/>
      <c r="K982" s="14"/>
      <c r="L982" s="14"/>
      <c r="M982" s="14"/>
      <c r="N982" s="14"/>
      <c r="O982" s="14"/>
      <c r="P982" s="14"/>
    </row>
    <row r="983" spans="1:16" ht="14" x14ac:dyDescent="0.15">
      <c r="A983" s="16"/>
      <c r="B983" s="140"/>
      <c r="C983" s="140"/>
      <c r="D983" s="140"/>
      <c r="E983" s="140"/>
      <c r="F983" s="140"/>
      <c r="G983" s="14"/>
      <c r="H983" s="14"/>
      <c r="I983" s="14"/>
      <c r="J983" s="14"/>
      <c r="K983" s="14"/>
      <c r="L983" s="14"/>
      <c r="M983" s="14"/>
      <c r="N983" s="14"/>
      <c r="O983" s="14"/>
      <c r="P983" s="14"/>
    </row>
    <row r="984" spans="1:16" ht="14" x14ac:dyDescent="0.15">
      <c r="A984" s="16"/>
      <c r="B984" s="140"/>
      <c r="C984" s="140"/>
      <c r="D984" s="140"/>
      <c r="E984" s="140"/>
      <c r="F984" s="140"/>
      <c r="G984" s="14"/>
      <c r="H984" s="14"/>
      <c r="I984" s="14"/>
      <c r="J984" s="14"/>
      <c r="K984" s="14"/>
      <c r="L984" s="14"/>
      <c r="M984" s="14"/>
      <c r="N984" s="14"/>
      <c r="O984" s="14"/>
      <c r="P984" s="14"/>
    </row>
    <row r="985" spans="1:16" ht="14" x14ac:dyDescent="0.15">
      <c r="A985" s="16"/>
      <c r="B985" s="140"/>
      <c r="C985" s="140"/>
      <c r="D985" s="140"/>
      <c r="E985" s="140"/>
      <c r="F985" s="140"/>
      <c r="G985" s="14"/>
      <c r="H985" s="14"/>
      <c r="I985" s="14"/>
      <c r="J985" s="14"/>
      <c r="K985" s="14"/>
      <c r="L985" s="14"/>
      <c r="M985" s="14"/>
      <c r="N985" s="14"/>
      <c r="O985" s="14"/>
      <c r="P985" s="14"/>
    </row>
    <row r="986" spans="1:16" ht="14" x14ac:dyDescent="0.15">
      <c r="A986" s="16"/>
      <c r="B986" s="140"/>
      <c r="C986" s="140"/>
      <c r="D986" s="140"/>
      <c r="E986" s="140"/>
      <c r="F986" s="140"/>
      <c r="G986" s="14"/>
      <c r="H986" s="14"/>
      <c r="I986" s="14"/>
      <c r="J986" s="14"/>
      <c r="K986" s="14"/>
      <c r="L986" s="14"/>
      <c r="M986" s="14"/>
      <c r="N986" s="14"/>
      <c r="O986" s="14"/>
      <c r="P986" s="14"/>
    </row>
    <row r="987" spans="1:16" ht="14" x14ac:dyDescent="0.15">
      <c r="A987" s="16"/>
      <c r="B987" s="140"/>
      <c r="C987" s="140"/>
      <c r="D987" s="140"/>
      <c r="E987" s="140"/>
      <c r="F987" s="140"/>
      <c r="G987" s="14"/>
      <c r="H987" s="14"/>
      <c r="I987" s="14"/>
      <c r="J987" s="14"/>
      <c r="K987" s="14"/>
      <c r="L987" s="14"/>
      <c r="M987" s="14"/>
      <c r="N987" s="14"/>
      <c r="O987" s="14"/>
      <c r="P987" s="14"/>
    </row>
    <row r="988" spans="1:16" ht="14" x14ac:dyDescent="0.15">
      <c r="A988" s="16"/>
      <c r="B988" s="140"/>
      <c r="C988" s="140"/>
      <c r="D988" s="140"/>
      <c r="E988" s="140"/>
      <c r="F988" s="140"/>
      <c r="G988" s="14"/>
      <c r="H988" s="14"/>
      <c r="I988" s="14"/>
      <c r="J988" s="14"/>
      <c r="K988" s="14"/>
      <c r="L988" s="14"/>
      <c r="M988" s="14"/>
      <c r="N988" s="14"/>
      <c r="O988" s="14"/>
      <c r="P988" s="14"/>
    </row>
    <row r="989" spans="1:16" ht="14" x14ac:dyDescent="0.15">
      <c r="A989" s="16"/>
      <c r="B989" s="140"/>
      <c r="C989" s="140"/>
      <c r="D989" s="140"/>
      <c r="E989" s="140"/>
      <c r="F989" s="140"/>
      <c r="G989" s="14"/>
      <c r="H989" s="14"/>
      <c r="I989" s="14"/>
      <c r="J989" s="14"/>
      <c r="K989" s="14"/>
      <c r="L989" s="14"/>
      <c r="M989" s="14"/>
      <c r="N989" s="14"/>
      <c r="O989" s="14"/>
      <c r="P989" s="14"/>
    </row>
    <row r="990" spans="1:16" ht="14" x14ac:dyDescent="0.15">
      <c r="A990" s="16"/>
      <c r="B990" s="140"/>
      <c r="C990" s="140"/>
      <c r="D990" s="140"/>
      <c r="E990" s="140"/>
      <c r="F990" s="140"/>
      <c r="G990" s="14"/>
      <c r="H990" s="14"/>
      <c r="I990" s="14"/>
      <c r="J990" s="14"/>
      <c r="K990" s="14"/>
      <c r="L990" s="14"/>
      <c r="M990" s="14"/>
      <c r="N990" s="14"/>
      <c r="O990" s="14"/>
      <c r="P990" s="14"/>
    </row>
    <row r="991" spans="1:16" ht="14" x14ac:dyDescent="0.15">
      <c r="A991" s="16"/>
      <c r="B991" s="140"/>
      <c r="C991" s="140"/>
      <c r="D991" s="140"/>
      <c r="E991" s="140"/>
      <c r="F991" s="140"/>
      <c r="G991" s="14"/>
      <c r="H991" s="14"/>
      <c r="I991" s="14"/>
      <c r="J991" s="14"/>
      <c r="K991" s="14"/>
      <c r="L991" s="14"/>
      <c r="M991" s="14"/>
      <c r="N991" s="14"/>
      <c r="O991" s="14"/>
      <c r="P991" s="14"/>
    </row>
    <row r="992" spans="1:16" ht="14" x14ac:dyDescent="0.15">
      <c r="A992" s="16"/>
      <c r="B992" s="140"/>
      <c r="C992" s="140"/>
      <c r="D992" s="140"/>
      <c r="E992" s="140"/>
      <c r="F992" s="140"/>
      <c r="G992" s="14"/>
      <c r="H992" s="14"/>
      <c r="I992" s="14"/>
      <c r="J992" s="14"/>
      <c r="K992" s="14"/>
      <c r="L992" s="14"/>
      <c r="M992" s="14"/>
      <c r="N992" s="14"/>
      <c r="O992" s="14"/>
      <c r="P992" s="14"/>
    </row>
    <row r="993" spans="1:16" ht="14" x14ac:dyDescent="0.15">
      <c r="A993" s="16"/>
      <c r="B993" s="140"/>
      <c r="C993" s="140"/>
      <c r="D993" s="140"/>
      <c r="E993" s="140"/>
      <c r="F993" s="140"/>
      <c r="G993" s="14"/>
      <c r="H993" s="14"/>
      <c r="I993" s="14"/>
      <c r="J993" s="14"/>
      <c r="K993" s="14"/>
      <c r="L993" s="14"/>
      <c r="M993" s="14"/>
      <c r="N993" s="14"/>
      <c r="O993" s="14"/>
      <c r="P993" s="14"/>
    </row>
    <row r="994" spans="1:16" ht="14" x14ac:dyDescent="0.15">
      <c r="A994" s="16"/>
      <c r="B994" s="140"/>
      <c r="C994" s="140"/>
      <c r="D994" s="140"/>
      <c r="E994" s="140"/>
      <c r="F994" s="140"/>
      <c r="G994" s="14"/>
      <c r="H994" s="14"/>
      <c r="I994" s="14"/>
      <c r="J994" s="14"/>
      <c r="K994" s="14"/>
      <c r="L994" s="14"/>
      <c r="M994" s="14"/>
      <c r="N994" s="14"/>
      <c r="O994" s="14"/>
      <c r="P994" s="14"/>
    </row>
    <row r="995" spans="1:16" ht="14" x14ac:dyDescent="0.15">
      <c r="A995" s="16"/>
      <c r="B995" s="140"/>
      <c r="C995" s="140"/>
      <c r="D995" s="140"/>
      <c r="E995" s="140"/>
      <c r="F995" s="140"/>
      <c r="G995" s="14"/>
      <c r="H995" s="14"/>
      <c r="I995" s="14"/>
      <c r="J995" s="14"/>
      <c r="K995" s="14"/>
      <c r="L995" s="14"/>
      <c r="M995" s="14"/>
      <c r="N995" s="14"/>
      <c r="O995" s="14"/>
      <c r="P995" s="14"/>
    </row>
    <row r="996" spans="1:16" ht="14" x14ac:dyDescent="0.15">
      <c r="A996" s="16"/>
      <c r="B996" s="140"/>
      <c r="C996" s="140"/>
      <c r="D996" s="140"/>
      <c r="E996" s="140"/>
      <c r="F996" s="140"/>
      <c r="G996" s="14"/>
      <c r="H996" s="14"/>
      <c r="I996" s="14"/>
      <c r="J996" s="14"/>
      <c r="K996" s="14"/>
      <c r="L996" s="14"/>
      <c r="M996" s="14"/>
      <c r="N996" s="14"/>
      <c r="O996" s="14"/>
      <c r="P996" s="14"/>
    </row>
    <row r="997" spans="1:16" ht="14" x14ac:dyDescent="0.15">
      <c r="A997" s="16"/>
      <c r="B997" s="140"/>
      <c r="C997" s="140"/>
      <c r="D997" s="140"/>
      <c r="E997" s="140"/>
      <c r="F997" s="140"/>
      <c r="G997" s="14"/>
      <c r="H997" s="14"/>
      <c r="I997" s="14"/>
      <c r="J997" s="14"/>
      <c r="K997" s="14"/>
      <c r="L997" s="14"/>
      <c r="M997" s="14"/>
      <c r="N997" s="14"/>
      <c r="O997" s="14"/>
      <c r="P997" s="14"/>
    </row>
    <row r="998" spans="1:16" ht="14" x14ac:dyDescent="0.15">
      <c r="A998" s="16"/>
      <c r="B998" s="140"/>
      <c r="C998" s="140"/>
      <c r="D998" s="140"/>
      <c r="E998" s="140"/>
      <c r="F998" s="140"/>
      <c r="G998" s="14"/>
      <c r="H998" s="14"/>
      <c r="I998" s="14"/>
      <c r="J998" s="14"/>
      <c r="K998" s="14"/>
      <c r="L998" s="14"/>
      <c r="M998" s="14"/>
      <c r="N998" s="14"/>
      <c r="O998" s="14"/>
      <c r="P998" s="14"/>
    </row>
    <row r="999" spans="1:16" ht="14" x14ac:dyDescent="0.15">
      <c r="A999" s="16"/>
      <c r="B999" s="140"/>
      <c r="C999" s="140"/>
      <c r="D999" s="140"/>
      <c r="E999" s="140"/>
      <c r="F999" s="140"/>
      <c r="G999" s="14"/>
      <c r="H999" s="14"/>
      <c r="I999" s="14"/>
      <c r="J999" s="14"/>
      <c r="K999" s="14"/>
      <c r="L999" s="14"/>
      <c r="M999" s="14"/>
      <c r="N999" s="14"/>
      <c r="O999" s="14"/>
      <c r="P999" s="14"/>
    </row>
    <row r="1000" spans="1:16" ht="14" x14ac:dyDescent="0.15">
      <c r="A1000" s="16"/>
      <c r="B1000" s="140"/>
      <c r="C1000" s="140"/>
      <c r="D1000" s="140"/>
      <c r="E1000" s="140"/>
      <c r="F1000" s="140"/>
      <c r="G1000" s="14"/>
      <c r="H1000" s="14"/>
      <c r="I1000" s="14"/>
      <c r="J1000" s="14"/>
      <c r="K1000" s="14"/>
      <c r="L1000" s="14"/>
      <c r="M1000" s="14"/>
      <c r="N1000" s="14"/>
      <c r="O1000" s="14"/>
      <c r="P1000" s="14"/>
    </row>
    <row r="1001" spans="1:16" ht="14" x14ac:dyDescent="0.15">
      <c r="A1001" s="16"/>
      <c r="B1001" s="140"/>
      <c r="C1001" s="140"/>
      <c r="D1001" s="140"/>
      <c r="E1001" s="140"/>
      <c r="F1001" s="140"/>
      <c r="G1001" s="14"/>
      <c r="H1001" s="14"/>
      <c r="I1001" s="14"/>
      <c r="J1001" s="14"/>
      <c r="K1001" s="14"/>
      <c r="L1001" s="14"/>
      <c r="M1001" s="14"/>
      <c r="N1001" s="14"/>
      <c r="O1001" s="14"/>
      <c r="P1001" s="14"/>
    </row>
    <row r="1002" spans="1:16" ht="14" x14ac:dyDescent="0.15">
      <c r="A1002" s="16"/>
      <c r="B1002" s="140"/>
      <c r="C1002" s="140"/>
      <c r="D1002" s="140"/>
      <c r="E1002" s="140"/>
      <c r="F1002" s="140"/>
      <c r="G1002" s="14"/>
      <c r="H1002" s="14"/>
      <c r="I1002" s="14"/>
      <c r="J1002" s="14"/>
      <c r="K1002" s="14"/>
      <c r="L1002" s="14"/>
      <c r="M1002" s="14"/>
      <c r="N1002" s="14"/>
      <c r="O1002" s="14"/>
      <c r="P1002" s="14"/>
    </row>
    <row r="1003" spans="1:16" ht="14" x14ac:dyDescent="0.15">
      <c r="A1003" s="16"/>
      <c r="B1003" s="140"/>
      <c r="C1003" s="140"/>
      <c r="D1003" s="140"/>
      <c r="E1003" s="140"/>
      <c r="F1003" s="140"/>
      <c r="G1003" s="14"/>
      <c r="H1003" s="14"/>
      <c r="I1003" s="14"/>
      <c r="J1003" s="14"/>
      <c r="K1003" s="14"/>
      <c r="L1003" s="14"/>
      <c r="M1003" s="14"/>
      <c r="N1003" s="14"/>
      <c r="O1003" s="14"/>
      <c r="P1003" s="14"/>
    </row>
    <row r="1004" spans="1:16" ht="14" x14ac:dyDescent="0.15">
      <c r="A1004" s="16"/>
      <c r="B1004" s="140"/>
      <c r="C1004" s="140"/>
      <c r="D1004" s="140"/>
      <c r="E1004" s="140"/>
      <c r="F1004" s="140"/>
      <c r="G1004" s="14"/>
      <c r="H1004" s="14"/>
      <c r="I1004" s="14"/>
      <c r="J1004" s="14"/>
      <c r="K1004" s="14"/>
      <c r="L1004" s="14"/>
      <c r="M1004" s="14"/>
      <c r="N1004" s="14"/>
      <c r="O1004" s="14"/>
      <c r="P1004" s="14"/>
    </row>
    <row r="1005" spans="1:16" ht="14" x14ac:dyDescent="0.15">
      <c r="A1005" s="16"/>
      <c r="B1005" s="140"/>
      <c r="C1005" s="140"/>
      <c r="D1005" s="140"/>
      <c r="E1005" s="140"/>
      <c r="F1005" s="140"/>
      <c r="G1005" s="14"/>
      <c r="H1005" s="14"/>
      <c r="I1005" s="14"/>
      <c r="J1005" s="14"/>
      <c r="K1005" s="14"/>
      <c r="L1005" s="14"/>
      <c r="M1005" s="14"/>
      <c r="N1005" s="14"/>
      <c r="O1005" s="14"/>
      <c r="P1005" s="14"/>
    </row>
    <row r="1006" spans="1:16" ht="14" x14ac:dyDescent="0.15">
      <c r="A1006" s="16"/>
      <c r="B1006" s="140"/>
      <c r="C1006" s="140"/>
      <c r="D1006" s="140"/>
      <c r="E1006" s="140"/>
      <c r="F1006" s="140"/>
      <c r="G1006" s="14"/>
      <c r="H1006" s="14"/>
      <c r="I1006" s="14"/>
      <c r="J1006" s="14"/>
      <c r="K1006" s="14"/>
      <c r="L1006" s="14"/>
      <c r="M1006" s="14"/>
      <c r="N1006" s="14"/>
      <c r="O1006" s="14"/>
      <c r="P1006" s="14"/>
    </row>
    <row r="1007" spans="1:16" ht="14" x14ac:dyDescent="0.15">
      <c r="A1007" s="16"/>
      <c r="B1007" s="140"/>
      <c r="C1007" s="140"/>
      <c r="D1007" s="140"/>
      <c r="E1007" s="140"/>
      <c r="F1007" s="140"/>
      <c r="G1007" s="14"/>
      <c r="H1007" s="14"/>
      <c r="I1007" s="14"/>
      <c r="J1007" s="14"/>
      <c r="K1007" s="14"/>
      <c r="L1007" s="14"/>
      <c r="M1007" s="14"/>
      <c r="N1007" s="14"/>
      <c r="O1007" s="14"/>
      <c r="P1007" s="14"/>
    </row>
    <row r="1008" spans="1:16" ht="14" x14ac:dyDescent="0.15">
      <c r="A1008" s="16"/>
      <c r="B1008" s="140"/>
      <c r="C1008" s="140"/>
      <c r="D1008" s="140"/>
      <c r="E1008" s="140"/>
      <c r="F1008" s="140"/>
      <c r="G1008" s="14"/>
      <c r="H1008" s="14"/>
      <c r="I1008" s="14"/>
      <c r="J1008" s="14"/>
      <c r="K1008" s="14"/>
      <c r="L1008" s="14"/>
      <c r="M1008" s="14"/>
      <c r="N1008" s="14"/>
      <c r="O1008" s="14"/>
      <c r="P1008" s="14"/>
    </row>
    <row r="1009" spans="1:16" ht="14" x14ac:dyDescent="0.15">
      <c r="A1009" s="16"/>
      <c r="B1009" s="140"/>
      <c r="C1009" s="140"/>
      <c r="D1009" s="140"/>
      <c r="E1009" s="140"/>
      <c r="F1009" s="140"/>
      <c r="G1009" s="14"/>
      <c r="H1009" s="14"/>
      <c r="I1009" s="14"/>
      <c r="J1009" s="14"/>
      <c r="K1009" s="14"/>
      <c r="L1009" s="14"/>
      <c r="M1009" s="14"/>
      <c r="N1009" s="14"/>
      <c r="O1009" s="14"/>
      <c r="P1009" s="14"/>
    </row>
    <row r="1010" spans="1:16" ht="14" x14ac:dyDescent="0.15">
      <c r="A1010" s="16"/>
      <c r="B1010" s="140"/>
      <c r="C1010" s="140"/>
      <c r="D1010" s="140"/>
      <c r="E1010" s="140"/>
      <c r="F1010" s="140"/>
      <c r="G1010" s="14"/>
      <c r="H1010" s="14"/>
      <c r="I1010" s="14"/>
      <c r="J1010" s="14"/>
      <c r="K1010" s="14"/>
      <c r="L1010" s="14"/>
      <c r="M1010" s="14"/>
      <c r="N1010" s="14"/>
      <c r="O1010" s="14"/>
      <c r="P1010" s="14"/>
    </row>
    <row r="1011" spans="1:16" ht="14" x14ac:dyDescent="0.15">
      <c r="A1011" s="16"/>
      <c r="B1011" s="140"/>
      <c r="C1011" s="140"/>
      <c r="D1011" s="140"/>
      <c r="E1011" s="140"/>
      <c r="F1011" s="140"/>
      <c r="G1011" s="14"/>
      <c r="H1011" s="14"/>
      <c r="I1011" s="14"/>
      <c r="J1011" s="14"/>
      <c r="K1011" s="14"/>
      <c r="L1011" s="14"/>
      <c r="M1011" s="14"/>
      <c r="N1011" s="14"/>
      <c r="O1011" s="14"/>
      <c r="P1011" s="14"/>
    </row>
    <row r="1012" spans="1:16" ht="14" x14ac:dyDescent="0.15">
      <c r="A1012" s="16"/>
      <c r="B1012" s="140"/>
      <c r="C1012" s="140"/>
      <c r="D1012" s="140"/>
      <c r="E1012" s="140"/>
      <c r="F1012" s="140"/>
      <c r="G1012" s="14"/>
      <c r="H1012" s="14"/>
      <c r="I1012" s="14"/>
      <c r="J1012" s="14"/>
      <c r="K1012" s="14"/>
      <c r="L1012" s="14"/>
      <c r="M1012" s="14"/>
      <c r="N1012" s="14"/>
      <c r="O1012" s="14"/>
      <c r="P1012" s="14"/>
    </row>
    <row r="1013" spans="1:16" ht="14" x14ac:dyDescent="0.15">
      <c r="A1013" s="16"/>
      <c r="B1013" s="140"/>
      <c r="C1013" s="140"/>
      <c r="D1013" s="140"/>
      <c r="E1013" s="140"/>
      <c r="F1013" s="140"/>
      <c r="G1013" s="14"/>
      <c r="H1013" s="14"/>
      <c r="I1013" s="14"/>
      <c r="J1013" s="14"/>
      <c r="K1013" s="14"/>
      <c r="L1013" s="14"/>
      <c r="M1013" s="14"/>
      <c r="N1013" s="14"/>
      <c r="O1013" s="14"/>
      <c r="P1013" s="14"/>
    </row>
    <row r="1014" spans="1:16" ht="14" x14ac:dyDescent="0.15">
      <c r="A1014" s="16"/>
      <c r="B1014" s="140"/>
      <c r="C1014" s="140"/>
      <c r="D1014" s="140"/>
      <c r="E1014" s="140"/>
      <c r="F1014" s="140"/>
      <c r="G1014" s="14"/>
      <c r="H1014" s="14"/>
      <c r="I1014" s="14"/>
      <c r="J1014" s="14"/>
      <c r="K1014" s="14"/>
      <c r="L1014" s="14"/>
      <c r="M1014" s="14"/>
      <c r="N1014" s="14"/>
      <c r="O1014" s="14"/>
      <c r="P1014" s="14"/>
    </row>
    <row r="1015" spans="1:16" ht="14" x14ac:dyDescent="0.15">
      <c r="A1015" s="16"/>
      <c r="B1015" s="140"/>
      <c r="C1015" s="140"/>
      <c r="D1015" s="140"/>
      <c r="E1015" s="140"/>
      <c r="F1015" s="140"/>
      <c r="G1015" s="14"/>
      <c r="H1015" s="14"/>
      <c r="I1015" s="14"/>
      <c r="J1015" s="14"/>
      <c r="K1015" s="14"/>
      <c r="L1015" s="14"/>
      <c r="M1015" s="14"/>
      <c r="N1015" s="14"/>
      <c r="O1015" s="14"/>
      <c r="P1015" s="14"/>
    </row>
    <row r="1016" spans="1:16" ht="14" x14ac:dyDescent="0.15">
      <c r="A1016" s="16"/>
      <c r="B1016" s="140"/>
      <c r="C1016" s="140"/>
      <c r="D1016" s="140"/>
      <c r="E1016" s="140"/>
      <c r="F1016" s="140"/>
      <c r="G1016" s="14"/>
      <c r="H1016" s="14"/>
      <c r="I1016" s="14"/>
      <c r="J1016" s="14"/>
      <c r="K1016" s="14"/>
      <c r="L1016" s="14"/>
      <c r="M1016" s="14"/>
      <c r="N1016" s="14"/>
      <c r="O1016" s="14"/>
      <c r="P1016" s="14"/>
    </row>
    <row r="1017" spans="1:16" ht="14" x14ac:dyDescent="0.15">
      <c r="A1017" s="16"/>
      <c r="B1017" s="140"/>
      <c r="C1017" s="140"/>
      <c r="D1017" s="140"/>
      <c r="E1017" s="140"/>
      <c r="F1017" s="140"/>
      <c r="G1017" s="14"/>
      <c r="H1017" s="14"/>
      <c r="I1017" s="14"/>
      <c r="J1017" s="14"/>
      <c r="K1017" s="14"/>
      <c r="L1017" s="14"/>
      <c r="M1017" s="14"/>
      <c r="N1017" s="14"/>
      <c r="O1017" s="14"/>
      <c r="P1017" s="14"/>
    </row>
  </sheetData>
  <mergeCells count="8">
    <mergeCell ref="A1:P1"/>
    <mergeCell ref="A44:F44"/>
    <mergeCell ref="B2:F2"/>
    <mergeCell ref="G2:K2"/>
    <mergeCell ref="L2:P2"/>
    <mergeCell ref="C3:E3"/>
    <mergeCell ref="H3:J3"/>
    <mergeCell ref="M3:O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1016"/>
  <sheetViews>
    <sheetView showGridLines="0" workbookViewId="0">
      <selection sqref="A1:V1"/>
    </sheetView>
  </sheetViews>
  <sheetFormatPr baseColWidth="10" defaultColWidth="14.5" defaultRowHeight="15.75" customHeight="1" x14ac:dyDescent="0.15"/>
  <cols>
    <col min="1" max="1" width="41" style="169" customWidth="1"/>
    <col min="2" max="2" width="17.5" style="162" customWidth="1"/>
    <col min="3" max="3" width="22.5" style="169" customWidth="1"/>
    <col min="4" max="4" width="24.1640625" style="169" bestFit="1" customWidth="1"/>
    <col min="5" max="5" width="19.83203125" style="169" customWidth="1"/>
    <col min="6" max="6" width="22.83203125" style="169" bestFit="1" customWidth="1"/>
    <col min="7" max="7" width="21.5" style="169" customWidth="1"/>
    <col min="8" max="8" width="24.1640625" style="169" bestFit="1" customWidth="1"/>
    <col min="9" max="9" width="17.1640625" style="179" bestFit="1" customWidth="1"/>
    <col min="10" max="10" width="21.83203125" style="169" customWidth="1"/>
    <col min="11" max="11" width="24.1640625" style="169" bestFit="1" customWidth="1"/>
    <col min="12" max="12" width="20" style="169" bestFit="1" customWidth="1"/>
    <col min="13" max="13" width="22" style="169" bestFit="1" customWidth="1"/>
    <col min="14" max="14" width="21.83203125" style="169" customWidth="1"/>
    <col min="15" max="15" width="22.1640625" style="169" bestFit="1" customWidth="1"/>
    <col min="16" max="16" width="17.33203125" style="169" bestFit="1" customWidth="1"/>
    <col min="17" max="17" width="21.83203125" style="169" customWidth="1"/>
    <col min="18" max="18" width="23.33203125" style="169" bestFit="1" customWidth="1"/>
    <col min="19" max="19" width="20.5" style="169" customWidth="1"/>
    <col min="20" max="20" width="23.1640625" style="169" bestFit="1" customWidth="1"/>
    <col min="21" max="21" width="20.5" style="169" customWidth="1"/>
    <col min="22" max="22" width="23.33203125" style="169" bestFit="1" customWidth="1"/>
    <col min="23" max="16384" width="14.5" style="169"/>
  </cols>
  <sheetData>
    <row r="1" spans="1:22" ht="15.75" customHeight="1" x14ac:dyDescent="0.15">
      <c r="A1" s="213" t="s">
        <v>7376</v>
      </c>
      <c r="B1" s="214"/>
      <c r="C1" s="214"/>
      <c r="D1" s="214"/>
      <c r="E1" s="214"/>
      <c r="F1" s="214"/>
      <c r="G1" s="214"/>
      <c r="H1" s="214"/>
      <c r="I1" s="214"/>
      <c r="J1" s="214"/>
      <c r="K1" s="214"/>
      <c r="L1" s="214"/>
      <c r="M1" s="214"/>
      <c r="N1" s="214"/>
      <c r="O1" s="214"/>
      <c r="P1" s="214"/>
      <c r="Q1" s="214"/>
      <c r="R1" s="214"/>
      <c r="S1" s="214"/>
      <c r="T1" s="214"/>
      <c r="U1" s="214"/>
      <c r="V1" s="215"/>
    </row>
    <row r="2" spans="1:22" ht="15.75" customHeight="1" x14ac:dyDescent="0.15">
      <c r="A2" s="146"/>
      <c r="B2" s="147"/>
      <c r="C2" s="147"/>
      <c r="D2" s="147" t="s">
        <v>20</v>
      </c>
      <c r="E2" s="147"/>
      <c r="F2" s="147"/>
      <c r="G2" s="147"/>
      <c r="H2" s="147"/>
      <c r="I2" s="148"/>
      <c r="J2" s="147"/>
      <c r="K2" s="147" t="s">
        <v>21</v>
      </c>
      <c r="L2" s="147"/>
      <c r="M2" s="147"/>
      <c r="N2" s="147"/>
      <c r="O2" s="147"/>
      <c r="P2" s="148"/>
      <c r="Q2" s="149"/>
      <c r="R2" s="149" t="s">
        <v>22</v>
      </c>
      <c r="S2" s="149"/>
      <c r="T2" s="149"/>
      <c r="U2" s="149"/>
      <c r="V2" s="150"/>
    </row>
    <row r="3" spans="1:22" ht="15.75" customHeight="1" x14ac:dyDescent="0.15">
      <c r="A3" s="151"/>
      <c r="B3" s="152" t="s">
        <v>7305</v>
      </c>
      <c r="C3" s="152" t="s">
        <v>221</v>
      </c>
      <c r="D3" s="152" t="s">
        <v>7303</v>
      </c>
      <c r="E3" s="152" t="s">
        <v>7308</v>
      </c>
      <c r="F3" s="152" t="s">
        <v>7307</v>
      </c>
      <c r="G3" s="152" t="s">
        <v>222</v>
      </c>
      <c r="H3" s="152" t="s">
        <v>7304</v>
      </c>
      <c r="I3" s="152" t="s">
        <v>7306</v>
      </c>
      <c r="J3" s="152" t="s">
        <v>221</v>
      </c>
      <c r="K3" s="152" t="s">
        <v>7303</v>
      </c>
      <c r="L3" s="152" t="s">
        <v>7308</v>
      </c>
      <c r="M3" s="152" t="s">
        <v>7307</v>
      </c>
      <c r="N3" s="152" t="s">
        <v>222</v>
      </c>
      <c r="O3" s="152" t="s">
        <v>7304</v>
      </c>
      <c r="P3" s="152" t="s">
        <v>7306</v>
      </c>
      <c r="Q3" s="152" t="s">
        <v>221</v>
      </c>
      <c r="R3" s="152" t="s">
        <v>7303</v>
      </c>
      <c r="S3" s="152" t="s">
        <v>7308</v>
      </c>
      <c r="T3" s="152" t="s">
        <v>7307</v>
      </c>
      <c r="U3" s="152" t="s">
        <v>222</v>
      </c>
      <c r="V3" s="171" t="s">
        <v>7304</v>
      </c>
    </row>
    <row r="4" spans="1:22" ht="15.75" customHeight="1" x14ac:dyDescent="0.15">
      <c r="A4" s="154" t="s">
        <v>26</v>
      </c>
      <c r="B4" s="143"/>
      <c r="C4" s="144"/>
      <c r="D4" s="144"/>
      <c r="E4" s="144"/>
      <c r="F4" s="144"/>
      <c r="G4" s="144"/>
      <c r="H4" s="144"/>
      <c r="I4" s="155"/>
      <c r="J4" s="144"/>
      <c r="K4" s="144"/>
      <c r="L4" s="144"/>
      <c r="M4" s="144"/>
      <c r="N4" s="144"/>
      <c r="O4" s="144"/>
      <c r="P4" s="155"/>
      <c r="Q4" s="143"/>
      <c r="R4" s="143"/>
      <c r="S4" s="143"/>
      <c r="T4" s="143"/>
      <c r="U4" s="143"/>
      <c r="V4" s="156"/>
    </row>
    <row r="5" spans="1:22" ht="15.75" customHeight="1" x14ac:dyDescent="0.15">
      <c r="A5" s="142" t="s">
        <v>223</v>
      </c>
      <c r="B5" s="143">
        <v>88.168999999999997</v>
      </c>
      <c r="C5" s="136">
        <f>42-39.86</f>
        <v>2.1400000000000006</v>
      </c>
      <c r="D5" s="136">
        <v>79.391000000000005</v>
      </c>
      <c r="E5" s="136">
        <f>42.01-40.74</f>
        <v>1.269999999999996</v>
      </c>
      <c r="F5" s="136" t="s">
        <v>7312</v>
      </c>
      <c r="G5" s="136">
        <f>40.74-39.86</f>
        <v>0.88000000000000256</v>
      </c>
      <c r="H5" s="136" t="s">
        <v>7314</v>
      </c>
      <c r="I5" s="155">
        <v>4593</v>
      </c>
      <c r="J5" s="153">
        <f>44.26-30.9</f>
        <v>13.36</v>
      </c>
      <c r="K5" s="136">
        <v>4585</v>
      </c>
      <c r="L5" s="136">
        <f>44.26-44</f>
        <v>0.25999999999999801</v>
      </c>
      <c r="M5" s="136" t="s">
        <v>7318</v>
      </c>
      <c r="N5" s="153">
        <f>44-30.9</f>
        <v>13.100000000000001</v>
      </c>
      <c r="O5" s="136">
        <v>924</v>
      </c>
      <c r="P5" s="155">
        <v>1444</v>
      </c>
      <c r="Q5" s="149">
        <f>46.16-38.47</f>
        <v>7.6899999999999977</v>
      </c>
      <c r="R5" s="143">
        <v>1243</v>
      </c>
      <c r="S5" s="149">
        <f>46.16-40.26</f>
        <v>5.8999999999999986</v>
      </c>
      <c r="T5" s="143">
        <v>290</v>
      </c>
      <c r="U5" s="143">
        <f>40.26-38.47</f>
        <v>1.7899999999999991</v>
      </c>
      <c r="V5" s="156">
        <v>22</v>
      </c>
    </row>
    <row r="6" spans="1:22" ht="15.75" customHeight="1" x14ac:dyDescent="0.15">
      <c r="A6" s="142" t="s">
        <v>224</v>
      </c>
      <c r="B6" s="143">
        <v>10295</v>
      </c>
      <c r="C6" s="136" t="s">
        <v>227</v>
      </c>
      <c r="D6" s="157">
        <v>31.280999999999999</v>
      </c>
      <c r="E6" s="136" t="s">
        <v>227</v>
      </c>
      <c r="F6" s="136">
        <v>122.92</v>
      </c>
      <c r="G6" s="136" t="s">
        <v>227</v>
      </c>
      <c r="H6" s="136">
        <v>76.352000000000004</v>
      </c>
      <c r="I6" s="155">
        <v>5749.7</v>
      </c>
      <c r="J6" s="136" t="s">
        <v>227</v>
      </c>
      <c r="K6" s="136">
        <v>47.97</v>
      </c>
      <c r="L6" s="136" t="s">
        <v>227</v>
      </c>
      <c r="M6" s="136">
        <v>67.849999999999994</v>
      </c>
      <c r="N6" s="136" t="s">
        <v>227</v>
      </c>
      <c r="O6" s="136">
        <v>39.22</v>
      </c>
      <c r="P6" s="155">
        <v>8567.5</v>
      </c>
      <c r="Q6" s="136" t="s">
        <v>227</v>
      </c>
      <c r="R6" s="143">
        <v>55.423999999999999</v>
      </c>
      <c r="S6" s="136" t="s">
        <v>227</v>
      </c>
      <c r="T6" s="143">
        <v>89.656000000000006</v>
      </c>
      <c r="U6" s="136" t="s">
        <v>227</v>
      </c>
      <c r="V6" s="156">
        <v>40.945</v>
      </c>
    </row>
    <row r="7" spans="1:22" ht="15.75" customHeight="1" x14ac:dyDescent="0.15">
      <c r="A7" s="142" t="s">
        <v>225</v>
      </c>
      <c r="B7" s="143">
        <v>9958.1</v>
      </c>
      <c r="C7" s="153">
        <f>32.65-22.47</f>
        <v>10.18</v>
      </c>
      <c r="D7" s="136">
        <v>2025.6</v>
      </c>
      <c r="E7" s="153">
        <f>32.65-5.68</f>
        <v>26.97</v>
      </c>
      <c r="F7" s="136">
        <v>8588.6</v>
      </c>
      <c r="G7" s="153">
        <f>22.47-5.68</f>
        <v>16.79</v>
      </c>
      <c r="H7" s="136">
        <v>3629</v>
      </c>
      <c r="I7" s="155">
        <v>10376</v>
      </c>
      <c r="J7" s="153">
        <f>30.56-15.26</f>
        <v>15.299999999999999</v>
      </c>
      <c r="K7" s="136">
        <v>7164</v>
      </c>
      <c r="L7" s="153">
        <f>30.56-7.58</f>
        <v>22.979999999999997</v>
      </c>
      <c r="M7" s="136">
        <v>3526</v>
      </c>
      <c r="N7" s="153">
        <f>15.26-7.58</f>
        <v>7.68</v>
      </c>
      <c r="O7" s="136">
        <v>586</v>
      </c>
      <c r="P7" s="155">
        <v>10765</v>
      </c>
      <c r="Q7" s="149">
        <f>33.71-20.76</f>
        <v>12.95</v>
      </c>
      <c r="R7" s="143">
        <v>4016</v>
      </c>
      <c r="S7" s="149">
        <f>33.71-5.87</f>
        <v>27.84</v>
      </c>
      <c r="T7" s="143">
        <v>7344</v>
      </c>
      <c r="U7" s="149">
        <f>20.76-5.87</f>
        <v>14.89</v>
      </c>
      <c r="V7" s="156">
        <v>2545</v>
      </c>
    </row>
    <row r="8" spans="1:22" ht="15.75" customHeight="1" x14ac:dyDescent="0.15">
      <c r="A8" s="142" t="s">
        <v>226</v>
      </c>
      <c r="B8" s="143">
        <v>4978.6000000000004</v>
      </c>
      <c r="C8" s="136">
        <f>82.24-79.06</f>
        <v>3.1799999999999926</v>
      </c>
      <c r="D8" s="136">
        <v>2974.2</v>
      </c>
      <c r="E8" s="153">
        <f>84.7-79.06</f>
        <v>5.6400000000000006</v>
      </c>
      <c r="F8" s="136">
        <v>2057.9</v>
      </c>
      <c r="G8" s="136">
        <f>84.7-82.24</f>
        <v>2.460000000000008</v>
      </c>
      <c r="H8" s="136">
        <v>576.91999999999996</v>
      </c>
      <c r="I8" s="155">
        <v>2867</v>
      </c>
      <c r="J8" s="136">
        <f>73.8-71.07</f>
        <v>2.730000000000004</v>
      </c>
      <c r="K8" s="136">
        <v>2076</v>
      </c>
      <c r="L8" s="153">
        <f>81.74-73.8</f>
        <v>7.9399999999999977</v>
      </c>
      <c r="M8" s="136">
        <v>789</v>
      </c>
      <c r="N8" s="153">
        <f>81.74-71.07</f>
        <v>10.670000000000002</v>
      </c>
      <c r="O8" s="136">
        <v>903</v>
      </c>
      <c r="P8" s="155">
        <v>489</v>
      </c>
      <c r="Q8" s="143">
        <f>96.45-94.93</f>
        <v>1.519999999999996</v>
      </c>
      <c r="R8" s="143">
        <v>282</v>
      </c>
      <c r="S8" s="143">
        <f>96.4-94.93</f>
        <v>1.4699999999999989</v>
      </c>
      <c r="T8" s="143">
        <v>219</v>
      </c>
      <c r="U8" s="143">
        <f>96.45-96.4</f>
        <v>4.9999999999997158E-2</v>
      </c>
      <c r="V8" s="156">
        <v>106</v>
      </c>
    </row>
    <row r="9" spans="1:22" ht="15.75" customHeight="1" x14ac:dyDescent="0.15">
      <c r="A9" s="142" t="s">
        <v>40</v>
      </c>
      <c r="B9" s="136" t="s">
        <v>227</v>
      </c>
      <c r="C9" s="136" t="s">
        <v>227</v>
      </c>
      <c r="D9" s="136" t="s">
        <v>227</v>
      </c>
      <c r="E9" s="136" t="s">
        <v>227</v>
      </c>
      <c r="F9" s="136" t="s">
        <v>227</v>
      </c>
      <c r="G9" s="136" t="s">
        <v>227</v>
      </c>
      <c r="H9" s="181" t="s">
        <v>227</v>
      </c>
      <c r="I9" s="136" t="s">
        <v>227</v>
      </c>
      <c r="J9" s="136">
        <f>9.6-6.75</f>
        <v>2.8499999999999996</v>
      </c>
      <c r="K9" s="136" t="s">
        <v>227</v>
      </c>
      <c r="L9" s="136">
        <f>7.07-6.75</f>
        <v>0.32000000000000028</v>
      </c>
      <c r="M9" s="136" t="s">
        <v>227</v>
      </c>
      <c r="N9" s="136">
        <f>9.6-7.07</f>
        <v>2.5299999999999994</v>
      </c>
      <c r="O9" s="181" t="s">
        <v>227</v>
      </c>
      <c r="P9" s="136" t="s">
        <v>227</v>
      </c>
      <c r="Q9" s="143">
        <f>3.37-2.71</f>
        <v>0.66000000000000014</v>
      </c>
      <c r="R9" s="136" t="s">
        <v>227</v>
      </c>
      <c r="S9" s="143">
        <f>3.37-3.02</f>
        <v>0.35000000000000009</v>
      </c>
      <c r="T9" s="136" t="s">
        <v>227</v>
      </c>
      <c r="U9" s="143">
        <f>3.02-2.71</f>
        <v>0.31000000000000005</v>
      </c>
      <c r="V9" s="181" t="s">
        <v>227</v>
      </c>
    </row>
    <row r="10" spans="1:22" ht="15.75" customHeight="1" x14ac:dyDescent="0.15">
      <c r="A10" s="142" t="s">
        <v>41</v>
      </c>
      <c r="B10" s="136" t="s">
        <v>227</v>
      </c>
      <c r="C10" s="136" t="s">
        <v>227</v>
      </c>
      <c r="D10" s="136" t="s">
        <v>227</v>
      </c>
      <c r="E10" s="136" t="s">
        <v>227</v>
      </c>
      <c r="F10" s="136" t="s">
        <v>227</v>
      </c>
      <c r="G10" s="136" t="s">
        <v>227</v>
      </c>
      <c r="H10" s="181" t="s">
        <v>227</v>
      </c>
      <c r="I10" s="136" t="s">
        <v>227</v>
      </c>
      <c r="J10" s="136">
        <f>9.77-6.47</f>
        <v>3.3</v>
      </c>
      <c r="K10" s="136" t="s">
        <v>227</v>
      </c>
      <c r="L10" s="136">
        <f>6.47-5.66</f>
        <v>0.80999999999999961</v>
      </c>
      <c r="M10" s="136" t="s">
        <v>227</v>
      </c>
      <c r="N10" s="136">
        <f>9.77-5.66</f>
        <v>4.1099999999999994</v>
      </c>
      <c r="O10" s="181" t="s">
        <v>227</v>
      </c>
      <c r="P10" s="136" t="s">
        <v>227</v>
      </c>
      <c r="Q10" s="143">
        <f>3.43-3.24</f>
        <v>0.18999999999999995</v>
      </c>
      <c r="R10" s="136" t="s">
        <v>227</v>
      </c>
      <c r="S10" s="143">
        <f>3.24-2.32</f>
        <v>0.92000000000000037</v>
      </c>
      <c r="T10" s="136" t="s">
        <v>227</v>
      </c>
      <c r="U10" s="143">
        <f>3.43-2.32</f>
        <v>1.1100000000000003</v>
      </c>
      <c r="V10" s="181" t="s">
        <v>227</v>
      </c>
    </row>
    <row r="11" spans="1:22" ht="15.75" customHeight="1" x14ac:dyDescent="0.15">
      <c r="A11" s="142" t="s">
        <v>42</v>
      </c>
      <c r="B11" s="136" t="s">
        <v>227</v>
      </c>
      <c r="C11" s="136" t="s">
        <v>227</v>
      </c>
      <c r="D11" s="136" t="s">
        <v>227</v>
      </c>
      <c r="E11" s="136" t="s">
        <v>227</v>
      </c>
      <c r="F11" s="136" t="s">
        <v>227</v>
      </c>
      <c r="G11" s="136" t="s">
        <v>227</v>
      </c>
      <c r="H11" s="181" t="s">
        <v>227</v>
      </c>
      <c r="I11" s="136" t="s">
        <v>227</v>
      </c>
      <c r="J11" s="136">
        <f>4.8-4.28</f>
        <v>0.51999999999999957</v>
      </c>
      <c r="K11" s="136" t="s">
        <v>227</v>
      </c>
      <c r="L11" s="136">
        <f>4.8-0.96</f>
        <v>3.84</v>
      </c>
      <c r="M11" s="136" t="s">
        <v>227</v>
      </c>
      <c r="N11" s="136">
        <f>4.28-0.96</f>
        <v>3.3200000000000003</v>
      </c>
      <c r="O11" s="181" t="s">
        <v>227</v>
      </c>
      <c r="P11" s="136" t="s">
        <v>227</v>
      </c>
      <c r="Q11" s="143">
        <f>0.81-0.4</f>
        <v>0.41000000000000003</v>
      </c>
      <c r="R11" s="136" t="s">
        <v>227</v>
      </c>
      <c r="S11" s="143">
        <f>0.81-0.12</f>
        <v>0.69000000000000006</v>
      </c>
      <c r="T11" s="136" t="s">
        <v>227</v>
      </c>
      <c r="U11" s="143">
        <f>0.4-0.12</f>
        <v>0.28000000000000003</v>
      </c>
      <c r="V11" s="181" t="s">
        <v>227</v>
      </c>
    </row>
    <row r="12" spans="1:22" ht="15.75" customHeight="1" x14ac:dyDescent="0.15">
      <c r="A12" s="142" t="s">
        <v>43</v>
      </c>
      <c r="B12" s="136" t="s">
        <v>227</v>
      </c>
      <c r="C12" s="136" t="s">
        <v>227</v>
      </c>
      <c r="D12" s="136" t="s">
        <v>227</v>
      </c>
      <c r="E12" s="136" t="s">
        <v>227</v>
      </c>
      <c r="F12" s="136" t="s">
        <v>227</v>
      </c>
      <c r="G12" s="136" t="s">
        <v>227</v>
      </c>
      <c r="H12" s="181" t="s">
        <v>227</v>
      </c>
      <c r="I12" s="136" t="s">
        <v>227</v>
      </c>
      <c r="J12" s="136">
        <f>10.02-7.98</f>
        <v>2.0399999999999991</v>
      </c>
      <c r="K12" s="136" t="s">
        <v>227</v>
      </c>
      <c r="L12" s="136">
        <f>10.02-6.15</f>
        <v>3.8699999999999992</v>
      </c>
      <c r="M12" s="136" t="s">
        <v>227</v>
      </c>
      <c r="N12" s="136">
        <f>7.98-6.15</f>
        <v>1.83</v>
      </c>
      <c r="O12" s="181" t="s">
        <v>227</v>
      </c>
      <c r="P12" s="136" t="s">
        <v>227</v>
      </c>
      <c r="Q12" s="143">
        <f>0.55-0.27</f>
        <v>0.28000000000000003</v>
      </c>
      <c r="R12" s="136" t="s">
        <v>227</v>
      </c>
      <c r="S12" s="143">
        <f>0.55-0.3</f>
        <v>0.25000000000000006</v>
      </c>
      <c r="T12" s="136" t="s">
        <v>227</v>
      </c>
      <c r="U12" s="143">
        <f>0.3-0.27</f>
        <v>2.9999999999999971E-2</v>
      </c>
      <c r="V12" s="181" t="s">
        <v>227</v>
      </c>
    </row>
    <row r="13" spans="1:22" ht="15.75" customHeight="1" x14ac:dyDescent="0.15">
      <c r="A13" s="142" t="s">
        <v>228</v>
      </c>
      <c r="B13" s="136">
        <v>8146.6</v>
      </c>
      <c r="C13" s="136" t="s">
        <v>227</v>
      </c>
      <c r="D13" s="136">
        <v>68.668999999999997</v>
      </c>
      <c r="E13" s="136" t="s">
        <v>227</v>
      </c>
      <c r="F13" s="136">
        <v>63.026000000000003</v>
      </c>
      <c r="G13" s="136" t="s">
        <v>227</v>
      </c>
      <c r="H13" s="136">
        <v>11.766999999999999</v>
      </c>
      <c r="I13" s="158">
        <v>27160</v>
      </c>
      <c r="J13" s="136" t="s">
        <v>227</v>
      </c>
      <c r="K13" s="136" t="s">
        <v>229</v>
      </c>
      <c r="L13" s="136" t="s">
        <v>227</v>
      </c>
      <c r="M13" s="136">
        <v>87.01</v>
      </c>
      <c r="N13" s="136" t="s">
        <v>227</v>
      </c>
      <c r="O13" s="136">
        <v>17.38</v>
      </c>
      <c r="P13" s="155">
        <v>4408.8999999999996</v>
      </c>
      <c r="Q13" s="136" t="s">
        <v>227</v>
      </c>
      <c r="R13" s="143">
        <v>54.908999999999999</v>
      </c>
      <c r="S13" s="136" t="s">
        <v>227</v>
      </c>
      <c r="T13" s="143">
        <v>34.427</v>
      </c>
      <c r="U13" s="136" t="s">
        <v>227</v>
      </c>
      <c r="V13" s="159" t="s">
        <v>7320</v>
      </c>
    </row>
    <row r="14" spans="1:22" ht="15.75" customHeight="1" x14ac:dyDescent="0.15">
      <c r="A14" s="160" t="s">
        <v>230</v>
      </c>
      <c r="B14" s="136">
        <v>93388</v>
      </c>
      <c r="C14" s="136" t="s">
        <v>227</v>
      </c>
      <c r="D14" s="136">
        <v>251.24</v>
      </c>
      <c r="E14" s="136" t="s">
        <v>227</v>
      </c>
      <c r="F14" s="136">
        <v>429.12</v>
      </c>
      <c r="G14" s="136" t="s">
        <v>227</v>
      </c>
      <c r="H14" s="136">
        <v>127.17</v>
      </c>
      <c r="I14" s="158">
        <v>107621</v>
      </c>
      <c r="J14" s="136" t="s">
        <v>227</v>
      </c>
      <c r="K14" s="136" t="s">
        <v>231</v>
      </c>
      <c r="L14" s="136" t="s">
        <v>227</v>
      </c>
      <c r="M14" s="136" t="s">
        <v>232</v>
      </c>
      <c r="N14" s="136" t="s">
        <v>227</v>
      </c>
      <c r="O14" s="136">
        <v>59.53</v>
      </c>
      <c r="P14" s="158">
        <v>272.95</v>
      </c>
      <c r="Q14" s="136" t="s">
        <v>227</v>
      </c>
      <c r="R14" s="136">
        <v>17.879000000000001</v>
      </c>
      <c r="S14" s="136" t="s">
        <v>227</v>
      </c>
      <c r="T14" s="136">
        <v>11.135999999999999</v>
      </c>
      <c r="U14" s="136" t="s">
        <v>227</v>
      </c>
      <c r="V14" s="161" t="s">
        <v>7321</v>
      </c>
    </row>
    <row r="15" spans="1:22" ht="15.75" customHeight="1" x14ac:dyDescent="0.15">
      <c r="A15" s="154" t="s">
        <v>46</v>
      </c>
      <c r="B15" s="143"/>
      <c r="C15" s="143"/>
      <c r="D15" s="143"/>
      <c r="E15" s="143"/>
      <c r="F15" s="143"/>
      <c r="G15" s="143"/>
      <c r="H15" s="143"/>
      <c r="I15" s="155"/>
      <c r="J15" s="143"/>
      <c r="K15" s="143"/>
      <c r="L15" s="143"/>
      <c r="M15" s="143"/>
      <c r="N15" s="143"/>
      <c r="O15" s="143"/>
      <c r="P15" s="155"/>
      <c r="Q15" s="143"/>
      <c r="R15" s="143"/>
      <c r="S15" s="143"/>
      <c r="T15" s="143"/>
      <c r="U15" s="143"/>
      <c r="V15" s="159"/>
    </row>
    <row r="16" spans="1:22" ht="15.75" customHeight="1" x14ac:dyDescent="0.15">
      <c r="A16" s="142" t="s">
        <v>233</v>
      </c>
      <c r="B16" s="143">
        <v>103575</v>
      </c>
      <c r="C16" s="136">
        <f>2.23-0.29</f>
        <v>1.94</v>
      </c>
      <c r="D16" s="136">
        <v>80006</v>
      </c>
      <c r="E16" s="153">
        <f>9-0.29</f>
        <v>8.7100000000000009</v>
      </c>
      <c r="F16" s="136">
        <v>40548</v>
      </c>
      <c r="G16" s="153">
        <f>9-2.23</f>
        <v>6.77</v>
      </c>
      <c r="H16" s="136">
        <v>1842.1</v>
      </c>
      <c r="I16" s="155">
        <v>63589</v>
      </c>
      <c r="J16" s="136">
        <f>2.67-0.56</f>
        <v>2.11</v>
      </c>
      <c r="K16" s="136">
        <v>3623</v>
      </c>
      <c r="L16" s="153">
        <f>24.39-0.56</f>
        <v>23.830000000000002</v>
      </c>
      <c r="M16" s="136">
        <v>71287</v>
      </c>
      <c r="N16" s="153">
        <f>24.39-2.67</f>
        <v>21.72</v>
      </c>
      <c r="O16" s="136">
        <v>9459</v>
      </c>
      <c r="P16" s="155">
        <v>24917</v>
      </c>
      <c r="Q16" s="143">
        <f>1.6-0.27</f>
        <v>1.33</v>
      </c>
      <c r="R16" s="143">
        <v>2016</v>
      </c>
      <c r="S16" s="149">
        <f>10.77-0.27</f>
        <v>10.5</v>
      </c>
      <c r="T16" s="143">
        <v>27418</v>
      </c>
      <c r="U16" s="149">
        <f>10.77-1.6</f>
        <v>9.17</v>
      </c>
      <c r="V16" s="159">
        <v>3483</v>
      </c>
    </row>
    <row r="17" spans="1:22" ht="15.75" customHeight="1" x14ac:dyDescent="0.15">
      <c r="A17" s="142" t="s">
        <v>234</v>
      </c>
      <c r="B17" s="143">
        <v>11498</v>
      </c>
      <c r="C17" s="136">
        <f>1.4-0.14</f>
        <v>1.2599999999999998</v>
      </c>
      <c r="D17" s="136">
        <v>1902.2</v>
      </c>
      <c r="E17" s="153">
        <f>6.33-0.14</f>
        <v>6.19</v>
      </c>
      <c r="F17" s="136">
        <v>12752</v>
      </c>
      <c r="G17" s="136">
        <f>6.33-1.4</f>
        <v>4.93</v>
      </c>
      <c r="H17" s="136">
        <v>1414.5</v>
      </c>
      <c r="I17" s="155">
        <v>61298</v>
      </c>
      <c r="J17" s="136">
        <f>1.73-0.22</f>
        <v>1.51</v>
      </c>
      <c r="K17" s="136">
        <v>3815</v>
      </c>
      <c r="L17" s="153">
        <f>18.29-0.22</f>
        <v>18.07</v>
      </c>
      <c r="M17" s="136">
        <v>70791</v>
      </c>
      <c r="N17" s="153">
        <f>18.29-1.73</f>
        <v>16.559999999999999</v>
      </c>
      <c r="O17" s="136">
        <v>7557</v>
      </c>
      <c r="P17" s="155">
        <v>17969</v>
      </c>
      <c r="Q17" s="143">
        <f>0.8-0.13</f>
        <v>0.67</v>
      </c>
      <c r="R17" s="143">
        <v>1078</v>
      </c>
      <c r="S17" s="149">
        <f>6.87-0.13</f>
        <v>6.74</v>
      </c>
      <c r="T17" s="143">
        <v>19306</v>
      </c>
      <c r="U17" s="149">
        <f>6.87-0.8</f>
        <v>6.07</v>
      </c>
      <c r="V17" s="159">
        <v>2507</v>
      </c>
    </row>
    <row r="18" spans="1:22" ht="15.75" customHeight="1" x14ac:dyDescent="0.15">
      <c r="A18" s="142" t="s">
        <v>235</v>
      </c>
      <c r="B18" s="143">
        <v>7483.3</v>
      </c>
      <c r="C18" s="136">
        <f>0.14-0.01</f>
        <v>0.13</v>
      </c>
      <c r="D18" s="136">
        <v>219.49</v>
      </c>
      <c r="E18" s="136">
        <f>2.83-0.01</f>
        <v>2.8200000000000003</v>
      </c>
      <c r="F18" s="136">
        <v>6857.2</v>
      </c>
      <c r="G18" s="136">
        <f>2.83-0.14</f>
        <v>2.69</v>
      </c>
      <c r="H18" s="136">
        <v>1185.9000000000001</v>
      </c>
      <c r="I18" s="155">
        <v>3107</v>
      </c>
      <c r="J18" s="136">
        <f>0.15-0.01</f>
        <v>0.13999999999999999</v>
      </c>
      <c r="K18" s="136">
        <v>501</v>
      </c>
      <c r="L18" s="136">
        <f>0.99-0.01</f>
        <v>0.98</v>
      </c>
      <c r="M18" s="136">
        <v>3971</v>
      </c>
      <c r="N18" s="136">
        <f>0.99-0.15</f>
        <v>0.84</v>
      </c>
      <c r="O18" s="136">
        <v>282</v>
      </c>
      <c r="P18" s="155">
        <v>979</v>
      </c>
      <c r="Q18" s="143">
        <f>0.03</f>
        <v>0.03</v>
      </c>
      <c r="R18" s="143">
        <v>87</v>
      </c>
      <c r="S18" s="143">
        <f>0.29</f>
        <v>0.28999999999999998</v>
      </c>
      <c r="T18" s="143">
        <v>1052</v>
      </c>
      <c r="U18" s="143">
        <f>0.29-0.03</f>
        <v>0.26</v>
      </c>
      <c r="V18" s="159">
        <v>109</v>
      </c>
    </row>
    <row r="19" spans="1:22" ht="15.75" customHeight="1" x14ac:dyDescent="0.15">
      <c r="A19" s="142" t="s">
        <v>236</v>
      </c>
      <c r="B19" s="136">
        <v>21952</v>
      </c>
      <c r="C19" s="136" t="s">
        <v>227</v>
      </c>
      <c r="D19" s="136" t="s">
        <v>227</v>
      </c>
      <c r="E19" s="136" t="s">
        <v>227</v>
      </c>
      <c r="F19" s="136" t="s">
        <v>227</v>
      </c>
      <c r="G19" s="136" t="s">
        <v>227</v>
      </c>
      <c r="H19" s="136">
        <v>142.86000000000001</v>
      </c>
      <c r="I19" s="155">
        <v>637065</v>
      </c>
      <c r="J19" s="136" t="s">
        <v>227</v>
      </c>
      <c r="K19" s="136" t="s">
        <v>227</v>
      </c>
      <c r="L19" s="136" t="s">
        <v>227</v>
      </c>
      <c r="M19" s="136" t="s">
        <v>227</v>
      </c>
      <c r="N19" s="136" t="s">
        <v>227</v>
      </c>
      <c r="O19" s="136">
        <v>90.76</v>
      </c>
      <c r="P19" s="155">
        <v>462132</v>
      </c>
      <c r="Q19" s="136" t="s">
        <v>227</v>
      </c>
      <c r="R19" s="136" t="s">
        <v>227</v>
      </c>
      <c r="S19" s="136" t="s">
        <v>227</v>
      </c>
      <c r="T19" s="136" t="s">
        <v>227</v>
      </c>
      <c r="U19" s="136" t="s">
        <v>227</v>
      </c>
      <c r="V19" s="159">
        <v>94.394000000000005</v>
      </c>
    </row>
    <row r="20" spans="1:22" ht="15.75" customHeight="1" x14ac:dyDescent="0.15">
      <c r="A20" s="142" t="s">
        <v>237</v>
      </c>
      <c r="B20" s="143">
        <v>52638</v>
      </c>
      <c r="C20" s="136" t="s">
        <v>227</v>
      </c>
      <c r="D20" s="136" t="s">
        <v>227</v>
      </c>
      <c r="E20" s="136" t="s">
        <v>227</v>
      </c>
      <c r="F20" s="136" t="s">
        <v>227</v>
      </c>
      <c r="G20" s="136" t="s">
        <v>227</v>
      </c>
      <c r="H20" s="136">
        <v>115.03</v>
      </c>
      <c r="I20" s="155">
        <v>35582</v>
      </c>
      <c r="J20" s="136" t="s">
        <v>227</v>
      </c>
      <c r="K20" s="136" t="s">
        <v>227</v>
      </c>
      <c r="L20" s="136" t="s">
        <v>227</v>
      </c>
      <c r="M20" s="136" t="s">
        <v>227</v>
      </c>
      <c r="N20" s="136" t="s">
        <v>227</v>
      </c>
      <c r="O20" s="136">
        <v>85.13</v>
      </c>
      <c r="P20" s="155">
        <v>48566</v>
      </c>
      <c r="Q20" s="136" t="s">
        <v>227</v>
      </c>
      <c r="R20" s="136" t="s">
        <v>227</v>
      </c>
      <c r="S20" s="136" t="s">
        <v>227</v>
      </c>
      <c r="T20" s="136" t="s">
        <v>227</v>
      </c>
      <c r="U20" s="136" t="s">
        <v>227</v>
      </c>
      <c r="V20" s="159">
        <v>116.07</v>
      </c>
    </row>
    <row r="21" spans="1:22" ht="15.75" customHeight="1" x14ac:dyDescent="0.15">
      <c r="A21" s="142" t="s">
        <v>238</v>
      </c>
      <c r="B21" s="136">
        <v>4039.6</v>
      </c>
      <c r="C21" s="136" t="s">
        <v>227</v>
      </c>
      <c r="D21" s="136" t="s">
        <v>227</v>
      </c>
      <c r="E21" s="136" t="s">
        <v>227</v>
      </c>
      <c r="F21" s="136" t="s">
        <v>227</v>
      </c>
      <c r="G21" s="136" t="s">
        <v>227</v>
      </c>
      <c r="H21" s="136">
        <v>72.728999999999999</v>
      </c>
      <c r="I21" s="158">
        <v>1267</v>
      </c>
      <c r="J21" s="136" t="s">
        <v>227</v>
      </c>
      <c r="K21" s="136" t="s">
        <v>227</v>
      </c>
      <c r="L21" s="136" t="s">
        <v>227</v>
      </c>
      <c r="M21" s="136" t="s">
        <v>227</v>
      </c>
      <c r="N21" s="136" t="s">
        <v>227</v>
      </c>
      <c r="O21" s="136">
        <v>32.82</v>
      </c>
      <c r="P21" s="155">
        <v>782.89</v>
      </c>
      <c r="Q21" s="136" t="s">
        <v>227</v>
      </c>
      <c r="R21" s="136" t="s">
        <v>227</v>
      </c>
      <c r="S21" s="136" t="s">
        <v>227</v>
      </c>
      <c r="T21" s="136" t="s">
        <v>227</v>
      </c>
      <c r="U21" s="136" t="s">
        <v>227</v>
      </c>
      <c r="V21" s="159">
        <v>27.68</v>
      </c>
    </row>
    <row r="22" spans="1:22" ht="15.75" customHeight="1" x14ac:dyDescent="0.15">
      <c r="A22" s="142" t="s">
        <v>239</v>
      </c>
      <c r="B22" s="136">
        <v>515.65</v>
      </c>
      <c r="C22" s="136" t="s">
        <v>227</v>
      </c>
      <c r="D22" s="136" t="s">
        <v>7310</v>
      </c>
      <c r="E22" s="136" t="s">
        <v>227</v>
      </c>
      <c r="F22" s="136">
        <v>22.943999999999999</v>
      </c>
      <c r="G22" s="136" t="s">
        <v>227</v>
      </c>
      <c r="H22" s="136">
        <v>19.120999999999999</v>
      </c>
      <c r="I22" s="158">
        <v>1027.5999999999999</v>
      </c>
      <c r="J22" s="136" t="s">
        <v>227</v>
      </c>
      <c r="K22" s="136" t="s">
        <v>240</v>
      </c>
      <c r="L22" s="136" t="s">
        <v>227</v>
      </c>
      <c r="M22" s="136">
        <v>33.57</v>
      </c>
      <c r="N22" s="136" t="s">
        <v>227</v>
      </c>
      <c r="O22" s="136" t="s">
        <v>241</v>
      </c>
      <c r="P22" s="155">
        <v>580.41</v>
      </c>
      <c r="Q22" s="136" t="s">
        <v>227</v>
      </c>
      <c r="R22" s="143" t="s">
        <v>7319</v>
      </c>
      <c r="S22" s="136" t="s">
        <v>227</v>
      </c>
      <c r="T22" s="143">
        <v>23.841999999999999</v>
      </c>
      <c r="U22" s="136" t="s">
        <v>227</v>
      </c>
      <c r="V22" s="159">
        <v>18.2</v>
      </c>
    </row>
    <row r="23" spans="1:22" ht="15.75" customHeight="1" x14ac:dyDescent="0.15">
      <c r="A23" s="154" t="s">
        <v>83</v>
      </c>
      <c r="B23" s="143"/>
      <c r="C23" s="144"/>
      <c r="D23" s="144"/>
      <c r="E23" s="144"/>
      <c r="F23" s="144"/>
      <c r="G23" s="144"/>
      <c r="H23" s="144"/>
      <c r="I23" s="155"/>
      <c r="J23" s="144"/>
      <c r="K23" s="144"/>
      <c r="L23" s="144"/>
      <c r="M23" s="144"/>
      <c r="N23" s="144"/>
      <c r="O23" s="144"/>
      <c r="P23" s="155"/>
      <c r="Q23" s="143"/>
      <c r="R23" s="143"/>
      <c r="S23" s="143"/>
      <c r="T23" s="143"/>
      <c r="U23" s="143"/>
      <c r="V23" s="159"/>
    </row>
    <row r="24" spans="1:22" ht="15.75" customHeight="1" x14ac:dyDescent="0.15">
      <c r="A24" s="142" t="s">
        <v>242</v>
      </c>
      <c r="B24" s="143">
        <v>3339.8</v>
      </c>
      <c r="C24" s="136">
        <f>3.14-1.29</f>
        <v>1.85</v>
      </c>
      <c r="D24" s="136">
        <v>908.71</v>
      </c>
      <c r="E24" s="136">
        <f>6.06-1.29</f>
        <v>4.7699999999999996</v>
      </c>
      <c r="F24" s="136">
        <v>3259.8</v>
      </c>
      <c r="G24" s="136">
        <f>6.06-3.14</f>
        <v>2.9199999999999995</v>
      </c>
      <c r="H24" s="136">
        <v>377.77</v>
      </c>
      <c r="I24" s="155">
        <v>11561</v>
      </c>
      <c r="J24" s="136">
        <f>4.12-1.47</f>
        <v>2.6500000000000004</v>
      </c>
      <c r="K24" s="136">
        <v>2538</v>
      </c>
      <c r="L24" s="153">
        <f>13.18-1.47</f>
        <v>11.709999999999999</v>
      </c>
      <c r="M24" s="136">
        <v>11125</v>
      </c>
      <c r="N24" s="153">
        <f>13.18-4.12</f>
        <v>9.0599999999999987</v>
      </c>
      <c r="O24" s="136">
        <v>1837</v>
      </c>
      <c r="P24" s="155">
        <v>7295</v>
      </c>
      <c r="Q24" s="143">
        <f>3.27-0.91</f>
        <v>2.36</v>
      </c>
      <c r="R24" s="143">
        <v>2374</v>
      </c>
      <c r="S24" s="149">
        <f>7.44-0.91</f>
        <v>6.53</v>
      </c>
      <c r="T24" s="143">
        <v>7071</v>
      </c>
      <c r="U24" s="143">
        <f>7.44-3.27</f>
        <v>4.17</v>
      </c>
      <c r="V24" s="159">
        <v>667</v>
      </c>
    </row>
    <row r="25" spans="1:22" ht="15.75" customHeight="1" x14ac:dyDescent="0.15">
      <c r="A25" s="142" t="s">
        <v>243</v>
      </c>
      <c r="B25" s="143">
        <v>30764</v>
      </c>
      <c r="C25" s="153">
        <f>10.63-2.27</f>
        <v>8.3600000000000012</v>
      </c>
      <c r="D25" s="136">
        <v>8282.9</v>
      </c>
      <c r="E25" s="153">
        <f>26.61-2.27</f>
        <v>24.34</v>
      </c>
      <c r="F25" s="136">
        <v>32996</v>
      </c>
      <c r="G25" s="153">
        <f>26.61-10.63</f>
        <v>15.979999999999999</v>
      </c>
      <c r="H25" s="136">
        <v>3323.9</v>
      </c>
      <c r="I25" s="155">
        <v>38324</v>
      </c>
      <c r="J25" s="153">
        <f>8.59-2.41</f>
        <v>6.18</v>
      </c>
      <c r="K25" s="136">
        <v>8065</v>
      </c>
      <c r="L25" s="153">
        <f>31.27-2.41</f>
        <v>28.86</v>
      </c>
      <c r="M25" s="136">
        <v>38889</v>
      </c>
      <c r="N25" s="153">
        <f>31.27-8.59</f>
        <v>22.68</v>
      </c>
      <c r="O25" s="136">
        <v>5644</v>
      </c>
      <c r="P25" s="155">
        <v>54800</v>
      </c>
      <c r="Q25" s="149">
        <f>28.12-6.84</f>
        <v>21.28</v>
      </c>
      <c r="R25" s="143">
        <v>26867</v>
      </c>
      <c r="S25" s="149">
        <f>49.21-6.84</f>
        <v>42.370000000000005</v>
      </c>
      <c r="T25" s="143">
        <v>44799</v>
      </c>
      <c r="U25" s="149">
        <f>49.21-28.12</f>
        <v>21.09</v>
      </c>
      <c r="V25" s="159">
        <v>3189</v>
      </c>
    </row>
    <row r="26" spans="1:22" ht="15.75" customHeight="1" x14ac:dyDescent="0.15">
      <c r="A26" s="142" t="s">
        <v>244</v>
      </c>
      <c r="B26" s="143">
        <v>798.95</v>
      </c>
      <c r="C26" s="136">
        <f>1.18-0.53</f>
        <v>0.64999999999999991</v>
      </c>
      <c r="D26" s="136">
        <v>277.49</v>
      </c>
      <c r="E26" s="136">
        <f>1.92-0.53</f>
        <v>1.39</v>
      </c>
      <c r="F26" s="136">
        <v>720.96</v>
      </c>
      <c r="G26" s="136">
        <f>1.92-1.18</f>
        <v>0.74</v>
      </c>
      <c r="H26" s="136">
        <v>67.894999999999996</v>
      </c>
      <c r="I26" s="155">
        <v>4399</v>
      </c>
      <c r="J26" s="136">
        <f>1.08-0.54</f>
        <v>0.54</v>
      </c>
      <c r="K26" s="136">
        <v>308</v>
      </c>
      <c r="L26" s="136">
        <f>5.09-0.54</f>
        <v>4.55</v>
      </c>
      <c r="M26" s="136">
        <v>4518</v>
      </c>
      <c r="N26" s="136">
        <f>5.09-1.08</f>
        <v>4.01</v>
      </c>
      <c r="O26" s="136">
        <v>1112</v>
      </c>
      <c r="P26" s="155">
        <v>1830</v>
      </c>
      <c r="Q26" s="143">
        <f>0.79-0.24</f>
        <v>0.55000000000000004</v>
      </c>
      <c r="R26" s="143">
        <v>494</v>
      </c>
      <c r="S26" s="143">
        <f>1.96-0.24</f>
        <v>1.72</v>
      </c>
      <c r="T26" s="143">
        <v>1817</v>
      </c>
      <c r="U26" s="143">
        <f>1.96-0.79</f>
        <v>1.17</v>
      </c>
      <c r="V26" s="159">
        <v>199</v>
      </c>
    </row>
    <row r="27" spans="1:22" ht="15.75" customHeight="1" x14ac:dyDescent="0.15">
      <c r="A27" s="142" t="s">
        <v>245</v>
      </c>
      <c r="B27" s="143">
        <v>6477</v>
      </c>
      <c r="C27" s="136">
        <f>3.35-1.11</f>
        <v>2.2400000000000002</v>
      </c>
      <c r="D27" s="136">
        <v>1434.4</v>
      </c>
      <c r="E27" s="153">
        <f>8.02-1.11</f>
        <v>6.9099999999999993</v>
      </c>
      <c r="F27" s="136">
        <v>6726.6</v>
      </c>
      <c r="G27" s="136">
        <f>8.02-3.35</f>
        <v>4.67</v>
      </c>
      <c r="H27" s="136">
        <v>813.62</v>
      </c>
      <c r="I27" s="155">
        <v>32582</v>
      </c>
      <c r="J27" s="136">
        <f>3.41-0.97</f>
        <v>2.4400000000000004</v>
      </c>
      <c r="K27" s="136">
        <v>3055</v>
      </c>
      <c r="L27" s="153">
        <f>19.84-0.97</f>
        <v>18.87</v>
      </c>
      <c r="M27" s="136">
        <v>35511</v>
      </c>
      <c r="N27" s="153">
        <f>19.84-3.41</f>
        <v>16.43</v>
      </c>
      <c r="O27" s="136">
        <v>5550</v>
      </c>
      <c r="P27" s="155">
        <v>14732</v>
      </c>
      <c r="Q27" s="143">
        <f>2.55-0.63</f>
        <v>1.92</v>
      </c>
      <c r="R27" s="143">
        <v>2181</v>
      </c>
      <c r="S27" s="149">
        <f>9.96-0.63</f>
        <v>9.33</v>
      </c>
      <c r="T27" s="143">
        <v>16134</v>
      </c>
      <c r="U27" s="149">
        <f>9.96-2.55</f>
        <v>7.410000000000001</v>
      </c>
      <c r="V27" s="159">
        <v>2040</v>
      </c>
    </row>
    <row r="28" spans="1:22" ht="15.75" customHeight="1" x14ac:dyDescent="0.15">
      <c r="A28" s="154" t="s">
        <v>128</v>
      </c>
      <c r="B28" s="143"/>
      <c r="C28" s="144"/>
      <c r="D28" s="144"/>
      <c r="E28" s="144"/>
      <c r="F28" s="144"/>
      <c r="G28" s="144"/>
      <c r="H28" s="144"/>
      <c r="I28" s="155"/>
      <c r="J28" s="144"/>
      <c r="K28" s="144"/>
      <c r="L28" s="144"/>
      <c r="M28" s="144"/>
      <c r="N28" s="144"/>
      <c r="O28" s="144"/>
      <c r="P28" s="155"/>
      <c r="Q28" s="143"/>
      <c r="R28" s="143"/>
      <c r="S28" s="143"/>
      <c r="T28" s="143"/>
      <c r="U28" s="143"/>
      <c r="V28" s="159"/>
    </row>
    <row r="29" spans="1:22" ht="15.75" customHeight="1" x14ac:dyDescent="0.15">
      <c r="A29" s="142" t="s">
        <v>246</v>
      </c>
      <c r="B29" s="143">
        <v>10432</v>
      </c>
      <c r="C29" s="136">
        <f>8.02-4.18</f>
        <v>3.84</v>
      </c>
      <c r="D29" s="136">
        <v>1342.8</v>
      </c>
      <c r="E29" s="153">
        <f>19.31-4.18</f>
        <v>15.129999999999999</v>
      </c>
      <c r="F29" s="136">
        <v>10607</v>
      </c>
      <c r="G29" s="153">
        <f>19.31-8.02</f>
        <v>11.29</v>
      </c>
      <c r="H29" s="136">
        <v>2139.3000000000002</v>
      </c>
      <c r="I29" s="155">
        <v>23205</v>
      </c>
      <c r="J29" s="153">
        <f>14.41-5.83</f>
        <v>8.58</v>
      </c>
      <c r="K29" s="136">
        <v>7353</v>
      </c>
      <c r="L29" s="153">
        <f>34.96-5.83</f>
        <v>29.130000000000003</v>
      </c>
      <c r="M29" s="136">
        <v>19510</v>
      </c>
      <c r="N29" s="153">
        <f>34.96-14.41</f>
        <v>20.55</v>
      </c>
      <c r="O29" s="136">
        <v>3433</v>
      </c>
      <c r="P29" s="155">
        <v>25087</v>
      </c>
      <c r="Q29" s="149">
        <f>17.26-7.2</f>
        <v>10.060000000000002</v>
      </c>
      <c r="R29" s="143">
        <v>6733</v>
      </c>
      <c r="S29" s="149">
        <f>37.21-7.2</f>
        <v>30.01</v>
      </c>
      <c r="T29" s="143">
        <v>23193</v>
      </c>
      <c r="U29" s="149">
        <f>37.21-17.26</f>
        <v>19.95</v>
      </c>
      <c r="V29" s="159">
        <v>3653</v>
      </c>
    </row>
    <row r="30" spans="1:22" ht="15.75" customHeight="1" x14ac:dyDescent="0.15">
      <c r="A30" s="142" t="s">
        <v>247</v>
      </c>
      <c r="B30" s="143">
        <v>25966</v>
      </c>
      <c r="C30" s="153">
        <f>12.4-6.31</f>
        <v>6.0900000000000007</v>
      </c>
      <c r="D30" s="136">
        <v>2283.1</v>
      </c>
      <c r="E30" s="153">
        <f>36.39-6.31</f>
        <v>30.080000000000002</v>
      </c>
      <c r="F30" s="136">
        <v>26658</v>
      </c>
      <c r="G30" s="153">
        <f>36.39-12.4</f>
        <v>23.990000000000002</v>
      </c>
      <c r="H30" s="136">
        <v>6180.5</v>
      </c>
      <c r="I30" s="155">
        <v>41435</v>
      </c>
      <c r="J30" s="153">
        <f>19.18-6.92</f>
        <v>12.26</v>
      </c>
      <c r="K30" s="136">
        <v>12491</v>
      </c>
      <c r="L30" s="153">
        <f>50.41-6.92</f>
        <v>43.489999999999995</v>
      </c>
      <c r="M30" s="136">
        <v>36167</v>
      </c>
      <c r="N30" s="153">
        <f>50.41-19.18</f>
        <v>31.229999999999997</v>
      </c>
      <c r="O30" s="136">
        <v>6300</v>
      </c>
      <c r="P30" s="155">
        <v>43319</v>
      </c>
      <c r="Q30" s="149">
        <f>20.01-6.57</f>
        <v>13.440000000000001</v>
      </c>
      <c r="R30" s="143">
        <v>12234</v>
      </c>
      <c r="S30" s="149">
        <f>46.44-6.57</f>
        <v>39.869999999999997</v>
      </c>
      <c r="T30" s="143">
        <v>41340</v>
      </c>
      <c r="U30" s="149">
        <f>46.44-20.01</f>
        <v>26.429999999999996</v>
      </c>
      <c r="V30" s="159">
        <v>5679</v>
      </c>
    </row>
    <row r="31" spans="1:22" ht="15.75" customHeight="1" x14ac:dyDescent="0.15">
      <c r="A31" s="142" t="s">
        <v>7302</v>
      </c>
      <c r="B31" s="143">
        <v>698.72</v>
      </c>
      <c r="C31" s="136">
        <f>1.33-0.63</f>
        <v>0.70000000000000007</v>
      </c>
      <c r="D31" s="136">
        <v>275.49</v>
      </c>
      <c r="E31" s="143">
        <f>1.98-0.63</f>
        <v>1.35</v>
      </c>
      <c r="F31" s="136">
        <v>594.98</v>
      </c>
      <c r="G31" s="136">
        <f>1.98-1.33</f>
        <v>0.64999999999999991</v>
      </c>
      <c r="H31" s="136" t="s">
        <v>7316</v>
      </c>
      <c r="I31" s="155">
        <v>4372</v>
      </c>
      <c r="J31" s="136">
        <f>0.74-0.18</f>
        <v>0.56000000000000005</v>
      </c>
      <c r="K31" s="136">
        <v>816</v>
      </c>
      <c r="L31" s="136">
        <f>3.08-0.18</f>
        <v>2.9</v>
      </c>
      <c r="M31" s="136">
        <v>4652</v>
      </c>
      <c r="N31" s="136">
        <f>3.08-0.74</f>
        <v>2.34</v>
      </c>
      <c r="O31" s="136">
        <v>574</v>
      </c>
      <c r="P31" s="155">
        <v>3005</v>
      </c>
      <c r="Q31" s="143">
        <f>1.06-0.24</f>
        <v>0.82000000000000006</v>
      </c>
      <c r="R31" s="143">
        <v>978</v>
      </c>
      <c r="S31" s="143">
        <f>2.57-0.24</f>
        <v>2.33</v>
      </c>
      <c r="T31" s="143">
        <v>3042</v>
      </c>
      <c r="U31" s="143">
        <f>2.57-1.06</f>
        <v>1.5099999999999998</v>
      </c>
      <c r="V31" s="159">
        <v>253</v>
      </c>
    </row>
    <row r="32" spans="1:22" ht="15.75" customHeight="1" x14ac:dyDescent="0.15">
      <c r="A32" s="142" t="s">
        <v>248</v>
      </c>
      <c r="B32" s="143" t="s">
        <v>7309</v>
      </c>
      <c r="C32" s="136">
        <f>0.39-0.3</f>
        <v>9.0000000000000024E-2</v>
      </c>
      <c r="D32" s="136" t="s">
        <v>7311</v>
      </c>
      <c r="E32" s="136">
        <f>0.46-0.39</f>
        <v>7.0000000000000007E-2</v>
      </c>
      <c r="F32" s="136" t="s">
        <v>7313</v>
      </c>
      <c r="G32" s="136">
        <f>0.46-0.3</f>
        <v>0.16000000000000003</v>
      </c>
      <c r="H32" s="136" t="s">
        <v>7315</v>
      </c>
      <c r="I32" s="155">
        <v>234</v>
      </c>
      <c r="J32" s="136">
        <f>0.44-0.38</f>
        <v>0.06</v>
      </c>
      <c r="K32" s="136" t="s">
        <v>7317</v>
      </c>
      <c r="L32" s="136">
        <f>1.29-0.44</f>
        <v>0.85000000000000009</v>
      </c>
      <c r="M32" s="136">
        <v>221</v>
      </c>
      <c r="N32" s="136">
        <f>1.29-0.38</f>
        <v>0.91</v>
      </c>
      <c r="O32" s="136">
        <v>180</v>
      </c>
      <c r="P32" s="155">
        <v>189</v>
      </c>
      <c r="Q32" s="143">
        <f>0.31-0.23</f>
        <v>7.9999999999999988E-2</v>
      </c>
      <c r="R32" s="143">
        <v>15</v>
      </c>
      <c r="S32" s="143">
        <f>0.7-0.23</f>
        <v>0.47</v>
      </c>
      <c r="T32" s="143">
        <v>186</v>
      </c>
      <c r="U32" s="143">
        <f>0.7-0.31</f>
        <v>0.38999999999999996</v>
      </c>
      <c r="V32" s="159">
        <v>59</v>
      </c>
    </row>
    <row r="33" spans="1:22" ht="15.75" customHeight="1" x14ac:dyDescent="0.15">
      <c r="A33" s="142" t="s">
        <v>249</v>
      </c>
      <c r="B33" s="143">
        <v>2201.8000000000002</v>
      </c>
      <c r="C33" s="136">
        <f>2.22-1.31</f>
        <v>0.91000000000000014</v>
      </c>
      <c r="D33" s="136">
        <v>239.7</v>
      </c>
      <c r="E33" s="136">
        <f>5.18-1.31</f>
        <v>3.8699999999999997</v>
      </c>
      <c r="F33" s="136">
        <v>2230.9</v>
      </c>
      <c r="G33" s="136">
        <f>5.18-2.22</f>
        <v>2.9599999999999995</v>
      </c>
      <c r="H33" s="136">
        <v>491.13</v>
      </c>
      <c r="I33" s="155">
        <v>4576</v>
      </c>
      <c r="J33" s="136">
        <f>1.97-1.23</f>
        <v>0.74</v>
      </c>
      <c r="K33" s="136">
        <v>267</v>
      </c>
      <c r="L33" s="153">
        <f>7.96-1.23</f>
        <v>6.73</v>
      </c>
      <c r="M33" s="136">
        <v>4615</v>
      </c>
      <c r="N33" s="153">
        <f>7.96-1.97</f>
        <v>5.99</v>
      </c>
      <c r="O33" s="136">
        <v>1474</v>
      </c>
      <c r="P33" s="155">
        <v>5908</v>
      </c>
      <c r="Q33" s="143">
        <f>2.57-1.02</f>
        <v>1.5499999999999998</v>
      </c>
      <c r="R33" s="143">
        <v>1020</v>
      </c>
      <c r="S33" s="149">
        <f>7.26-1.02</f>
        <v>6.24</v>
      </c>
      <c r="T33" s="143">
        <v>6000</v>
      </c>
      <c r="U33" s="143">
        <f>7.26-2.57</f>
        <v>4.6899999999999995</v>
      </c>
      <c r="V33" s="159">
        <v>960</v>
      </c>
    </row>
    <row r="34" spans="1:22" ht="15.75" customHeight="1" x14ac:dyDescent="0.15">
      <c r="A34" s="154" t="s">
        <v>182</v>
      </c>
      <c r="B34" s="143"/>
      <c r="C34" s="144"/>
      <c r="D34" s="144"/>
      <c r="E34" s="144"/>
      <c r="F34" s="144"/>
      <c r="G34" s="144"/>
      <c r="H34" s="144"/>
      <c r="I34" s="155"/>
      <c r="J34" s="144"/>
      <c r="K34" s="144"/>
      <c r="L34" s="144"/>
      <c r="M34" s="144"/>
      <c r="N34" s="144"/>
      <c r="O34" s="144"/>
      <c r="P34" s="155"/>
      <c r="Q34" s="143"/>
      <c r="R34" s="143"/>
      <c r="S34" s="143"/>
      <c r="T34" s="143"/>
      <c r="U34" s="143"/>
      <c r="V34" s="159"/>
    </row>
    <row r="35" spans="1:22" ht="15.75" customHeight="1" x14ac:dyDescent="0.15">
      <c r="A35" s="142" t="s">
        <v>182</v>
      </c>
      <c r="B35" s="143">
        <v>44868</v>
      </c>
      <c r="C35" s="153">
        <f>63.94-33.72</f>
        <v>30.22</v>
      </c>
      <c r="D35" s="136">
        <v>16079</v>
      </c>
      <c r="E35" s="153">
        <f>92.16-33.72</f>
        <v>58.44</v>
      </c>
      <c r="F35" s="136">
        <v>35439</v>
      </c>
      <c r="G35" s="153">
        <f>92.16-63.94</f>
        <v>28.22</v>
      </c>
      <c r="H35" s="136">
        <v>7338.3</v>
      </c>
      <c r="I35" s="155">
        <v>57434</v>
      </c>
      <c r="J35" s="153">
        <f>72.06-33.91</f>
        <v>38.150000000000006</v>
      </c>
      <c r="K35" s="136">
        <v>38833</v>
      </c>
      <c r="L35" s="153">
        <f>94.87-33.91</f>
        <v>60.960000000000008</v>
      </c>
      <c r="M35" s="136">
        <v>22793</v>
      </c>
      <c r="N35" s="153">
        <f>94.87-72.06</f>
        <v>22.810000000000002</v>
      </c>
      <c r="O35" s="136">
        <v>3396</v>
      </c>
      <c r="P35" s="155">
        <v>75549</v>
      </c>
      <c r="Q35" s="149">
        <f>76-30.76</f>
        <v>45.239999999999995</v>
      </c>
      <c r="R35" s="143">
        <v>45781</v>
      </c>
      <c r="S35" s="149">
        <f>96.57-30.76</f>
        <v>65.809999999999988</v>
      </c>
      <c r="T35" s="143">
        <v>39762</v>
      </c>
      <c r="U35" s="149">
        <f>96.57-76</f>
        <v>20.569999999999993</v>
      </c>
      <c r="V35" s="159">
        <v>4495</v>
      </c>
    </row>
    <row r="36" spans="1:22" ht="15.75" customHeight="1" x14ac:dyDescent="0.15">
      <c r="A36" s="142" t="s">
        <v>250</v>
      </c>
      <c r="B36" s="136">
        <v>39420</v>
      </c>
      <c r="C36" s="136" t="s">
        <v>227</v>
      </c>
      <c r="D36" s="136">
        <v>54.933</v>
      </c>
      <c r="E36" s="136" t="s">
        <v>227</v>
      </c>
      <c r="F36" s="136">
        <v>97.138000000000005</v>
      </c>
      <c r="G36" s="136" t="s">
        <v>227</v>
      </c>
      <c r="H36" s="136">
        <v>75.691999999999993</v>
      </c>
      <c r="I36" s="158">
        <v>52488</v>
      </c>
      <c r="J36" s="136" t="s">
        <v>227</v>
      </c>
      <c r="K36" s="136" t="s">
        <v>251</v>
      </c>
      <c r="L36" s="136" t="s">
        <v>227</v>
      </c>
      <c r="M36" s="136" t="s">
        <v>252</v>
      </c>
      <c r="N36" s="136" t="s">
        <v>227</v>
      </c>
      <c r="O36" s="136">
        <v>74.23</v>
      </c>
      <c r="P36" s="155">
        <v>62195</v>
      </c>
      <c r="Q36" s="136" t="s">
        <v>227</v>
      </c>
      <c r="R36" s="143">
        <v>113.32</v>
      </c>
      <c r="S36" s="136" t="s">
        <v>227</v>
      </c>
      <c r="T36" s="143">
        <v>119.81</v>
      </c>
      <c r="U36" s="136" t="s">
        <v>227</v>
      </c>
      <c r="V36" s="159">
        <v>92.072999999999993</v>
      </c>
    </row>
    <row r="37" spans="1:22" ht="15.75" customHeight="1" x14ac:dyDescent="0.15">
      <c r="A37" s="142" t="s">
        <v>253</v>
      </c>
      <c r="B37" s="136">
        <v>42883</v>
      </c>
      <c r="C37" s="136" t="s">
        <v>227</v>
      </c>
      <c r="D37" s="136">
        <v>90.701999999999998</v>
      </c>
      <c r="E37" s="136" t="s">
        <v>227</v>
      </c>
      <c r="F37" s="136">
        <v>144.75</v>
      </c>
      <c r="G37" s="136" t="s">
        <v>227</v>
      </c>
      <c r="H37" s="136">
        <v>102.18</v>
      </c>
      <c r="I37" s="158">
        <v>57773</v>
      </c>
      <c r="J37" s="136" t="s">
        <v>227</v>
      </c>
      <c r="K37" s="136" t="s">
        <v>254</v>
      </c>
      <c r="L37" s="136" t="s">
        <v>227</v>
      </c>
      <c r="M37" s="136" t="s">
        <v>255</v>
      </c>
      <c r="N37" s="136" t="s">
        <v>227</v>
      </c>
      <c r="O37" s="136" t="s">
        <v>256</v>
      </c>
      <c r="P37" s="155">
        <v>62834</v>
      </c>
      <c r="Q37" s="136" t="s">
        <v>227</v>
      </c>
      <c r="R37" s="143">
        <v>144.96</v>
      </c>
      <c r="S37" s="136" t="s">
        <v>227</v>
      </c>
      <c r="T37" s="143">
        <v>157.26</v>
      </c>
      <c r="U37" s="136" t="s">
        <v>227</v>
      </c>
      <c r="V37" s="159">
        <v>97.828000000000003</v>
      </c>
    </row>
    <row r="38" spans="1:22" ht="15.75" customHeight="1" x14ac:dyDescent="0.15">
      <c r="A38" s="154" t="s">
        <v>196</v>
      </c>
      <c r="B38" s="143"/>
      <c r="C38" s="144"/>
      <c r="D38" s="144"/>
      <c r="E38" s="144"/>
      <c r="F38" s="144"/>
      <c r="G38" s="144"/>
      <c r="H38" s="144"/>
      <c r="I38" s="155"/>
      <c r="J38" s="144"/>
      <c r="K38" s="144"/>
      <c r="L38" s="144"/>
      <c r="M38" s="144"/>
      <c r="N38" s="144"/>
      <c r="O38" s="144"/>
      <c r="P38" s="155"/>
      <c r="Q38" s="143"/>
      <c r="R38" s="143"/>
      <c r="S38" s="143"/>
      <c r="T38" s="143"/>
      <c r="U38" s="143"/>
      <c r="V38" s="159"/>
    </row>
    <row r="39" spans="1:22" ht="15.75" customHeight="1" x14ac:dyDescent="0.15">
      <c r="A39" s="142" t="s">
        <v>257</v>
      </c>
      <c r="B39" s="143">
        <v>3815.5</v>
      </c>
      <c r="C39" s="136">
        <f>0.78-0.12</f>
        <v>0.66</v>
      </c>
      <c r="D39" s="136">
        <v>791.6</v>
      </c>
      <c r="E39" s="136">
        <f>2.63-0.12</f>
        <v>2.5099999999999998</v>
      </c>
      <c r="F39" s="136">
        <v>4260.5</v>
      </c>
      <c r="G39" s="136">
        <f>2.63-0.78</f>
        <v>1.8499999999999999</v>
      </c>
      <c r="H39" s="136">
        <v>428.23</v>
      </c>
      <c r="I39" s="155">
        <v>17960</v>
      </c>
      <c r="J39" s="136">
        <f>1.02-0.12</f>
        <v>0.9</v>
      </c>
      <c r="K39" s="136">
        <v>2316</v>
      </c>
      <c r="L39" s="153">
        <f>6.71-0.12</f>
        <v>6.59</v>
      </c>
      <c r="M39" s="136">
        <v>21685</v>
      </c>
      <c r="N39" s="153">
        <f>6.71-1.02</f>
        <v>5.6899999999999995</v>
      </c>
      <c r="O39" s="136">
        <v>1982</v>
      </c>
      <c r="P39" s="155">
        <v>6428</v>
      </c>
      <c r="Q39" s="143">
        <f>1.15-0.24</f>
        <v>0.90999999999999992</v>
      </c>
      <c r="R39" s="143">
        <v>1203</v>
      </c>
      <c r="S39" s="143">
        <f>4.16-0.24</f>
        <v>3.92</v>
      </c>
      <c r="T39" s="143">
        <v>7132</v>
      </c>
      <c r="U39" s="143">
        <f>4.16-1.15</f>
        <v>3.0100000000000002</v>
      </c>
      <c r="V39" s="159">
        <v>759</v>
      </c>
    </row>
    <row r="40" spans="1:22" ht="15.75" customHeight="1" x14ac:dyDescent="0.15">
      <c r="A40" s="151" t="s">
        <v>258</v>
      </c>
      <c r="B40" s="145">
        <v>1724.4</v>
      </c>
      <c r="C40" s="163">
        <f>0.61-0.25</f>
        <v>0.36</v>
      </c>
      <c r="D40" s="163">
        <v>174.19</v>
      </c>
      <c r="E40" s="163">
        <f>2-0.25</f>
        <v>1.75</v>
      </c>
      <c r="F40" s="163">
        <v>1800.8</v>
      </c>
      <c r="G40" s="163">
        <f>2-0.61</f>
        <v>1.3900000000000001</v>
      </c>
      <c r="H40" s="163">
        <v>313.39</v>
      </c>
      <c r="I40" s="164">
        <v>814</v>
      </c>
      <c r="J40" s="163">
        <f>0.94-0.42</f>
        <v>0.52</v>
      </c>
      <c r="K40" s="163">
        <v>345</v>
      </c>
      <c r="L40" s="163">
        <f>1.8-0.42</f>
        <v>1.3800000000000001</v>
      </c>
      <c r="M40" s="163">
        <v>583</v>
      </c>
      <c r="N40" s="163">
        <f>1.8-0.94</f>
        <v>0.8600000000000001</v>
      </c>
      <c r="O40" s="163">
        <v>83</v>
      </c>
      <c r="P40" s="165">
        <v>351</v>
      </c>
      <c r="Q40" s="166">
        <f>0.16-0.07</f>
        <v>0.09</v>
      </c>
      <c r="R40" s="166">
        <v>58</v>
      </c>
      <c r="S40" s="166">
        <f>0.46-0.07</f>
        <v>0.39</v>
      </c>
      <c r="T40" s="166">
        <v>352</v>
      </c>
      <c r="U40" s="166">
        <f>0.46-0.16</f>
        <v>0.30000000000000004</v>
      </c>
      <c r="V40" s="167">
        <v>57</v>
      </c>
    </row>
    <row r="41" spans="1:22" ht="15.75" customHeight="1" x14ac:dyDescent="0.15">
      <c r="A41" s="168" t="s">
        <v>7329</v>
      </c>
      <c r="B41" s="143"/>
      <c r="C41" s="144"/>
      <c r="D41" s="144"/>
      <c r="E41" s="144"/>
      <c r="F41" s="144"/>
      <c r="G41" s="144"/>
      <c r="H41" s="144"/>
      <c r="I41" s="143"/>
      <c r="J41" s="144"/>
      <c r="K41" s="144"/>
      <c r="L41" s="144"/>
      <c r="M41" s="144"/>
      <c r="N41" s="144"/>
      <c r="O41" s="144"/>
      <c r="P41" s="143"/>
      <c r="Q41" s="143"/>
      <c r="R41" s="143"/>
      <c r="S41" s="143"/>
      <c r="T41" s="143"/>
      <c r="U41" s="143"/>
      <c r="V41" s="143"/>
    </row>
    <row r="42" spans="1:22" ht="15.75" customHeight="1" x14ac:dyDescent="0.15">
      <c r="A42" s="180" t="s">
        <v>7322</v>
      </c>
      <c r="B42" s="173"/>
      <c r="C42" s="174"/>
      <c r="D42" s="170"/>
      <c r="E42" s="174"/>
      <c r="F42" s="170"/>
      <c r="G42" s="174"/>
      <c r="H42" s="170"/>
      <c r="I42" s="175"/>
      <c r="J42" s="174"/>
      <c r="K42" s="176"/>
      <c r="L42" s="174"/>
      <c r="M42" s="176"/>
      <c r="N42" s="174"/>
      <c r="O42" s="176"/>
      <c r="P42" s="173"/>
      <c r="Q42" s="173"/>
      <c r="R42" s="173"/>
      <c r="S42" s="177"/>
      <c r="T42" s="173"/>
      <c r="U42" s="173"/>
      <c r="V42" s="173"/>
    </row>
    <row r="43" spans="1:22" ht="15.75" customHeight="1" x14ac:dyDescent="0.15">
      <c r="A43" s="172"/>
      <c r="B43" s="173"/>
      <c r="C43" s="174"/>
      <c r="D43" s="170"/>
      <c r="E43" s="174"/>
      <c r="F43" s="170"/>
      <c r="G43" s="174"/>
      <c r="H43" s="170"/>
      <c r="I43" s="175"/>
      <c r="J43" s="174"/>
      <c r="K43" s="176"/>
      <c r="L43" s="174"/>
      <c r="M43" s="176"/>
      <c r="N43" s="174"/>
      <c r="O43" s="176"/>
      <c r="P43" s="173"/>
      <c r="Q43" s="173"/>
      <c r="R43" s="173"/>
      <c r="S43" s="177"/>
      <c r="T43" s="173"/>
      <c r="U43" s="173"/>
      <c r="V43" s="173"/>
    </row>
    <row r="44" spans="1:22" ht="15.75" customHeight="1" x14ac:dyDescent="0.15">
      <c r="A44" s="178"/>
      <c r="B44" s="173"/>
      <c r="C44" s="174"/>
      <c r="D44" s="170"/>
      <c r="E44" s="174"/>
      <c r="F44" s="170"/>
      <c r="G44" s="174"/>
      <c r="H44" s="170"/>
      <c r="I44" s="175"/>
      <c r="J44" s="174"/>
      <c r="K44" s="176"/>
      <c r="L44" s="174"/>
      <c r="M44" s="176"/>
      <c r="N44" s="174"/>
      <c r="O44" s="176"/>
      <c r="P44" s="173"/>
      <c r="Q44" s="173"/>
      <c r="R44" s="173"/>
      <c r="S44" s="177"/>
      <c r="T44" s="173"/>
      <c r="U44" s="173"/>
      <c r="V44" s="173"/>
    </row>
    <row r="45" spans="1:22" ht="15.75" customHeight="1" x14ac:dyDescent="0.15">
      <c r="A45" s="172"/>
      <c r="B45" s="173"/>
      <c r="C45" s="174"/>
      <c r="D45" s="170"/>
      <c r="E45" s="174"/>
      <c r="F45" s="170"/>
      <c r="G45" s="174"/>
      <c r="H45" s="170"/>
      <c r="I45" s="175"/>
      <c r="J45" s="174"/>
      <c r="K45" s="176"/>
      <c r="L45" s="174"/>
      <c r="M45" s="176"/>
      <c r="N45" s="174"/>
      <c r="O45" s="176"/>
      <c r="P45" s="173"/>
      <c r="Q45" s="173"/>
      <c r="R45" s="173"/>
      <c r="S45" s="177"/>
      <c r="T45" s="173"/>
      <c r="U45" s="173"/>
      <c r="V45" s="173"/>
    </row>
    <row r="46" spans="1:22" ht="15.75" customHeight="1" x14ac:dyDescent="0.15">
      <c r="A46" s="172"/>
      <c r="B46" s="173"/>
      <c r="C46" s="174"/>
      <c r="D46" s="170"/>
      <c r="E46" s="174"/>
      <c r="F46" s="170"/>
      <c r="G46" s="174"/>
      <c r="H46" s="170"/>
      <c r="I46" s="175"/>
      <c r="J46" s="174"/>
      <c r="K46" s="176"/>
      <c r="L46" s="174"/>
      <c r="M46" s="176"/>
      <c r="N46" s="174"/>
      <c r="O46" s="176"/>
      <c r="P46" s="173"/>
      <c r="Q46" s="173"/>
      <c r="R46" s="173"/>
      <c r="S46" s="177"/>
      <c r="T46" s="173"/>
      <c r="U46" s="173"/>
      <c r="V46" s="173"/>
    </row>
    <row r="47" spans="1:22" ht="15.75" customHeight="1" x14ac:dyDescent="0.15">
      <c r="A47" s="172"/>
      <c r="B47" s="173"/>
      <c r="C47" s="174"/>
      <c r="D47" s="170"/>
      <c r="E47" s="174"/>
      <c r="F47" s="170"/>
      <c r="G47" s="174"/>
      <c r="H47" s="170"/>
      <c r="I47" s="175"/>
      <c r="J47" s="174"/>
      <c r="K47" s="176"/>
      <c r="L47" s="174"/>
      <c r="M47" s="176"/>
      <c r="N47" s="174"/>
      <c r="O47" s="176"/>
      <c r="P47" s="173"/>
      <c r="Q47" s="173"/>
      <c r="R47" s="173"/>
      <c r="S47" s="177"/>
      <c r="T47" s="173"/>
      <c r="U47" s="173"/>
      <c r="V47" s="173"/>
    </row>
    <row r="48" spans="1:22" ht="15.75" customHeight="1" x14ac:dyDescent="0.15">
      <c r="A48" s="172"/>
      <c r="B48" s="173"/>
      <c r="C48" s="174"/>
      <c r="D48" s="170"/>
      <c r="E48" s="174"/>
      <c r="F48" s="170"/>
      <c r="G48" s="174"/>
      <c r="H48" s="170"/>
      <c r="I48" s="175"/>
      <c r="J48" s="174"/>
      <c r="K48" s="176"/>
      <c r="L48" s="174"/>
      <c r="M48" s="176"/>
      <c r="N48" s="174"/>
      <c r="O48" s="176"/>
      <c r="P48" s="173"/>
      <c r="Q48" s="173"/>
      <c r="R48" s="173"/>
      <c r="S48" s="177"/>
      <c r="T48" s="173"/>
      <c r="U48" s="173"/>
      <c r="V48" s="173"/>
    </row>
    <row r="49" spans="1:22" ht="15.75" customHeight="1" x14ac:dyDescent="0.15">
      <c r="A49" s="172"/>
      <c r="B49" s="173"/>
      <c r="C49" s="174"/>
      <c r="D49" s="170"/>
      <c r="E49" s="174"/>
      <c r="F49" s="170"/>
      <c r="G49" s="174"/>
      <c r="H49" s="170"/>
      <c r="I49" s="175"/>
      <c r="J49" s="174"/>
      <c r="K49" s="176"/>
      <c r="L49" s="174"/>
      <c r="M49" s="176"/>
      <c r="N49" s="174"/>
      <c r="O49" s="176"/>
      <c r="P49" s="173"/>
      <c r="Q49" s="173"/>
      <c r="R49" s="173"/>
      <c r="S49" s="177"/>
      <c r="T49" s="173"/>
      <c r="U49" s="173"/>
      <c r="V49" s="173"/>
    </row>
    <row r="50" spans="1:22" ht="15.75" customHeight="1" x14ac:dyDescent="0.15">
      <c r="A50" s="172"/>
      <c r="B50" s="173"/>
      <c r="C50" s="174"/>
      <c r="D50" s="170"/>
      <c r="E50" s="174"/>
      <c r="F50" s="170"/>
      <c r="G50" s="174"/>
      <c r="H50" s="170"/>
      <c r="I50" s="175"/>
      <c r="J50" s="174"/>
      <c r="K50" s="176"/>
      <c r="L50" s="174"/>
      <c r="M50" s="176"/>
      <c r="N50" s="174"/>
      <c r="O50" s="176"/>
      <c r="P50" s="173"/>
      <c r="Q50" s="173"/>
      <c r="R50" s="173"/>
      <c r="S50" s="177"/>
      <c r="T50" s="173"/>
      <c r="U50" s="173"/>
      <c r="V50" s="173"/>
    </row>
    <row r="51" spans="1:22" ht="13" x14ac:dyDescent="0.15">
      <c r="A51" s="172"/>
      <c r="B51" s="173"/>
      <c r="C51" s="174"/>
      <c r="D51" s="170"/>
      <c r="E51" s="174"/>
      <c r="F51" s="170"/>
      <c r="G51" s="174"/>
      <c r="H51" s="170"/>
      <c r="I51" s="175"/>
      <c r="J51" s="174"/>
      <c r="K51" s="176"/>
      <c r="L51" s="174"/>
      <c r="M51" s="176"/>
      <c r="N51" s="174"/>
      <c r="O51" s="176"/>
      <c r="P51" s="173"/>
      <c r="Q51" s="173"/>
      <c r="R51" s="173"/>
      <c r="S51" s="177"/>
      <c r="T51" s="173"/>
      <c r="U51" s="173"/>
      <c r="V51" s="173"/>
    </row>
    <row r="52" spans="1:22" ht="13" x14ac:dyDescent="0.15">
      <c r="A52" s="172"/>
      <c r="B52" s="173"/>
      <c r="C52" s="174"/>
      <c r="D52" s="170"/>
      <c r="E52" s="174"/>
      <c r="F52" s="170"/>
      <c r="G52" s="174"/>
      <c r="H52" s="170"/>
      <c r="I52" s="175"/>
      <c r="J52" s="174"/>
      <c r="K52" s="176"/>
      <c r="L52" s="174"/>
      <c r="M52" s="176"/>
      <c r="N52" s="174"/>
      <c r="O52" s="176"/>
      <c r="P52" s="173"/>
      <c r="Q52" s="173"/>
      <c r="R52" s="173"/>
      <c r="S52" s="177"/>
      <c r="T52" s="173"/>
      <c r="U52" s="173"/>
      <c r="V52" s="173"/>
    </row>
    <row r="53" spans="1:22" ht="13" x14ac:dyDescent="0.15">
      <c r="A53" s="172"/>
      <c r="B53" s="173"/>
      <c r="C53" s="174"/>
      <c r="D53" s="170"/>
      <c r="E53" s="174"/>
      <c r="F53" s="170"/>
      <c r="G53" s="174"/>
      <c r="H53" s="170"/>
      <c r="I53" s="175"/>
      <c r="J53" s="174"/>
      <c r="K53" s="176"/>
      <c r="L53" s="174"/>
      <c r="M53" s="176"/>
      <c r="N53" s="174"/>
      <c r="O53" s="176"/>
      <c r="P53" s="173"/>
      <c r="Q53" s="173"/>
      <c r="R53" s="173"/>
      <c r="S53" s="177"/>
      <c r="T53" s="173"/>
      <c r="U53" s="173"/>
      <c r="V53" s="173"/>
    </row>
    <row r="54" spans="1:22" ht="13" x14ac:dyDescent="0.15">
      <c r="A54" s="172"/>
      <c r="B54" s="173"/>
      <c r="C54" s="174"/>
      <c r="D54" s="170"/>
      <c r="E54" s="174"/>
      <c r="F54" s="170"/>
      <c r="G54" s="174"/>
      <c r="H54" s="170"/>
      <c r="I54" s="175"/>
      <c r="J54" s="174"/>
      <c r="K54" s="176"/>
      <c r="L54" s="174"/>
      <c r="M54" s="176"/>
      <c r="N54" s="174"/>
      <c r="O54" s="176"/>
      <c r="P54" s="173"/>
      <c r="Q54" s="173"/>
      <c r="R54" s="173"/>
      <c r="S54" s="177"/>
      <c r="T54" s="173"/>
      <c r="U54" s="173"/>
      <c r="V54" s="173"/>
    </row>
    <row r="55" spans="1:22" ht="13" x14ac:dyDescent="0.15">
      <c r="A55" s="172"/>
      <c r="B55" s="173"/>
      <c r="C55" s="174"/>
      <c r="D55" s="170"/>
      <c r="E55" s="174"/>
      <c r="F55" s="170"/>
      <c r="G55" s="174"/>
      <c r="H55" s="170"/>
      <c r="I55" s="175"/>
      <c r="J55" s="174"/>
      <c r="K55" s="176"/>
      <c r="L55" s="174"/>
      <c r="M55" s="176"/>
      <c r="N55" s="174"/>
      <c r="O55" s="176"/>
      <c r="P55" s="173"/>
      <c r="Q55" s="173"/>
      <c r="R55" s="173"/>
      <c r="S55" s="177"/>
      <c r="T55" s="173"/>
      <c r="U55" s="173"/>
      <c r="V55" s="173"/>
    </row>
    <row r="56" spans="1:22" ht="13" x14ac:dyDescent="0.15">
      <c r="A56" s="172"/>
      <c r="B56" s="173"/>
      <c r="C56" s="174"/>
      <c r="D56" s="170"/>
      <c r="E56" s="174"/>
      <c r="F56" s="170"/>
      <c r="G56" s="174"/>
      <c r="H56" s="170"/>
      <c r="I56" s="175"/>
      <c r="J56" s="174"/>
      <c r="K56" s="176"/>
      <c r="L56" s="174"/>
      <c r="M56" s="176"/>
      <c r="N56" s="174"/>
      <c r="O56" s="176"/>
      <c r="P56" s="173"/>
      <c r="Q56" s="173"/>
      <c r="R56" s="173"/>
      <c r="S56" s="177"/>
      <c r="T56" s="173"/>
      <c r="U56" s="173"/>
      <c r="V56" s="173"/>
    </row>
    <row r="57" spans="1:22" ht="13" x14ac:dyDescent="0.15">
      <c r="A57" s="178"/>
      <c r="B57" s="173"/>
      <c r="C57" s="174"/>
      <c r="D57" s="170"/>
      <c r="E57" s="174"/>
      <c r="F57" s="170"/>
      <c r="G57" s="174"/>
      <c r="H57" s="170"/>
      <c r="I57" s="175"/>
      <c r="J57" s="174"/>
      <c r="K57" s="176"/>
      <c r="L57" s="174"/>
      <c r="M57" s="176"/>
      <c r="N57" s="174"/>
      <c r="O57" s="176"/>
      <c r="P57" s="173"/>
      <c r="Q57" s="173"/>
      <c r="R57" s="173"/>
      <c r="S57" s="177"/>
      <c r="T57" s="173"/>
      <c r="U57" s="173"/>
      <c r="V57" s="173"/>
    </row>
    <row r="58" spans="1:22" ht="13" x14ac:dyDescent="0.15">
      <c r="A58" s="178"/>
      <c r="B58" s="173"/>
      <c r="C58" s="174"/>
      <c r="D58" s="170"/>
      <c r="E58" s="174"/>
      <c r="F58" s="170"/>
      <c r="G58" s="174"/>
      <c r="H58" s="170"/>
      <c r="I58" s="175"/>
      <c r="J58" s="174"/>
      <c r="K58" s="176"/>
      <c r="L58" s="174"/>
      <c r="M58" s="176"/>
      <c r="N58" s="174"/>
      <c r="O58" s="176"/>
      <c r="P58" s="173"/>
      <c r="Q58" s="173"/>
      <c r="R58" s="173"/>
      <c r="S58" s="177"/>
      <c r="T58" s="173"/>
      <c r="U58" s="173"/>
      <c r="V58" s="173"/>
    </row>
    <row r="59" spans="1:22" ht="13" x14ac:dyDescent="0.15">
      <c r="A59" s="178"/>
      <c r="B59" s="173"/>
      <c r="C59" s="174"/>
      <c r="D59" s="170"/>
      <c r="E59" s="174"/>
      <c r="F59" s="170"/>
      <c r="G59" s="174"/>
      <c r="H59" s="170"/>
      <c r="I59" s="175"/>
      <c r="J59" s="174"/>
      <c r="K59" s="176"/>
      <c r="L59" s="174"/>
      <c r="M59" s="176"/>
      <c r="N59" s="174"/>
      <c r="O59" s="176"/>
      <c r="P59" s="173"/>
      <c r="Q59" s="173"/>
      <c r="R59" s="173"/>
      <c r="S59" s="177"/>
      <c r="T59" s="173"/>
      <c r="U59" s="173"/>
      <c r="V59" s="173"/>
    </row>
    <row r="60" spans="1:22" ht="13" x14ac:dyDescent="0.15">
      <c r="A60" s="172"/>
      <c r="B60" s="173"/>
      <c r="C60" s="174"/>
      <c r="D60" s="170"/>
      <c r="E60" s="174"/>
      <c r="F60" s="170"/>
      <c r="G60" s="174"/>
      <c r="H60" s="170"/>
      <c r="I60" s="175"/>
      <c r="J60" s="174"/>
      <c r="K60" s="176"/>
      <c r="L60" s="174"/>
      <c r="M60" s="176"/>
      <c r="N60" s="174"/>
      <c r="O60" s="176"/>
      <c r="P60" s="173"/>
      <c r="Q60" s="173"/>
      <c r="R60" s="173"/>
      <c r="S60" s="177"/>
      <c r="T60" s="173"/>
      <c r="U60" s="173"/>
      <c r="V60" s="173"/>
    </row>
    <row r="61" spans="1:22" ht="13" x14ac:dyDescent="0.15">
      <c r="A61" s="172"/>
      <c r="B61" s="173"/>
      <c r="C61" s="174"/>
      <c r="D61" s="170"/>
      <c r="E61" s="174"/>
      <c r="F61" s="170"/>
      <c r="G61" s="174"/>
      <c r="H61" s="170"/>
      <c r="I61" s="175"/>
      <c r="J61" s="174"/>
      <c r="K61" s="176"/>
      <c r="L61" s="174"/>
      <c r="M61" s="176"/>
      <c r="N61" s="174"/>
      <c r="O61" s="176"/>
      <c r="P61" s="173"/>
      <c r="Q61" s="173"/>
      <c r="R61" s="173"/>
      <c r="S61" s="177"/>
      <c r="T61" s="173"/>
      <c r="U61" s="173"/>
      <c r="V61" s="173"/>
    </row>
    <row r="62" spans="1:22" ht="13" x14ac:dyDescent="0.15">
      <c r="A62" s="178"/>
      <c r="B62" s="173"/>
      <c r="C62" s="174"/>
      <c r="D62" s="170"/>
      <c r="E62" s="174"/>
      <c r="F62" s="170"/>
      <c r="G62" s="174"/>
      <c r="H62" s="170"/>
      <c r="I62" s="175"/>
      <c r="J62" s="174"/>
      <c r="K62" s="176"/>
      <c r="L62" s="174"/>
      <c r="M62" s="176"/>
      <c r="N62" s="174"/>
      <c r="O62" s="176"/>
      <c r="P62" s="173"/>
      <c r="Q62" s="173"/>
      <c r="R62" s="173"/>
      <c r="S62" s="177"/>
      <c r="T62" s="173"/>
      <c r="U62" s="173"/>
      <c r="V62" s="173"/>
    </row>
    <row r="63" spans="1:22" ht="13" x14ac:dyDescent="0.15">
      <c r="A63" s="172"/>
      <c r="B63" s="173"/>
      <c r="C63" s="174"/>
      <c r="D63" s="170"/>
      <c r="E63" s="174"/>
      <c r="F63" s="170"/>
      <c r="G63" s="174"/>
      <c r="H63" s="170"/>
      <c r="I63" s="175"/>
      <c r="J63" s="174"/>
      <c r="K63" s="176"/>
      <c r="L63" s="174"/>
      <c r="M63" s="176"/>
      <c r="N63" s="174"/>
      <c r="O63" s="176"/>
      <c r="P63" s="173"/>
      <c r="Q63" s="173"/>
      <c r="R63" s="173"/>
      <c r="S63" s="177"/>
      <c r="T63" s="173"/>
      <c r="U63" s="173"/>
      <c r="V63" s="173"/>
    </row>
    <row r="64" spans="1:22" ht="13" x14ac:dyDescent="0.15">
      <c r="A64" s="172"/>
      <c r="B64" s="173"/>
      <c r="C64" s="174"/>
      <c r="D64" s="170"/>
      <c r="E64" s="174"/>
      <c r="F64" s="170"/>
      <c r="G64" s="174"/>
      <c r="H64" s="170"/>
      <c r="I64" s="175"/>
      <c r="J64" s="174"/>
      <c r="K64" s="176"/>
      <c r="L64" s="174"/>
      <c r="M64" s="176"/>
      <c r="N64" s="174"/>
      <c r="O64" s="176"/>
      <c r="P64" s="173"/>
      <c r="Q64" s="173"/>
      <c r="R64" s="173"/>
      <c r="S64" s="177"/>
      <c r="T64" s="173"/>
      <c r="U64" s="173"/>
      <c r="V64" s="173"/>
    </row>
    <row r="65" spans="1:22" ht="13" x14ac:dyDescent="0.15">
      <c r="A65" s="172"/>
      <c r="B65" s="173"/>
      <c r="C65" s="174"/>
      <c r="D65" s="170"/>
      <c r="E65" s="174"/>
      <c r="F65" s="170"/>
      <c r="G65" s="174"/>
      <c r="H65" s="170"/>
      <c r="I65" s="175"/>
      <c r="J65" s="174"/>
      <c r="K65" s="176"/>
      <c r="L65" s="174"/>
      <c r="M65" s="176"/>
      <c r="N65" s="174"/>
      <c r="O65" s="176"/>
      <c r="P65" s="173"/>
      <c r="Q65" s="173"/>
      <c r="R65" s="173"/>
      <c r="S65" s="177"/>
      <c r="T65" s="173"/>
      <c r="U65" s="173"/>
      <c r="V65" s="173"/>
    </row>
    <row r="66" spans="1:22" ht="13" x14ac:dyDescent="0.15">
      <c r="A66" s="172"/>
      <c r="B66" s="173"/>
      <c r="C66" s="174"/>
      <c r="D66" s="170"/>
      <c r="E66" s="174"/>
      <c r="F66" s="170"/>
      <c r="G66" s="174"/>
      <c r="H66" s="170"/>
      <c r="I66" s="175"/>
      <c r="J66" s="174"/>
      <c r="K66" s="176"/>
      <c r="L66" s="174"/>
      <c r="M66" s="176"/>
      <c r="N66" s="174"/>
      <c r="O66" s="176"/>
      <c r="P66" s="173"/>
      <c r="Q66" s="173"/>
      <c r="R66" s="173"/>
      <c r="S66" s="177"/>
      <c r="T66" s="173"/>
      <c r="U66" s="173"/>
      <c r="V66" s="173"/>
    </row>
    <row r="67" spans="1:22" ht="13" x14ac:dyDescent="0.15">
      <c r="A67" s="172"/>
      <c r="B67" s="173"/>
      <c r="C67" s="174"/>
      <c r="D67" s="170"/>
      <c r="E67" s="174"/>
      <c r="F67" s="170"/>
      <c r="G67" s="174"/>
      <c r="H67" s="170"/>
      <c r="I67" s="175"/>
      <c r="J67" s="174"/>
      <c r="K67" s="176"/>
      <c r="L67" s="174"/>
      <c r="M67" s="176"/>
      <c r="N67" s="174"/>
      <c r="O67" s="176"/>
      <c r="P67" s="173"/>
      <c r="Q67" s="173"/>
      <c r="R67" s="173"/>
      <c r="S67" s="177"/>
      <c r="T67" s="173"/>
      <c r="U67" s="173"/>
      <c r="V67" s="173"/>
    </row>
    <row r="68" spans="1:22" ht="13" x14ac:dyDescent="0.15">
      <c r="A68" s="172"/>
      <c r="B68" s="173"/>
      <c r="C68" s="174"/>
      <c r="D68" s="170"/>
      <c r="E68" s="174"/>
      <c r="F68" s="170"/>
      <c r="G68" s="174"/>
      <c r="H68" s="170"/>
      <c r="I68" s="175"/>
      <c r="J68" s="174"/>
      <c r="K68" s="176"/>
      <c r="L68" s="174"/>
      <c r="M68" s="176"/>
      <c r="N68" s="174"/>
      <c r="O68" s="176"/>
      <c r="P68" s="173"/>
      <c r="Q68" s="173"/>
      <c r="R68" s="173"/>
      <c r="S68" s="177"/>
      <c r="T68" s="173"/>
      <c r="U68" s="173"/>
      <c r="V68" s="173"/>
    </row>
    <row r="69" spans="1:22" ht="13" x14ac:dyDescent="0.15">
      <c r="A69" s="172"/>
      <c r="B69" s="173"/>
      <c r="C69" s="174"/>
      <c r="D69" s="170"/>
      <c r="E69" s="174"/>
      <c r="F69" s="170"/>
      <c r="G69" s="174"/>
      <c r="H69" s="170"/>
      <c r="I69" s="175"/>
      <c r="J69" s="174"/>
      <c r="K69" s="176"/>
      <c r="L69" s="174"/>
      <c r="M69" s="176"/>
      <c r="N69" s="174"/>
      <c r="O69" s="176"/>
      <c r="P69" s="173"/>
      <c r="Q69" s="173"/>
      <c r="R69" s="173"/>
      <c r="S69" s="177"/>
      <c r="T69" s="173"/>
      <c r="U69" s="173"/>
      <c r="V69" s="173"/>
    </row>
    <row r="70" spans="1:22" ht="13" x14ac:dyDescent="0.15">
      <c r="A70" s="172"/>
      <c r="B70" s="173"/>
      <c r="C70" s="174"/>
      <c r="D70" s="170"/>
      <c r="E70" s="174"/>
      <c r="F70" s="170"/>
      <c r="G70" s="174"/>
      <c r="H70" s="170"/>
      <c r="I70" s="175"/>
      <c r="J70" s="174"/>
      <c r="K70" s="176"/>
      <c r="L70" s="174"/>
      <c r="M70" s="176"/>
      <c r="N70" s="174"/>
      <c r="O70" s="176"/>
      <c r="P70" s="173"/>
      <c r="Q70" s="173"/>
      <c r="R70" s="173"/>
      <c r="S70" s="177"/>
      <c r="T70" s="173"/>
      <c r="U70" s="173"/>
      <c r="V70" s="173"/>
    </row>
    <row r="71" spans="1:22" ht="13" x14ac:dyDescent="0.15">
      <c r="A71" s="172"/>
      <c r="B71" s="173"/>
      <c r="C71" s="174"/>
      <c r="D71" s="170"/>
      <c r="E71" s="174"/>
      <c r="F71" s="170"/>
      <c r="G71" s="174"/>
      <c r="H71" s="170"/>
      <c r="I71" s="175"/>
      <c r="J71" s="174"/>
      <c r="K71" s="176"/>
      <c r="L71" s="174"/>
      <c r="M71" s="176"/>
      <c r="N71" s="174"/>
      <c r="O71" s="176"/>
      <c r="P71" s="173"/>
      <c r="Q71" s="173"/>
      <c r="R71" s="173"/>
      <c r="S71" s="177"/>
      <c r="T71" s="173"/>
      <c r="U71" s="173"/>
      <c r="V71" s="173"/>
    </row>
    <row r="72" spans="1:22" ht="13" x14ac:dyDescent="0.15">
      <c r="A72" s="172"/>
      <c r="B72" s="173"/>
      <c r="C72" s="174"/>
      <c r="D72" s="170"/>
      <c r="E72" s="174"/>
      <c r="F72" s="170"/>
      <c r="G72" s="174"/>
      <c r="H72" s="170"/>
      <c r="I72" s="175"/>
      <c r="J72" s="174"/>
      <c r="K72" s="176"/>
      <c r="L72" s="174"/>
      <c r="M72" s="176"/>
      <c r="N72" s="174"/>
      <c r="O72" s="176"/>
      <c r="P72" s="173"/>
      <c r="Q72" s="173"/>
      <c r="R72" s="173"/>
      <c r="S72" s="177"/>
      <c r="T72" s="173"/>
      <c r="U72" s="173"/>
      <c r="V72" s="173"/>
    </row>
    <row r="73" spans="1:22" ht="13" x14ac:dyDescent="0.15">
      <c r="A73" s="172"/>
      <c r="B73" s="173"/>
      <c r="C73" s="174"/>
      <c r="D73" s="170"/>
      <c r="E73" s="174"/>
      <c r="F73" s="170"/>
      <c r="G73" s="174"/>
      <c r="H73" s="170"/>
      <c r="I73" s="175"/>
      <c r="J73" s="174"/>
      <c r="K73" s="176"/>
      <c r="L73" s="174"/>
      <c r="M73" s="176"/>
      <c r="N73" s="174"/>
      <c r="O73" s="176"/>
      <c r="P73" s="173"/>
      <c r="Q73" s="173"/>
      <c r="R73" s="173"/>
      <c r="S73" s="177"/>
      <c r="T73" s="173"/>
      <c r="U73" s="173"/>
      <c r="V73" s="173"/>
    </row>
    <row r="74" spans="1:22" ht="13" x14ac:dyDescent="0.15">
      <c r="A74" s="172"/>
      <c r="B74" s="173"/>
      <c r="C74" s="174"/>
      <c r="D74" s="170"/>
      <c r="E74" s="174"/>
      <c r="F74" s="170"/>
      <c r="G74" s="174"/>
      <c r="H74" s="170"/>
      <c r="I74" s="175"/>
      <c r="J74" s="174"/>
      <c r="K74" s="176"/>
      <c r="L74" s="174"/>
      <c r="M74" s="176"/>
      <c r="N74" s="174"/>
      <c r="O74" s="176"/>
      <c r="P74" s="173"/>
      <c r="Q74" s="173"/>
      <c r="R74" s="173"/>
      <c r="S74" s="177"/>
      <c r="T74" s="173"/>
      <c r="U74" s="173"/>
      <c r="V74" s="173"/>
    </row>
    <row r="75" spans="1:22" ht="13" x14ac:dyDescent="0.15">
      <c r="A75" s="172"/>
      <c r="B75" s="173"/>
      <c r="C75" s="174"/>
      <c r="D75" s="170"/>
      <c r="E75" s="174"/>
      <c r="F75" s="170"/>
      <c r="G75" s="174"/>
      <c r="H75" s="170"/>
      <c r="I75" s="175"/>
      <c r="J75" s="174"/>
      <c r="K75" s="176"/>
      <c r="L75" s="174"/>
      <c r="M75" s="176"/>
      <c r="N75" s="174"/>
      <c r="O75" s="176"/>
      <c r="P75" s="173"/>
      <c r="Q75" s="173"/>
      <c r="R75" s="173"/>
      <c r="S75" s="177"/>
      <c r="T75" s="173"/>
      <c r="U75" s="173"/>
      <c r="V75" s="173"/>
    </row>
    <row r="76" spans="1:22" ht="13" x14ac:dyDescent="0.15">
      <c r="A76" s="172"/>
      <c r="B76" s="173"/>
      <c r="C76" s="174"/>
      <c r="D76" s="170"/>
      <c r="E76" s="174"/>
      <c r="F76" s="170"/>
      <c r="G76" s="174"/>
      <c r="H76" s="170"/>
      <c r="I76" s="175"/>
      <c r="J76" s="174"/>
      <c r="K76" s="176"/>
      <c r="L76" s="174"/>
      <c r="M76" s="176"/>
      <c r="N76" s="174"/>
      <c r="O76" s="176"/>
      <c r="P76" s="173"/>
      <c r="Q76" s="173"/>
      <c r="R76" s="173"/>
      <c r="S76" s="177"/>
      <c r="T76" s="173"/>
      <c r="U76" s="173"/>
      <c r="V76" s="173"/>
    </row>
    <row r="77" spans="1:22" ht="13" x14ac:dyDescent="0.15">
      <c r="A77" s="172"/>
      <c r="B77" s="173"/>
      <c r="C77" s="174"/>
      <c r="D77" s="170"/>
      <c r="E77" s="174"/>
      <c r="F77" s="170"/>
      <c r="G77" s="174"/>
      <c r="H77" s="170"/>
      <c r="I77" s="175"/>
      <c r="J77" s="174"/>
      <c r="K77" s="176"/>
      <c r="L77" s="174"/>
      <c r="M77" s="176"/>
      <c r="N77" s="174"/>
      <c r="O77" s="176"/>
      <c r="P77" s="173"/>
      <c r="Q77" s="173"/>
      <c r="R77" s="173"/>
      <c r="S77" s="177"/>
      <c r="T77" s="173"/>
      <c r="U77" s="173"/>
      <c r="V77" s="173"/>
    </row>
    <row r="78" spans="1:22" ht="13" x14ac:dyDescent="0.15">
      <c r="A78" s="172"/>
      <c r="B78" s="173"/>
      <c r="C78" s="174"/>
      <c r="D78" s="170"/>
      <c r="E78" s="174"/>
      <c r="F78" s="170"/>
      <c r="G78" s="174"/>
      <c r="H78" s="170"/>
      <c r="I78" s="175"/>
      <c r="J78" s="174"/>
      <c r="K78" s="176"/>
      <c r="L78" s="174"/>
      <c r="M78" s="176"/>
      <c r="N78" s="174"/>
      <c r="O78" s="176"/>
      <c r="P78" s="173"/>
      <c r="Q78" s="173"/>
      <c r="R78" s="173"/>
      <c r="S78" s="177"/>
      <c r="T78" s="173"/>
      <c r="U78" s="173"/>
      <c r="V78" s="173"/>
    </row>
    <row r="79" spans="1:22" ht="13" x14ac:dyDescent="0.15">
      <c r="A79" s="172"/>
      <c r="B79" s="173"/>
      <c r="C79" s="174"/>
      <c r="D79" s="170"/>
      <c r="E79" s="174"/>
      <c r="F79" s="170"/>
      <c r="G79" s="174"/>
      <c r="H79" s="170"/>
      <c r="I79" s="175"/>
      <c r="J79" s="174"/>
      <c r="K79" s="176"/>
      <c r="L79" s="174"/>
      <c r="M79" s="176"/>
      <c r="N79" s="174"/>
      <c r="O79" s="176"/>
      <c r="P79" s="173"/>
      <c r="Q79" s="173"/>
      <c r="R79" s="173"/>
      <c r="S79" s="177"/>
      <c r="T79" s="173"/>
      <c r="U79" s="173"/>
      <c r="V79" s="173"/>
    </row>
    <row r="80" spans="1:22" ht="13" x14ac:dyDescent="0.15">
      <c r="A80" s="172"/>
      <c r="B80" s="173"/>
      <c r="C80" s="174"/>
      <c r="D80" s="170"/>
      <c r="E80" s="174"/>
      <c r="F80" s="170"/>
      <c r="G80" s="174"/>
      <c r="H80" s="170"/>
      <c r="I80" s="175"/>
      <c r="J80" s="174"/>
      <c r="K80" s="176"/>
      <c r="L80" s="174"/>
      <c r="M80" s="176"/>
      <c r="N80" s="174"/>
      <c r="O80" s="176"/>
      <c r="P80" s="173"/>
      <c r="Q80" s="173"/>
      <c r="R80" s="173"/>
      <c r="S80" s="177"/>
      <c r="T80" s="173"/>
      <c r="U80" s="173"/>
      <c r="V80" s="173"/>
    </row>
    <row r="81" spans="1:22" ht="13" x14ac:dyDescent="0.15">
      <c r="A81" s="172"/>
      <c r="B81" s="173"/>
      <c r="C81" s="174"/>
      <c r="D81" s="170"/>
      <c r="E81" s="174"/>
      <c r="F81" s="170"/>
      <c r="G81" s="174"/>
      <c r="H81" s="170"/>
      <c r="I81" s="175"/>
      <c r="J81" s="174"/>
      <c r="K81" s="176"/>
      <c r="L81" s="174"/>
      <c r="M81" s="176"/>
      <c r="N81" s="174"/>
      <c r="O81" s="176"/>
      <c r="P81" s="173"/>
      <c r="Q81" s="173"/>
      <c r="R81" s="173"/>
      <c r="S81" s="177"/>
      <c r="T81" s="173"/>
      <c r="U81" s="173"/>
      <c r="V81" s="173"/>
    </row>
    <row r="82" spans="1:22" ht="13" x14ac:dyDescent="0.15">
      <c r="A82" s="172"/>
      <c r="B82" s="173"/>
      <c r="C82" s="174"/>
      <c r="D82" s="170"/>
      <c r="E82" s="174"/>
      <c r="F82" s="170"/>
      <c r="G82" s="174"/>
      <c r="H82" s="170"/>
      <c r="I82" s="175"/>
      <c r="J82" s="174"/>
      <c r="K82" s="176"/>
      <c r="L82" s="174"/>
      <c r="M82" s="176"/>
      <c r="N82" s="174"/>
      <c r="O82" s="176"/>
      <c r="P82" s="173"/>
      <c r="Q82" s="173"/>
      <c r="R82" s="173"/>
      <c r="S82" s="177"/>
      <c r="T82" s="173"/>
      <c r="U82" s="173"/>
      <c r="V82" s="173"/>
    </row>
    <row r="83" spans="1:22" ht="13" x14ac:dyDescent="0.15">
      <c r="A83" s="172"/>
      <c r="B83" s="173"/>
      <c r="C83" s="174"/>
      <c r="D83" s="170"/>
      <c r="E83" s="174"/>
      <c r="F83" s="170"/>
      <c r="G83" s="174"/>
      <c r="H83" s="170"/>
      <c r="I83" s="175"/>
      <c r="J83" s="174"/>
      <c r="K83" s="176"/>
      <c r="L83" s="174"/>
      <c r="M83" s="176"/>
      <c r="N83" s="174"/>
      <c r="O83" s="176"/>
      <c r="P83" s="173"/>
      <c r="Q83" s="173"/>
      <c r="R83" s="173"/>
      <c r="S83" s="177"/>
      <c r="T83" s="173"/>
      <c r="U83" s="173"/>
      <c r="V83" s="173"/>
    </row>
    <row r="84" spans="1:22" ht="13" x14ac:dyDescent="0.15">
      <c r="A84" s="172"/>
      <c r="B84" s="173"/>
      <c r="C84" s="174"/>
      <c r="D84" s="170"/>
      <c r="E84" s="174"/>
      <c r="F84" s="170"/>
      <c r="G84" s="174"/>
      <c r="H84" s="170"/>
      <c r="I84" s="175"/>
      <c r="J84" s="174"/>
      <c r="K84" s="176"/>
      <c r="L84" s="174"/>
      <c r="M84" s="176"/>
      <c r="N84" s="174"/>
      <c r="O84" s="176"/>
      <c r="P84" s="173"/>
      <c r="Q84" s="173"/>
      <c r="R84" s="173"/>
      <c r="S84" s="177"/>
      <c r="T84" s="173"/>
      <c r="U84" s="173"/>
      <c r="V84" s="173"/>
    </row>
    <row r="85" spans="1:22" ht="13" x14ac:dyDescent="0.15">
      <c r="A85" s="172"/>
      <c r="B85" s="173"/>
      <c r="C85" s="174"/>
      <c r="D85" s="170"/>
      <c r="E85" s="174"/>
      <c r="F85" s="170"/>
      <c r="G85" s="174"/>
      <c r="H85" s="170"/>
      <c r="I85" s="175"/>
      <c r="J85" s="174"/>
      <c r="K85" s="176"/>
      <c r="L85" s="174"/>
      <c r="M85" s="176"/>
      <c r="N85" s="174"/>
      <c r="O85" s="176"/>
      <c r="P85" s="173"/>
      <c r="Q85" s="173"/>
      <c r="R85" s="173"/>
      <c r="S85" s="177"/>
      <c r="T85" s="173"/>
      <c r="U85" s="173"/>
      <c r="V85" s="173"/>
    </row>
    <row r="86" spans="1:22" ht="13" x14ac:dyDescent="0.15">
      <c r="A86" s="172"/>
      <c r="B86" s="173"/>
      <c r="C86" s="174"/>
      <c r="D86" s="170"/>
      <c r="E86" s="174"/>
      <c r="F86" s="170"/>
      <c r="G86" s="174"/>
      <c r="H86" s="170"/>
      <c r="I86" s="175"/>
      <c r="J86" s="174"/>
      <c r="K86" s="176"/>
      <c r="L86" s="174"/>
      <c r="M86" s="176"/>
      <c r="N86" s="174"/>
      <c r="O86" s="176"/>
      <c r="P86" s="173"/>
      <c r="Q86" s="173"/>
      <c r="R86" s="173"/>
      <c r="S86" s="177"/>
      <c r="T86" s="173"/>
      <c r="U86" s="173"/>
      <c r="V86" s="173"/>
    </row>
    <row r="87" spans="1:22" ht="13" x14ac:dyDescent="0.15">
      <c r="A87" s="172"/>
      <c r="B87" s="173"/>
      <c r="C87" s="174"/>
      <c r="D87" s="170"/>
      <c r="E87" s="174"/>
      <c r="F87" s="170"/>
      <c r="G87" s="174"/>
      <c r="H87" s="170"/>
      <c r="I87" s="175"/>
      <c r="J87" s="174"/>
      <c r="K87" s="176"/>
      <c r="L87" s="174"/>
      <c r="M87" s="176"/>
      <c r="N87" s="174"/>
      <c r="O87" s="176"/>
      <c r="P87" s="173"/>
      <c r="Q87" s="173"/>
      <c r="R87" s="173"/>
      <c r="S87" s="177"/>
      <c r="T87" s="173"/>
      <c r="U87" s="173"/>
      <c r="V87" s="173"/>
    </row>
    <row r="88" spans="1:22" ht="13" x14ac:dyDescent="0.15">
      <c r="A88" s="172"/>
      <c r="B88" s="173"/>
      <c r="C88" s="174"/>
      <c r="D88" s="170"/>
      <c r="E88" s="174"/>
      <c r="F88" s="170"/>
      <c r="G88" s="174"/>
      <c r="H88" s="170"/>
      <c r="I88" s="175"/>
      <c r="J88" s="174"/>
      <c r="K88" s="176"/>
      <c r="L88" s="174"/>
      <c r="M88" s="176"/>
      <c r="N88" s="174"/>
      <c r="O88" s="176"/>
      <c r="P88" s="173"/>
      <c r="Q88" s="173"/>
      <c r="R88" s="173"/>
      <c r="S88" s="177"/>
      <c r="T88" s="173"/>
      <c r="U88" s="173"/>
      <c r="V88" s="173"/>
    </row>
    <row r="89" spans="1:22" ht="13" x14ac:dyDescent="0.15">
      <c r="A89" s="172"/>
      <c r="B89" s="173"/>
      <c r="C89" s="174"/>
      <c r="D89" s="170"/>
      <c r="E89" s="174"/>
      <c r="F89" s="170"/>
      <c r="G89" s="174"/>
      <c r="H89" s="170"/>
      <c r="I89" s="175"/>
      <c r="J89" s="174"/>
      <c r="K89" s="176"/>
      <c r="L89" s="174"/>
      <c r="M89" s="176"/>
      <c r="N89" s="174"/>
      <c r="O89" s="176"/>
      <c r="P89" s="173"/>
      <c r="Q89" s="173"/>
      <c r="R89" s="173"/>
      <c r="S89" s="177"/>
      <c r="T89" s="173"/>
      <c r="U89" s="173"/>
      <c r="V89" s="173"/>
    </row>
    <row r="90" spans="1:22" ht="13" x14ac:dyDescent="0.15">
      <c r="A90" s="172"/>
      <c r="B90" s="173"/>
      <c r="C90" s="174"/>
      <c r="D90" s="170"/>
      <c r="E90" s="174"/>
      <c r="F90" s="170"/>
      <c r="G90" s="174"/>
      <c r="H90" s="170"/>
      <c r="I90" s="175"/>
      <c r="J90" s="174"/>
      <c r="K90" s="176"/>
      <c r="L90" s="174"/>
      <c r="M90" s="176"/>
      <c r="N90" s="174"/>
      <c r="O90" s="176"/>
      <c r="P90" s="173"/>
      <c r="Q90" s="173"/>
      <c r="R90" s="173"/>
      <c r="S90" s="177"/>
      <c r="T90" s="173"/>
      <c r="U90" s="173"/>
      <c r="V90" s="173"/>
    </row>
    <row r="91" spans="1:22" ht="13" x14ac:dyDescent="0.15">
      <c r="A91" s="172"/>
      <c r="B91" s="173"/>
      <c r="C91" s="174"/>
      <c r="D91" s="170"/>
      <c r="E91" s="174"/>
      <c r="F91" s="170"/>
      <c r="G91" s="174"/>
      <c r="H91" s="170"/>
      <c r="I91" s="175"/>
      <c r="J91" s="174"/>
      <c r="K91" s="176"/>
      <c r="L91" s="174"/>
      <c r="M91" s="176"/>
      <c r="N91" s="174"/>
      <c r="O91" s="176"/>
      <c r="P91" s="173"/>
      <c r="Q91" s="173"/>
      <c r="R91" s="173"/>
      <c r="S91" s="177"/>
      <c r="T91" s="173"/>
      <c r="U91" s="173"/>
      <c r="V91" s="173"/>
    </row>
    <row r="92" spans="1:22" ht="13" x14ac:dyDescent="0.15">
      <c r="A92" s="172"/>
      <c r="B92" s="173"/>
      <c r="C92" s="174"/>
      <c r="D92" s="170"/>
      <c r="E92" s="174"/>
      <c r="F92" s="170"/>
      <c r="G92" s="174"/>
      <c r="H92" s="170"/>
      <c r="I92" s="175"/>
      <c r="J92" s="174"/>
      <c r="K92" s="176"/>
      <c r="L92" s="174"/>
      <c r="M92" s="176"/>
      <c r="N92" s="174"/>
      <c r="O92" s="176"/>
      <c r="P92" s="173"/>
      <c r="Q92" s="173"/>
      <c r="R92" s="173"/>
      <c r="S92" s="177"/>
      <c r="T92" s="173"/>
      <c r="U92" s="173"/>
      <c r="V92" s="173"/>
    </row>
    <row r="93" spans="1:22" ht="13" x14ac:dyDescent="0.15">
      <c r="A93" s="172"/>
      <c r="B93" s="173"/>
      <c r="C93" s="174"/>
      <c r="D93" s="170"/>
      <c r="E93" s="174"/>
      <c r="F93" s="170"/>
      <c r="G93" s="174"/>
      <c r="H93" s="170"/>
      <c r="I93" s="175"/>
      <c r="J93" s="174"/>
      <c r="K93" s="176"/>
      <c r="L93" s="174"/>
      <c r="M93" s="176"/>
      <c r="N93" s="174"/>
      <c r="O93" s="176"/>
      <c r="P93" s="173"/>
      <c r="Q93" s="173"/>
      <c r="R93" s="173"/>
      <c r="S93" s="177"/>
      <c r="T93" s="173"/>
      <c r="U93" s="173"/>
      <c r="V93" s="173"/>
    </row>
    <row r="94" spans="1:22" ht="13" x14ac:dyDescent="0.15">
      <c r="A94" s="172"/>
      <c r="B94" s="173"/>
      <c r="C94" s="174"/>
      <c r="D94" s="170"/>
      <c r="E94" s="174"/>
      <c r="F94" s="170"/>
      <c r="G94" s="174"/>
      <c r="H94" s="170"/>
      <c r="I94" s="175"/>
      <c r="J94" s="174"/>
      <c r="K94" s="176"/>
      <c r="L94" s="174"/>
      <c r="M94" s="176"/>
      <c r="N94" s="174"/>
      <c r="O94" s="176"/>
      <c r="P94" s="173"/>
      <c r="Q94" s="173"/>
      <c r="R94" s="173"/>
      <c r="S94" s="177"/>
      <c r="T94" s="173"/>
      <c r="U94" s="173"/>
      <c r="V94" s="173"/>
    </row>
    <row r="95" spans="1:22" ht="13" x14ac:dyDescent="0.15">
      <c r="A95" s="172"/>
      <c r="B95" s="173"/>
      <c r="C95" s="174"/>
      <c r="D95" s="170"/>
      <c r="E95" s="174"/>
      <c r="F95" s="170"/>
      <c r="G95" s="174"/>
      <c r="H95" s="170"/>
      <c r="I95" s="175"/>
      <c r="J95" s="174"/>
      <c r="K95" s="176"/>
      <c r="L95" s="174"/>
      <c r="M95" s="176"/>
      <c r="N95" s="174"/>
      <c r="O95" s="176"/>
      <c r="P95" s="173"/>
      <c r="Q95" s="173"/>
      <c r="R95" s="173"/>
      <c r="S95" s="177"/>
      <c r="T95" s="173"/>
      <c r="U95" s="173"/>
      <c r="V95" s="173"/>
    </row>
    <row r="96" spans="1:22" ht="13" x14ac:dyDescent="0.15">
      <c r="A96" s="172"/>
      <c r="B96" s="173"/>
      <c r="C96" s="174"/>
      <c r="D96" s="170"/>
      <c r="E96" s="174"/>
      <c r="F96" s="170"/>
      <c r="G96" s="174"/>
      <c r="H96" s="170"/>
      <c r="I96" s="175"/>
      <c r="J96" s="174"/>
      <c r="K96" s="176"/>
      <c r="L96" s="174"/>
      <c r="M96" s="176"/>
      <c r="N96" s="174"/>
      <c r="O96" s="176"/>
      <c r="P96" s="173"/>
      <c r="Q96" s="173"/>
      <c r="R96" s="173"/>
      <c r="S96" s="177"/>
      <c r="T96" s="173"/>
      <c r="U96" s="173"/>
      <c r="V96" s="173"/>
    </row>
    <row r="97" spans="1:22" ht="13" x14ac:dyDescent="0.15">
      <c r="A97" s="172"/>
      <c r="B97" s="173"/>
      <c r="C97" s="174"/>
      <c r="D97" s="170"/>
      <c r="E97" s="174"/>
      <c r="F97" s="170"/>
      <c r="G97" s="174"/>
      <c r="H97" s="170"/>
      <c r="I97" s="175"/>
      <c r="J97" s="174"/>
      <c r="K97" s="176"/>
      <c r="L97" s="174"/>
      <c r="M97" s="176"/>
      <c r="N97" s="174"/>
      <c r="O97" s="176"/>
      <c r="P97" s="173"/>
      <c r="Q97" s="173"/>
      <c r="R97" s="173"/>
      <c r="S97" s="177"/>
      <c r="T97" s="173"/>
      <c r="U97" s="173"/>
      <c r="V97" s="173"/>
    </row>
    <row r="98" spans="1:22" ht="13" x14ac:dyDescent="0.15">
      <c r="A98" s="172"/>
      <c r="B98" s="173"/>
      <c r="C98" s="174"/>
      <c r="D98" s="170"/>
      <c r="E98" s="174"/>
      <c r="F98" s="170"/>
      <c r="G98" s="174"/>
      <c r="H98" s="170"/>
      <c r="I98" s="175"/>
      <c r="J98" s="174"/>
      <c r="K98" s="176"/>
      <c r="L98" s="174"/>
      <c r="M98" s="176"/>
      <c r="N98" s="174"/>
      <c r="O98" s="176"/>
      <c r="P98" s="173"/>
      <c r="Q98" s="173"/>
      <c r="R98" s="173"/>
      <c r="S98" s="177"/>
      <c r="T98" s="173"/>
      <c r="U98" s="173"/>
      <c r="V98" s="173"/>
    </row>
    <row r="99" spans="1:22" ht="13" x14ac:dyDescent="0.15">
      <c r="A99" s="172"/>
      <c r="B99" s="173"/>
      <c r="C99" s="174"/>
      <c r="D99" s="170"/>
      <c r="E99" s="174"/>
      <c r="F99" s="170"/>
      <c r="G99" s="174"/>
      <c r="H99" s="170"/>
      <c r="I99" s="175"/>
      <c r="J99" s="174"/>
      <c r="K99" s="176"/>
      <c r="L99" s="174"/>
      <c r="M99" s="176"/>
      <c r="N99" s="174"/>
      <c r="O99" s="176"/>
      <c r="P99" s="173"/>
      <c r="Q99" s="173"/>
      <c r="R99" s="173"/>
      <c r="S99" s="177"/>
      <c r="T99" s="173"/>
      <c r="U99" s="173"/>
      <c r="V99" s="173"/>
    </row>
    <row r="100" spans="1:22" ht="13" x14ac:dyDescent="0.15">
      <c r="A100" s="172"/>
      <c r="B100" s="173"/>
      <c r="C100" s="174"/>
      <c r="D100" s="170"/>
      <c r="E100" s="174"/>
      <c r="F100" s="170"/>
      <c r="G100" s="174"/>
      <c r="H100" s="170"/>
      <c r="I100" s="175"/>
      <c r="J100" s="174"/>
      <c r="K100" s="176"/>
      <c r="L100" s="174"/>
      <c r="M100" s="176"/>
      <c r="N100" s="174"/>
      <c r="O100" s="176"/>
      <c r="P100" s="173"/>
      <c r="Q100" s="173"/>
      <c r="R100" s="173"/>
      <c r="S100" s="177"/>
      <c r="T100" s="173"/>
      <c r="U100" s="173"/>
      <c r="V100" s="173"/>
    </row>
    <row r="101" spans="1:22" ht="13" x14ac:dyDescent="0.15">
      <c r="A101" s="172"/>
      <c r="B101" s="173"/>
      <c r="C101" s="174"/>
      <c r="D101" s="170"/>
      <c r="E101" s="174"/>
      <c r="F101" s="170"/>
      <c r="G101" s="174"/>
      <c r="H101" s="170"/>
      <c r="I101" s="175"/>
      <c r="J101" s="174"/>
      <c r="K101" s="176"/>
      <c r="L101" s="174"/>
      <c r="M101" s="176"/>
      <c r="N101" s="174"/>
      <c r="O101" s="176"/>
      <c r="P101" s="173"/>
      <c r="Q101" s="173"/>
      <c r="R101" s="173"/>
      <c r="S101" s="177"/>
      <c r="T101" s="173"/>
      <c r="U101" s="173"/>
      <c r="V101" s="173"/>
    </row>
    <row r="102" spans="1:22" ht="13" x14ac:dyDescent="0.15">
      <c r="A102" s="172"/>
      <c r="B102" s="173"/>
      <c r="C102" s="174"/>
      <c r="D102" s="170"/>
      <c r="E102" s="174"/>
      <c r="F102" s="170"/>
      <c r="G102" s="174"/>
      <c r="H102" s="170"/>
      <c r="I102" s="175"/>
      <c r="J102" s="174"/>
      <c r="K102" s="176"/>
      <c r="L102" s="174"/>
      <c r="M102" s="176"/>
      <c r="N102" s="174"/>
      <c r="O102" s="176"/>
      <c r="P102" s="173"/>
      <c r="Q102" s="173"/>
      <c r="R102" s="173"/>
      <c r="S102" s="177"/>
      <c r="T102" s="173"/>
      <c r="U102" s="173"/>
      <c r="V102" s="173"/>
    </row>
    <row r="103" spans="1:22" ht="13" x14ac:dyDescent="0.15">
      <c r="A103" s="172"/>
      <c r="B103" s="173"/>
      <c r="C103" s="174"/>
      <c r="D103" s="170"/>
      <c r="E103" s="174"/>
      <c r="F103" s="170"/>
      <c r="G103" s="174"/>
      <c r="H103" s="170"/>
      <c r="I103" s="175"/>
      <c r="J103" s="174"/>
      <c r="K103" s="176"/>
      <c r="L103" s="174"/>
      <c r="M103" s="176"/>
      <c r="N103" s="174"/>
      <c r="O103" s="176"/>
      <c r="P103" s="173"/>
      <c r="Q103" s="173"/>
      <c r="R103" s="173"/>
      <c r="S103" s="177"/>
      <c r="T103" s="173"/>
      <c r="U103" s="173"/>
      <c r="V103" s="173"/>
    </row>
    <row r="104" spans="1:22" ht="13" x14ac:dyDescent="0.15">
      <c r="A104" s="172"/>
      <c r="B104" s="173"/>
      <c r="C104" s="174"/>
      <c r="D104" s="170"/>
      <c r="E104" s="174"/>
      <c r="F104" s="170"/>
      <c r="G104" s="174"/>
      <c r="H104" s="170"/>
      <c r="I104" s="175"/>
      <c r="J104" s="174"/>
      <c r="K104" s="176"/>
      <c r="L104" s="174"/>
      <c r="M104" s="176"/>
      <c r="N104" s="174"/>
      <c r="O104" s="176"/>
      <c r="P104" s="173"/>
      <c r="Q104" s="173"/>
      <c r="R104" s="173"/>
      <c r="S104" s="177"/>
      <c r="T104" s="173"/>
      <c r="U104" s="173"/>
      <c r="V104" s="173"/>
    </row>
    <row r="105" spans="1:22" ht="13" x14ac:dyDescent="0.15">
      <c r="A105" s="172"/>
      <c r="B105" s="173"/>
      <c r="C105" s="174"/>
      <c r="D105" s="170"/>
      <c r="E105" s="174"/>
      <c r="F105" s="170"/>
      <c r="G105" s="174"/>
      <c r="H105" s="170"/>
      <c r="I105" s="175"/>
      <c r="J105" s="174"/>
      <c r="K105" s="176"/>
      <c r="L105" s="174"/>
      <c r="M105" s="176"/>
      <c r="N105" s="174"/>
      <c r="O105" s="176"/>
      <c r="P105" s="173"/>
      <c r="Q105" s="173"/>
      <c r="R105" s="173"/>
      <c r="S105" s="177"/>
      <c r="T105" s="173"/>
      <c r="U105" s="173"/>
      <c r="V105" s="173"/>
    </row>
    <row r="106" spans="1:22" ht="13" x14ac:dyDescent="0.15">
      <c r="A106" s="172"/>
      <c r="B106" s="173"/>
      <c r="C106" s="174"/>
      <c r="D106" s="170"/>
      <c r="E106" s="174"/>
      <c r="F106" s="170"/>
      <c r="G106" s="174"/>
      <c r="H106" s="170"/>
      <c r="I106" s="175"/>
      <c r="J106" s="174"/>
      <c r="K106" s="176"/>
      <c r="L106" s="174"/>
      <c r="M106" s="176"/>
      <c r="N106" s="174"/>
      <c r="O106" s="176"/>
      <c r="P106" s="173"/>
      <c r="Q106" s="173"/>
      <c r="R106" s="173"/>
      <c r="S106" s="177"/>
      <c r="T106" s="173"/>
      <c r="U106" s="173"/>
      <c r="V106" s="173"/>
    </row>
    <row r="107" spans="1:22" ht="13" x14ac:dyDescent="0.15">
      <c r="A107" s="172"/>
      <c r="B107" s="173"/>
      <c r="C107" s="174"/>
      <c r="D107" s="170"/>
      <c r="E107" s="174"/>
      <c r="F107" s="170"/>
      <c r="G107" s="174"/>
      <c r="H107" s="170"/>
      <c r="I107" s="175"/>
      <c r="J107" s="174"/>
      <c r="K107" s="176"/>
      <c r="L107" s="174"/>
      <c r="M107" s="176"/>
      <c r="N107" s="174"/>
      <c r="O107" s="176"/>
      <c r="P107" s="173"/>
      <c r="Q107" s="173"/>
      <c r="R107" s="173"/>
      <c r="S107" s="177"/>
      <c r="T107" s="173"/>
      <c r="U107" s="173"/>
      <c r="V107" s="173"/>
    </row>
    <row r="108" spans="1:22" ht="13" x14ac:dyDescent="0.15">
      <c r="A108" s="172"/>
      <c r="B108" s="173"/>
      <c r="C108" s="174"/>
      <c r="D108" s="170"/>
      <c r="E108" s="174"/>
      <c r="F108" s="170"/>
      <c r="G108" s="174"/>
      <c r="H108" s="170"/>
      <c r="I108" s="175"/>
      <c r="J108" s="174"/>
      <c r="K108" s="176"/>
      <c r="L108" s="174"/>
      <c r="M108" s="176"/>
      <c r="N108" s="174"/>
      <c r="O108" s="176"/>
      <c r="P108" s="173"/>
      <c r="Q108" s="173"/>
      <c r="R108" s="173"/>
      <c r="S108" s="177"/>
      <c r="T108" s="173"/>
      <c r="U108" s="173"/>
      <c r="V108" s="173"/>
    </row>
    <row r="109" spans="1:22" ht="13" x14ac:dyDescent="0.15">
      <c r="A109" s="172"/>
      <c r="B109" s="173"/>
      <c r="C109" s="174"/>
      <c r="D109" s="170"/>
      <c r="E109" s="174"/>
      <c r="F109" s="170"/>
      <c r="G109" s="174"/>
      <c r="H109" s="170"/>
      <c r="I109" s="175"/>
      <c r="J109" s="174"/>
      <c r="K109" s="176"/>
      <c r="L109" s="174"/>
      <c r="M109" s="176"/>
      <c r="N109" s="174"/>
      <c r="O109" s="176"/>
      <c r="P109" s="173"/>
      <c r="Q109" s="173"/>
      <c r="R109" s="173"/>
      <c r="S109" s="177"/>
      <c r="T109" s="173"/>
      <c r="U109" s="173"/>
      <c r="V109" s="173"/>
    </row>
    <row r="110" spans="1:22" ht="13" x14ac:dyDescent="0.15">
      <c r="A110" s="172"/>
      <c r="B110" s="173"/>
      <c r="C110" s="174"/>
      <c r="D110" s="170"/>
      <c r="E110" s="174"/>
      <c r="F110" s="170"/>
      <c r="G110" s="174"/>
      <c r="H110" s="170"/>
      <c r="I110" s="175"/>
      <c r="J110" s="174"/>
      <c r="K110" s="176"/>
      <c r="L110" s="174"/>
      <c r="M110" s="176"/>
      <c r="N110" s="174"/>
      <c r="O110" s="176"/>
      <c r="P110" s="173"/>
      <c r="Q110" s="173"/>
      <c r="R110" s="173"/>
      <c r="S110" s="177"/>
      <c r="T110" s="173"/>
      <c r="U110" s="173"/>
      <c r="V110" s="173"/>
    </row>
    <row r="111" spans="1:22" ht="13" x14ac:dyDescent="0.15">
      <c r="A111" s="172"/>
      <c r="B111" s="173"/>
      <c r="C111" s="174"/>
      <c r="D111" s="170"/>
      <c r="E111" s="174"/>
      <c r="F111" s="170"/>
      <c r="G111" s="174"/>
      <c r="H111" s="170"/>
      <c r="I111" s="175"/>
      <c r="J111" s="174"/>
      <c r="K111" s="176"/>
      <c r="L111" s="174"/>
      <c r="M111" s="176"/>
      <c r="N111" s="174"/>
      <c r="O111" s="176"/>
      <c r="P111" s="173"/>
      <c r="Q111" s="173"/>
      <c r="R111" s="173"/>
      <c r="S111" s="177"/>
      <c r="T111" s="173"/>
      <c r="U111" s="173"/>
      <c r="V111" s="173"/>
    </row>
    <row r="112" spans="1:22" ht="13" x14ac:dyDescent="0.15">
      <c r="A112" s="172"/>
      <c r="B112" s="173"/>
      <c r="C112" s="174"/>
      <c r="D112" s="170"/>
      <c r="E112" s="174"/>
      <c r="F112" s="170"/>
      <c r="G112" s="174"/>
      <c r="H112" s="170"/>
      <c r="I112" s="175"/>
      <c r="J112" s="174"/>
      <c r="K112" s="176"/>
      <c r="L112" s="174"/>
      <c r="M112" s="176"/>
      <c r="N112" s="174"/>
      <c r="O112" s="176"/>
      <c r="P112" s="173"/>
      <c r="Q112" s="173"/>
      <c r="R112" s="173"/>
      <c r="S112" s="177"/>
      <c r="T112" s="173"/>
      <c r="U112" s="173"/>
      <c r="V112" s="173"/>
    </row>
    <row r="113" spans="1:22" ht="13" x14ac:dyDescent="0.15">
      <c r="A113" s="172"/>
      <c r="B113" s="173"/>
      <c r="C113" s="174"/>
      <c r="D113" s="170"/>
      <c r="E113" s="174"/>
      <c r="F113" s="170"/>
      <c r="G113" s="174"/>
      <c r="H113" s="170"/>
      <c r="I113" s="175"/>
      <c r="J113" s="174"/>
      <c r="K113" s="176"/>
      <c r="L113" s="174"/>
      <c r="M113" s="176"/>
      <c r="N113" s="174"/>
      <c r="O113" s="176"/>
      <c r="P113" s="173"/>
      <c r="Q113" s="173"/>
      <c r="R113" s="173"/>
      <c r="S113" s="177"/>
      <c r="T113" s="173"/>
      <c r="U113" s="173"/>
      <c r="V113" s="173"/>
    </row>
    <row r="114" spans="1:22" ht="13" x14ac:dyDescent="0.15">
      <c r="A114" s="172"/>
      <c r="B114" s="173"/>
      <c r="C114" s="174"/>
      <c r="D114" s="170"/>
      <c r="E114" s="174"/>
      <c r="F114" s="170"/>
      <c r="G114" s="174"/>
      <c r="H114" s="170"/>
      <c r="I114" s="175"/>
      <c r="J114" s="174"/>
      <c r="K114" s="176"/>
      <c r="L114" s="174"/>
      <c r="M114" s="176"/>
      <c r="N114" s="174"/>
      <c r="O114" s="176"/>
      <c r="P114" s="173"/>
      <c r="Q114" s="173"/>
      <c r="R114" s="173"/>
      <c r="S114" s="177"/>
      <c r="T114" s="173"/>
      <c r="U114" s="173"/>
      <c r="V114" s="173"/>
    </row>
    <row r="115" spans="1:22" ht="13" x14ac:dyDescent="0.15">
      <c r="A115" s="172"/>
      <c r="B115" s="173"/>
      <c r="C115" s="174"/>
      <c r="D115" s="170"/>
      <c r="E115" s="174"/>
      <c r="F115" s="170"/>
      <c r="G115" s="174"/>
      <c r="H115" s="170"/>
      <c r="I115" s="175"/>
      <c r="J115" s="174"/>
      <c r="K115" s="176"/>
      <c r="L115" s="174"/>
      <c r="M115" s="176"/>
      <c r="N115" s="174"/>
      <c r="O115" s="176"/>
      <c r="P115" s="173"/>
      <c r="Q115" s="173"/>
      <c r="R115" s="173"/>
      <c r="S115" s="177"/>
      <c r="T115" s="173"/>
      <c r="U115" s="173"/>
      <c r="V115" s="173"/>
    </row>
    <row r="116" spans="1:22" ht="13" x14ac:dyDescent="0.15">
      <c r="A116" s="172"/>
      <c r="B116" s="173"/>
      <c r="C116" s="174"/>
      <c r="D116" s="170"/>
      <c r="E116" s="174"/>
      <c r="F116" s="170"/>
      <c r="G116" s="174"/>
      <c r="H116" s="170"/>
      <c r="I116" s="175"/>
      <c r="J116" s="174"/>
      <c r="K116" s="176"/>
      <c r="L116" s="174"/>
      <c r="M116" s="176"/>
      <c r="N116" s="174"/>
      <c r="O116" s="176"/>
      <c r="P116" s="173"/>
      <c r="Q116" s="173"/>
      <c r="R116" s="173"/>
      <c r="S116" s="177"/>
      <c r="T116" s="173"/>
      <c r="U116" s="173"/>
      <c r="V116" s="173"/>
    </row>
    <row r="117" spans="1:22" ht="13" x14ac:dyDescent="0.15">
      <c r="A117" s="172"/>
      <c r="B117" s="173"/>
      <c r="C117" s="174"/>
      <c r="D117" s="170"/>
      <c r="E117" s="174"/>
      <c r="F117" s="170"/>
      <c r="G117" s="174"/>
      <c r="H117" s="170"/>
      <c r="I117" s="175"/>
      <c r="J117" s="174"/>
      <c r="K117" s="176"/>
      <c r="L117" s="174"/>
      <c r="M117" s="176"/>
      <c r="N117" s="174"/>
      <c r="O117" s="176"/>
      <c r="P117" s="173"/>
      <c r="Q117" s="173"/>
      <c r="R117" s="173"/>
      <c r="S117" s="177"/>
      <c r="T117" s="173"/>
      <c r="U117" s="173"/>
      <c r="V117" s="173"/>
    </row>
    <row r="118" spans="1:22" ht="13" x14ac:dyDescent="0.15">
      <c r="A118" s="172"/>
      <c r="B118" s="173"/>
      <c r="C118" s="174"/>
      <c r="D118" s="170"/>
      <c r="E118" s="174"/>
      <c r="F118" s="170"/>
      <c r="G118" s="174"/>
      <c r="H118" s="170"/>
      <c r="I118" s="175"/>
      <c r="J118" s="174"/>
      <c r="K118" s="176"/>
      <c r="L118" s="174"/>
      <c r="M118" s="176"/>
      <c r="N118" s="174"/>
      <c r="O118" s="176"/>
      <c r="P118" s="173"/>
      <c r="Q118" s="173"/>
      <c r="R118" s="173"/>
      <c r="S118" s="177"/>
      <c r="T118" s="173"/>
      <c r="U118" s="173"/>
      <c r="V118" s="173"/>
    </row>
    <row r="119" spans="1:22" ht="13" x14ac:dyDescent="0.15">
      <c r="A119" s="172"/>
      <c r="B119" s="173"/>
      <c r="C119" s="174"/>
      <c r="D119" s="170"/>
      <c r="E119" s="174"/>
      <c r="F119" s="170"/>
      <c r="G119" s="174"/>
      <c r="H119" s="170"/>
      <c r="I119" s="175"/>
      <c r="J119" s="174"/>
      <c r="K119" s="176"/>
      <c r="L119" s="174"/>
      <c r="M119" s="176"/>
      <c r="N119" s="174"/>
      <c r="O119" s="176"/>
      <c r="P119" s="173"/>
      <c r="Q119" s="173"/>
      <c r="R119" s="173"/>
      <c r="S119" s="177"/>
      <c r="T119" s="173"/>
      <c r="U119" s="173"/>
      <c r="V119" s="173"/>
    </row>
    <row r="120" spans="1:22" ht="13" x14ac:dyDescent="0.15">
      <c r="A120" s="172"/>
      <c r="B120" s="173"/>
      <c r="C120" s="174"/>
      <c r="D120" s="170"/>
      <c r="E120" s="174"/>
      <c r="F120" s="170"/>
      <c r="G120" s="174"/>
      <c r="H120" s="170"/>
      <c r="I120" s="175"/>
      <c r="J120" s="174"/>
      <c r="K120" s="176"/>
      <c r="L120" s="174"/>
      <c r="M120" s="176"/>
      <c r="N120" s="174"/>
      <c r="O120" s="176"/>
      <c r="P120" s="173"/>
      <c r="Q120" s="173"/>
      <c r="R120" s="173"/>
      <c r="S120" s="177"/>
      <c r="T120" s="173"/>
      <c r="U120" s="173"/>
      <c r="V120" s="173"/>
    </row>
    <row r="121" spans="1:22" ht="13" x14ac:dyDescent="0.15">
      <c r="A121" s="172"/>
      <c r="B121" s="173"/>
      <c r="C121" s="174"/>
      <c r="D121" s="170"/>
      <c r="E121" s="174"/>
      <c r="F121" s="170"/>
      <c r="G121" s="174"/>
      <c r="H121" s="170"/>
      <c r="I121" s="175"/>
      <c r="J121" s="174"/>
      <c r="K121" s="176"/>
      <c r="L121" s="174"/>
      <c r="M121" s="176"/>
      <c r="N121" s="174"/>
      <c r="O121" s="176"/>
      <c r="P121" s="173"/>
      <c r="Q121" s="173"/>
      <c r="R121" s="173"/>
      <c r="S121" s="177"/>
      <c r="T121" s="173"/>
      <c r="U121" s="173"/>
      <c r="V121" s="173"/>
    </row>
    <row r="122" spans="1:22" ht="13" x14ac:dyDescent="0.15">
      <c r="A122" s="172"/>
      <c r="B122" s="173"/>
      <c r="C122" s="174"/>
      <c r="D122" s="170"/>
      <c r="E122" s="174"/>
      <c r="F122" s="170"/>
      <c r="G122" s="174"/>
      <c r="H122" s="170"/>
      <c r="I122" s="175"/>
      <c r="J122" s="174"/>
      <c r="K122" s="176"/>
      <c r="L122" s="174"/>
      <c r="M122" s="176"/>
      <c r="N122" s="174"/>
      <c r="O122" s="176"/>
      <c r="P122" s="173"/>
      <c r="Q122" s="173"/>
      <c r="R122" s="173"/>
      <c r="S122" s="177"/>
      <c r="T122" s="173"/>
      <c r="U122" s="173"/>
      <c r="V122" s="173"/>
    </row>
    <row r="123" spans="1:22" ht="13" x14ac:dyDescent="0.15">
      <c r="A123" s="172"/>
      <c r="B123" s="173"/>
      <c r="C123" s="174"/>
      <c r="D123" s="170"/>
      <c r="E123" s="174"/>
      <c r="F123" s="170"/>
      <c r="G123" s="174"/>
      <c r="H123" s="170"/>
      <c r="I123" s="175"/>
      <c r="J123" s="174"/>
      <c r="K123" s="176"/>
      <c r="L123" s="174"/>
      <c r="M123" s="176"/>
      <c r="N123" s="174"/>
      <c r="O123" s="176"/>
      <c r="P123" s="173"/>
      <c r="Q123" s="173"/>
      <c r="R123" s="173"/>
      <c r="S123" s="177"/>
      <c r="T123" s="173"/>
      <c r="U123" s="173"/>
      <c r="V123" s="173"/>
    </row>
    <row r="124" spans="1:22" ht="13" x14ac:dyDescent="0.15">
      <c r="A124" s="172"/>
      <c r="B124" s="173"/>
      <c r="C124" s="174"/>
      <c r="D124" s="170"/>
      <c r="E124" s="174"/>
      <c r="F124" s="170"/>
      <c r="G124" s="174"/>
      <c r="H124" s="170"/>
      <c r="I124" s="175"/>
      <c r="J124" s="174"/>
      <c r="K124" s="176"/>
      <c r="L124" s="174"/>
      <c r="M124" s="176"/>
      <c r="N124" s="174"/>
      <c r="O124" s="176"/>
      <c r="P124" s="173"/>
      <c r="Q124" s="173"/>
      <c r="R124" s="173"/>
      <c r="S124" s="177"/>
      <c r="T124" s="173"/>
      <c r="U124" s="173"/>
      <c r="V124" s="173"/>
    </row>
    <row r="125" spans="1:22" ht="13" x14ac:dyDescent="0.15">
      <c r="A125" s="172"/>
      <c r="B125" s="173"/>
      <c r="C125" s="174"/>
      <c r="D125" s="170"/>
      <c r="E125" s="174"/>
      <c r="F125" s="170"/>
      <c r="G125" s="174"/>
      <c r="H125" s="170"/>
      <c r="I125" s="175"/>
      <c r="J125" s="174"/>
      <c r="K125" s="176"/>
      <c r="L125" s="174"/>
      <c r="M125" s="176"/>
      <c r="N125" s="174"/>
      <c r="O125" s="176"/>
      <c r="P125" s="173"/>
      <c r="Q125" s="173"/>
      <c r="R125" s="173"/>
      <c r="S125" s="177"/>
      <c r="T125" s="173"/>
      <c r="U125" s="173"/>
      <c r="V125" s="173"/>
    </row>
    <row r="126" spans="1:22" ht="13" x14ac:dyDescent="0.15">
      <c r="A126" s="172"/>
      <c r="B126" s="173"/>
      <c r="C126" s="174"/>
      <c r="D126" s="170"/>
      <c r="E126" s="174"/>
      <c r="F126" s="170"/>
      <c r="G126" s="174"/>
      <c r="H126" s="170"/>
      <c r="I126" s="175"/>
      <c r="J126" s="174"/>
      <c r="K126" s="176"/>
      <c r="L126" s="174"/>
      <c r="M126" s="176"/>
      <c r="N126" s="174"/>
      <c r="O126" s="176"/>
      <c r="P126" s="173"/>
      <c r="Q126" s="173"/>
      <c r="R126" s="173"/>
      <c r="S126" s="177"/>
      <c r="T126" s="173"/>
      <c r="U126" s="173"/>
      <c r="V126" s="173"/>
    </row>
    <row r="127" spans="1:22" ht="13" x14ac:dyDescent="0.15">
      <c r="A127" s="172"/>
      <c r="B127" s="173"/>
      <c r="C127" s="174"/>
      <c r="D127" s="170"/>
      <c r="E127" s="174"/>
      <c r="F127" s="170"/>
      <c r="G127" s="174"/>
      <c r="H127" s="170"/>
      <c r="I127" s="175"/>
      <c r="J127" s="174"/>
      <c r="K127" s="176"/>
      <c r="L127" s="174"/>
      <c r="M127" s="176"/>
      <c r="N127" s="174"/>
      <c r="O127" s="176"/>
      <c r="P127" s="173"/>
      <c r="Q127" s="173"/>
      <c r="R127" s="173"/>
      <c r="S127" s="177"/>
      <c r="T127" s="173"/>
      <c r="U127" s="173"/>
      <c r="V127" s="173"/>
    </row>
    <row r="128" spans="1:22" ht="13" x14ac:dyDescent="0.15">
      <c r="A128" s="172"/>
      <c r="B128" s="173"/>
      <c r="C128" s="174"/>
      <c r="D128" s="170"/>
      <c r="E128" s="174"/>
      <c r="F128" s="170"/>
      <c r="G128" s="174"/>
      <c r="H128" s="170"/>
      <c r="I128" s="175"/>
      <c r="J128" s="174"/>
      <c r="K128" s="176"/>
      <c r="L128" s="174"/>
      <c r="M128" s="176"/>
      <c r="N128" s="174"/>
      <c r="O128" s="176"/>
      <c r="P128" s="173"/>
      <c r="Q128" s="173"/>
      <c r="R128" s="173"/>
      <c r="S128" s="177"/>
      <c r="T128" s="173"/>
      <c r="U128" s="173"/>
      <c r="V128" s="173"/>
    </row>
    <row r="129" spans="1:22" ht="13" x14ac:dyDescent="0.15">
      <c r="A129" s="172"/>
      <c r="B129" s="173"/>
      <c r="C129" s="174"/>
      <c r="D129" s="170"/>
      <c r="E129" s="174"/>
      <c r="F129" s="170"/>
      <c r="G129" s="174"/>
      <c r="H129" s="170"/>
      <c r="I129" s="175"/>
      <c r="J129" s="174"/>
      <c r="K129" s="176"/>
      <c r="L129" s="174"/>
      <c r="M129" s="176"/>
      <c r="N129" s="174"/>
      <c r="O129" s="176"/>
      <c r="P129" s="173"/>
      <c r="Q129" s="173"/>
      <c r="R129" s="173"/>
      <c r="S129" s="177"/>
      <c r="T129" s="173"/>
      <c r="U129" s="173"/>
      <c r="V129" s="173"/>
    </row>
    <row r="130" spans="1:22" ht="13" x14ac:dyDescent="0.15">
      <c r="A130" s="172"/>
      <c r="B130" s="173"/>
      <c r="C130" s="174"/>
      <c r="D130" s="170"/>
      <c r="E130" s="174"/>
      <c r="F130" s="170"/>
      <c r="G130" s="174"/>
      <c r="H130" s="170"/>
      <c r="I130" s="175"/>
      <c r="J130" s="174"/>
      <c r="K130" s="176"/>
      <c r="L130" s="174"/>
      <c r="M130" s="176"/>
      <c r="N130" s="174"/>
      <c r="O130" s="176"/>
      <c r="P130" s="173"/>
      <c r="Q130" s="173"/>
      <c r="R130" s="173"/>
      <c r="S130" s="177"/>
      <c r="T130" s="173"/>
      <c r="U130" s="173"/>
      <c r="V130" s="173"/>
    </row>
    <row r="131" spans="1:22" ht="13" x14ac:dyDescent="0.15">
      <c r="A131" s="172"/>
      <c r="B131" s="173"/>
      <c r="C131" s="174"/>
      <c r="D131" s="170"/>
      <c r="E131" s="174"/>
      <c r="F131" s="170"/>
      <c r="G131" s="174"/>
      <c r="H131" s="170"/>
      <c r="I131" s="175"/>
      <c r="J131" s="174"/>
      <c r="K131" s="176"/>
      <c r="L131" s="174"/>
      <c r="M131" s="176"/>
      <c r="N131" s="174"/>
      <c r="O131" s="176"/>
      <c r="P131" s="173"/>
      <c r="Q131" s="173"/>
      <c r="R131" s="173"/>
      <c r="S131" s="177"/>
      <c r="T131" s="173"/>
      <c r="U131" s="173"/>
      <c r="V131" s="173"/>
    </row>
    <row r="132" spans="1:22" ht="13" x14ac:dyDescent="0.15">
      <c r="A132" s="172"/>
      <c r="B132" s="173"/>
      <c r="C132" s="174"/>
      <c r="D132" s="170"/>
      <c r="E132" s="174"/>
      <c r="F132" s="170"/>
      <c r="G132" s="174"/>
      <c r="H132" s="170"/>
      <c r="I132" s="175"/>
      <c r="J132" s="174"/>
      <c r="K132" s="176"/>
      <c r="L132" s="174"/>
      <c r="M132" s="176"/>
      <c r="N132" s="174"/>
      <c r="O132" s="176"/>
      <c r="P132" s="173"/>
      <c r="Q132" s="173"/>
      <c r="R132" s="173"/>
      <c r="S132" s="177"/>
      <c r="T132" s="173"/>
      <c r="U132" s="173"/>
      <c r="V132" s="173"/>
    </row>
    <row r="133" spans="1:22" ht="13" x14ac:dyDescent="0.15">
      <c r="A133" s="172"/>
      <c r="B133" s="173"/>
      <c r="C133" s="174"/>
      <c r="D133" s="170"/>
      <c r="E133" s="174"/>
      <c r="F133" s="170"/>
      <c r="G133" s="174"/>
      <c r="H133" s="170"/>
      <c r="I133" s="175"/>
      <c r="J133" s="174"/>
      <c r="K133" s="176"/>
      <c r="L133" s="174"/>
      <c r="M133" s="176"/>
      <c r="N133" s="174"/>
      <c r="O133" s="176"/>
      <c r="P133" s="173"/>
      <c r="Q133" s="173"/>
      <c r="R133" s="173"/>
      <c r="S133" s="177"/>
      <c r="T133" s="173"/>
      <c r="U133" s="173"/>
      <c r="V133" s="173"/>
    </row>
    <row r="134" spans="1:22" ht="13" x14ac:dyDescent="0.15">
      <c r="A134" s="172"/>
      <c r="B134" s="173"/>
      <c r="C134" s="174"/>
      <c r="D134" s="170"/>
      <c r="E134" s="174"/>
      <c r="F134" s="170"/>
      <c r="G134" s="174"/>
      <c r="H134" s="170"/>
      <c r="I134" s="175"/>
      <c r="J134" s="174"/>
      <c r="K134" s="176"/>
      <c r="L134" s="174"/>
      <c r="M134" s="176"/>
      <c r="N134" s="174"/>
      <c r="O134" s="176"/>
      <c r="P134" s="173"/>
      <c r="Q134" s="173"/>
      <c r="R134" s="173"/>
      <c r="S134" s="177"/>
      <c r="T134" s="173"/>
      <c r="U134" s="173"/>
      <c r="V134" s="173"/>
    </row>
    <row r="135" spans="1:22" ht="13" x14ac:dyDescent="0.15">
      <c r="A135" s="172"/>
      <c r="B135" s="173"/>
      <c r="C135" s="174"/>
      <c r="D135" s="170"/>
      <c r="E135" s="174"/>
      <c r="F135" s="170"/>
      <c r="G135" s="174"/>
      <c r="H135" s="170"/>
      <c r="I135" s="175"/>
      <c r="J135" s="174"/>
      <c r="K135" s="176"/>
      <c r="L135" s="174"/>
      <c r="M135" s="176"/>
      <c r="N135" s="174"/>
      <c r="O135" s="176"/>
      <c r="P135" s="173"/>
      <c r="Q135" s="173"/>
      <c r="R135" s="173"/>
      <c r="S135" s="177"/>
      <c r="T135" s="173"/>
      <c r="U135" s="173"/>
      <c r="V135" s="173"/>
    </row>
    <row r="136" spans="1:22" ht="13" x14ac:dyDescent="0.15">
      <c r="A136" s="172"/>
      <c r="B136" s="173"/>
      <c r="C136" s="174"/>
      <c r="D136" s="170"/>
      <c r="E136" s="174"/>
      <c r="F136" s="170"/>
      <c r="G136" s="174"/>
      <c r="H136" s="170"/>
      <c r="I136" s="175"/>
      <c r="J136" s="174"/>
      <c r="K136" s="176"/>
      <c r="L136" s="174"/>
      <c r="M136" s="176"/>
      <c r="N136" s="174"/>
      <c r="O136" s="176"/>
      <c r="P136" s="173"/>
      <c r="Q136" s="173"/>
      <c r="R136" s="173"/>
      <c r="S136" s="177"/>
      <c r="T136" s="173"/>
      <c r="U136" s="173"/>
      <c r="V136" s="173"/>
    </row>
    <row r="137" spans="1:22" ht="13" x14ac:dyDescent="0.15">
      <c r="A137" s="172"/>
      <c r="B137" s="173"/>
      <c r="C137" s="174"/>
      <c r="D137" s="170"/>
      <c r="E137" s="174"/>
      <c r="F137" s="170"/>
      <c r="G137" s="174"/>
      <c r="H137" s="170"/>
      <c r="I137" s="175"/>
      <c r="J137" s="174"/>
      <c r="K137" s="176"/>
      <c r="L137" s="174"/>
      <c r="M137" s="176"/>
      <c r="N137" s="174"/>
      <c r="O137" s="176"/>
      <c r="P137" s="173"/>
      <c r="Q137" s="173"/>
      <c r="R137" s="173"/>
      <c r="S137" s="177"/>
      <c r="T137" s="173"/>
      <c r="U137" s="173"/>
      <c r="V137" s="173"/>
    </row>
    <row r="138" spans="1:22" ht="13" x14ac:dyDescent="0.15">
      <c r="A138" s="172"/>
      <c r="B138" s="173"/>
      <c r="C138" s="174"/>
      <c r="D138" s="170"/>
      <c r="E138" s="174"/>
      <c r="F138" s="170"/>
      <c r="G138" s="174"/>
      <c r="H138" s="170"/>
      <c r="I138" s="175"/>
      <c r="J138" s="174"/>
      <c r="K138" s="176"/>
      <c r="L138" s="174"/>
      <c r="M138" s="176"/>
      <c r="N138" s="174"/>
      <c r="O138" s="176"/>
      <c r="P138" s="173"/>
      <c r="Q138" s="173"/>
      <c r="R138" s="173"/>
      <c r="S138" s="177"/>
      <c r="T138" s="173"/>
      <c r="U138" s="173"/>
      <c r="V138" s="173"/>
    </row>
    <row r="139" spans="1:22" ht="13" x14ac:dyDescent="0.15">
      <c r="A139" s="172"/>
      <c r="B139" s="173"/>
      <c r="C139" s="174"/>
      <c r="D139" s="170"/>
      <c r="E139" s="174"/>
      <c r="F139" s="170"/>
      <c r="G139" s="174"/>
      <c r="H139" s="170"/>
      <c r="I139" s="175"/>
      <c r="J139" s="174"/>
      <c r="K139" s="176"/>
      <c r="L139" s="174"/>
      <c r="M139" s="176"/>
      <c r="N139" s="174"/>
      <c r="O139" s="176"/>
      <c r="P139" s="173"/>
      <c r="Q139" s="173"/>
      <c r="R139" s="173"/>
      <c r="S139" s="177"/>
      <c r="T139" s="173"/>
      <c r="U139" s="173"/>
      <c r="V139" s="173"/>
    </row>
    <row r="140" spans="1:22" ht="13" x14ac:dyDescent="0.15">
      <c r="A140" s="172"/>
      <c r="B140" s="173"/>
      <c r="C140" s="174"/>
      <c r="D140" s="170"/>
      <c r="E140" s="174"/>
      <c r="F140" s="170"/>
      <c r="G140" s="174"/>
      <c r="H140" s="170"/>
      <c r="I140" s="175"/>
      <c r="J140" s="174"/>
      <c r="K140" s="176"/>
      <c r="L140" s="174"/>
      <c r="M140" s="176"/>
      <c r="N140" s="174"/>
      <c r="O140" s="176"/>
      <c r="P140" s="173"/>
      <c r="Q140" s="173"/>
      <c r="R140" s="173"/>
      <c r="S140" s="177"/>
      <c r="T140" s="173"/>
      <c r="U140" s="173"/>
      <c r="V140" s="173"/>
    </row>
    <row r="141" spans="1:22" ht="13" x14ac:dyDescent="0.15">
      <c r="A141" s="172"/>
      <c r="B141" s="173"/>
      <c r="C141" s="174"/>
      <c r="D141" s="170"/>
      <c r="E141" s="174"/>
      <c r="F141" s="170"/>
      <c r="G141" s="174"/>
      <c r="H141" s="170"/>
      <c r="I141" s="175"/>
      <c r="J141" s="174"/>
      <c r="K141" s="176"/>
      <c r="L141" s="174"/>
      <c r="M141" s="176"/>
      <c r="N141" s="174"/>
      <c r="O141" s="176"/>
      <c r="P141" s="173"/>
      <c r="Q141" s="173"/>
      <c r="R141" s="173"/>
      <c r="S141" s="177"/>
      <c r="T141" s="173"/>
      <c r="U141" s="173"/>
      <c r="V141" s="173"/>
    </row>
    <row r="142" spans="1:22" ht="13" x14ac:dyDescent="0.15">
      <c r="A142" s="172"/>
      <c r="B142" s="173"/>
      <c r="C142" s="174"/>
      <c r="D142" s="170"/>
      <c r="E142" s="174"/>
      <c r="F142" s="170"/>
      <c r="G142" s="174"/>
      <c r="H142" s="170"/>
      <c r="I142" s="175"/>
      <c r="J142" s="174"/>
      <c r="K142" s="176"/>
      <c r="L142" s="174"/>
      <c r="M142" s="176"/>
      <c r="N142" s="174"/>
      <c r="O142" s="176"/>
      <c r="P142" s="173"/>
      <c r="Q142" s="173"/>
      <c r="R142" s="173"/>
      <c r="S142" s="177"/>
      <c r="T142" s="173"/>
      <c r="U142" s="173"/>
      <c r="V142" s="173"/>
    </row>
    <row r="143" spans="1:22" ht="13" x14ac:dyDescent="0.15">
      <c r="A143" s="172"/>
      <c r="B143" s="173"/>
      <c r="C143" s="174"/>
      <c r="D143" s="170"/>
      <c r="E143" s="174"/>
      <c r="F143" s="170"/>
      <c r="G143" s="174"/>
      <c r="H143" s="170"/>
      <c r="I143" s="175"/>
      <c r="J143" s="174"/>
      <c r="K143" s="176"/>
      <c r="L143" s="174"/>
      <c r="M143" s="176"/>
      <c r="N143" s="174"/>
      <c r="O143" s="176"/>
      <c r="P143" s="173"/>
      <c r="Q143" s="173"/>
      <c r="R143" s="173"/>
      <c r="S143" s="177"/>
      <c r="T143" s="173"/>
      <c r="U143" s="173"/>
      <c r="V143" s="173"/>
    </row>
    <row r="144" spans="1:22" ht="13" x14ac:dyDescent="0.15">
      <c r="A144" s="172"/>
      <c r="B144" s="173"/>
      <c r="C144" s="174"/>
      <c r="D144" s="170"/>
      <c r="E144" s="174"/>
      <c r="F144" s="170"/>
      <c r="G144" s="174"/>
      <c r="H144" s="170"/>
      <c r="I144" s="175"/>
      <c r="J144" s="174"/>
      <c r="K144" s="176"/>
      <c r="L144" s="174"/>
      <c r="M144" s="176"/>
      <c r="N144" s="174"/>
      <c r="O144" s="176"/>
      <c r="P144" s="173"/>
      <c r="Q144" s="173"/>
      <c r="R144" s="173"/>
      <c r="S144" s="177"/>
      <c r="T144" s="173"/>
      <c r="U144" s="173"/>
      <c r="V144" s="173"/>
    </row>
    <row r="145" spans="1:22" ht="13" x14ac:dyDescent="0.15">
      <c r="A145" s="172"/>
      <c r="B145" s="173"/>
      <c r="C145" s="174"/>
      <c r="D145" s="170"/>
      <c r="E145" s="174"/>
      <c r="F145" s="170"/>
      <c r="G145" s="174"/>
      <c r="H145" s="170"/>
      <c r="I145" s="175"/>
      <c r="J145" s="174"/>
      <c r="K145" s="176"/>
      <c r="L145" s="174"/>
      <c r="M145" s="176"/>
      <c r="N145" s="174"/>
      <c r="O145" s="176"/>
      <c r="P145" s="173"/>
      <c r="Q145" s="173"/>
      <c r="R145" s="173"/>
      <c r="S145" s="177"/>
      <c r="T145" s="173"/>
      <c r="U145" s="173"/>
      <c r="V145" s="173"/>
    </row>
    <row r="146" spans="1:22" ht="13" x14ac:dyDescent="0.15">
      <c r="A146" s="172"/>
      <c r="B146" s="173"/>
      <c r="C146" s="174"/>
      <c r="D146" s="170"/>
      <c r="E146" s="174"/>
      <c r="F146" s="170"/>
      <c r="G146" s="174"/>
      <c r="H146" s="170"/>
      <c r="I146" s="175"/>
      <c r="J146" s="174"/>
      <c r="K146" s="176"/>
      <c r="L146" s="174"/>
      <c r="M146" s="176"/>
      <c r="N146" s="174"/>
      <c r="O146" s="176"/>
      <c r="P146" s="173"/>
      <c r="Q146" s="173"/>
      <c r="R146" s="173"/>
      <c r="S146" s="177"/>
      <c r="T146" s="173"/>
      <c r="U146" s="173"/>
      <c r="V146" s="173"/>
    </row>
    <row r="147" spans="1:22" ht="13" x14ac:dyDescent="0.15">
      <c r="A147" s="172"/>
      <c r="B147" s="173"/>
      <c r="C147" s="174"/>
      <c r="D147" s="170"/>
      <c r="E147" s="174"/>
      <c r="F147" s="170"/>
      <c r="G147" s="174"/>
      <c r="H147" s="170"/>
      <c r="I147" s="175"/>
      <c r="J147" s="174"/>
      <c r="K147" s="176"/>
      <c r="L147" s="174"/>
      <c r="M147" s="176"/>
      <c r="N147" s="174"/>
      <c r="O147" s="176"/>
      <c r="P147" s="173"/>
      <c r="Q147" s="173"/>
      <c r="R147" s="173"/>
      <c r="S147" s="177"/>
      <c r="T147" s="173"/>
      <c r="U147" s="173"/>
      <c r="V147" s="173"/>
    </row>
    <row r="148" spans="1:22" ht="13" x14ac:dyDescent="0.15">
      <c r="A148" s="172"/>
      <c r="B148" s="173"/>
      <c r="C148" s="174"/>
      <c r="D148" s="170"/>
      <c r="E148" s="174"/>
      <c r="F148" s="170"/>
      <c r="G148" s="174"/>
      <c r="H148" s="170"/>
      <c r="I148" s="175"/>
      <c r="J148" s="174"/>
      <c r="K148" s="176"/>
      <c r="L148" s="174"/>
      <c r="M148" s="176"/>
      <c r="N148" s="174"/>
      <c r="O148" s="176"/>
      <c r="P148" s="173"/>
      <c r="Q148" s="173"/>
      <c r="R148" s="173"/>
      <c r="S148" s="177"/>
      <c r="T148" s="173"/>
      <c r="U148" s="173"/>
      <c r="V148" s="173"/>
    </row>
    <row r="149" spans="1:22" ht="13" x14ac:dyDescent="0.15">
      <c r="A149" s="172"/>
      <c r="B149" s="173"/>
      <c r="C149" s="174"/>
      <c r="D149" s="170"/>
      <c r="E149" s="174"/>
      <c r="F149" s="170"/>
      <c r="G149" s="174"/>
      <c r="H149" s="170"/>
      <c r="I149" s="175"/>
      <c r="J149" s="174"/>
      <c r="K149" s="176"/>
      <c r="L149" s="174"/>
      <c r="M149" s="176"/>
      <c r="N149" s="174"/>
      <c r="O149" s="176"/>
      <c r="P149" s="173"/>
      <c r="Q149" s="173"/>
      <c r="R149" s="173"/>
      <c r="S149" s="177"/>
      <c r="T149" s="173"/>
      <c r="U149" s="173"/>
      <c r="V149" s="173"/>
    </row>
    <row r="150" spans="1:22" ht="13" x14ac:dyDescent="0.15">
      <c r="A150" s="172"/>
      <c r="B150" s="173"/>
      <c r="C150" s="174"/>
      <c r="D150" s="170"/>
      <c r="E150" s="174"/>
      <c r="F150" s="170"/>
      <c r="G150" s="174"/>
      <c r="H150" s="170"/>
      <c r="I150" s="175"/>
      <c r="J150" s="174"/>
      <c r="K150" s="176"/>
      <c r="L150" s="174"/>
      <c r="M150" s="176"/>
      <c r="N150" s="174"/>
      <c r="O150" s="176"/>
      <c r="P150" s="173"/>
      <c r="Q150" s="173"/>
      <c r="R150" s="173"/>
      <c r="S150" s="177"/>
      <c r="T150" s="173"/>
      <c r="U150" s="173"/>
      <c r="V150" s="173"/>
    </row>
    <row r="151" spans="1:22" ht="13" x14ac:dyDescent="0.15">
      <c r="A151" s="172"/>
      <c r="B151" s="173"/>
      <c r="C151" s="174"/>
      <c r="D151" s="170"/>
      <c r="E151" s="174"/>
      <c r="F151" s="170"/>
      <c r="G151" s="174"/>
      <c r="H151" s="170"/>
      <c r="I151" s="175"/>
      <c r="J151" s="174"/>
      <c r="K151" s="176"/>
      <c r="L151" s="174"/>
      <c r="M151" s="176"/>
      <c r="N151" s="174"/>
      <c r="O151" s="176"/>
      <c r="P151" s="173"/>
      <c r="Q151" s="173"/>
      <c r="R151" s="173"/>
      <c r="S151" s="177"/>
      <c r="T151" s="173"/>
      <c r="U151" s="173"/>
      <c r="V151" s="173"/>
    </row>
    <row r="152" spans="1:22" ht="13" x14ac:dyDescent="0.15">
      <c r="A152" s="172"/>
      <c r="B152" s="173"/>
      <c r="C152" s="174"/>
      <c r="D152" s="170"/>
      <c r="E152" s="174"/>
      <c r="F152" s="170"/>
      <c r="G152" s="174"/>
      <c r="H152" s="170"/>
      <c r="I152" s="175"/>
      <c r="J152" s="174"/>
      <c r="K152" s="176"/>
      <c r="L152" s="174"/>
      <c r="M152" s="176"/>
      <c r="N152" s="174"/>
      <c r="O152" s="176"/>
      <c r="P152" s="173"/>
      <c r="Q152" s="173"/>
      <c r="R152" s="173"/>
      <c r="S152" s="177"/>
      <c r="T152" s="173"/>
      <c r="U152" s="173"/>
      <c r="V152" s="173"/>
    </row>
    <row r="153" spans="1:22" ht="13" x14ac:dyDescent="0.15">
      <c r="A153" s="172"/>
      <c r="B153" s="173"/>
      <c r="C153" s="174"/>
      <c r="D153" s="170"/>
      <c r="E153" s="174"/>
      <c r="F153" s="170"/>
      <c r="G153" s="174"/>
      <c r="H153" s="170"/>
      <c r="I153" s="175"/>
      <c r="J153" s="174"/>
      <c r="K153" s="176"/>
      <c r="L153" s="174"/>
      <c r="M153" s="176"/>
      <c r="N153" s="174"/>
      <c r="O153" s="176"/>
      <c r="P153" s="173"/>
      <c r="Q153" s="173"/>
      <c r="R153" s="173"/>
      <c r="S153" s="177"/>
      <c r="T153" s="173"/>
      <c r="U153" s="173"/>
      <c r="V153" s="173"/>
    </row>
    <row r="154" spans="1:22" ht="13" x14ac:dyDescent="0.15">
      <c r="A154" s="172"/>
      <c r="B154" s="173"/>
      <c r="C154" s="174"/>
      <c r="D154" s="170"/>
      <c r="E154" s="174"/>
      <c r="F154" s="170"/>
      <c r="G154" s="174"/>
      <c r="H154" s="170"/>
      <c r="I154" s="175"/>
      <c r="J154" s="174"/>
      <c r="K154" s="176"/>
      <c r="L154" s="174"/>
      <c r="M154" s="176"/>
      <c r="N154" s="174"/>
      <c r="O154" s="176"/>
      <c r="P154" s="173"/>
      <c r="Q154" s="173"/>
      <c r="R154" s="173"/>
      <c r="S154" s="177"/>
      <c r="T154" s="173"/>
      <c r="U154" s="173"/>
      <c r="V154" s="173"/>
    </row>
    <row r="155" spans="1:22" ht="13" x14ac:dyDescent="0.15">
      <c r="A155" s="172"/>
      <c r="B155" s="173"/>
      <c r="C155" s="174"/>
      <c r="D155" s="170"/>
      <c r="E155" s="174"/>
      <c r="F155" s="170"/>
      <c r="G155" s="174"/>
      <c r="H155" s="170"/>
      <c r="I155" s="175"/>
      <c r="J155" s="174"/>
      <c r="K155" s="176"/>
      <c r="L155" s="174"/>
      <c r="M155" s="176"/>
      <c r="N155" s="174"/>
      <c r="O155" s="176"/>
      <c r="P155" s="173"/>
      <c r="Q155" s="173"/>
      <c r="R155" s="173"/>
      <c r="S155" s="177"/>
      <c r="T155" s="173"/>
      <c r="U155" s="173"/>
      <c r="V155" s="173"/>
    </row>
    <row r="156" spans="1:22" ht="13" x14ac:dyDescent="0.15">
      <c r="A156" s="172"/>
      <c r="B156" s="173"/>
      <c r="C156" s="174"/>
      <c r="D156" s="170"/>
      <c r="E156" s="174"/>
      <c r="F156" s="170"/>
      <c r="G156" s="174"/>
      <c r="H156" s="170"/>
      <c r="I156" s="175"/>
      <c r="J156" s="174"/>
      <c r="K156" s="176"/>
      <c r="L156" s="174"/>
      <c r="M156" s="176"/>
      <c r="N156" s="174"/>
      <c r="O156" s="176"/>
      <c r="P156" s="173"/>
      <c r="Q156" s="173"/>
      <c r="R156" s="173"/>
      <c r="S156" s="177"/>
      <c r="T156" s="173"/>
      <c r="U156" s="173"/>
      <c r="V156" s="173"/>
    </row>
    <row r="157" spans="1:22" ht="13" x14ac:dyDescent="0.15">
      <c r="A157" s="172"/>
      <c r="B157" s="173"/>
      <c r="C157" s="174"/>
      <c r="D157" s="170"/>
      <c r="E157" s="174"/>
      <c r="F157" s="170"/>
      <c r="G157" s="174"/>
      <c r="H157" s="170"/>
      <c r="I157" s="175"/>
      <c r="J157" s="174"/>
      <c r="K157" s="176"/>
      <c r="L157" s="174"/>
      <c r="M157" s="176"/>
      <c r="N157" s="174"/>
      <c r="O157" s="176"/>
      <c r="P157" s="173"/>
      <c r="Q157" s="173"/>
      <c r="R157" s="173"/>
      <c r="S157" s="177"/>
      <c r="T157" s="173"/>
      <c r="U157" s="173"/>
      <c r="V157" s="173"/>
    </row>
    <row r="158" spans="1:22" ht="13" x14ac:dyDescent="0.15">
      <c r="A158" s="172"/>
      <c r="B158" s="173"/>
      <c r="C158" s="174"/>
      <c r="D158" s="170"/>
      <c r="E158" s="174"/>
      <c r="F158" s="170"/>
      <c r="G158" s="174"/>
      <c r="H158" s="170"/>
      <c r="I158" s="175"/>
      <c r="J158" s="174"/>
      <c r="K158" s="176"/>
      <c r="L158" s="174"/>
      <c r="M158" s="176"/>
      <c r="N158" s="174"/>
      <c r="O158" s="176"/>
      <c r="P158" s="173"/>
      <c r="Q158" s="173"/>
      <c r="R158" s="173"/>
      <c r="S158" s="177"/>
      <c r="T158" s="173"/>
      <c r="U158" s="173"/>
      <c r="V158" s="173"/>
    </row>
    <row r="159" spans="1:22" ht="13" x14ac:dyDescent="0.15">
      <c r="A159" s="172"/>
      <c r="B159" s="173"/>
      <c r="C159" s="174"/>
      <c r="D159" s="170"/>
      <c r="E159" s="174"/>
      <c r="F159" s="170"/>
      <c r="G159" s="174"/>
      <c r="H159" s="170"/>
      <c r="I159" s="175"/>
      <c r="J159" s="174"/>
      <c r="K159" s="176"/>
      <c r="L159" s="174"/>
      <c r="M159" s="176"/>
      <c r="N159" s="174"/>
      <c r="O159" s="176"/>
      <c r="P159" s="173"/>
      <c r="Q159" s="173"/>
      <c r="R159" s="173"/>
      <c r="S159" s="177"/>
      <c r="T159" s="173"/>
      <c r="U159" s="173"/>
      <c r="V159" s="173"/>
    </row>
    <row r="160" spans="1:22" ht="13" x14ac:dyDescent="0.15">
      <c r="A160" s="172"/>
      <c r="B160" s="173"/>
      <c r="C160" s="174"/>
      <c r="D160" s="170"/>
      <c r="E160" s="174"/>
      <c r="F160" s="170"/>
      <c r="G160" s="174"/>
      <c r="H160" s="170"/>
      <c r="I160" s="175"/>
      <c r="J160" s="174"/>
      <c r="K160" s="176"/>
      <c r="L160" s="174"/>
      <c r="M160" s="176"/>
      <c r="N160" s="174"/>
      <c r="O160" s="176"/>
      <c r="P160" s="173"/>
      <c r="Q160" s="173"/>
      <c r="R160" s="173"/>
      <c r="S160" s="177"/>
      <c r="T160" s="173"/>
      <c r="U160" s="173"/>
      <c r="V160" s="173"/>
    </row>
    <row r="161" spans="1:22" ht="13" x14ac:dyDescent="0.15">
      <c r="A161" s="172"/>
      <c r="B161" s="173"/>
      <c r="C161" s="174"/>
      <c r="D161" s="170"/>
      <c r="E161" s="174"/>
      <c r="F161" s="170"/>
      <c r="G161" s="174"/>
      <c r="H161" s="170"/>
      <c r="I161" s="175"/>
      <c r="J161" s="174"/>
      <c r="K161" s="176"/>
      <c r="L161" s="174"/>
      <c r="M161" s="176"/>
      <c r="N161" s="174"/>
      <c r="O161" s="176"/>
      <c r="P161" s="173"/>
      <c r="Q161" s="173"/>
      <c r="R161" s="173"/>
      <c r="S161" s="177"/>
      <c r="T161" s="173"/>
      <c r="U161" s="173"/>
      <c r="V161" s="173"/>
    </row>
    <row r="162" spans="1:22" ht="13" x14ac:dyDescent="0.15">
      <c r="A162" s="172"/>
      <c r="B162" s="173"/>
      <c r="C162" s="174"/>
      <c r="D162" s="170"/>
      <c r="E162" s="174"/>
      <c r="F162" s="170"/>
      <c r="G162" s="174"/>
      <c r="H162" s="170"/>
      <c r="I162" s="175"/>
      <c r="J162" s="174"/>
      <c r="K162" s="176"/>
      <c r="L162" s="174"/>
      <c r="M162" s="176"/>
      <c r="N162" s="174"/>
      <c r="O162" s="176"/>
      <c r="P162" s="173"/>
      <c r="Q162" s="173"/>
      <c r="R162" s="173"/>
      <c r="S162" s="177"/>
      <c r="T162" s="173"/>
      <c r="U162" s="173"/>
      <c r="V162" s="173"/>
    </row>
    <row r="163" spans="1:22" ht="13" x14ac:dyDescent="0.15">
      <c r="A163" s="172"/>
      <c r="B163" s="173"/>
      <c r="C163" s="174"/>
      <c r="D163" s="170"/>
      <c r="E163" s="174"/>
      <c r="F163" s="170"/>
      <c r="G163" s="174"/>
      <c r="H163" s="170"/>
      <c r="I163" s="175"/>
      <c r="J163" s="174"/>
      <c r="K163" s="176"/>
      <c r="L163" s="174"/>
      <c r="M163" s="176"/>
      <c r="N163" s="174"/>
      <c r="O163" s="176"/>
      <c r="P163" s="173"/>
      <c r="Q163" s="173"/>
      <c r="R163" s="173"/>
      <c r="S163" s="177"/>
      <c r="T163" s="173"/>
      <c r="U163" s="173"/>
      <c r="V163" s="173"/>
    </row>
    <row r="164" spans="1:22" ht="13" x14ac:dyDescent="0.15">
      <c r="A164" s="172"/>
      <c r="B164" s="173"/>
      <c r="C164" s="174"/>
      <c r="D164" s="170"/>
      <c r="E164" s="174"/>
      <c r="F164" s="170"/>
      <c r="G164" s="174"/>
      <c r="H164" s="170"/>
      <c r="I164" s="175"/>
      <c r="J164" s="174"/>
      <c r="K164" s="176"/>
      <c r="L164" s="174"/>
      <c r="M164" s="176"/>
      <c r="N164" s="174"/>
      <c r="O164" s="176"/>
      <c r="P164" s="173"/>
      <c r="Q164" s="173"/>
      <c r="R164" s="173"/>
      <c r="S164" s="177"/>
      <c r="T164" s="173"/>
      <c r="U164" s="173"/>
      <c r="V164" s="173"/>
    </row>
    <row r="165" spans="1:22" ht="13" x14ac:dyDescent="0.15">
      <c r="A165" s="172"/>
      <c r="B165" s="173"/>
      <c r="C165" s="174"/>
      <c r="D165" s="170"/>
      <c r="E165" s="174"/>
      <c r="F165" s="170"/>
      <c r="G165" s="174"/>
      <c r="H165" s="170"/>
      <c r="I165" s="175"/>
      <c r="J165" s="174"/>
      <c r="K165" s="176"/>
      <c r="L165" s="174"/>
      <c r="M165" s="176"/>
      <c r="N165" s="174"/>
      <c r="O165" s="176"/>
      <c r="P165" s="173"/>
      <c r="Q165" s="173"/>
      <c r="R165" s="173"/>
      <c r="S165" s="177"/>
      <c r="T165" s="173"/>
      <c r="U165" s="173"/>
      <c r="V165" s="173"/>
    </row>
    <row r="166" spans="1:22" ht="13" x14ac:dyDescent="0.15">
      <c r="A166" s="172"/>
      <c r="B166" s="173"/>
      <c r="C166" s="174"/>
      <c r="D166" s="170"/>
      <c r="E166" s="174"/>
      <c r="F166" s="170"/>
      <c r="G166" s="174"/>
      <c r="H166" s="170"/>
      <c r="I166" s="175"/>
      <c r="J166" s="174"/>
      <c r="K166" s="176"/>
      <c r="L166" s="174"/>
      <c r="M166" s="176"/>
      <c r="N166" s="174"/>
      <c r="O166" s="176"/>
      <c r="P166" s="173"/>
      <c r="Q166" s="173"/>
      <c r="R166" s="173"/>
      <c r="S166" s="177"/>
      <c r="T166" s="173"/>
      <c r="U166" s="173"/>
      <c r="V166" s="173"/>
    </row>
    <row r="167" spans="1:22" ht="13" x14ac:dyDescent="0.15">
      <c r="A167" s="172"/>
      <c r="B167" s="173"/>
      <c r="C167" s="174"/>
      <c r="D167" s="170"/>
      <c r="E167" s="174"/>
      <c r="F167" s="170"/>
      <c r="G167" s="174"/>
      <c r="H167" s="170"/>
      <c r="I167" s="175"/>
      <c r="J167" s="174"/>
      <c r="K167" s="176"/>
      <c r="L167" s="174"/>
      <c r="M167" s="176"/>
      <c r="N167" s="174"/>
      <c r="O167" s="176"/>
      <c r="P167" s="173"/>
      <c r="Q167" s="173"/>
      <c r="R167" s="173"/>
      <c r="S167" s="177"/>
      <c r="T167" s="173"/>
      <c r="U167" s="173"/>
      <c r="V167" s="173"/>
    </row>
    <row r="168" spans="1:22" ht="13" x14ac:dyDescent="0.15">
      <c r="A168" s="172"/>
      <c r="B168" s="173"/>
      <c r="C168" s="174"/>
      <c r="D168" s="170"/>
      <c r="E168" s="174"/>
      <c r="F168" s="170"/>
      <c r="G168" s="174"/>
      <c r="H168" s="170"/>
      <c r="I168" s="175"/>
      <c r="J168" s="174"/>
      <c r="K168" s="176"/>
      <c r="L168" s="174"/>
      <c r="M168" s="176"/>
      <c r="N168" s="174"/>
      <c r="O168" s="176"/>
      <c r="P168" s="173"/>
      <c r="Q168" s="173"/>
      <c r="R168" s="173"/>
      <c r="S168" s="177"/>
      <c r="T168" s="173"/>
      <c r="U168" s="173"/>
      <c r="V168" s="173"/>
    </row>
    <row r="169" spans="1:22" ht="13" x14ac:dyDescent="0.15">
      <c r="A169" s="172"/>
      <c r="B169" s="173"/>
      <c r="C169" s="174"/>
      <c r="D169" s="170"/>
      <c r="E169" s="174"/>
      <c r="F169" s="170"/>
      <c r="G169" s="174"/>
      <c r="H169" s="170"/>
      <c r="I169" s="175"/>
      <c r="J169" s="174"/>
      <c r="K169" s="176"/>
      <c r="L169" s="174"/>
      <c r="M169" s="176"/>
      <c r="N169" s="174"/>
      <c r="O169" s="176"/>
      <c r="P169" s="173"/>
      <c r="Q169" s="173"/>
      <c r="R169" s="173"/>
      <c r="S169" s="177"/>
      <c r="T169" s="173"/>
      <c r="U169" s="173"/>
      <c r="V169" s="173"/>
    </row>
    <row r="170" spans="1:22" ht="13" x14ac:dyDescent="0.15">
      <c r="A170" s="172"/>
      <c r="B170" s="173"/>
      <c r="C170" s="174"/>
      <c r="D170" s="170"/>
      <c r="E170" s="174"/>
      <c r="F170" s="170"/>
      <c r="G170" s="174"/>
      <c r="H170" s="170"/>
      <c r="I170" s="175"/>
      <c r="J170" s="174"/>
      <c r="K170" s="176"/>
      <c r="L170" s="174"/>
      <c r="M170" s="176"/>
      <c r="N170" s="174"/>
      <c r="O170" s="176"/>
      <c r="P170" s="173"/>
      <c r="Q170" s="173"/>
      <c r="R170" s="173"/>
      <c r="S170" s="177"/>
      <c r="T170" s="173"/>
      <c r="U170" s="173"/>
      <c r="V170" s="173"/>
    </row>
    <row r="171" spans="1:22" ht="13" x14ac:dyDescent="0.15">
      <c r="A171" s="172"/>
      <c r="B171" s="173"/>
      <c r="C171" s="174"/>
      <c r="D171" s="170"/>
      <c r="E171" s="174"/>
      <c r="F171" s="170"/>
      <c r="G171" s="174"/>
      <c r="H171" s="170"/>
      <c r="I171" s="175"/>
      <c r="J171" s="174"/>
      <c r="K171" s="176"/>
      <c r="L171" s="174"/>
      <c r="M171" s="176"/>
      <c r="N171" s="174"/>
      <c r="O171" s="176"/>
      <c r="P171" s="173"/>
      <c r="Q171" s="173"/>
      <c r="R171" s="173"/>
      <c r="S171" s="177"/>
      <c r="T171" s="173"/>
      <c r="U171" s="173"/>
      <c r="V171" s="173"/>
    </row>
    <row r="172" spans="1:22" ht="13" x14ac:dyDescent="0.15">
      <c r="A172" s="172"/>
      <c r="B172" s="173"/>
      <c r="C172" s="174"/>
      <c r="D172" s="170"/>
      <c r="E172" s="174"/>
      <c r="F172" s="170"/>
      <c r="G172" s="174"/>
      <c r="H172" s="170"/>
      <c r="I172" s="175"/>
      <c r="J172" s="174"/>
      <c r="K172" s="176"/>
      <c r="L172" s="174"/>
      <c r="M172" s="176"/>
      <c r="N172" s="174"/>
      <c r="O172" s="176"/>
      <c r="P172" s="173"/>
      <c r="Q172" s="173"/>
      <c r="R172" s="173"/>
      <c r="S172" s="177"/>
      <c r="T172" s="173"/>
      <c r="U172" s="173"/>
      <c r="V172" s="173"/>
    </row>
    <row r="173" spans="1:22" ht="13" x14ac:dyDescent="0.15">
      <c r="A173" s="172"/>
      <c r="B173" s="173"/>
      <c r="C173" s="174"/>
      <c r="D173" s="170"/>
      <c r="E173" s="174"/>
      <c r="F173" s="170"/>
      <c r="G173" s="174"/>
      <c r="H173" s="170"/>
      <c r="I173" s="175"/>
      <c r="J173" s="174"/>
      <c r="K173" s="176"/>
      <c r="L173" s="174"/>
      <c r="M173" s="176"/>
      <c r="N173" s="174"/>
      <c r="O173" s="176"/>
      <c r="P173" s="173"/>
      <c r="Q173" s="173"/>
      <c r="R173" s="173"/>
      <c r="S173" s="177"/>
      <c r="T173" s="173"/>
      <c r="U173" s="173"/>
      <c r="V173" s="173"/>
    </row>
    <row r="174" spans="1:22" ht="13" x14ac:dyDescent="0.15">
      <c r="A174" s="172"/>
      <c r="B174" s="173"/>
      <c r="C174" s="174"/>
      <c r="D174" s="170"/>
      <c r="E174" s="174"/>
      <c r="F174" s="170"/>
      <c r="G174" s="174"/>
      <c r="H174" s="170"/>
      <c r="I174" s="175"/>
      <c r="J174" s="174"/>
      <c r="K174" s="176"/>
      <c r="L174" s="174"/>
      <c r="M174" s="176"/>
      <c r="N174" s="174"/>
      <c r="O174" s="176"/>
      <c r="P174" s="173"/>
      <c r="Q174" s="173"/>
      <c r="R174" s="173"/>
      <c r="S174" s="177"/>
      <c r="T174" s="173"/>
      <c r="U174" s="173"/>
      <c r="V174" s="173"/>
    </row>
    <row r="175" spans="1:22" ht="13" x14ac:dyDescent="0.15">
      <c r="A175" s="172"/>
      <c r="B175" s="173"/>
      <c r="C175" s="174"/>
      <c r="D175" s="170"/>
      <c r="E175" s="174"/>
      <c r="F175" s="170"/>
      <c r="G175" s="174"/>
      <c r="H175" s="170"/>
      <c r="I175" s="175"/>
      <c r="J175" s="174"/>
      <c r="K175" s="176"/>
      <c r="L175" s="174"/>
      <c r="M175" s="176"/>
      <c r="N175" s="174"/>
      <c r="O175" s="176"/>
      <c r="P175" s="173"/>
      <c r="Q175" s="173"/>
      <c r="R175" s="173"/>
      <c r="S175" s="177"/>
      <c r="T175" s="173"/>
      <c r="U175" s="173"/>
      <c r="V175" s="173"/>
    </row>
    <row r="176" spans="1:22" ht="13" x14ac:dyDescent="0.15">
      <c r="A176" s="172"/>
      <c r="B176" s="173"/>
      <c r="C176" s="174"/>
      <c r="D176" s="170"/>
      <c r="E176" s="174"/>
      <c r="F176" s="170"/>
      <c r="G176" s="174"/>
      <c r="H176" s="170"/>
      <c r="I176" s="175"/>
      <c r="J176" s="174"/>
      <c r="K176" s="176"/>
      <c r="L176" s="174"/>
      <c r="M176" s="176"/>
      <c r="N176" s="174"/>
      <c r="O176" s="176"/>
      <c r="P176" s="173"/>
      <c r="Q176" s="173"/>
      <c r="R176" s="173"/>
      <c r="S176" s="177"/>
      <c r="T176" s="173"/>
      <c r="U176" s="173"/>
      <c r="V176" s="173"/>
    </row>
    <row r="177" spans="1:22" ht="13" x14ac:dyDescent="0.15">
      <c r="A177" s="172"/>
      <c r="B177" s="173"/>
      <c r="C177" s="174"/>
      <c r="D177" s="170"/>
      <c r="E177" s="174"/>
      <c r="F177" s="170"/>
      <c r="G177" s="174"/>
      <c r="H177" s="170"/>
      <c r="I177" s="175"/>
      <c r="J177" s="174"/>
      <c r="K177" s="176"/>
      <c r="L177" s="174"/>
      <c r="M177" s="176"/>
      <c r="N177" s="174"/>
      <c r="O177" s="176"/>
      <c r="P177" s="173"/>
      <c r="Q177" s="173"/>
      <c r="R177" s="173"/>
      <c r="S177" s="177"/>
      <c r="T177" s="173"/>
      <c r="U177" s="173"/>
      <c r="V177" s="173"/>
    </row>
    <row r="178" spans="1:22" ht="13" x14ac:dyDescent="0.15">
      <c r="A178" s="172"/>
      <c r="B178" s="173"/>
      <c r="C178" s="174"/>
      <c r="D178" s="170"/>
      <c r="E178" s="174"/>
      <c r="F178" s="170"/>
      <c r="G178" s="174"/>
      <c r="H178" s="170"/>
      <c r="I178" s="175"/>
      <c r="J178" s="174"/>
      <c r="K178" s="176"/>
      <c r="L178" s="174"/>
      <c r="M178" s="176"/>
      <c r="N178" s="174"/>
      <c r="O178" s="176"/>
      <c r="P178" s="173"/>
      <c r="Q178" s="173"/>
      <c r="R178" s="173"/>
      <c r="S178" s="177"/>
      <c r="T178" s="173"/>
      <c r="U178" s="173"/>
      <c r="V178" s="173"/>
    </row>
    <row r="179" spans="1:22" ht="13" x14ac:dyDescent="0.15">
      <c r="A179" s="172"/>
      <c r="B179" s="173"/>
      <c r="C179" s="174"/>
      <c r="D179" s="170"/>
      <c r="E179" s="174"/>
      <c r="F179" s="170"/>
      <c r="G179" s="174"/>
      <c r="H179" s="170"/>
      <c r="I179" s="175"/>
      <c r="J179" s="174"/>
      <c r="K179" s="176"/>
      <c r="L179" s="174"/>
      <c r="M179" s="176"/>
      <c r="N179" s="174"/>
      <c r="O179" s="176"/>
      <c r="P179" s="173"/>
      <c r="Q179" s="173"/>
      <c r="R179" s="173"/>
      <c r="S179" s="177"/>
      <c r="T179" s="173"/>
      <c r="U179" s="173"/>
      <c r="V179" s="173"/>
    </row>
    <row r="180" spans="1:22" ht="13" x14ac:dyDescent="0.15">
      <c r="A180" s="172"/>
      <c r="B180" s="173"/>
      <c r="C180" s="174"/>
      <c r="D180" s="170"/>
      <c r="E180" s="174"/>
      <c r="F180" s="170"/>
      <c r="G180" s="174"/>
      <c r="H180" s="170"/>
      <c r="I180" s="175"/>
      <c r="J180" s="174"/>
      <c r="K180" s="176"/>
      <c r="L180" s="174"/>
      <c r="M180" s="176"/>
      <c r="N180" s="174"/>
      <c r="O180" s="176"/>
      <c r="P180" s="173"/>
      <c r="Q180" s="173"/>
      <c r="R180" s="173"/>
      <c r="S180" s="177"/>
      <c r="T180" s="173"/>
      <c r="U180" s="173"/>
      <c r="V180" s="173"/>
    </row>
    <row r="181" spans="1:22" ht="13" x14ac:dyDescent="0.15">
      <c r="A181" s="172"/>
      <c r="B181" s="173"/>
      <c r="C181" s="174"/>
      <c r="D181" s="170"/>
      <c r="E181" s="174"/>
      <c r="F181" s="170"/>
      <c r="G181" s="174"/>
      <c r="H181" s="170"/>
      <c r="I181" s="175"/>
      <c r="J181" s="174"/>
      <c r="K181" s="176"/>
      <c r="L181" s="174"/>
      <c r="M181" s="176"/>
      <c r="N181" s="174"/>
      <c r="O181" s="176"/>
      <c r="P181" s="173"/>
      <c r="Q181" s="173"/>
      <c r="R181" s="173"/>
      <c r="S181" s="177"/>
      <c r="T181" s="173"/>
      <c r="U181" s="173"/>
      <c r="V181" s="173"/>
    </row>
    <row r="182" spans="1:22" ht="13" x14ac:dyDescent="0.15">
      <c r="A182" s="172"/>
      <c r="B182" s="173"/>
      <c r="C182" s="174"/>
      <c r="D182" s="170"/>
      <c r="E182" s="174"/>
      <c r="F182" s="170"/>
      <c r="G182" s="174"/>
      <c r="H182" s="170"/>
      <c r="I182" s="175"/>
      <c r="J182" s="174"/>
      <c r="K182" s="176"/>
      <c r="L182" s="174"/>
      <c r="M182" s="176"/>
      <c r="N182" s="174"/>
      <c r="O182" s="176"/>
      <c r="P182" s="173"/>
      <c r="Q182" s="173"/>
      <c r="R182" s="173"/>
      <c r="S182" s="177"/>
      <c r="T182" s="173"/>
      <c r="U182" s="173"/>
      <c r="V182" s="173"/>
    </row>
    <row r="183" spans="1:22" ht="13" x14ac:dyDescent="0.15">
      <c r="A183" s="172"/>
      <c r="B183" s="173"/>
      <c r="C183" s="174"/>
      <c r="D183" s="170"/>
      <c r="E183" s="174"/>
      <c r="F183" s="170"/>
      <c r="G183" s="174"/>
      <c r="H183" s="170"/>
      <c r="I183" s="175"/>
      <c r="J183" s="174"/>
      <c r="K183" s="176"/>
      <c r="L183" s="174"/>
      <c r="M183" s="176"/>
      <c r="N183" s="174"/>
      <c r="O183" s="176"/>
      <c r="P183" s="173"/>
      <c r="Q183" s="173"/>
      <c r="R183" s="173"/>
      <c r="S183" s="177"/>
      <c r="T183" s="173"/>
      <c r="U183" s="173"/>
      <c r="V183" s="173"/>
    </row>
    <row r="184" spans="1:22" ht="13" x14ac:dyDescent="0.15">
      <c r="A184" s="172"/>
      <c r="B184" s="173"/>
      <c r="C184" s="174"/>
      <c r="D184" s="170"/>
      <c r="E184" s="174"/>
      <c r="F184" s="170"/>
      <c r="G184" s="174"/>
      <c r="H184" s="170"/>
      <c r="I184" s="175"/>
      <c r="J184" s="174"/>
      <c r="K184" s="176"/>
      <c r="L184" s="174"/>
      <c r="M184" s="176"/>
      <c r="N184" s="174"/>
      <c r="O184" s="176"/>
      <c r="P184" s="173"/>
      <c r="Q184" s="173"/>
      <c r="R184" s="173"/>
      <c r="S184" s="177"/>
      <c r="T184" s="173"/>
      <c r="U184" s="173"/>
      <c r="V184" s="173"/>
    </row>
    <row r="185" spans="1:22" ht="13" x14ac:dyDescent="0.15">
      <c r="A185" s="172"/>
      <c r="B185" s="173"/>
      <c r="C185" s="174"/>
      <c r="D185" s="170"/>
      <c r="E185" s="174"/>
      <c r="F185" s="170"/>
      <c r="G185" s="174"/>
      <c r="H185" s="170"/>
      <c r="I185" s="175"/>
      <c r="J185" s="174"/>
      <c r="K185" s="176"/>
      <c r="L185" s="174"/>
      <c r="M185" s="176"/>
      <c r="N185" s="174"/>
      <c r="O185" s="176"/>
      <c r="P185" s="173"/>
      <c r="Q185" s="173"/>
      <c r="R185" s="173"/>
      <c r="S185" s="177"/>
      <c r="T185" s="173"/>
      <c r="U185" s="173"/>
      <c r="V185" s="173"/>
    </row>
    <row r="186" spans="1:22" ht="13" x14ac:dyDescent="0.15">
      <c r="A186" s="172"/>
      <c r="B186" s="173"/>
      <c r="C186" s="174"/>
      <c r="D186" s="170"/>
      <c r="E186" s="174"/>
      <c r="F186" s="170"/>
      <c r="G186" s="174"/>
      <c r="H186" s="170"/>
      <c r="I186" s="175"/>
      <c r="J186" s="174"/>
      <c r="K186" s="176"/>
      <c r="L186" s="174"/>
      <c r="M186" s="176"/>
      <c r="N186" s="174"/>
      <c r="O186" s="176"/>
      <c r="P186" s="173"/>
      <c r="Q186" s="173"/>
      <c r="R186" s="173"/>
      <c r="S186" s="177"/>
      <c r="T186" s="173"/>
      <c r="U186" s="173"/>
      <c r="V186" s="173"/>
    </row>
    <row r="187" spans="1:22" ht="13" x14ac:dyDescent="0.15">
      <c r="A187" s="172"/>
      <c r="B187" s="173"/>
      <c r="C187" s="174"/>
      <c r="D187" s="170"/>
      <c r="E187" s="174"/>
      <c r="F187" s="170"/>
      <c r="G187" s="174"/>
      <c r="H187" s="170"/>
      <c r="I187" s="175"/>
      <c r="J187" s="174"/>
      <c r="K187" s="176"/>
      <c r="L187" s="174"/>
      <c r="M187" s="176"/>
      <c r="N187" s="174"/>
      <c r="O187" s="176"/>
      <c r="P187" s="173"/>
      <c r="Q187" s="173"/>
      <c r="R187" s="173"/>
      <c r="S187" s="177"/>
      <c r="T187" s="173"/>
      <c r="U187" s="173"/>
      <c r="V187" s="173"/>
    </row>
    <row r="188" spans="1:22" ht="13" x14ac:dyDescent="0.15">
      <c r="A188" s="172"/>
      <c r="B188" s="173"/>
      <c r="C188" s="174"/>
      <c r="D188" s="170"/>
      <c r="E188" s="174"/>
      <c r="F188" s="170"/>
      <c r="G188" s="174"/>
      <c r="H188" s="170"/>
      <c r="I188" s="175"/>
      <c r="J188" s="174"/>
      <c r="K188" s="176"/>
      <c r="L188" s="174"/>
      <c r="M188" s="176"/>
      <c r="N188" s="174"/>
      <c r="O188" s="176"/>
      <c r="P188" s="173"/>
      <c r="Q188" s="173"/>
      <c r="R188" s="173"/>
      <c r="S188" s="177"/>
      <c r="T188" s="173"/>
      <c r="U188" s="173"/>
      <c r="V188" s="173"/>
    </row>
    <row r="189" spans="1:22" ht="13" x14ac:dyDescent="0.15">
      <c r="A189" s="172"/>
      <c r="B189" s="173"/>
      <c r="C189" s="174"/>
      <c r="D189" s="170"/>
      <c r="E189" s="174"/>
      <c r="F189" s="170"/>
      <c r="G189" s="174"/>
      <c r="H189" s="170"/>
      <c r="I189" s="175"/>
      <c r="J189" s="174"/>
      <c r="K189" s="176"/>
      <c r="L189" s="174"/>
      <c r="M189" s="176"/>
      <c r="N189" s="174"/>
      <c r="O189" s="176"/>
      <c r="P189" s="173"/>
      <c r="Q189" s="173"/>
      <c r="R189" s="173"/>
      <c r="S189" s="177"/>
      <c r="T189" s="173"/>
      <c r="U189" s="173"/>
      <c r="V189" s="173"/>
    </row>
    <row r="190" spans="1:22" ht="13" x14ac:dyDescent="0.15">
      <c r="A190" s="172"/>
      <c r="B190" s="173"/>
      <c r="C190" s="174"/>
      <c r="D190" s="170"/>
      <c r="E190" s="174"/>
      <c r="F190" s="170"/>
      <c r="G190" s="174"/>
      <c r="H190" s="170"/>
      <c r="I190" s="175"/>
      <c r="J190" s="174"/>
      <c r="K190" s="176"/>
      <c r="L190" s="174"/>
      <c r="M190" s="176"/>
      <c r="N190" s="174"/>
      <c r="O190" s="176"/>
      <c r="P190" s="173"/>
      <c r="Q190" s="173"/>
      <c r="R190" s="173"/>
      <c r="S190" s="177"/>
      <c r="T190" s="173"/>
      <c r="U190" s="173"/>
      <c r="V190" s="173"/>
    </row>
    <row r="191" spans="1:22" ht="13" x14ac:dyDescent="0.15">
      <c r="A191" s="172"/>
      <c r="B191" s="173"/>
      <c r="C191" s="174"/>
      <c r="D191" s="170"/>
      <c r="E191" s="174"/>
      <c r="F191" s="170"/>
      <c r="G191" s="174"/>
      <c r="H191" s="170"/>
      <c r="I191" s="175"/>
      <c r="J191" s="174"/>
      <c r="K191" s="176"/>
      <c r="L191" s="174"/>
      <c r="M191" s="176"/>
      <c r="N191" s="174"/>
      <c r="O191" s="176"/>
      <c r="P191" s="173"/>
      <c r="Q191" s="173"/>
      <c r="R191" s="173"/>
      <c r="S191" s="177"/>
      <c r="T191" s="173"/>
      <c r="U191" s="173"/>
      <c r="V191" s="173"/>
    </row>
    <row r="192" spans="1:22" ht="13" x14ac:dyDescent="0.15">
      <c r="A192" s="172"/>
      <c r="B192" s="173"/>
      <c r="C192" s="174"/>
      <c r="D192" s="170"/>
      <c r="E192" s="174"/>
      <c r="F192" s="170"/>
      <c r="G192" s="174"/>
      <c r="H192" s="170"/>
      <c r="I192" s="175"/>
      <c r="J192" s="174"/>
      <c r="K192" s="176"/>
      <c r="L192" s="174"/>
      <c r="M192" s="176"/>
      <c r="N192" s="174"/>
      <c r="O192" s="176"/>
      <c r="P192" s="173"/>
      <c r="Q192" s="173"/>
      <c r="R192" s="173"/>
      <c r="S192" s="177"/>
      <c r="T192" s="173"/>
      <c r="U192" s="173"/>
      <c r="V192" s="173"/>
    </row>
    <row r="193" spans="1:22" ht="13" x14ac:dyDescent="0.15">
      <c r="A193" s="172"/>
      <c r="B193" s="173"/>
      <c r="C193" s="174"/>
      <c r="D193" s="170"/>
      <c r="E193" s="174"/>
      <c r="F193" s="170"/>
      <c r="G193" s="174"/>
      <c r="H193" s="170"/>
      <c r="I193" s="175"/>
      <c r="J193" s="174"/>
      <c r="K193" s="176"/>
      <c r="L193" s="174"/>
      <c r="M193" s="176"/>
      <c r="N193" s="174"/>
      <c r="O193" s="176"/>
      <c r="P193" s="173"/>
      <c r="Q193" s="173"/>
      <c r="R193" s="173"/>
      <c r="S193" s="177"/>
      <c r="T193" s="173"/>
      <c r="U193" s="173"/>
      <c r="V193" s="173"/>
    </row>
    <row r="194" spans="1:22" ht="13" x14ac:dyDescent="0.15">
      <c r="A194" s="172"/>
      <c r="B194" s="173"/>
      <c r="C194" s="174"/>
      <c r="D194" s="170"/>
      <c r="E194" s="174"/>
      <c r="F194" s="170"/>
      <c r="G194" s="174"/>
      <c r="H194" s="170"/>
      <c r="I194" s="175"/>
      <c r="J194" s="174"/>
      <c r="K194" s="176"/>
      <c r="L194" s="174"/>
      <c r="M194" s="176"/>
      <c r="N194" s="174"/>
      <c r="O194" s="176"/>
      <c r="P194" s="173"/>
      <c r="Q194" s="173"/>
      <c r="R194" s="173"/>
      <c r="S194" s="177"/>
      <c r="T194" s="173"/>
      <c r="U194" s="173"/>
      <c r="V194" s="173"/>
    </row>
    <row r="195" spans="1:22" ht="13" x14ac:dyDescent="0.15">
      <c r="A195" s="172"/>
      <c r="B195" s="173"/>
      <c r="C195" s="174"/>
      <c r="D195" s="170"/>
      <c r="E195" s="174"/>
      <c r="F195" s="170"/>
      <c r="G195" s="174"/>
      <c r="H195" s="170"/>
      <c r="I195" s="175"/>
      <c r="J195" s="174"/>
      <c r="K195" s="176"/>
      <c r="L195" s="174"/>
      <c r="M195" s="176"/>
      <c r="N195" s="174"/>
      <c r="O195" s="176"/>
      <c r="P195" s="173"/>
      <c r="Q195" s="173"/>
      <c r="R195" s="173"/>
      <c r="S195" s="177"/>
      <c r="T195" s="173"/>
      <c r="U195" s="173"/>
      <c r="V195" s="173"/>
    </row>
    <row r="196" spans="1:22" ht="13" x14ac:dyDescent="0.15">
      <c r="A196" s="172"/>
      <c r="B196" s="173"/>
      <c r="C196" s="174"/>
      <c r="D196" s="170"/>
      <c r="E196" s="174"/>
      <c r="F196" s="170"/>
      <c r="G196" s="174"/>
      <c r="H196" s="170"/>
      <c r="I196" s="175"/>
      <c r="J196" s="174"/>
      <c r="K196" s="176"/>
      <c r="L196" s="174"/>
      <c r="M196" s="176"/>
      <c r="N196" s="174"/>
      <c r="O196" s="176"/>
      <c r="P196" s="173"/>
      <c r="Q196" s="173"/>
      <c r="R196" s="173"/>
      <c r="S196" s="177"/>
      <c r="T196" s="173"/>
      <c r="U196" s="173"/>
      <c r="V196" s="173"/>
    </row>
    <row r="197" spans="1:22" ht="13" x14ac:dyDescent="0.15">
      <c r="A197" s="172"/>
      <c r="B197" s="173"/>
      <c r="C197" s="174"/>
      <c r="D197" s="170"/>
      <c r="E197" s="174"/>
      <c r="F197" s="170"/>
      <c r="G197" s="174"/>
      <c r="H197" s="170"/>
      <c r="I197" s="175"/>
      <c r="J197" s="174"/>
      <c r="K197" s="176"/>
      <c r="L197" s="174"/>
      <c r="M197" s="176"/>
      <c r="N197" s="174"/>
      <c r="O197" s="176"/>
      <c r="P197" s="173"/>
      <c r="Q197" s="173"/>
      <c r="R197" s="173"/>
      <c r="S197" s="177"/>
      <c r="T197" s="173"/>
      <c r="U197" s="173"/>
      <c r="V197" s="173"/>
    </row>
    <row r="198" spans="1:22" ht="13" x14ac:dyDescent="0.15">
      <c r="A198" s="172"/>
      <c r="B198" s="173"/>
      <c r="C198" s="174"/>
      <c r="D198" s="170"/>
      <c r="E198" s="174"/>
      <c r="F198" s="170"/>
      <c r="G198" s="174"/>
      <c r="H198" s="170"/>
      <c r="I198" s="175"/>
      <c r="J198" s="174"/>
      <c r="K198" s="176"/>
      <c r="L198" s="174"/>
      <c r="M198" s="176"/>
      <c r="N198" s="174"/>
      <c r="O198" s="176"/>
      <c r="P198" s="173"/>
      <c r="Q198" s="173"/>
      <c r="R198" s="173"/>
      <c r="S198" s="177"/>
      <c r="T198" s="173"/>
      <c r="U198" s="173"/>
      <c r="V198" s="173"/>
    </row>
    <row r="199" spans="1:22" ht="13" x14ac:dyDescent="0.15">
      <c r="A199" s="172"/>
      <c r="B199" s="173"/>
      <c r="C199" s="174"/>
      <c r="D199" s="170"/>
      <c r="E199" s="174"/>
      <c r="F199" s="170"/>
      <c r="G199" s="174"/>
      <c r="H199" s="170"/>
      <c r="I199" s="175"/>
      <c r="J199" s="174"/>
      <c r="K199" s="176"/>
      <c r="L199" s="174"/>
      <c r="M199" s="176"/>
      <c r="N199" s="174"/>
      <c r="O199" s="176"/>
      <c r="P199" s="173"/>
      <c r="Q199" s="173"/>
      <c r="R199" s="173"/>
      <c r="S199" s="177"/>
      <c r="T199" s="173"/>
      <c r="U199" s="173"/>
      <c r="V199" s="173"/>
    </row>
    <row r="200" spans="1:22" ht="13" x14ac:dyDescent="0.15">
      <c r="A200" s="172"/>
      <c r="B200" s="173"/>
      <c r="C200" s="174"/>
      <c r="D200" s="170"/>
      <c r="E200" s="174"/>
      <c r="F200" s="170"/>
      <c r="G200" s="174"/>
      <c r="H200" s="170"/>
      <c r="I200" s="175"/>
      <c r="J200" s="174"/>
      <c r="K200" s="176"/>
      <c r="L200" s="174"/>
      <c r="M200" s="176"/>
      <c r="N200" s="174"/>
      <c r="O200" s="176"/>
      <c r="P200" s="173"/>
      <c r="Q200" s="173"/>
      <c r="R200" s="173"/>
      <c r="S200" s="177"/>
      <c r="T200" s="173"/>
      <c r="U200" s="173"/>
      <c r="V200" s="173"/>
    </row>
    <row r="201" spans="1:22" ht="13" x14ac:dyDescent="0.15">
      <c r="A201" s="172"/>
      <c r="B201" s="173"/>
      <c r="C201" s="174"/>
      <c r="D201" s="170"/>
      <c r="E201" s="174"/>
      <c r="F201" s="170"/>
      <c r="G201" s="174"/>
      <c r="H201" s="170"/>
      <c r="I201" s="175"/>
      <c r="J201" s="174"/>
      <c r="K201" s="176"/>
      <c r="L201" s="174"/>
      <c r="M201" s="176"/>
      <c r="N201" s="174"/>
      <c r="O201" s="176"/>
      <c r="P201" s="173"/>
      <c r="Q201" s="173"/>
      <c r="R201" s="173"/>
      <c r="S201" s="177"/>
      <c r="T201" s="173"/>
      <c r="U201" s="173"/>
      <c r="V201" s="173"/>
    </row>
    <row r="202" spans="1:22" ht="13" x14ac:dyDescent="0.15">
      <c r="A202" s="172"/>
      <c r="B202" s="173"/>
      <c r="C202" s="174"/>
      <c r="D202" s="170"/>
      <c r="E202" s="174"/>
      <c r="F202" s="170"/>
      <c r="G202" s="174"/>
      <c r="H202" s="170"/>
      <c r="I202" s="175"/>
      <c r="J202" s="174"/>
      <c r="K202" s="176"/>
      <c r="L202" s="174"/>
      <c r="M202" s="176"/>
      <c r="N202" s="174"/>
      <c r="O202" s="176"/>
      <c r="P202" s="173"/>
      <c r="Q202" s="173"/>
      <c r="R202" s="173"/>
      <c r="S202" s="177"/>
      <c r="T202" s="173"/>
      <c r="U202" s="173"/>
      <c r="V202" s="173"/>
    </row>
    <row r="203" spans="1:22" ht="13" x14ac:dyDescent="0.15">
      <c r="A203" s="172"/>
      <c r="B203" s="173"/>
      <c r="C203" s="174"/>
      <c r="D203" s="170"/>
      <c r="E203" s="174"/>
      <c r="F203" s="170"/>
      <c r="G203" s="174"/>
      <c r="H203" s="170"/>
      <c r="I203" s="175"/>
      <c r="J203" s="174"/>
      <c r="K203" s="176"/>
      <c r="L203" s="174"/>
      <c r="M203" s="176"/>
      <c r="N203" s="174"/>
      <c r="O203" s="176"/>
      <c r="P203" s="173"/>
      <c r="Q203" s="173"/>
      <c r="R203" s="173"/>
      <c r="S203" s="177"/>
      <c r="T203" s="173"/>
      <c r="U203" s="173"/>
      <c r="V203" s="173"/>
    </row>
    <row r="204" spans="1:22" ht="13" x14ac:dyDescent="0.15">
      <c r="A204" s="172"/>
      <c r="B204" s="173"/>
      <c r="C204" s="174"/>
      <c r="D204" s="170"/>
      <c r="E204" s="174"/>
      <c r="F204" s="170"/>
      <c r="G204" s="174"/>
      <c r="H204" s="170"/>
      <c r="I204" s="175"/>
      <c r="J204" s="174"/>
      <c r="K204" s="176"/>
      <c r="L204" s="174"/>
      <c r="M204" s="176"/>
      <c r="N204" s="174"/>
      <c r="O204" s="176"/>
      <c r="P204" s="173"/>
      <c r="Q204" s="173"/>
      <c r="R204" s="173"/>
      <c r="S204" s="177"/>
      <c r="T204" s="173"/>
      <c r="U204" s="173"/>
      <c r="V204" s="173"/>
    </row>
    <row r="205" spans="1:22" ht="13" x14ac:dyDescent="0.15">
      <c r="A205" s="172"/>
      <c r="B205" s="173"/>
      <c r="C205" s="174"/>
      <c r="D205" s="170"/>
      <c r="E205" s="174"/>
      <c r="F205" s="170"/>
      <c r="G205" s="174"/>
      <c r="H205" s="170"/>
      <c r="I205" s="175"/>
      <c r="J205" s="174"/>
      <c r="K205" s="176"/>
      <c r="L205" s="174"/>
      <c r="M205" s="176"/>
      <c r="N205" s="174"/>
      <c r="O205" s="176"/>
      <c r="P205" s="173"/>
      <c r="Q205" s="173"/>
      <c r="R205" s="173"/>
      <c r="S205" s="177"/>
      <c r="T205" s="173"/>
      <c r="U205" s="173"/>
      <c r="V205" s="173"/>
    </row>
    <row r="206" spans="1:22" ht="13" x14ac:dyDescent="0.15">
      <c r="A206" s="172"/>
      <c r="B206" s="173"/>
      <c r="C206" s="174"/>
      <c r="D206" s="170"/>
      <c r="E206" s="174"/>
      <c r="F206" s="170"/>
      <c r="G206" s="174"/>
      <c r="H206" s="170"/>
      <c r="I206" s="175"/>
      <c r="J206" s="174"/>
      <c r="K206" s="176"/>
      <c r="L206" s="174"/>
      <c r="M206" s="176"/>
      <c r="N206" s="174"/>
      <c r="O206" s="176"/>
      <c r="P206" s="173"/>
      <c r="Q206" s="173"/>
      <c r="R206" s="173"/>
      <c r="S206" s="177"/>
      <c r="T206" s="173"/>
      <c r="U206" s="173"/>
      <c r="V206" s="173"/>
    </row>
    <row r="207" spans="1:22" ht="13" x14ac:dyDescent="0.15">
      <c r="A207" s="172"/>
      <c r="B207" s="173"/>
      <c r="C207" s="174"/>
      <c r="D207" s="170"/>
      <c r="E207" s="174"/>
      <c r="F207" s="170"/>
      <c r="G207" s="174"/>
      <c r="H207" s="170"/>
      <c r="I207" s="175"/>
      <c r="J207" s="174"/>
      <c r="K207" s="176"/>
      <c r="L207" s="174"/>
      <c r="M207" s="176"/>
      <c r="N207" s="174"/>
      <c r="O207" s="176"/>
      <c r="P207" s="173"/>
      <c r="Q207" s="173"/>
      <c r="R207" s="173"/>
      <c r="S207" s="177"/>
      <c r="T207" s="173"/>
      <c r="U207" s="173"/>
      <c r="V207" s="173"/>
    </row>
    <row r="208" spans="1:22" ht="13" x14ac:dyDescent="0.15">
      <c r="A208" s="172"/>
      <c r="B208" s="173"/>
      <c r="C208" s="174"/>
      <c r="D208" s="170"/>
      <c r="E208" s="174"/>
      <c r="F208" s="170"/>
      <c r="G208" s="174"/>
      <c r="H208" s="170"/>
      <c r="I208" s="175"/>
      <c r="J208" s="174"/>
      <c r="K208" s="176"/>
      <c r="L208" s="174"/>
      <c r="M208" s="176"/>
      <c r="N208" s="174"/>
      <c r="O208" s="176"/>
      <c r="P208" s="173"/>
      <c r="Q208" s="173"/>
      <c r="R208" s="173"/>
      <c r="S208" s="177"/>
      <c r="T208" s="173"/>
      <c r="U208" s="173"/>
      <c r="V208" s="173"/>
    </row>
    <row r="209" spans="1:22" ht="13" x14ac:dyDescent="0.15">
      <c r="A209" s="172"/>
      <c r="B209" s="173"/>
      <c r="C209" s="174"/>
      <c r="D209" s="170"/>
      <c r="E209" s="174"/>
      <c r="F209" s="170"/>
      <c r="G209" s="174"/>
      <c r="H209" s="170"/>
      <c r="I209" s="175"/>
      <c r="J209" s="174"/>
      <c r="K209" s="176"/>
      <c r="L209" s="174"/>
      <c r="M209" s="176"/>
      <c r="N209" s="174"/>
      <c r="O209" s="176"/>
      <c r="P209" s="173"/>
      <c r="Q209" s="173"/>
      <c r="R209" s="173"/>
      <c r="S209" s="177"/>
      <c r="T209" s="173"/>
      <c r="U209" s="173"/>
      <c r="V209" s="173"/>
    </row>
    <row r="210" spans="1:22" ht="13" x14ac:dyDescent="0.15">
      <c r="A210" s="172"/>
      <c r="B210" s="173"/>
      <c r="C210" s="174"/>
      <c r="D210" s="170"/>
      <c r="E210" s="174"/>
      <c r="F210" s="170"/>
      <c r="G210" s="174"/>
      <c r="H210" s="170"/>
      <c r="I210" s="175"/>
      <c r="J210" s="174"/>
      <c r="K210" s="176"/>
      <c r="L210" s="174"/>
      <c r="M210" s="176"/>
      <c r="N210" s="174"/>
      <c r="O210" s="176"/>
      <c r="P210" s="173"/>
      <c r="Q210" s="173"/>
      <c r="R210" s="173"/>
      <c r="S210" s="177"/>
      <c r="T210" s="173"/>
      <c r="U210" s="173"/>
      <c r="V210" s="173"/>
    </row>
    <row r="211" spans="1:22" ht="13" x14ac:dyDescent="0.15">
      <c r="A211" s="172"/>
      <c r="B211" s="173"/>
      <c r="C211" s="174"/>
      <c r="D211" s="170"/>
      <c r="E211" s="174"/>
      <c r="F211" s="170"/>
      <c r="G211" s="174"/>
      <c r="H211" s="170"/>
      <c r="I211" s="175"/>
      <c r="J211" s="174"/>
      <c r="K211" s="176"/>
      <c r="L211" s="174"/>
      <c r="M211" s="176"/>
      <c r="N211" s="174"/>
      <c r="O211" s="176"/>
      <c r="P211" s="173"/>
      <c r="Q211" s="173"/>
      <c r="R211" s="173"/>
      <c r="S211" s="177"/>
      <c r="T211" s="173"/>
      <c r="U211" s="173"/>
      <c r="V211" s="173"/>
    </row>
    <row r="212" spans="1:22" ht="13" x14ac:dyDescent="0.15">
      <c r="A212" s="172"/>
      <c r="B212" s="173"/>
      <c r="C212" s="174"/>
      <c r="D212" s="170"/>
      <c r="E212" s="174"/>
      <c r="F212" s="170"/>
      <c r="G212" s="174"/>
      <c r="H212" s="170"/>
      <c r="I212" s="175"/>
      <c r="J212" s="174"/>
      <c r="K212" s="176"/>
      <c r="L212" s="174"/>
      <c r="M212" s="176"/>
      <c r="N212" s="174"/>
      <c r="O212" s="176"/>
      <c r="P212" s="173"/>
      <c r="Q212" s="173"/>
      <c r="R212" s="173"/>
      <c r="S212" s="177"/>
      <c r="T212" s="173"/>
      <c r="U212" s="173"/>
      <c r="V212" s="173"/>
    </row>
    <row r="213" spans="1:22" ht="13" x14ac:dyDescent="0.15">
      <c r="A213" s="172"/>
      <c r="B213" s="173"/>
      <c r="C213" s="174"/>
      <c r="D213" s="170"/>
      <c r="E213" s="174"/>
      <c r="F213" s="170"/>
      <c r="G213" s="174"/>
      <c r="H213" s="170"/>
      <c r="I213" s="175"/>
      <c r="J213" s="174"/>
      <c r="K213" s="176"/>
      <c r="L213" s="174"/>
      <c r="M213" s="176"/>
      <c r="N213" s="174"/>
      <c r="O213" s="176"/>
      <c r="P213" s="173"/>
      <c r="Q213" s="173"/>
      <c r="R213" s="173"/>
      <c r="S213" s="177"/>
      <c r="T213" s="173"/>
      <c r="U213" s="173"/>
      <c r="V213" s="173"/>
    </row>
    <row r="214" spans="1:22" ht="13" x14ac:dyDescent="0.15">
      <c r="A214" s="172"/>
      <c r="B214" s="173"/>
      <c r="C214" s="174"/>
      <c r="D214" s="170"/>
      <c r="E214" s="174"/>
      <c r="F214" s="170"/>
      <c r="G214" s="174"/>
      <c r="H214" s="170"/>
      <c r="I214" s="175"/>
      <c r="J214" s="174"/>
      <c r="K214" s="176"/>
      <c r="L214" s="174"/>
      <c r="M214" s="176"/>
      <c r="N214" s="174"/>
      <c r="O214" s="176"/>
      <c r="P214" s="173"/>
      <c r="Q214" s="173"/>
      <c r="R214" s="173"/>
      <c r="S214" s="177"/>
      <c r="T214" s="173"/>
      <c r="U214" s="173"/>
      <c r="V214" s="173"/>
    </row>
    <row r="215" spans="1:22" ht="13" x14ac:dyDescent="0.15">
      <c r="A215" s="172"/>
      <c r="B215" s="173"/>
      <c r="C215" s="174"/>
      <c r="D215" s="170"/>
      <c r="E215" s="174"/>
      <c r="F215" s="170"/>
      <c r="G215" s="174"/>
      <c r="H215" s="170"/>
      <c r="I215" s="175"/>
      <c r="J215" s="174"/>
      <c r="K215" s="176"/>
      <c r="L215" s="174"/>
      <c r="M215" s="176"/>
      <c r="N215" s="174"/>
      <c r="O215" s="176"/>
      <c r="P215" s="173"/>
      <c r="Q215" s="173"/>
      <c r="R215" s="173"/>
      <c r="S215" s="177"/>
      <c r="T215" s="173"/>
      <c r="U215" s="173"/>
      <c r="V215" s="173"/>
    </row>
    <row r="216" spans="1:22" ht="13" x14ac:dyDescent="0.15">
      <c r="A216" s="172"/>
      <c r="B216" s="173"/>
      <c r="C216" s="174"/>
      <c r="D216" s="170"/>
      <c r="E216" s="174"/>
      <c r="F216" s="170"/>
      <c r="G216" s="174"/>
      <c r="H216" s="170"/>
      <c r="I216" s="175"/>
      <c r="J216" s="174"/>
      <c r="K216" s="176"/>
      <c r="L216" s="174"/>
      <c r="M216" s="176"/>
      <c r="N216" s="174"/>
      <c r="O216" s="176"/>
      <c r="P216" s="173"/>
      <c r="Q216" s="173"/>
      <c r="R216" s="173"/>
      <c r="S216" s="177"/>
      <c r="T216" s="173"/>
      <c r="U216" s="173"/>
      <c r="V216" s="173"/>
    </row>
    <row r="217" spans="1:22" ht="13" x14ac:dyDescent="0.15">
      <c r="A217" s="172"/>
      <c r="B217" s="173"/>
      <c r="C217" s="174"/>
      <c r="D217" s="170"/>
      <c r="E217" s="174"/>
      <c r="F217" s="170"/>
      <c r="G217" s="174"/>
      <c r="H217" s="170"/>
      <c r="I217" s="175"/>
      <c r="J217" s="174"/>
      <c r="K217" s="176"/>
      <c r="L217" s="174"/>
      <c r="M217" s="176"/>
      <c r="N217" s="174"/>
      <c r="O217" s="176"/>
      <c r="P217" s="173"/>
      <c r="Q217" s="173"/>
      <c r="R217" s="173"/>
      <c r="S217" s="177"/>
      <c r="T217" s="173"/>
      <c r="U217" s="173"/>
      <c r="V217" s="173"/>
    </row>
    <row r="218" spans="1:22" ht="13" x14ac:dyDescent="0.15">
      <c r="A218" s="172"/>
      <c r="B218" s="173"/>
      <c r="C218" s="174"/>
      <c r="D218" s="170"/>
      <c r="E218" s="174"/>
      <c r="F218" s="170"/>
      <c r="G218" s="174"/>
      <c r="H218" s="170"/>
      <c r="I218" s="175"/>
      <c r="J218" s="174"/>
      <c r="K218" s="176"/>
      <c r="L218" s="174"/>
      <c r="M218" s="176"/>
      <c r="N218" s="174"/>
      <c r="O218" s="176"/>
      <c r="P218" s="173"/>
      <c r="Q218" s="173"/>
      <c r="R218" s="173"/>
      <c r="S218" s="177"/>
      <c r="T218" s="173"/>
      <c r="U218" s="173"/>
      <c r="V218" s="173"/>
    </row>
    <row r="219" spans="1:22" ht="13" x14ac:dyDescent="0.15">
      <c r="A219" s="172"/>
      <c r="B219" s="173"/>
      <c r="C219" s="174"/>
      <c r="D219" s="170"/>
      <c r="E219" s="174"/>
      <c r="F219" s="170"/>
      <c r="G219" s="174"/>
      <c r="H219" s="170"/>
      <c r="I219" s="175"/>
      <c r="J219" s="174"/>
      <c r="K219" s="176"/>
      <c r="L219" s="174"/>
      <c r="M219" s="176"/>
      <c r="N219" s="174"/>
      <c r="O219" s="176"/>
      <c r="P219" s="173"/>
      <c r="Q219" s="173"/>
      <c r="R219" s="173"/>
      <c r="S219" s="177"/>
      <c r="T219" s="173"/>
      <c r="U219" s="173"/>
      <c r="V219" s="173"/>
    </row>
    <row r="220" spans="1:22" ht="13" x14ac:dyDescent="0.15">
      <c r="A220" s="172"/>
      <c r="B220" s="173"/>
      <c r="C220" s="174"/>
      <c r="D220" s="170"/>
      <c r="E220" s="174"/>
      <c r="F220" s="170"/>
      <c r="G220" s="174"/>
      <c r="H220" s="170"/>
      <c r="I220" s="175"/>
      <c r="J220" s="174"/>
      <c r="K220" s="176"/>
      <c r="L220" s="174"/>
      <c r="M220" s="176"/>
      <c r="N220" s="174"/>
      <c r="O220" s="176"/>
      <c r="P220" s="173"/>
      <c r="Q220" s="173"/>
      <c r="R220" s="173"/>
      <c r="S220" s="177"/>
      <c r="T220" s="173"/>
      <c r="U220" s="173"/>
      <c r="V220" s="173"/>
    </row>
    <row r="221" spans="1:22" ht="13" x14ac:dyDescent="0.15">
      <c r="A221" s="172"/>
      <c r="B221" s="173"/>
      <c r="C221" s="174"/>
      <c r="D221" s="170"/>
      <c r="E221" s="174"/>
      <c r="F221" s="170"/>
      <c r="G221" s="174"/>
      <c r="H221" s="170"/>
      <c r="I221" s="175"/>
      <c r="J221" s="174"/>
      <c r="K221" s="176"/>
      <c r="L221" s="174"/>
      <c r="M221" s="176"/>
      <c r="N221" s="174"/>
      <c r="O221" s="176"/>
      <c r="P221" s="173"/>
      <c r="Q221" s="173"/>
      <c r="R221" s="173"/>
      <c r="S221" s="177"/>
      <c r="T221" s="173"/>
      <c r="U221" s="173"/>
      <c r="V221" s="173"/>
    </row>
    <row r="222" spans="1:22" ht="13" x14ac:dyDescent="0.15">
      <c r="A222" s="172"/>
      <c r="B222" s="173"/>
      <c r="C222" s="174"/>
      <c r="D222" s="170"/>
      <c r="E222" s="174"/>
      <c r="F222" s="170"/>
      <c r="G222" s="174"/>
      <c r="H222" s="170"/>
      <c r="I222" s="175"/>
      <c r="J222" s="174"/>
      <c r="K222" s="176"/>
      <c r="L222" s="174"/>
      <c r="M222" s="176"/>
      <c r="N222" s="174"/>
      <c r="O222" s="176"/>
      <c r="P222" s="173"/>
      <c r="Q222" s="173"/>
      <c r="R222" s="173"/>
      <c r="S222" s="177"/>
      <c r="T222" s="173"/>
      <c r="U222" s="173"/>
      <c r="V222" s="173"/>
    </row>
    <row r="223" spans="1:22" ht="13" x14ac:dyDescent="0.15">
      <c r="A223" s="172"/>
      <c r="B223" s="173"/>
      <c r="C223" s="174"/>
      <c r="D223" s="170"/>
      <c r="E223" s="174"/>
      <c r="F223" s="170"/>
      <c r="G223" s="174"/>
      <c r="H223" s="170"/>
      <c r="I223" s="175"/>
      <c r="J223" s="174"/>
      <c r="K223" s="176"/>
      <c r="L223" s="174"/>
      <c r="M223" s="176"/>
      <c r="N223" s="174"/>
      <c r="O223" s="176"/>
      <c r="P223" s="173"/>
      <c r="Q223" s="173"/>
      <c r="R223" s="173"/>
      <c r="S223" s="177"/>
      <c r="T223" s="173"/>
      <c r="U223" s="173"/>
      <c r="V223" s="173"/>
    </row>
    <row r="224" spans="1:22" ht="13" x14ac:dyDescent="0.15">
      <c r="A224" s="172"/>
      <c r="B224" s="173"/>
      <c r="C224" s="174"/>
      <c r="D224" s="170"/>
      <c r="E224" s="174"/>
      <c r="F224" s="170"/>
      <c r="G224" s="174"/>
      <c r="H224" s="170"/>
      <c r="I224" s="175"/>
      <c r="J224" s="174"/>
      <c r="K224" s="176"/>
      <c r="L224" s="174"/>
      <c r="M224" s="176"/>
      <c r="N224" s="174"/>
      <c r="O224" s="176"/>
      <c r="P224" s="173"/>
      <c r="Q224" s="173"/>
      <c r="R224" s="173"/>
      <c r="S224" s="177"/>
      <c r="T224" s="173"/>
      <c r="U224" s="173"/>
      <c r="V224" s="173"/>
    </row>
    <row r="225" spans="1:22" ht="13" x14ac:dyDescent="0.15">
      <c r="A225" s="172"/>
      <c r="B225" s="173"/>
      <c r="C225" s="174"/>
      <c r="D225" s="170"/>
      <c r="E225" s="174"/>
      <c r="F225" s="170"/>
      <c r="G225" s="174"/>
      <c r="H225" s="170"/>
      <c r="I225" s="175"/>
      <c r="J225" s="174"/>
      <c r="K225" s="176"/>
      <c r="L225" s="174"/>
      <c r="M225" s="176"/>
      <c r="N225" s="174"/>
      <c r="O225" s="176"/>
      <c r="P225" s="173"/>
      <c r="Q225" s="173"/>
      <c r="R225" s="173"/>
      <c r="S225" s="177"/>
      <c r="T225" s="173"/>
      <c r="U225" s="173"/>
      <c r="V225" s="173"/>
    </row>
    <row r="226" spans="1:22" ht="13" x14ac:dyDescent="0.15">
      <c r="A226" s="172"/>
      <c r="B226" s="173"/>
      <c r="C226" s="174"/>
      <c r="D226" s="170"/>
      <c r="E226" s="174"/>
      <c r="F226" s="170"/>
      <c r="G226" s="174"/>
      <c r="H226" s="170"/>
      <c r="I226" s="175"/>
      <c r="J226" s="174"/>
      <c r="K226" s="176"/>
      <c r="L226" s="174"/>
      <c r="M226" s="176"/>
      <c r="N226" s="174"/>
      <c r="O226" s="176"/>
      <c r="P226" s="173"/>
      <c r="Q226" s="173"/>
      <c r="R226" s="173"/>
      <c r="S226" s="177"/>
      <c r="T226" s="173"/>
      <c r="U226" s="173"/>
      <c r="V226" s="173"/>
    </row>
    <row r="227" spans="1:22" ht="13" x14ac:dyDescent="0.15">
      <c r="A227" s="172"/>
      <c r="B227" s="173"/>
      <c r="C227" s="174"/>
      <c r="D227" s="170"/>
      <c r="E227" s="174"/>
      <c r="F227" s="170"/>
      <c r="G227" s="174"/>
      <c r="H227" s="170"/>
      <c r="I227" s="175"/>
      <c r="J227" s="174"/>
      <c r="K227" s="176"/>
      <c r="L227" s="174"/>
      <c r="M227" s="176"/>
      <c r="N227" s="174"/>
      <c r="O227" s="176"/>
      <c r="P227" s="173"/>
      <c r="Q227" s="173"/>
      <c r="R227" s="173"/>
      <c r="S227" s="177"/>
      <c r="T227" s="173"/>
      <c r="U227" s="173"/>
      <c r="V227" s="173"/>
    </row>
    <row r="228" spans="1:22" ht="13" x14ac:dyDescent="0.15">
      <c r="A228" s="172"/>
      <c r="B228" s="173"/>
      <c r="C228" s="174"/>
      <c r="D228" s="170"/>
      <c r="E228" s="174"/>
      <c r="F228" s="170"/>
      <c r="G228" s="174"/>
      <c r="H228" s="170"/>
      <c r="I228" s="175"/>
      <c r="J228" s="174"/>
      <c r="K228" s="176"/>
      <c r="L228" s="174"/>
      <c r="M228" s="176"/>
      <c r="N228" s="174"/>
      <c r="O228" s="176"/>
      <c r="P228" s="173"/>
      <c r="Q228" s="173"/>
      <c r="R228" s="173"/>
      <c r="S228" s="177"/>
      <c r="T228" s="173"/>
      <c r="U228" s="173"/>
      <c r="V228" s="173"/>
    </row>
    <row r="229" spans="1:22" ht="13" x14ac:dyDescent="0.15">
      <c r="A229" s="172"/>
      <c r="B229" s="173"/>
      <c r="C229" s="174"/>
      <c r="D229" s="170"/>
      <c r="E229" s="174"/>
      <c r="F229" s="170"/>
      <c r="G229" s="174"/>
      <c r="H229" s="170"/>
      <c r="I229" s="175"/>
      <c r="J229" s="174"/>
      <c r="K229" s="176"/>
      <c r="L229" s="174"/>
      <c r="M229" s="176"/>
      <c r="N229" s="174"/>
      <c r="O229" s="176"/>
      <c r="P229" s="173"/>
      <c r="Q229" s="173"/>
      <c r="R229" s="173"/>
      <c r="S229" s="177"/>
      <c r="T229" s="173"/>
      <c r="U229" s="173"/>
      <c r="V229" s="173"/>
    </row>
    <row r="230" spans="1:22" ht="13" x14ac:dyDescent="0.15">
      <c r="A230" s="172"/>
      <c r="B230" s="173"/>
      <c r="C230" s="174"/>
      <c r="D230" s="170"/>
      <c r="E230" s="174"/>
      <c r="F230" s="170"/>
      <c r="G230" s="174"/>
      <c r="H230" s="170"/>
      <c r="I230" s="175"/>
      <c r="J230" s="174"/>
      <c r="K230" s="176"/>
      <c r="L230" s="174"/>
      <c r="M230" s="176"/>
      <c r="N230" s="174"/>
      <c r="O230" s="176"/>
      <c r="P230" s="173"/>
      <c r="Q230" s="173"/>
      <c r="R230" s="173"/>
      <c r="S230" s="177"/>
      <c r="T230" s="173"/>
      <c r="U230" s="173"/>
      <c r="V230" s="173"/>
    </row>
    <row r="231" spans="1:22" ht="13" x14ac:dyDescent="0.15">
      <c r="A231" s="172"/>
      <c r="B231" s="173"/>
      <c r="C231" s="174"/>
      <c r="D231" s="170"/>
      <c r="E231" s="174"/>
      <c r="F231" s="170"/>
      <c r="G231" s="174"/>
      <c r="H231" s="170"/>
      <c r="I231" s="175"/>
      <c r="J231" s="174"/>
      <c r="K231" s="176"/>
      <c r="L231" s="174"/>
      <c r="M231" s="176"/>
      <c r="N231" s="174"/>
      <c r="O231" s="176"/>
      <c r="P231" s="173"/>
      <c r="Q231" s="173"/>
      <c r="R231" s="173"/>
      <c r="S231" s="177"/>
      <c r="T231" s="173"/>
      <c r="U231" s="173"/>
      <c r="V231" s="173"/>
    </row>
    <row r="232" spans="1:22" ht="13" x14ac:dyDescent="0.15">
      <c r="A232" s="172"/>
      <c r="B232" s="173"/>
      <c r="C232" s="174"/>
      <c r="D232" s="170"/>
      <c r="E232" s="174"/>
      <c r="F232" s="170"/>
      <c r="G232" s="174"/>
      <c r="H232" s="170"/>
      <c r="I232" s="175"/>
      <c r="J232" s="174"/>
      <c r="K232" s="176"/>
      <c r="L232" s="174"/>
      <c r="M232" s="176"/>
      <c r="N232" s="174"/>
      <c r="O232" s="176"/>
      <c r="P232" s="173"/>
      <c r="Q232" s="173"/>
      <c r="R232" s="173"/>
      <c r="S232" s="177"/>
      <c r="T232" s="173"/>
      <c r="U232" s="173"/>
      <c r="V232" s="173"/>
    </row>
    <row r="233" spans="1:22" ht="13" x14ac:dyDescent="0.15">
      <c r="A233" s="172"/>
      <c r="B233" s="173"/>
      <c r="C233" s="174"/>
      <c r="D233" s="170"/>
      <c r="E233" s="174"/>
      <c r="F233" s="170"/>
      <c r="G233" s="174"/>
      <c r="H233" s="170"/>
      <c r="I233" s="175"/>
      <c r="J233" s="174"/>
      <c r="K233" s="176"/>
      <c r="L233" s="174"/>
      <c r="M233" s="176"/>
      <c r="N233" s="174"/>
      <c r="O233" s="176"/>
      <c r="P233" s="173"/>
      <c r="Q233" s="173"/>
      <c r="R233" s="173"/>
      <c r="S233" s="177"/>
      <c r="T233" s="173"/>
      <c r="U233" s="173"/>
      <c r="V233" s="173"/>
    </row>
    <row r="234" spans="1:22" ht="13" x14ac:dyDescent="0.15">
      <c r="A234" s="172"/>
      <c r="B234" s="173"/>
      <c r="C234" s="174"/>
      <c r="D234" s="170"/>
      <c r="E234" s="174"/>
      <c r="F234" s="170"/>
      <c r="G234" s="174"/>
      <c r="H234" s="170"/>
      <c r="I234" s="175"/>
      <c r="J234" s="174"/>
      <c r="K234" s="176"/>
      <c r="L234" s="174"/>
      <c r="M234" s="176"/>
      <c r="N234" s="174"/>
      <c r="O234" s="176"/>
      <c r="P234" s="173"/>
      <c r="Q234" s="173"/>
      <c r="R234" s="173"/>
      <c r="S234" s="177"/>
      <c r="T234" s="173"/>
      <c r="U234" s="173"/>
      <c r="V234" s="173"/>
    </row>
    <row r="235" spans="1:22" ht="13" x14ac:dyDescent="0.15">
      <c r="A235" s="172"/>
      <c r="B235" s="173"/>
      <c r="C235" s="174"/>
      <c r="D235" s="170"/>
      <c r="E235" s="174"/>
      <c r="F235" s="170"/>
      <c r="G235" s="174"/>
      <c r="H235" s="170"/>
      <c r="I235" s="175"/>
      <c r="J235" s="174"/>
      <c r="K235" s="176"/>
      <c r="L235" s="174"/>
      <c r="M235" s="176"/>
      <c r="N235" s="174"/>
      <c r="O235" s="176"/>
      <c r="P235" s="173"/>
      <c r="Q235" s="173"/>
      <c r="R235" s="173"/>
      <c r="S235" s="177"/>
      <c r="T235" s="173"/>
      <c r="U235" s="173"/>
      <c r="V235" s="173"/>
    </row>
    <row r="236" spans="1:22" ht="13" x14ac:dyDescent="0.15">
      <c r="A236" s="172"/>
      <c r="B236" s="173"/>
      <c r="C236" s="174"/>
      <c r="D236" s="170"/>
      <c r="E236" s="174"/>
      <c r="F236" s="170"/>
      <c r="G236" s="174"/>
      <c r="H236" s="170"/>
      <c r="I236" s="175"/>
      <c r="J236" s="174"/>
      <c r="K236" s="176"/>
      <c r="L236" s="174"/>
      <c r="M236" s="176"/>
      <c r="N236" s="174"/>
      <c r="O236" s="176"/>
      <c r="P236" s="173"/>
      <c r="Q236" s="173"/>
      <c r="R236" s="173"/>
      <c r="S236" s="177"/>
      <c r="T236" s="173"/>
      <c r="U236" s="173"/>
      <c r="V236" s="173"/>
    </row>
    <row r="237" spans="1:22" ht="13" x14ac:dyDescent="0.15">
      <c r="A237" s="172"/>
      <c r="B237" s="173"/>
      <c r="C237" s="174"/>
      <c r="D237" s="170"/>
      <c r="E237" s="174"/>
      <c r="F237" s="170"/>
      <c r="G237" s="174"/>
      <c r="H237" s="170"/>
      <c r="I237" s="175"/>
      <c r="J237" s="174"/>
      <c r="K237" s="176"/>
      <c r="L237" s="174"/>
      <c r="M237" s="176"/>
      <c r="N237" s="174"/>
      <c r="O237" s="176"/>
      <c r="P237" s="173"/>
      <c r="Q237" s="173"/>
      <c r="R237" s="173"/>
      <c r="S237" s="177"/>
      <c r="T237" s="173"/>
      <c r="U237" s="173"/>
      <c r="V237" s="173"/>
    </row>
    <row r="238" spans="1:22" ht="13" x14ac:dyDescent="0.15">
      <c r="A238" s="172"/>
      <c r="B238" s="173"/>
      <c r="C238" s="174"/>
      <c r="D238" s="170"/>
      <c r="E238" s="174"/>
      <c r="F238" s="170"/>
      <c r="G238" s="174"/>
      <c r="H238" s="170"/>
      <c r="I238" s="175"/>
      <c r="J238" s="174"/>
      <c r="K238" s="176"/>
      <c r="L238" s="174"/>
      <c r="M238" s="176"/>
      <c r="N238" s="174"/>
      <c r="O238" s="176"/>
      <c r="P238" s="173"/>
      <c r="Q238" s="173"/>
      <c r="R238" s="173"/>
      <c r="S238" s="177"/>
      <c r="T238" s="173"/>
      <c r="U238" s="173"/>
      <c r="V238" s="173"/>
    </row>
    <row r="239" spans="1:22" ht="13" x14ac:dyDescent="0.15">
      <c r="A239" s="172"/>
      <c r="B239" s="173"/>
      <c r="C239" s="174"/>
      <c r="D239" s="170"/>
      <c r="E239" s="174"/>
      <c r="F239" s="170"/>
      <c r="G239" s="174"/>
      <c r="H239" s="170"/>
      <c r="I239" s="175"/>
      <c r="J239" s="174"/>
      <c r="K239" s="176"/>
      <c r="L239" s="174"/>
      <c r="M239" s="176"/>
      <c r="N239" s="174"/>
      <c r="O239" s="176"/>
      <c r="P239" s="173"/>
      <c r="Q239" s="173"/>
      <c r="R239" s="173"/>
      <c r="S239" s="177"/>
      <c r="T239" s="173"/>
      <c r="U239" s="173"/>
      <c r="V239" s="173"/>
    </row>
    <row r="240" spans="1:22" ht="13" x14ac:dyDescent="0.15">
      <c r="A240" s="172"/>
      <c r="B240" s="173"/>
      <c r="C240" s="174"/>
      <c r="D240" s="170"/>
      <c r="E240" s="174"/>
      <c r="F240" s="170"/>
      <c r="G240" s="174"/>
      <c r="H240" s="170"/>
      <c r="I240" s="175"/>
      <c r="J240" s="174"/>
      <c r="K240" s="176"/>
      <c r="L240" s="174"/>
      <c r="M240" s="176"/>
      <c r="N240" s="174"/>
      <c r="O240" s="176"/>
      <c r="P240" s="173"/>
      <c r="Q240" s="173"/>
      <c r="R240" s="173"/>
      <c r="S240" s="177"/>
      <c r="T240" s="173"/>
      <c r="U240" s="173"/>
      <c r="V240" s="173"/>
    </row>
    <row r="241" spans="1:22" ht="13" x14ac:dyDescent="0.15">
      <c r="A241" s="172"/>
      <c r="B241" s="173"/>
      <c r="C241" s="174"/>
      <c r="D241" s="170"/>
      <c r="E241" s="174"/>
      <c r="F241" s="170"/>
      <c r="G241" s="174"/>
      <c r="H241" s="170"/>
      <c r="I241" s="175"/>
      <c r="J241" s="174"/>
      <c r="K241" s="176"/>
      <c r="L241" s="174"/>
      <c r="M241" s="176"/>
      <c r="N241" s="174"/>
      <c r="O241" s="176"/>
      <c r="P241" s="173"/>
      <c r="Q241" s="173"/>
      <c r="R241" s="173"/>
      <c r="S241" s="177"/>
      <c r="T241" s="173"/>
      <c r="U241" s="173"/>
      <c r="V241" s="173"/>
    </row>
    <row r="242" spans="1:22" ht="13" x14ac:dyDescent="0.15">
      <c r="A242" s="172"/>
      <c r="B242" s="173"/>
      <c r="C242" s="174"/>
      <c r="D242" s="170"/>
      <c r="E242" s="174"/>
      <c r="F242" s="170"/>
      <c r="G242" s="174"/>
      <c r="H242" s="170"/>
      <c r="I242" s="175"/>
      <c r="J242" s="174"/>
      <c r="K242" s="176"/>
      <c r="L242" s="174"/>
      <c r="M242" s="176"/>
      <c r="N242" s="174"/>
      <c r="O242" s="176"/>
      <c r="P242" s="173"/>
      <c r="Q242" s="173"/>
      <c r="R242" s="173"/>
      <c r="S242" s="177"/>
      <c r="T242" s="173"/>
      <c r="U242" s="173"/>
      <c r="V242" s="173"/>
    </row>
    <row r="243" spans="1:22" ht="13" x14ac:dyDescent="0.15">
      <c r="A243" s="172"/>
      <c r="B243" s="173"/>
      <c r="C243" s="174"/>
      <c r="D243" s="170"/>
      <c r="E243" s="174"/>
      <c r="F243" s="170"/>
      <c r="G243" s="174"/>
      <c r="H243" s="170"/>
      <c r="I243" s="175"/>
      <c r="J243" s="174"/>
      <c r="K243" s="176"/>
      <c r="L243" s="174"/>
      <c r="M243" s="176"/>
      <c r="N243" s="174"/>
      <c r="O243" s="176"/>
      <c r="P243" s="173"/>
      <c r="Q243" s="173"/>
      <c r="R243" s="173"/>
      <c r="S243" s="177"/>
      <c r="T243" s="173"/>
      <c r="U243" s="173"/>
      <c r="V243" s="173"/>
    </row>
    <row r="244" spans="1:22" ht="13" x14ac:dyDescent="0.15">
      <c r="A244" s="172"/>
      <c r="B244" s="173"/>
      <c r="C244" s="174"/>
      <c r="D244" s="170"/>
      <c r="E244" s="174"/>
      <c r="F244" s="170"/>
      <c r="G244" s="174"/>
      <c r="H244" s="170"/>
      <c r="I244" s="175"/>
      <c r="J244" s="174"/>
      <c r="K244" s="176"/>
      <c r="L244" s="174"/>
      <c r="M244" s="176"/>
      <c r="N244" s="174"/>
      <c r="O244" s="176"/>
      <c r="P244" s="173"/>
      <c r="Q244" s="173"/>
      <c r="R244" s="173"/>
      <c r="S244" s="177"/>
      <c r="T244" s="173"/>
      <c r="U244" s="173"/>
      <c r="V244" s="173"/>
    </row>
    <row r="245" spans="1:22" ht="13" x14ac:dyDescent="0.15">
      <c r="A245" s="172"/>
      <c r="B245" s="173"/>
      <c r="C245" s="174"/>
      <c r="D245" s="170"/>
      <c r="E245" s="174"/>
      <c r="F245" s="170"/>
      <c r="G245" s="174"/>
      <c r="H245" s="170"/>
      <c r="I245" s="175"/>
      <c r="J245" s="174"/>
      <c r="K245" s="176"/>
      <c r="L245" s="174"/>
      <c r="M245" s="176"/>
      <c r="N245" s="174"/>
      <c r="O245" s="176"/>
      <c r="P245" s="173"/>
      <c r="Q245" s="173"/>
      <c r="R245" s="173"/>
      <c r="S245" s="177"/>
      <c r="T245" s="173"/>
      <c r="U245" s="173"/>
      <c r="V245" s="173"/>
    </row>
    <row r="246" spans="1:22" ht="13" x14ac:dyDescent="0.15">
      <c r="A246" s="172"/>
      <c r="B246" s="173"/>
      <c r="C246" s="174"/>
      <c r="D246" s="170"/>
      <c r="E246" s="174"/>
      <c r="F246" s="170"/>
      <c r="G246" s="174"/>
      <c r="H246" s="170"/>
      <c r="I246" s="175"/>
      <c r="J246" s="174"/>
      <c r="K246" s="176"/>
      <c r="L246" s="174"/>
      <c r="M246" s="176"/>
      <c r="N246" s="174"/>
      <c r="O246" s="176"/>
      <c r="P246" s="173"/>
      <c r="Q246" s="173"/>
      <c r="R246" s="173"/>
      <c r="S246" s="177"/>
      <c r="T246" s="173"/>
      <c r="U246" s="173"/>
      <c r="V246" s="173"/>
    </row>
    <row r="247" spans="1:22" ht="13" x14ac:dyDescent="0.15">
      <c r="A247" s="172"/>
      <c r="B247" s="173"/>
      <c r="C247" s="174"/>
      <c r="D247" s="170"/>
      <c r="E247" s="174"/>
      <c r="F247" s="170"/>
      <c r="G247" s="174"/>
      <c r="H247" s="170"/>
      <c r="I247" s="175"/>
      <c r="J247" s="174"/>
      <c r="K247" s="176"/>
      <c r="L247" s="174"/>
      <c r="M247" s="176"/>
      <c r="N247" s="174"/>
      <c r="O247" s="176"/>
      <c r="P247" s="173"/>
      <c r="Q247" s="173"/>
      <c r="R247" s="173"/>
      <c r="S247" s="177"/>
      <c r="T247" s="173"/>
      <c r="U247" s="173"/>
      <c r="V247" s="173"/>
    </row>
    <row r="248" spans="1:22" ht="13" x14ac:dyDescent="0.15">
      <c r="A248" s="172"/>
      <c r="B248" s="173"/>
      <c r="C248" s="174"/>
      <c r="D248" s="170"/>
      <c r="E248" s="174"/>
      <c r="F248" s="170"/>
      <c r="G248" s="174"/>
      <c r="H248" s="170"/>
      <c r="I248" s="175"/>
      <c r="J248" s="174"/>
      <c r="K248" s="176"/>
      <c r="L248" s="174"/>
      <c r="M248" s="176"/>
      <c r="N248" s="174"/>
      <c r="O248" s="176"/>
      <c r="P248" s="173"/>
      <c r="Q248" s="173"/>
      <c r="R248" s="173"/>
      <c r="S248" s="177"/>
      <c r="T248" s="173"/>
      <c r="U248" s="173"/>
      <c r="V248" s="173"/>
    </row>
    <row r="249" spans="1:22" ht="13" x14ac:dyDescent="0.15">
      <c r="A249" s="172"/>
      <c r="B249" s="173"/>
      <c r="C249" s="174"/>
      <c r="D249" s="170"/>
      <c r="E249" s="174"/>
      <c r="F249" s="170"/>
      <c r="G249" s="174"/>
      <c r="H249" s="170"/>
      <c r="I249" s="175"/>
      <c r="J249" s="174"/>
      <c r="K249" s="176"/>
      <c r="L249" s="174"/>
      <c r="M249" s="176"/>
      <c r="N249" s="174"/>
      <c r="O249" s="176"/>
      <c r="P249" s="173"/>
      <c r="Q249" s="173"/>
      <c r="R249" s="173"/>
      <c r="S249" s="177"/>
      <c r="T249" s="173"/>
      <c r="U249" s="173"/>
      <c r="V249" s="173"/>
    </row>
    <row r="250" spans="1:22" ht="13" x14ac:dyDescent="0.15">
      <c r="A250" s="172"/>
      <c r="B250" s="173"/>
      <c r="C250" s="174"/>
      <c r="D250" s="170"/>
      <c r="E250" s="174"/>
      <c r="F250" s="170"/>
      <c r="G250" s="174"/>
      <c r="H250" s="170"/>
      <c r="I250" s="175"/>
      <c r="J250" s="174"/>
      <c r="K250" s="176"/>
      <c r="L250" s="174"/>
      <c r="M250" s="176"/>
      <c r="N250" s="174"/>
      <c r="O250" s="176"/>
      <c r="P250" s="173"/>
      <c r="Q250" s="173"/>
      <c r="R250" s="173"/>
      <c r="S250" s="177"/>
      <c r="T250" s="173"/>
      <c r="U250" s="173"/>
      <c r="V250" s="173"/>
    </row>
    <row r="251" spans="1:22" ht="13" x14ac:dyDescent="0.15">
      <c r="A251" s="172"/>
      <c r="B251" s="173"/>
      <c r="C251" s="174"/>
      <c r="D251" s="170"/>
      <c r="E251" s="174"/>
      <c r="F251" s="170"/>
      <c r="G251" s="174"/>
      <c r="H251" s="170"/>
      <c r="I251" s="175"/>
      <c r="J251" s="174"/>
      <c r="K251" s="176"/>
      <c r="L251" s="174"/>
      <c r="M251" s="176"/>
      <c r="N251" s="174"/>
      <c r="O251" s="176"/>
      <c r="P251" s="173"/>
      <c r="Q251" s="173"/>
      <c r="R251" s="173"/>
      <c r="S251" s="177"/>
      <c r="T251" s="173"/>
      <c r="U251" s="173"/>
      <c r="V251" s="173"/>
    </row>
    <row r="252" spans="1:22" ht="13" x14ac:dyDescent="0.15">
      <c r="A252" s="172"/>
      <c r="B252" s="173"/>
      <c r="C252" s="174"/>
      <c r="D252" s="170"/>
      <c r="E252" s="174"/>
      <c r="F252" s="170"/>
      <c r="G252" s="174"/>
      <c r="H252" s="170"/>
      <c r="I252" s="175"/>
      <c r="J252" s="174"/>
      <c r="K252" s="176"/>
      <c r="L252" s="174"/>
      <c r="M252" s="176"/>
      <c r="N252" s="174"/>
      <c r="O252" s="176"/>
      <c r="P252" s="173"/>
      <c r="Q252" s="173"/>
      <c r="R252" s="173"/>
      <c r="S252" s="177"/>
      <c r="T252" s="173"/>
      <c r="U252" s="173"/>
      <c r="V252" s="173"/>
    </row>
    <row r="253" spans="1:22" ht="13" x14ac:dyDescent="0.15">
      <c r="A253" s="172"/>
      <c r="B253" s="173"/>
      <c r="C253" s="174"/>
      <c r="D253" s="170"/>
      <c r="E253" s="174"/>
      <c r="F253" s="170"/>
      <c r="G253" s="174"/>
      <c r="H253" s="170"/>
      <c r="I253" s="175"/>
      <c r="J253" s="174"/>
      <c r="K253" s="176"/>
      <c r="L253" s="174"/>
      <c r="M253" s="176"/>
      <c r="N253" s="174"/>
      <c r="O253" s="176"/>
      <c r="P253" s="173"/>
      <c r="Q253" s="173"/>
      <c r="R253" s="173"/>
      <c r="S253" s="177"/>
      <c r="T253" s="173"/>
      <c r="U253" s="173"/>
      <c r="V253" s="173"/>
    </row>
    <row r="254" spans="1:22" ht="13" x14ac:dyDescent="0.15">
      <c r="A254" s="172"/>
      <c r="B254" s="173"/>
      <c r="C254" s="174"/>
      <c r="D254" s="170"/>
      <c r="E254" s="174"/>
      <c r="F254" s="170"/>
      <c r="G254" s="174"/>
      <c r="H254" s="170"/>
      <c r="I254" s="175"/>
      <c r="J254" s="174"/>
      <c r="K254" s="176"/>
      <c r="L254" s="174"/>
      <c r="M254" s="176"/>
      <c r="N254" s="174"/>
      <c r="O254" s="176"/>
      <c r="P254" s="173"/>
      <c r="Q254" s="173"/>
      <c r="R254" s="173"/>
      <c r="S254" s="177"/>
      <c r="T254" s="173"/>
      <c r="U254" s="173"/>
      <c r="V254" s="173"/>
    </row>
    <row r="255" spans="1:22" ht="13" x14ac:dyDescent="0.15">
      <c r="A255" s="172"/>
      <c r="B255" s="173"/>
      <c r="C255" s="174"/>
      <c r="D255" s="170"/>
      <c r="E255" s="174"/>
      <c r="F255" s="170"/>
      <c r="G255" s="174"/>
      <c r="H255" s="170"/>
      <c r="I255" s="175"/>
      <c r="J255" s="174"/>
      <c r="K255" s="176"/>
      <c r="L255" s="174"/>
      <c r="M255" s="176"/>
      <c r="N255" s="174"/>
      <c r="O255" s="176"/>
      <c r="P255" s="173"/>
      <c r="Q255" s="173"/>
      <c r="R255" s="173"/>
      <c r="S255" s="177"/>
      <c r="T255" s="173"/>
      <c r="U255" s="173"/>
      <c r="V255" s="173"/>
    </row>
    <row r="256" spans="1:22" ht="13" x14ac:dyDescent="0.15">
      <c r="A256" s="172"/>
      <c r="B256" s="173"/>
      <c r="C256" s="174"/>
      <c r="D256" s="170"/>
      <c r="E256" s="174"/>
      <c r="F256" s="170"/>
      <c r="G256" s="174"/>
      <c r="H256" s="170"/>
      <c r="I256" s="175"/>
      <c r="J256" s="174"/>
      <c r="K256" s="176"/>
      <c r="L256" s="174"/>
      <c r="M256" s="176"/>
      <c r="N256" s="174"/>
      <c r="O256" s="176"/>
      <c r="P256" s="173"/>
      <c r="Q256" s="173"/>
      <c r="R256" s="173"/>
      <c r="S256" s="177"/>
      <c r="T256" s="173"/>
      <c r="U256" s="173"/>
      <c r="V256" s="173"/>
    </row>
    <row r="257" spans="1:22" ht="13" x14ac:dyDescent="0.15">
      <c r="A257" s="172"/>
      <c r="B257" s="173"/>
      <c r="C257" s="174"/>
      <c r="D257" s="170"/>
      <c r="E257" s="174"/>
      <c r="F257" s="170"/>
      <c r="G257" s="174"/>
      <c r="H257" s="170"/>
      <c r="I257" s="175"/>
      <c r="J257" s="174"/>
      <c r="K257" s="176"/>
      <c r="L257" s="174"/>
      <c r="M257" s="176"/>
      <c r="N257" s="174"/>
      <c r="O257" s="176"/>
      <c r="P257" s="173"/>
      <c r="Q257" s="173"/>
      <c r="R257" s="173"/>
      <c r="S257" s="177"/>
      <c r="T257" s="173"/>
      <c r="U257" s="173"/>
      <c r="V257" s="173"/>
    </row>
    <row r="258" spans="1:22" ht="13" x14ac:dyDescent="0.15">
      <c r="A258" s="172"/>
      <c r="B258" s="173"/>
      <c r="C258" s="174"/>
      <c r="D258" s="170"/>
      <c r="E258" s="174"/>
      <c r="F258" s="170"/>
      <c r="G258" s="174"/>
      <c r="H258" s="170"/>
      <c r="I258" s="175"/>
      <c r="J258" s="174"/>
      <c r="K258" s="176"/>
      <c r="L258" s="174"/>
      <c r="M258" s="176"/>
      <c r="N258" s="174"/>
      <c r="O258" s="176"/>
      <c r="P258" s="173"/>
      <c r="Q258" s="173"/>
      <c r="R258" s="173"/>
      <c r="S258" s="177"/>
      <c r="T258" s="173"/>
      <c r="U258" s="173"/>
      <c r="V258" s="173"/>
    </row>
    <row r="259" spans="1:22" ht="13" x14ac:dyDescent="0.15">
      <c r="A259" s="172"/>
      <c r="B259" s="173"/>
      <c r="C259" s="174"/>
      <c r="D259" s="170"/>
      <c r="E259" s="174"/>
      <c r="F259" s="170"/>
      <c r="G259" s="174"/>
      <c r="H259" s="170"/>
      <c r="I259" s="175"/>
      <c r="J259" s="174"/>
      <c r="K259" s="176"/>
      <c r="L259" s="174"/>
      <c r="M259" s="176"/>
      <c r="N259" s="174"/>
      <c r="O259" s="176"/>
      <c r="P259" s="173"/>
      <c r="Q259" s="173"/>
      <c r="R259" s="173"/>
      <c r="S259" s="177"/>
      <c r="T259" s="173"/>
      <c r="U259" s="173"/>
      <c r="V259" s="173"/>
    </row>
    <row r="260" spans="1:22" ht="13" x14ac:dyDescent="0.15">
      <c r="A260" s="172"/>
      <c r="B260" s="173"/>
      <c r="C260" s="174"/>
      <c r="D260" s="170"/>
      <c r="E260" s="174"/>
      <c r="F260" s="170"/>
      <c r="G260" s="174"/>
      <c r="H260" s="170"/>
      <c r="I260" s="175"/>
      <c r="J260" s="174"/>
      <c r="K260" s="176"/>
      <c r="L260" s="174"/>
      <c r="M260" s="176"/>
      <c r="N260" s="174"/>
      <c r="O260" s="176"/>
      <c r="P260" s="173"/>
      <c r="Q260" s="173"/>
      <c r="R260" s="173"/>
      <c r="S260" s="177"/>
      <c r="T260" s="173"/>
      <c r="U260" s="173"/>
      <c r="V260" s="173"/>
    </row>
    <row r="261" spans="1:22" ht="13" x14ac:dyDescent="0.15">
      <c r="A261" s="172"/>
      <c r="B261" s="173"/>
      <c r="C261" s="174"/>
      <c r="D261" s="170"/>
      <c r="E261" s="174"/>
      <c r="F261" s="170"/>
      <c r="G261" s="174"/>
      <c r="H261" s="170"/>
      <c r="I261" s="175"/>
      <c r="J261" s="174"/>
      <c r="K261" s="176"/>
      <c r="L261" s="174"/>
      <c r="M261" s="176"/>
      <c r="N261" s="174"/>
      <c r="O261" s="176"/>
      <c r="P261" s="173"/>
      <c r="Q261" s="173"/>
      <c r="R261" s="173"/>
      <c r="S261" s="177"/>
      <c r="T261" s="173"/>
      <c r="U261" s="173"/>
      <c r="V261" s="173"/>
    </row>
    <row r="262" spans="1:22" ht="13" x14ac:dyDescent="0.15">
      <c r="A262" s="172"/>
      <c r="B262" s="173"/>
      <c r="C262" s="174"/>
      <c r="D262" s="170"/>
      <c r="E262" s="174"/>
      <c r="F262" s="170"/>
      <c r="G262" s="174"/>
      <c r="H262" s="170"/>
      <c r="I262" s="175"/>
      <c r="J262" s="174"/>
      <c r="K262" s="176"/>
      <c r="L262" s="174"/>
      <c r="M262" s="176"/>
      <c r="N262" s="174"/>
      <c r="O262" s="176"/>
      <c r="P262" s="173"/>
      <c r="Q262" s="173"/>
      <c r="R262" s="173"/>
      <c r="S262" s="177"/>
      <c r="T262" s="173"/>
      <c r="U262" s="173"/>
      <c r="V262" s="173"/>
    </row>
    <row r="263" spans="1:22" ht="13" x14ac:dyDescent="0.15">
      <c r="A263" s="172"/>
      <c r="B263" s="173"/>
      <c r="C263" s="174"/>
      <c r="D263" s="170"/>
      <c r="E263" s="174"/>
      <c r="F263" s="170"/>
      <c r="G263" s="174"/>
      <c r="H263" s="170"/>
      <c r="I263" s="175"/>
      <c r="J263" s="174"/>
      <c r="K263" s="176"/>
      <c r="L263" s="174"/>
      <c r="M263" s="176"/>
      <c r="N263" s="174"/>
      <c r="O263" s="176"/>
      <c r="P263" s="173"/>
      <c r="Q263" s="173"/>
      <c r="R263" s="173"/>
      <c r="S263" s="177"/>
      <c r="T263" s="173"/>
      <c r="U263" s="173"/>
      <c r="V263" s="173"/>
    </row>
    <row r="264" spans="1:22" ht="13" x14ac:dyDescent="0.15">
      <c r="A264" s="172"/>
      <c r="B264" s="173"/>
      <c r="C264" s="174"/>
      <c r="D264" s="170"/>
      <c r="E264" s="174"/>
      <c r="F264" s="170"/>
      <c r="G264" s="174"/>
      <c r="H264" s="170"/>
      <c r="I264" s="175"/>
      <c r="J264" s="174"/>
      <c r="K264" s="176"/>
      <c r="L264" s="174"/>
      <c r="M264" s="176"/>
      <c r="N264" s="174"/>
      <c r="O264" s="176"/>
      <c r="P264" s="173"/>
      <c r="Q264" s="173"/>
      <c r="R264" s="173"/>
      <c r="S264" s="177"/>
      <c r="T264" s="173"/>
      <c r="U264" s="173"/>
      <c r="V264" s="173"/>
    </row>
    <row r="265" spans="1:22" ht="13" x14ac:dyDescent="0.15">
      <c r="A265" s="172"/>
      <c r="B265" s="173"/>
      <c r="C265" s="174"/>
      <c r="D265" s="170"/>
      <c r="E265" s="174"/>
      <c r="F265" s="170"/>
      <c r="G265" s="174"/>
      <c r="H265" s="170"/>
      <c r="I265" s="175"/>
      <c r="J265" s="174"/>
      <c r="K265" s="176"/>
      <c r="L265" s="174"/>
      <c r="M265" s="176"/>
      <c r="N265" s="174"/>
      <c r="O265" s="176"/>
      <c r="P265" s="173"/>
      <c r="Q265" s="173"/>
      <c r="R265" s="173"/>
      <c r="S265" s="177"/>
      <c r="T265" s="173"/>
      <c r="U265" s="173"/>
      <c r="V265" s="173"/>
    </row>
    <row r="266" spans="1:22" ht="13" x14ac:dyDescent="0.15">
      <c r="A266" s="172"/>
      <c r="B266" s="173"/>
      <c r="C266" s="174"/>
      <c r="D266" s="170"/>
      <c r="E266" s="174"/>
      <c r="F266" s="170"/>
      <c r="G266" s="174"/>
      <c r="H266" s="170"/>
      <c r="I266" s="175"/>
      <c r="J266" s="174"/>
      <c r="K266" s="176"/>
      <c r="L266" s="174"/>
      <c r="M266" s="176"/>
      <c r="N266" s="174"/>
      <c r="O266" s="176"/>
      <c r="P266" s="173"/>
      <c r="Q266" s="173"/>
      <c r="R266" s="173"/>
      <c r="S266" s="177"/>
      <c r="T266" s="173"/>
      <c r="U266" s="173"/>
      <c r="V266" s="173"/>
    </row>
    <row r="267" spans="1:22" ht="13" x14ac:dyDescent="0.15">
      <c r="A267" s="172"/>
      <c r="B267" s="173"/>
      <c r="C267" s="174"/>
      <c r="D267" s="170"/>
      <c r="E267" s="174"/>
      <c r="F267" s="170"/>
      <c r="G267" s="174"/>
      <c r="H267" s="170"/>
      <c r="I267" s="175"/>
      <c r="J267" s="174"/>
      <c r="K267" s="176"/>
      <c r="L267" s="174"/>
      <c r="M267" s="176"/>
      <c r="N267" s="174"/>
      <c r="O267" s="176"/>
      <c r="P267" s="173"/>
      <c r="Q267" s="173"/>
      <c r="R267" s="173"/>
      <c r="S267" s="177"/>
      <c r="T267" s="173"/>
      <c r="U267" s="173"/>
      <c r="V267" s="173"/>
    </row>
    <row r="268" spans="1:22" ht="13" x14ac:dyDescent="0.15">
      <c r="A268" s="172"/>
      <c r="B268" s="173"/>
      <c r="C268" s="174"/>
      <c r="D268" s="170"/>
      <c r="E268" s="174"/>
      <c r="F268" s="170"/>
      <c r="G268" s="174"/>
      <c r="H268" s="170"/>
      <c r="I268" s="175"/>
      <c r="J268" s="174"/>
      <c r="K268" s="176"/>
      <c r="L268" s="174"/>
      <c r="M268" s="176"/>
      <c r="N268" s="174"/>
      <c r="O268" s="176"/>
      <c r="P268" s="173"/>
      <c r="Q268" s="173"/>
      <c r="R268" s="173"/>
      <c r="S268" s="177"/>
      <c r="T268" s="173"/>
      <c r="U268" s="173"/>
      <c r="V268" s="173"/>
    </row>
    <row r="269" spans="1:22" ht="13" x14ac:dyDescent="0.15">
      <c r="A269" s="172"/>
      <c r="B269" s="173"/>
      <c r="C269" s="174"/>
      <c r="D269" s="170"/>
      <c r="E269" s="174"/>
      <c r="F269" s="170"/>
      <c r="G269" s="174"/>
      <c r="H269" s="170"/>
      <c r="I269" s="175"/>
      <c r="J269" s="174"/>
      <c r="K269" s="176"/>
      <c r="L269" s="174"/>
      <c r="M269" s="176"/>
      <c r="N269" s="174"/>
      <c r="O269" s="176"/>
      <c r="P269" s="173"/>
      <c r="Q269" s="173"/>
      <c r="R269" s="173"/>
      <c r="S269" s="177"/>
      <c r="T269" s="173"/>
      <c r="U269" s="173"/>
      <c r="V269" s="173"/>
    </row>
    <row r="270" spans="1:22" ht="13" x14ac:dyDescent="0.15">
      <c r="A270" s="172"/>
      <c r="B270" s="173"/>
      <c r="C270" s="174"/>
      <c r="D270" s="170"/>
      <c r="E270" s="174"/>
      <c r="F270" s="170"/>
      <c r="G270" s="174"/>
      <c r="H270" s="170"/>
      <c r="I270" s="175"/>
      <c r="J270" s="174"/>
      <c r="K270" s="176"/>
      <c r="L270" s="174"/>
      <c r="M270" s="176"/>
      <c r="N270" s="174"/>
      <c r="O270" s="176"/>
      <c r="P270" s="173"/>
      <c r="Q270" s="173"/>
      <c r="R270" s="173"/>
      <c r="S270" s="177"/>
      <c r="T270" s="173"/>
      <c r="U270" s="173"/>
      <c r="V270" s="173"/>
    </row>
    <row r="271" spans="1:22" ht="13" x14ac:dyDescent="0.15">
      <c r="A271" s="172"/>
      <c r="B271" s="173"/>
      <c r="C271" s="174"/>
      <c r="D271" s="170"/>
      <c r="E271" s="174"/>
      <c r="F271" s="170"/>
      <c r="G271" s="174"/>
      <c r="H271" s="170"/>
      <c r="I271" s="175"/>
      <c r="J271" s="174"/>
      <c r="K271" s="176"/>
      <c r="L271" s="174"/>
      <c r="M271" s="176"/>
      <c r="N271" s="174"/>
      <c r="O271" s="176"/>
      <c r="P271" s="173"/>
      <c r="Q271" s="173"/>
      <c r="R271" s="173"/>
      <c r="S271" s="177"/>
      <c r="T271" s="173"/>
      <c r="U271" s="173"/>
      <c r="V271" s="173"/>
    </row>
    <row r="272" spans="1:22" ht="13" x14ac:dyDescent="0.15">
      <c r="A272" s="172"/>
      <c r="B272" s="173"/>
      <c r="C272" s="174"/>
      <c r="D272" s="170"/>
      <c r="E272" s="174"/>
      <c r="F272" s="170"/>
      <c r="G272" s="174"/>
      <c r="H272" s="170"/>
      <c r="I272" s="175"/>
      <c r="J272" s="174"/>
      <c r="K272" s="176"/>
      <c r="L272" s="174"/>
      <c r="M272" s="176"/>
      <c r="N272" s="174"/>
      <c r="O272" s="176"/>
      <c r="P272" s="173"/>
      <c r="Q272" s="173"/>
      <c r="R272" s="173"/>
      <c r="S272" s="177"/>
      <c r="T272" s="173"/>
      <c r="U272" s="173"/>
      <c r="V272" s="173"/>
    </row>
    <row r="273" spans="1:22" ht="13" x14ac:dyDescent="0.15">
      <c r="A273" s="172"/>
      <c r="B273" s="173"/>
      <c r="C273" s="174"/>
      <c r="D273" s="170"/>
      <c r="E273" s="174"/>
      <c r="F273" s="170"/>
      <c r="G273" s="174"/>
      <c r="H273" s="170"/>
      <c r="I273" s="175"/>
      <c r="J273" s="174"/>
      <c r="K273" s="176"/>
      <c r="L273" s="174"/>
      <c r="M273" s="176"/>
      <c r="N273" s="174"/>
      <c r="O273" s="176"/>
      <c r="P273" s="173"/>
      <c r="Q273" s="173"/>
      <c r="R273" s="173"/>
      <c r="S273" s="177"/>
      <c r="T273" s="173"/>
      <c r="U273" s="173"/>
      <c r="V273" s="173"/>
    </row>
    <row r="274" spans="1:22" ht="13" x14ac:dyDescent="0.15">
      <c r="A274" s="172"/>
      <c r="B274" s="173"/>
      <c r="C274" s="174"/>
      <c r="D274" s="170"/>
      <c r="E274" s="174"/>
      <c r="F274" s="170"/>
      <c r="G274" s="174"/>
      <c r="H274" s="170"/>
      <c r="I274" s="175"/>
      <c r="J274" s="174"/>
      <c r="K274" s="176"/>
      <c r="L274" s="174"/>
      <c r="M274" s="176"/>
      <c r="N274" s="174"/>
      <c r="O274" s="176"/>
      <c r="P274" s="173"/>
      <c r="Q274" s="173"/>
      <c r="R274" s="173"/>
      <c r="S274" s="177"/>
      <c r="T274" s="173"/>
      <c r="U274" s="173"/>
      <c r="V274" s="173"/>
    </row>
    <row r="275" spans="1:22" ht="13" x14ac:dyDescent="0.15">
      <c r="A275" s="172"/>
      <c r="B275" s="173"/>
      <c r="C275" s="174"/>
      <c r="D275" s="170"/>
      <c r="E275" s="174"/>
      <c r="F275" s="170"/>
      <c r="G275" s="174"/>
      <c r="H275" s="170"/>
      <c r="I275" s="175"/>
      <c r="J275" s="174"/>
      <c r="K275" s="176"/>
      <c r="L275" s="174"/>
      <c r="M275" s="176"/>
      <c r="N275" s="174"/>
      <c r="O275" s="176"/>
      <c r="P275" s="173"/>
      <c r="Q275" s="173"/>
      <c r="R275" s="173"/>
      <c r="S275" s="177"/>
      <c r="T275" s="173"/>
      <c r="U275" s="173"/>
      <c r="V275" s="173"/>
    </row>
    <row r="276" spans="1:22" ht="13" x14ac:dyDescent="0.15">
      <c r="A276" s="172"/>
      <c r="B276" s="173"/>
      <c r="C276" s="174"/>
      <c r="D276" s="170"/>
      <c r="E276" s="174"/>
      <c r="F276" s="170"/>
      <c r="G276" s="174"/>
      <c r="H276" s="170"/>
      <c r="I276" s="175"/>
      <c r="J276" s="174"/>
      <c r="K276" s="176"/>
      <c r="L276" s="174"/>
      <c r="M276" s="176"/>
      <c r="N276" s="174"/>
      <c r="O276" s="176"/>
      <c r="P276" s="173"/>
      <c r="Q276" s="173"/>
      <c r="R276" s="173"/>
      <c r="S276" s="177"/>
      <c r="T276" s="173"/>
      <c r="U276" s="173"/>
      <c r="V276" s="173"/>
    </row>
    <row r="277" spans="1:22" ht="13" x14ac:dyDescent="0.15">
      <c r="A277" s="172"/>
      <c r="B277" s="173"/>
      <c r="C277" s="174"/>
      <c r="D277" s="170"/>
      <c r="E277" s="174"/>
      <c r="F277" s="170"/>
      <c r="G277" s="174"/>
      <c r="H277" s="170"/>
      <c r="I277" s="175"/>
      <c r="J277" s="174"/>
      <c r="K277" s="176"/>
      <c r="L277" s="174"/>
      <c r="M277" s="176"/>
      <c r="N277" s="174"/>
      <c r="O277" s="176"/>
      <c r="P277" s="173"/>
      <c r="Q277" s="173"/>
      <c r="R277" s="173"/>
      <c r="S277" s="177"/>
      <c r="T277" s="173"/>
      <c r="U277" s="173"/>
      <c r="V277" s="173"/>
    </row>
    <row r="278" spans="1:22" ht="13" x14ac:dyDescent="0.15">
      <c r="A278" s="172"/>
      <c r="B278" s="173"/>
      <c r="C278" s="174"/>
      <c r="D278" s="170"/>
      <c r="E278" s="174"/>
      <c r="F278" s="170"/>
      <c r="G278" s="174"/>
      <c r="H278" s="170"/>
      <c r="I278" s="175"/>
      <c r="J278" s="174"/>
      <c r="K278" s="176"/>
      <c r="L278" s="174"/>
      <c r="M278" s="176"/>
      <c r="N278" s="174"/>
      <c r="O278" s="176"/>
      <c r="P278" s="173"/>
      <c r="Q278" s="173"/>
      <c r="R278" s="173"/>
      <c r="S278" s="177"/>
      <c r="T278" s="173"/>
      <c r="U278" s="173"/>
      <c r="V278" s="173"/>
    </row>
    <row r="279" spans="1:22" ht="13" x14ac:dyDescent="0.15">
      <c r="A279" s="172"/>
      <c r="B279" s="173"/>
      <c r="C279" s="174"/>
      <c r="D279" s="170"/>
      <c r="E279" s="174"/>
      <c r="F279" s="170"/>
      <c r="G279" s="174"/>
      <c r="H279" s="170"/>
      <c r="I279" s="175"/>
      <c r="J279" s="174"/>
      <c r="K279" s="176"/>
      <c r="L279" s="174"/>
      <c r="M279" s="176"/>
      <c r="N279" s="174"/>
      <c r="O279" s="176"/>
      <c r="P279" s="173"/>
      <c r="Q279" s="173"/>
      <c r="R279" s="173"/>
      <c r="S279" s="177"/>
      <c r="T279" s="173"/>
      <c r="U279" s="173"/>
      <c r="V279" s="173"/>
    </row>
    <row r="280" spans="1:22" ht="13" x14ac:dyDescent="0.15">
      <c r="A280" s="172"/>
      <c r="B280" s="173"/>
      <c r="C280" s="174"/>
      <c r="D280" s="170"/>
      <c r="E280" s="174"/>
      <c r="F280" s="170"/>
      <c r="G280" s="174"/>
      <c r="H280" s="170"/>
      <c r="I280" s="175"/>
      <c r="J280" s="174"/>
      <c r="K280" s="176"/>
      <c r="L280" s="174"/>
      <c r="M280" s="176"/>
      <c r="N280" s="174"/>
      <c r="O280" s="176"/>
      <c r="P280" s="173"/>
      <c r="Q280" s="173"/>
      <c r="R280" s="173"/>
      <c r="S280" s="177"/>
      <c r="T280" s="173"/>
      <c r="U280" s="173"/>
      <c r="V280" s="173"/>
    </row>
    <row r="281" spans="1:22" ht="13" x14ac:dyDescent="0.15">
      <c r="A281" s="172"/>
      <c r="B281" s="173"/>
      <c r="C281" s="174"/>
      <c r="D281" s="170"/>
      <c r="E281" s="174"/>
      <c r="F281" s="170"/>
      <c r="G281" s="174"/>
      <c r="H281" s="170"/>
      <c r="I281" s="175"/>
      <c r="J281" s="174"/>
      <c r="K281" s="176"/>
      <c r="L281" s="174"/>
      <c r="M281" s="176"/>
      <c r="N281" s="174"/>
      <c r="O281" s="176"/>
      <c r="P281" s="173"/>
      <c r="Q281" s="173"/>
      <c r="R281" s="173"/>
      <c r="S281" s="177"/>
      <c r="T281" s="173"/>
      <c r="U281" s="173"/>
      <c r="V281" s="173"/>
    </row>
    <row r="282" spans="1:22" ht="13" x14ac:dyDescent="0.15">
      <c r="A282" s="172"/>
      <c r="B282" s="173"/>
      <c r="C282" s="174"/>
      <c r="D282" s="170"/>
      <c r="E282" s="174"/>
      <c r="F282" s="170"/>
      <c r="G282" s="174"/>
      <c r="H282" s="170"/>
      <c r="I282" s="175"/>
      <c r="J282" s="174"/>
      <c r="K282" s="176"/>
      <c r="L282" s="174"/>
      <c r="M282" s="176"/>
      <c r="N282" s="174"/>
      <c r="O282" s="176"/>
      <c r="P282" s="173"/>
      <c r="Q282" s="173"/>
      <c r="R282" s="173"/>
      <c r="S282" s="177"/>
      <c r="T282" s="173"/>
      <c r="U282" s="173"/>
      <c r="V282" s="173"/>
    </row>
    <row r="283" spans="1:22" ht="13" x14ac:dyDescent="0.15">
      <c r="A283" s="172"/>
      <c r="B283" s="173"/>
      <c r="C283" s="174"/>
      <c r="D283" s="170"/>
      <c r="E283" s="174"/>
      <c r="F283" s="170"/>
      <c r="G283" s="174"/>
      <c r="H283" s="170"/>
      <c r="I283" s="175"/>
      <c r="J283" s="174"/>
      <c r="K283" s="176"/>
      <c r="L283" s="174"/>
      <c r="M283" s="176"/>
      <c r="N283" s="174"/>
      <c r="O283" s="176"/>
      <c r="P283" s="173"/>
      <c r="Q283" s="173"/>
      <c r="R283" s="173"/>
      <c r="S283" s="177"/>
      <c r="T283" s="173"/>
      <c r="U283" s="173"/>
      <c r="V283" s="173"/>
    </row>
    <row r="284" spans="1:22" ht="13" x14ac:dyDescent="0.15">
      <c r="A284" s="172"/>
      <c r="B284" s="173"/>
      <c r="C284" s="174"/>
      <c r="D284" s="170"/>
      <c r="E284" s="174"/>
      <c r="F284" s="170"/>
      <c r="G284" s="174"/>
      <c r="H284" s="170"/>
      <c r="I284" s="175"/>
      <c r="J284" s="174"/>
      <c r="K284" s="176"/>
      <c r="L284" s="174"/>
      <c r="M284" s="176"/>
      <c r="N284" s="174"/>
      <c r="O284" s="176"/>
      <c r="P284" s="173"/>
      <c r="Q284" s="173"/>
      <c r="R284" s="173"/>
      <c r="S284" s="177"/>
      <c r="T284" s="173"/>
      <c r="U284" s="173"/>
      <c r="V284" s="173"/>
    </row>
    <row r="285" spans="1:22" ht="13" x14ac:dyDescent="0.15">
      <c r="A285" s="172"/>
      <c r="B285" s="173"/>
      <c r="C285" s="174"/>
      <c r="D285" s="170"/>
      <c r="E285" s="174"/>
      <c r="F285" s="170"/>
      <c r="G285" s="174"/>
      <c r="H285" s="170"/>
      <c r="I285" s="175"/>
      <c r="J285" s="174"/>
      <c r="K285" s="176"/>
      <c r="L285" s="174"/>
      <c r="M285" s="176"/>
      <c r="N285" s="174"/>
      <c r="O285" s="176"/>
      <c r="P285" s="173"/>
      <c r="Q285" s="173"/>
      <c r="R285" s="173"/>
      <c r="S285" s="177"/>
      <c r="T285" s="173"/>
      <c r="U285" s="173"/>
      <c r="V285" s="173"/>
    </row>
    <row r="286" spans="1:22" ht="13" x14ac:dyDescent="0.15">
      <c r="A286" s="172"/>
      <c r="B286" s="173"/>
      <c r="C286" s="174"/>
      <c r="D286" s="170"/>
      <c r="E286" s="174"/>
      <c r="F286" s="170"/>
      <c r="G286" s="174"/>
      <c r="H286" s="170"/>
      <c r="I286" s="175"/>
      <c r="J286" s="174"/>
      <c r="K286" s="176"/>
      <c r="L286" s="174"/>
      <c r="M286" s="176"/>
      <c r="N286" s="174"/>
      <c r="O286" s="176"/>
      <c r="P286" s="173"/>
      <c r="Q286" s="173"/>
      <c r="R286" s="173"/>
      <c r="S286" s="177"/>
      <c r="T286" s="173"/>
      <c r="U286" s="173"/>
      <c r="V286" s="173"/>
    </row>
    <row r="287" spans="1:22" ht="13" x14ac:dyDescent="0.15">
      <c r="A287" s="172"/>
      <c r="B287" s="173"/>
      <c r="C287" s="174"/>
      <c r="D287" s="170"/>
      <c r="E287" s="174"/>
      <c r="F287" s="170"/>
      <c r="G287" s="174"/>
      <c r="H287" s="170"/>
      <c r="I287" s="175"/>
      <c r="J287" s="174"/>
      <c r="K287" s="176"/>
      <c r="L287" s="174"/>
      <c r="M287" s="176"/>
      <c r="N287" s="174"/>
      <c r="O287" s="176"/>
      <c r="P287" s="173"/>
      <c r="Q287" s="173"/>
      <c r="R287" s="173"/>
      <c r="S287" s="177"/>
      <c r="T287" s="173"/>
      <c r="U287" s="173"/>
      <c r="V287" s="173"/>
    </row>
    <row r="288" spans="1:22" ht="13" x14ac:dyDescent="0.15">
      <c r="A288" s="172"/>
      <c r="B288" s="173"/>
      <c r="C288" s="174"/>
      <c r="D288" s="170"/>
      <c r="E288" s="174"/>
      <c r="F288" s="170"/>
      <c r="G288" s="174"/>
      <c r="H288" s="170"/>
      <c r="I288" s="175"/>
      <c r="J288" s="174"/>
      <c r="K288" s="176"/>
      <c r="L288" s="174"/>
      <c r="M288" s="176"/>
      <c r="N288" s="174"/>
      <c r="O288" s="176"/>
      <c r="P288" s="173"/>
      <c r="Q288" s="173"/>
      <c r="R288" s="173"/>
      <c r="S288" s="177"/>
      <c r="T288" s="173"/>
      <c r="U288" s="173"/>
      <c r="V288" s="173"/>
    </row>
    <row r="289" spans="1:22" ht="13" x14ac:dyDescent="0.15">
      <c r="A289" s="172"/>
      <c r="B289" s="173"/>
      <c r="C289" s="174"/>
      <c r="D289" s="170"/>
      <c r="E289" s="174"/>
      <c r="F289" s="170"/>
      <c r="G289" s="174"/>
      <c r="H289" s="170"/>
      <c r="I289" s="175"/>
      <c r="J289" s="174"/>
      <c r="K289" s="176"/>
      <c r="L289" s="174"/>
      <c r="M289" s="176"/>
      <c r="N289" s="174"/>
      <c r="O289" s="176"/>
      <c r="P289" s="173"/>
      <c r="Q289" s="173"/>
      <c r="R289" s="173"/>
      <c r="S289" s="177"/>
      <c r="T289" s="173"/>
      <c r="U289" s="173"/>
      <c r="V289" s="173"/>
    </row>
    <row r="290" spans="1:22" ht="13" x14ac:dyDescent="0.15">
      <c r="A290" s="172"/>
      <c r="B290" s="173"/>
      <c r="C290" s="174"/>
      <c r="D290" s="170"/>
      <c r="E290" s="174"/>
      <c r="F290" s="170"/>
      <c r="G290" s="174"/>
      <c r="H290" s="170"/>
      <c r="I290" s="175"/>
      <c r="J290" s="174"/>
      <c r="K290" s="176"/>
      <c r="L290" s="174"/>
      <c r="M290" s="176"/>
      <c r="N290" s="174"/>
      <c r="O290" s="176"/>
      <c r="P290" s="173"/>
      <c r="Q290" s="173"/>
      <c r="R290" s="173"/>
      <c r="S290" s="177"/>
      <c r="T290" s="173"/>
      <c r="U290" s="173"/>
      <c r="V290" s="173"/>
    </row>
    <row r="291" spans="1:22" ht="13" x14ac:dyDescent="0.15">
      <c r="A291" s="172"/>
      <c r="B291" s="173"/>
      <c r="C291" s="174"/>
      <c r="D291" s="170"/>
      <c r="E291" s="174"/>
      <c r="F291" s="170"/>
      <c r="G291" s="174"/>
      <c r="H291" s="170"/>
      <c r="I291" s="175"/>
      <c r="J291" s="174"/>
      <c r="K291" s="176"/>
      <c r="L291" s="174"/>
      <c r="M291" s="176"/>
      <c r="N291" s="174"/>
      <c r="O291" s="176"/>
      <c r="P291" s="173"/>
      <c r="Q291" s="173"/>
      <c r="R291" s="173"/>
      <c r="S291" s="177"/>
      <c r="T291" s="173"/>
      <c r="U291" s="173"/>
      <c r="V291" s="173"/>
    </row>
    <row r="292" spans="1:22" ht="13" x14ac:dyDescent="0.15">
      <c r="A292" s="172"/>
      <c r="B292" s="173"/>
      <c r="C292" s="174"/>
      <c r="D292" s="170"/>
      <c r="E292" s="174"/>
      <c r="F292" s="170"/>
      <c r="G292" s="174"/>
      <c r="H292" s="170"/>
      <c r="I292" s="175"/>
      <c r="J292" s="174"/>
      <c r="K292" s="176"/>
      <c r="L292" s="174"/>
      <c r="M292" s="176"/>
      <c r="N292" s="174"/>
      <c r="O292" s="176"/>
      <c r="P292" s="173"/>
      <c r="Q292" s="173"/>
      <c r="R292" s="173"/>
      <c r="S292" s="177"/>
      <c r="T292" s="173"/>
      <c r="U292" s="173"/>
      <c r="V292" s="173"/>
    </row>
    <row r="293" spans="1:22" ht="13" x14ac:dyDescent="0.15">
      <c r="A293" s="172"/>
      <c r="B293" s="173"/>
      <c r="C293" s="174"/>
      <c r="D293" s="170"/>
      <c r="E293" s="174"/>
      <c r="F293" s="170"/>
      <c r="G293" s="174"/>
      <c r="H293" s="170"/>
      <c r="I293" s="175"/>
      <c r="J293" s="174"/>
      <c r="K293" s="176"/>
      <c r="L293" s="174"/>
      <c r="M293" s="176"/>
      <c r="N293" s="174"/>
      <c r="O293" s="176"/>
      <c r="P293" s="173"/>
      <c r="Q293" s="173"/>
      <c r="R293" s="173"/>
      <c r="S293" s="177"/>
      <c r="T293" s="173"/>
      <c r="U293" s="173"/>
      <c r="V293" s="173"/>
    </row>
    <row r="294" spans="1:22" ht="13" x14ac:dyDescent="0.15">
      <c r="A294" s="172"/>
      <c r="B294" s="173"/>
      <c r="C294" s="174"/>
      <c r="D294" s="170"/>
      <c r="E294" s="174"/>
      <c r="F294" s="170"/>
      <c r="G294" s="174"/>
      <c r="H294" s="170"/>
      <c r="I294" s="175"/>
      <c r="J294" s="174"/>
      <c r="K294" s="176"/>
      <c r="L294" s="174"/>
      <c r="M294" s="176"/>
      <c r="N294" s="174"/>
      <c r="O294" s="176"/>
      <c r="P294" s="173"/>
      <c r="Q294" s="173"/>
      <c r="R294" s="173"/>
      <c r="S294" s="177"/>
      <c r="T294" s="173"/>
      <c r="U294" s="173"/>
      <c r="V294" s="173"/>
    </row>
    <row r="295" spans="1:22" ht="13" x14ac:dyDescent="0.15">
      <c r="A295" s="172"/>
      <c r="B295" s="173"/>
      <c r="C295" s="174"/>
      <c r="D295" s="170"/>
      <c r="E295" s="174"/>
      <c r="F295" s="170"/>
      <c r="G295" s="174"/>
      <c r="H295" s="170"/>
      <c r="I295" s="175"/>
      <c r="J295" s="174"/>
      <c r="K295" s="176"/>
      <c r="L295" s="174"/>
      <c r="M295" s="176"/>
      <c r="N295" s="174"/>
      <c r="O295" s="176"/>
      <c r="P295" s="173"/>
      <c r="Q295" s="173"/>
      <c r="R295" s="173"/>
      <c r="S295" s="177"/>
      <c r="T295" s="173"/>
      <c r="U295" s="173"/>
      <c r="V295" s="173"/>
    </row>
    <row r="296" spans="1:22" ht="13" x14ac:dyDescent="0.15">
      <c r="A296" s="172"/>
      <c r="B296" s="173"/>
      <c r="C296" s="174"/>
      <c r="D296" s="170"/>
      <c r="E296" s="174"/>
      <c r="F296" s="170"/>
      <c r="G296" s="174"/>
      <c r="H296" s="170"/>
      <c r="I296" s="175"/>
      <c r="J296" s="174"/>
      <c r="K296" s="176"/>
      <c r="L296" s="174"/>
      <c r="M296" s="176"/>
      <c r="N296" s="174"/>
      <c r="O296" s="176"/>
      <c r="P296" s="173"/>
      <c r="Q296" s="173"/>
      <c r="R296" s="173"/>
      <c r="S296" s="177"/>
      <c r="T296" s="173"/>
      <c r="U296" s="173"/>
      <c r="V296" s="173"/>
    </row>
    <row r="297" spans="1:22" ht="13" x14ac:dyDescent="0.15">
      <c r="A297" s="172"/>
      <c r="B297" s="173"/>
      <c r="C297" s="174"/>
      <c r="D297" s="170"/>
      <c r="E297" s="174"/>
      <c r="F297" s="170"/>
      <c r="G297" s="174"/>
      <c r="H297" s="170"/>
      <c r="I297" s="175"/>
      <c r="J297" s="174"/>
      <c r="K297" s="176"/>
      <c r="L297" s="174"/>
      <c r="M297" s="176"/>
      <c r="N297" s="174"/>
      <c r="O297" s="176"/>
      <c r="P297" s="173"/>
      <c r="Q297" s="173"/>
      <c r="R297" s="173"/>
      <c r="S297" s="177"/>
      <c r="T297" s="173"/>
      <c r="U297" s="173"/>
      <c r="V297" s="173"/>
    </row>
    <row r="298" spans="1:22" ht="13" x14ac:dyDescent="0.15">
      <c r="A298" s="172"/>
      <c r="B298" s="173"/>
      <c r="C298" s="174"/>
      <c r="D298" s="170"/>
      <c r="E298" s="174"/>
      <c r="F298" s="170"/>
      <c r="G298" s="174"/>
      <c r="H298" s="170"/>
      <c r="I298" s="175"/>
      <c r="J298" s="174"/>
      <c r="K298" s="176"/>
      <c r="L298" s="174"/>
      <c r="M298" s="176"/>
      <c r="N298" s="174"/>
      <c r="O298" s="176"/>
      <c r="P298" s="173"/>
      <c r="Q298" s="173"/>
      <c r="R298" s="173"/>
      <c r="S298" s="177"/>
      <c r="T298" s="173"/>
      <c r="U298" s="173"/>
      <c r="V298" s="173"/>
    </row>
    <row r="299" spans="1:22" ht="13" x14ac:dyDescent="0.15">
      <c r="A299" s="172"/>
      <c r="B299" s="173"/>
      <c r="C299" s="174"/>
      <c r="D299" s="170"/>
      <c r="E299" s="174"/>
      <c r="F299" s="170"/>
      <c r="G299" s="174"/>
      <c r="H299" s="170"/>
      <c r="I299" s="175"/>
      <c r="J299" s="174"/>
      <c r="K299" s="176"/>
      <c r="L299" s="174"/>
      <c r="M299" s="176"/>
      <c r="N299" s="174"/>
      <c r="O299" s="176"/>
      <c r="P299" s="173"/>
      <c r="Q299" s="173"/>
      <c r="R299" s="173"/>
      <c r="S299" s="177"/>
      <c r="T299" s="173"/>
      <c r="U299" s="173"/>
      <c r="V299" s="173"/>
    </row>
    <row r="300" spans="1:22" ht="13" x14ac:dyDescent="0.15">
      <c r="A300" s="172"/>
      <c r="B300" s="173"/>
      <c r="C300" s="174"/>
      <c r="D300" s="170"/>
      <c r="E300" s="174"/>
      <c r="F300" s="170"/>
      <c r="G300" s="174"/>
      <c r="H300" s="170"/>
      <c r="I300" s="175"/>
      <c r="J300" s="174"/>
      <c r="K300" s="176"/>
      <c r="L300" s="174"/>
      <c r="M300" s="176"/>
      <c r="N300" s="174"/>
      <c r="O300" s="176"/>
      <c r="P300" s="173"/>
      <c r="Q300" s="173"/>
      <c r="R300" s="173"/>
      <c r="S300" s="177"/>
      <c r="T300" s="173"/>
      <c r="U300" s="173"/>
      <c r="V300" s="173"/>
    </row>
    <row r="301" spans="1:22" ht="13" x14ac:dyDescent="0.15">
      <c r="A301" s="172"/>
      <c r="B301" s="173"/>
      <c r="C301" s="174"/>
      <c r="D301" s="170"/>
      <c r="E301" s="174"/>
      <c r="F301" s="170"/>
      <c r="G301" s="174"/>
      <c r="H301" s="170"/>
      <c r="I301" s="175"/>
      <c r="J301" s="174"/>
      <c r="K301" s="176"/>
      <c r="L301" s="174"/>
      <c r="M301" s="176"/>
      <c r="N301" s="174"/>
      <c r="O301" s="176"/>
      <c r="P301" s="173"/>
      <c r="Q301" s="173"/>
      <c r="R301" s="173"/>
      <c r="S301" s="177"/>
      <c r="T301" s="173"/>
      <c r="U301" s="173"/>
      <c r="V301" s="173"/>
    </row>
    <row r="302" spans="1:22" ht="13" x14ac:dyDescent="0.15">
      <c r="A302" s="172"/>
      <c r="B302" s="173"/>
      <c r="C302" s="174"/>
      <c r="D302" s="170"/>
      <c r="E302" s="174"/>
      <c r="F302" s="170"/>
      <c r="G302" s="174"/>
      <c r="H302" s="170"/>
      <c r="I302" s="175"/>
      <c r="J302" s="174"/>
      <c r="K302" s="176"/>
      <c r="L302" s="174"/>
      <c r="M302" s="176"/>
      <c r="N302" s="174"/>
      <c r="O302" s="176"/>
      <c r="P302" s="173"/>
      <c r="Q302" s="173"/>
      <c r="R302" s="173"/>
      <c r="S302" s="177"/>
      <c r="T302" s="173"/>
      <c r="U302" s="173"/>
      <c r="V302" s="173"/>
    </row>
    <row r="303" spans="1:22" ht="13" x14ac:dyDescent="0.15">
      <c r="A303" s="172"/>
      <c r="B303" s="173"/>
      <c r="C303" s="174"/>
      <c r="D303" s="170"/>
      <c r="E303" s="174"/>
      <c r="F303" s="170"/>
      <c r="G303" s="174"/>
      <c r="H303" s="170"/>
      <c r="I303" s="175"/>
      <c r="J303" s="174"/>
      <c r="K303" s="176"/>
      <c r="L303" s="174"/>
      <c r="M303" s="176"/>
      <c r="N303" s="174"/>
      <c r="O303" s="176"/>
      <c r="P303" s="173"/>
      <c r="Q303" s="173"/>
      <c r="R303" s="173"/>
      <c r="S303" s="177"/>
      <c r="T303" s="173"/>
      <c r="U303" s="173"/>
      <c r="V303" s="173"/>
    </row>
    <row r="304" spans="1:22" ht="13" x14ac:dyDescent="0.15">
      <c r="A304" s="172"/>
      <c r="B304" s="173"/>
      <c r="C304" s="174"/>
      <c r="D304" s="170"/>
      <c r="E304" s="174"/>
      <c r="F304" s="170"/>
      <c r="G304" s="174"/>
      <c r="H304" s="170"/>
      <c r="I304" s="175"/>
      <c r="J304" s="174"/>
      <c r="K304" s="176"/>
      <c r="L304" s="174"/>
      <c r="M304" s="176"/>
      <c r="N304" s="174"/>
      <c r="O304" s="176"/>
      <c r="P304" s="173"/>
      <c r="Q304" s="173"/>
      <c r="R304" s="173"/>
      <c r="S304" s="177"/>
      <c r="T304" s="173"/>
      <c r="U304" s="173"/>
      <c r="V304" s="173"/>
    </row>
    <row r="305" spans="1:22" ht="13" x14ac:dyDescent="0.15">
      <c r="A305" s="172"/>
      <c r="B305" s="173"/>
      <c r="C305" s="174"/>
      <c r="D305" s="170"/>
      <c r="E305" s="174"/>
      <c r="F305" s="170"/>
      <c r="G305" s="174"/>
      <c r="H305" s="170"/>
      <c r="I305" s="175"/>
      <c r="J305" s="174"/>
      <c r="K305" s="176"/>
      <c r="L305" s="174"/>
      <c r="M305" s="176"/>
      <c r="N305" s="174"/>
      <c r="O305" s="176"/>
      <c r="P305" s="173"/>
      <c r="Q305" s="173"/>
      <c r="R305" s="173"/>
      <c r="S305" s="177"/>
      <c r="T305" s="173"/>
      <c r="U305" s="173"/>
      <c r="V305" s="173"/>
    </row>
    <row r="306" spans="1:22" ht="13" x14ac:dyDescent="0.15">
      <c r="A306" s="172"/>
      <c r="B306" s="173"/>
      <c r="C306" s="174"/>
      <c r="D306" s="170"/>
      <c r="E306" s="174"/>
      <c r="F306" s="170"/>
      <c r="G306" s="174"/>
      <c r="H306" s="170"/>
      <c r="I306" s="175"/>
      <c r="J306" s="174"/>
      <c r="K306" s="176"/>
      <c r="L306" s="174"/>
      <c r="M306" s="176"/>
      <c r="N306" s="174"/>
      <c r="O306" s="176"/>
      <c r="P306" s="173"/>
      <c r="Q306" s="173"/>
      <c r="R306" s="173"/>
      <c r="S306" s="177"/>
      <c r="T306" s="173"/>
      <c r="U306" s="173"/>
      <c r="V306" s="173"/>
    </row>
    <row r="307" spans="1:22" ht="13" x14ac:dyDescent="0.15">
      <c r="A307" s="172"/>
      <c r="B307" s="173"/>
      <c r="C307" s="174"/>
      <c r="D307" s="170"/>
      <c r="E307" s="174"/>
      <c r="F307" s="170"/>
      <c r="G307" s="174"/>
      <c r="H307" s="170"/>
      <c r="I307" s="175"/>
      <c r="J307" s="174"/>
      <c r="K307" s="176"/>
      <c r="L307" s="174"/>
      <c r="M307" s="176"/>
      <c r="N307" s="174"/>
      <c r="O307" s="176"/>
      <c r="P307" s="173"/>
      <c r="Q307" s="173"/>
      <c r="R307" s="173"/>
      <c r="S307" s="177"/>
      <c r="T307" s="173"/>
      <c r="U307" s="173"/>
      <c r="V307" s="173"/>
    </row>
    <row r="308" spans="1:22" ht="13" x14ac:dyDescent="0.15">
      <c r="A308" s="172"/>
      <c r="B308" s="173"/>
      <c r="C308" s="174"/>
      <c r="D308" s="170"/>
      <c r="E308" s="174"/>
      <c r="F308" s="170"/>
      <c r="G308" s="174"/>
      <c r="H308" s="170"/>
      <c r="I308" s="175"/>
      <c r="J308" s="174"/>
      <c r="K308" s="176"/>
      <c r="L308" s="174"/>
      <c r="M308" s="176"/>
      <c r="N308" s="174"/>
      <c r="O308" s="176"/>
      <c r="P308" s="173"/>
      <c r="Q308" s="173"/>
      <c r="R308" s="173"/>
      <c r="S308" s="177"/>
      <c r="T308" s="173"/>
      <c r="U308" s="173"/>
      <c r="V308" s="173"/>
    </row>
    <row r="309" spans="1:22" ht="13" x14ac:dyDescent="0.15">
      <c r="A309" s="172"/>
      <c r="B309" s="173"/>
      <c r="C309" s="174"/>
      <c r="D309" s="170"/>
      <c r="E309" s="174"/>
      <c r="F309" s="170"/>
      <c r="G309" s="174"/>
      <c r="H309" s="170"/>
      <c r="I309" s="175"/>
      <c r="J309" s="174"/>
      <c r="K309" s="176"/>
      <c r="L309" s="174"/>
      <c r="M309" s="176"/>
      <c r="N309" s="174"/>
      <c r="O309" s="176"/>
      <c r="P309" s="173"/>
      <c r="Q309" s="173"/>
      <c r="R309" s="173"/>
      <c r="S309" s="177"/>
      <c r="T309" s="173"/>
      <c r="U309" s="173"/>
      <c r="V309" s="173"/>
    </row>
    <row r="310" spans="1:22" ht="13" x14ac:dyDescent="0.15">
      <c r="A310" s="172"/>
      <c r="B310" s="173"/>
      <c r="C310" s="174"/>
      <c r="D310" s="170"/>
      <c r="E310" s="174"/>
      <c r="F310" s="170"/>
      <c r="G310" s="174"/>
      <c r="H310" s="170"/>
      <c r="I310" s="175"/>
      <c r="J310" s="174"/>
      <c r="K310" s="176"/>
      <c r="L310" s="174"/>
      <c r="M310" s="176"/>
      <c r="N310" s="174"/>
      <c r="O310" s="176"/>
      <c r="P310" s="173"/>
      <c r="Q310" s="173"/>
      <c r="R310" s="173"/>
      <c r="S310" s="177"/>
      <c r="T310" s="173"/>
      <c r="U310" s="173"/>
      <c r="V310" s="173"/>
    </row>
    <row r="311" spans="1:22" ht="13" x14ac:dyDescent="0.15">
      <c r="A311" s="172"/>
      <c r="B311" s="173"/>
      <c r="C311" s="174"/>
      <c r="D311" s="170"/>
      <c r="E311" s="174"/>
      <c r="F311" s="170"/>
      <c r="G311" s="174"/>
      <c r="H311" s="170"/>
      <c r="I311" s="175"/>
      <c r="J311" s="174"/>
      <c r="K311" s="176"/>
      <c r="L311" s="174"/>
      <c r="M311" s="176"/>
      <c r="N311" s="174"/>
      <c r="O311" s="176"/>
      <c r="P311" s="173"/>
      <c r="Q311" s="173"/>
      <c r="R311" s="173"/>
      <c r="S311" s="177"/>
      <c r="T311" s="173"/>
      <c r="U311" s="173"/>
      <c r="V311" s="173"/>
    </row>
    <row r="312" spans="1:22" ht="13" x14ac:dyDescent="0.15">
      <c r="A312" s="172"/>
      <c r="B312" s="173"/>
      <c r="C312" s="174"/>
      <c r="D312" s="170"/>
      <c r="E312" s="174"/>
      <c r="F312" s="170"/>
      <c r="G312" s="174"/>
      <c r="H312" s="170"/>
      <c r="I312" s="175"/>
      <c r="J312" s="174"/>
      <c r="K312" s="176"/>
      <c r="L312" s="174"/>
      <c r="M312" s="176"/>
      <c r="N312" s="174"/>
      <c r="O312" s="176"/>
      <c r="P312" s="173"/>
      <c r="Q312" s="173"/>
      <c r="R312" s="173"/>
      <c r="S312" s="177"/>
      <c r="T312" s="173"/>
      <c r="U312" s="173"/>
      <c r="V312" s="173"/>
    </row>
    <row r="313" spans="1:22" ht="13" x14ac:dyDescent="0.15">
      <c r="A313" s="172"/>
      <c r="B313" s="173"/>
      <c r="C313" s="174"/>
      <c r="D313" s="170"/>
      <c r="E313" s="174"/>
      <c r="F313" s="170"/>
      <c r="G313" s="174"/>
      <c r="H313" s="170"/>
      <c r="I313" s="175"/>
      <c r="J313" s="174"/>
      <c r="K313" s="176"/>
      <c r="L313" s="174"/>
      <c r="M313" s="176"/>
      <c r="N313" s="174"/>
      <c r="O313" s="176"/>
      <c r="P313" s="173"/>
      <c r="Q313" s="173"/>
      <c r="R313" s="173"/>
      <c r="S313" s="177"/>
      <c r="T313" s="173"/>
      <c r="U313" s="173"/>
      <c r="V313" s="173"/>
    </row>
    <row r="314" spans="1:22" ht="13" x14ac:dyDescent="0.15">
      <c r="A314" s="172"/>
      <c r="B314" s="173"/>
      <c r="C314" s="174"/>
      <c r="D314" s="170"/>
      <c r="E314" s="174"/>
      <c r="F314" s="170"/>
      <c r="G314" s="174"/>
      <c r="H314" s="170"/>
      <c r="I314" s="175"/>
      <c r="J314" s="174"/>
      <c r="K314" s="176"/>
      <c r="L314" s="174"/>
      <c r="M314" s="176"/>
      <c r="N314" s="174"/>
      <c r="O314" s="176"/>
      <c r="P314" s="173"/>
      <c r="Q314" s="173"/>
      <c r="R314" s="173"/>
      <c r="S314" s="177"/>
      <c r="T314" s="173"/>
      <c r="U314" s="173"/>
      <c r="V314" s="173"/>
    </row>
    <row r="315" spans="1:22" ht="13" x14ac:dyDescent="0.15">
      <c r="A315" s="172"/>
      <c r="B315" s="173"/>
      <c r="C315" s="174"/>
      <c r="D315" s="170"/>
      <c r="E315" s="174"/>
      <c r="F315" s="170"/>
      <c r="G315" s="174"/>
      <c r="H315" s="170"/>
      <c r="I315" s="175"/>
      <c r="J315" s="174"/>
      <c r="K315" s="176"/>
      <c r="L315" s="174"/>
      <c r="M315" s="176"/>
      <c r="N315" s="174"/>
      <c r="O315" s="176"/>
      <c r="P315" s="173"/>
      <c r="Q315" s="173"/>
      <c r="R315" s="173"/>
      <c r="S315" s="177"/>
      <c r="T315" s="173"/>
      <c r="U315" s="173"/>
      <c r="V315" s="173"/>
    </row>
    <row r="316" spans="1:22" ht="13" x14ac:dyDescent="0.15">
      <c r="A316" s="172"/>
      <c r="B316" s="173"/>
      <c r="C316" s="174"/>
      <c r="D316" s="170"/>
      <c r="E316" s="174"/>
      <c r="F316" s="170"/>
      <c r="G316" s="174"/>
      <c r="H316" s="170"/>
      <c r="I316" s="175"/>
      <c r="J316" s="174"/>
      <c r="K316" s="176"/>
      <c r="L316" s="174"/>
      <c r="M316" s="176"/>
      <c r="N316" s="174"/>
      <c r="O316" s="176"/>
      <c r="P316" s="173"/>
      <c r="Q316" s="173"/>
      <c r="R316" s="173"/>
      <c r="S316" s="177"/>
      <c r="T316" s="173"/>
      <c r="U316" s="173"/>
      <c r="V316" s="173"/>
    </row>
    <row r="317" spans="1:22" ht="13" x14ac:dyDescent="0.15">
      <c r="A317" s="172"/>
      <c r="B317" s="173"/>
      <c r="C317" s="174"/>
      <c r="D317" s="170"/>
      <c r="E317" s="174"/>
      <c r="F317" s="170"/>
      <c r="G317" s="174"/>
      <c r="H317" s="170"/>
      <c r="I317" s="175"/>
      <c r="J317" s="174"/>
      <c r="K317" s="176"/>
      <c r="L317" s="174"/>
      <c r="M317" s="176"/>
      <c r="N317" s="174"/>
      <c r="O317" s="176"/>
      <c r="P317" s="173"/>
      <c r="Q317" s="173"/>
      <c r="R317" s="173"/>
      <c r="S317" s="177"/>
      <c r="T317" s="173"/>
      <c r="U317" s="173"/>
      <c r="V317" s="173"/>
    </row>
    <row r="318" spans="1:22" ht="13" x14ac:dyDescent="0.15">
      <c r="A318" s="172"/>
      <c r="B318" s="173"/>
      <c r="C318" s="174"/>
      <c r="D318" s="170"/>
      <c r="E318" s="174"/>
      <c r="F318" s="170"/>
      <c r="G318" s="174"/>
      <c r="H318" s="170"/>
      <c r="I318" s="175"/>
      <c r="J318" s="174"/>
      <c r="K318" s="176"/>
      <c r="L318" s="174"/>
      <c r="M318" s="176"/>
      <c r="N318" s="174"/>
      <c r="O318" s="176"/>
      <c r="P318" s="173"/>
      <c r="Q318" s="173"/>
      <c r="R318" s="173"/>
      <c r="S318" s="177"/>
      <c r="T318" s="173"/>
      <c r="U318" s="173"/>
      <c r="V318" s="173"/>
    </row>
    <row r="319" spans="1:22" ht="13" x14ac:dyDescent="0.15">
      <c r="A319" s="172"/>
      <c r="B319" s="173"/>
      <c r="C319" s="174"/>
      <c r="D319" s="170"/>
      <c r="E319" s="174"/>
      <c r="F319" s="170"/>
      <c r="G319" s="174"/>
      <c r="H319" s="170"/>
      <c r="I319" s="175"/>
      <c r="J319" s="174"/>
      <c r="K319" s="176"/>
      <c r="L319" s="174"/>
      <c r="M319" s="176"/>
      <c r="N319" s="174"/>
      <c r="O319" s="176"/>
      <c r="P319" s="173"/>
      <c r="Q319" s="173"/>
      <c r="R319" s="173"/>
      <c r="S319" s="177"/>
      <c r="T319" s="173"/>
      <c r="U319" s="173"/>
      <c r="V319" s="173"/>
    </row>
    <row r="320" spans="1:22" ht="13" x14ac:dyDescent="0.15">
      <c r="A320" s="172"/>
      <c r="B320" s="173"/>
      <c r="C320" s="174"/>
      <c r="D320" s="170"/>
      <c r="E320" s="174"/>
      <c r="F320" s="170"/>
      <c r="G320" s="174"/>
      <c r="H320" s="170"/>
      <c r="I320" s="175"/>
      <c r="J320" s="174"/>
      <c r="K320" s="176"/>
      <c r="L320" s="174"/>
      <c r="M320" s="176"/>
      <c r="N320" s="174"/>
      <c r="O320" s="176"/>
      <c r="P320" s="173"/>
      <c r="Q320" s="173"/>
      <c r="R320" s="173"/>
      <c r="S320" s="177"/>
      <c r="T320" s="173"/>
      <c r="U320" s="173"/>
      <c r="V320" s="173"/>
    </row>
    <row r="321" spans="1:22" ht="13" x14ac:dyDescent="0.15">
      <c r="A321" s="172"/>
      <c r="B321" s="173"/>
      <c r="C321" s="174"/>
      <c r="D321" s="170"/>
      <c r="E321" s="174"/>
      <c r="F321" s="170"/>
      <c r="G321" s="174"/>
      <c r="H321" s="170"/>
      <c r="I321" s="175"/>
      <c r="J321" s="174"/>
      <c r="K321" s="176"/>
      <c r="L321" s="174"/>
      <c r="M321" s="176"/>
      <c r="N321" s="174"/>
      <c r="O321" s="176"/>
      <c r="P321" s="173"/>
      <c r="Q321" s="173"/>
      <c r="R321" s="173"/>
      <c r="S321" s="177"/>
      <c r="T321" s="173"/>
      <c r="U321" s="173"/>
      <c r="V321" s="173"/>
    </row>
    <row r="322" spans="1:22" ht="13" x14ac:dyDescent="0.15">
      <c r="A322" s="172"/>
      <c r="B322" s="173"/>
      <c r="C322" s="174"/>
      <c r="D322" s="170"/>
      <c r="E322" s="174"/>
      <c r="F322" s="170"/>
      <c r="G322" s="174"/>
      <c r="H322" s="170"/>
      <c r="I322" s="175"/>
      <c r="J322" s="174"/>
      <c r="K322" s="176"/>
      <c r="L322" s="174"/>
      <c r="M322" s="176"/>
      <c r="N322" s="174"/>
      <c r="O322" s="176"/>
      <c r="P322" s="173"/>
      <c r="Q322" s="173"/>
      <c r="R322" s="173"/>
      <c r="S322" s="177"/>
      <c r="T322" s="173"/>
      <c r="U322" s="173"/>
      <c r="V322" s="173"/>
    </row>
    <row r="323" spans="1:22" ht="13" x14ac:dyDescent="0.15">
      <c r="A323" s="172"/>
      <c r="B323" s="173"/>
      <c r="C323" s="174"/>
      <c r="D323" s="170"/>
      <c r="E323" s="174"/>
      <c r="F323" s="170"/>
      <c r="G323" s="174"/>
      <c r="H323" s="170"/>
      <c r="I323" s="175"/>
      <c r="J323" s="174"/>
      <c r="K323" s="176"/>
      <c r="L323" s="174"/>
      <c r="M323" s="176"/>
      <c r="N323" s="174"/>
      <c r="O323" s="176"/>
      <c r="P323" s="173"/>
      <c r="Q323" s="173"/>
      <c r="R323" s="173"/>
      <c r="S323" s="177"/>
      <c r="T323" s="173"/>
      <c r="U323" s="173"/>
      <c r="V323" s="173"/>
    </row>
    <row r="324" spans="1:22" ht="13" x14ac:dyDescent="0.15">
      <c r="A324" s="172"/>
      <c r="B324" s="173"/>
      <c r="C324" s="174"/>
      <c r="D324" s="170"/>
      <c r="E324" s="174"/>
      <c r="F324" s="170"/>
      <c r="G324" s="174"/>
      <c r="H324" s="170"/>
      <c r="I324" s="175"/>
      <c r="J324" s="174"/>
      <c r="K324" s="176"/>
      <c r="L324" s="174"/>
      <c r="M324" s="176"/>
      <c r="N324" s="174"/>
      <c r="O324" s="176"/>
      <c r="P324" s="173"/>
      <c r="Q324" s="173"/>
      <c r="R324" s="173"/>
      <c r="S324" s="177"/>
      <c r="T324" s="173"/>
      <c r="U324" s="173"/>
      <c r="V324" s="173"/>
    </row>
    <row r="325" spans="1:22" ht="13" x14ac:dyDescent="0.15">
      <c r="A325" s="172"/>
      <c r="B325" s="173"/>
      <c r="C325" s="174"/>
      <c r="D325" s="170"/>
      <c r="E325" s="174"/>
      <c r="F325" s="170"/>
      <c r="G325" s="174"/>
      <c r="H325" s="170"/>
      <c r="I325" s="175"/>
      <c r="J325" s="174"/>
      <c r="K325" s="176"/>
      <c r="L325" s="174"/>
      <c r="M325" s="176"/>
      <c r="N325" s="174"/>
      <c r="O325" s="176"/>
      <c r="P325" s="173"/>
      <c r="Q325" s="173"/>
      <c r="R325" s="173"/>
      <c r="S325" s="177"/>
      <c r="T325" s="173"/>
      <c r="U325" s="173"/>
      <c r="V325" s="173"/>
    </row>
    <row r="326" spans="1:22" ht="13" x14ac:dyDescent="0.15">
      <c r="A326" s="172"/>
      <c r="B326" s="173"/>
      <c r="C326" s="174"/>
      <c r="D326" s="170"/>
      <c r="E326" s="174"/>
      <c r="F326" s="170"/>
      <c r="G326" s="174"/>
      <c r="H326" s="170"/>
      <c r="I326" s="175"/>
      <c r="J326" s="174"/>
      <c r="K326" s="176"/>
      <c r="L326" s="174"/>
      <c r="M326" s="176"/>
      <c r="N326" s="174"/>
      <c r="O326" s="176"/>
      <c r="P326" s="173"/>
      <c r="Q326" s="173"/>
      <c r="R326" s="173"/>
      <c r="S326" s="177"/>
      <c r="T326" s="173"/>
      <c r="U326" s="173"/>
      <c r="V326" s="173"/>
    </row>
    <row r="327" spans="1:22" ht="13" x14ac:dyDescent="0.15">
      <c r="A327" s="172"/>
      <c r="B327" s="173"/>
      <c r="C327" s="174"/>
      <c r="D327" s="170"/>
      <c r="E327" s="174"/>
      <c r="F327" s="170"/>
      <c r="G327" s="174"/>
      <c r="H327" s="170"/>
      <c r="I327" s="175"/>
      <c r="J327" s="174"/>
      <c r="K327" s="176"/>
      <c r="L327" s="174"/>
      <c r="M327" s="176"/>
      <c r="N327" s="174"/>
      <c r="O327" s="176"/>
      <c r="P327" s="173"/>
      <c r="Q327" s="173"/>
      <c r="R327" s="173"/>
      <c r="S327" s="177"/>
      <c r="T327" s="173"/>
      <c r="U327" s="173"/>
      <c r="V327" s="173"/>
    </row>
    <row r="328" spans="1:22" ht="13" x14ac:dyDescent="0.15">
      <c r="A328" s="172"/>
      <c r="B328" s="173"/>
      <c r="C328" s="174"/>
      <c r="D328" s="170"/>
      <c r="E328" s="174"/>
      <c r="F328" s="170"/>
      <c r="G328" s="174"/>
      <c r="H328" s="170"/>
      <c r="I328" s="175"/>
      <c r="J328" s="174"/>
      <c r="K328" s="176"/>
      <c r="L328" s="174"/>
      <c r="M328" s="176"/>
      <c r="N328" s="174"/>
      <c r="O328" s="176"/>
      <c r="P328" s="173"/>
      <c r="Q328" s="173"/>
      <c r="R328" s="173"/>
      <c r="S328" s="177"/>
      <c r="T328" s="173"/>
      <c r="U328" s="173"/>
      <c r="V328" s="173"/>
    </row>
    <row r="329" spans="1:22" ht="13" x14ac:dyDescent="0.15">
      <c r="A329" s="172"/>
      <c r="B329" s="173"/>
      <c r="C329" s="174"/>
      <c r="D329" s="170"/>
      <c r="E329" s="174"/>
      <c r="F329" s="170"/>
      <c r="G329" s="174"/>
      <c r="H329" s="170"/>
      <c r="I329" s="175"/>
      <c r="J329" s="174"/>
      <c r="K329" s="176"/>
      <c r="L329" s="174"/>
      <c r="M329" s="176"/>
      <c r="N329" s="174"/>
      <c r="O329" s="176"/>
      <c r="P329" s="173"/>
      <c r="Q329" s="173"/>
      <c r="R329" s="173"/>
      <c r="S329" s="177"/>
      <c r="T329" s="173"/>
      <c r="U329" s="173"/>
      <c r="V329" s="173"/>
    </row>
    <row r="330" spans="1:22" ht="13" x14ac:dyDescent="0.15">
      <c r="A330" s="172"/>
      <c r="B330" s="173"/>
      <c r="C330" s="174"/>
      <c r="D330" s="170"/>
      <c r="E330" s="174"/>
      <c r="F330" s="170"/>
      <c r="G330" s="174"/>
      <c r="H330" s="170"/>
      <c r="I330" s="175"/>
      <c r="J330" s="174"/>
      <c r="K330" s="176"/>
      <c r="L330" s="174"/>
      <c r="M330" s="176"/>
      <c r="N330" s="174"/>
      <c r="O330" s="176"/>
      <c r="P330" s="173"/>
      <c r="Q330" s="173"/>
      <c r="R330" s="173"/>
      <c r="S330" s="177"/>
      <c r="T330" s="173"/>
      <c r="U330" s="173"/>
      <c r="V330" s="173"/>
    </row>
    <row r="331" spans="1:22" ht="13" x14ac:dyDescent="0.15">
      <c r="A331" s="172"/>
      <c r="B331" s="173"/>
      <c r="C331" s="174"/>
      <c r="D331" s="170"/>
      <c r="E331" s="174"/>
      <c r="F331" s="170"/>
      <c r="G331" s="174"/>
      <c r="H331" s="170"/>
      <c r="I331" s="175"/>
      <c r="J331" s="174"/>
      <c r="K331" s="176"/>
      <c r="L331" s="174"/>
      <c r="M331" s="176"/>
      <c r="N331" s="174"/>
      <c r="O331" s="176"/>
      <c r="P331" s="173"/>
      <c r="Q331" s="173"/>
      <c r="R331" s="173"/>
      <c r="S331" s="177"/>
      <c r="T331" s="173"/>
      <c r="U331" s="173"/>
      <c r="V331" s="173"/>
    </row>
    <row r="332" spans="1:22" ht="13" x14ac:dyDescent="0.15">
      <c r="A332" s="172"/>
      <c r="B332" s="173"/>
      <c r="C332" s="174"/>
      <c r="D332" s="170"/>
      <c r="E332" s="174"/>
      <c r="F332" s="170"/>
      <c r="G332" s="174"/>
      <c r="H332" s="170"/>
      <c r="I332" s="175"/>
      <c r="J332" s="174"/>
      <c r="K332" s="176"/>
      <c r="L332" s="174"/>
      <c r="M332" s="176"/>
      <c r="N332" s="174"/>
      <c r="O332" s="176"/>
      <c r="P332" s="173"/>
      <c r="Q332" s="173"/>
      <c r="R332" s="173"/>
      <c r="S332" s="177"/>
      <c r="T332" s="173"/>
      <c r="U332" s="173"/>
      <c r="V332" s="173"/>
    </row>
    <row r="333" spans="1:22" ht="13" x14ac:dyDescent="0.15">
      <c r="A333" s="172"/>
      <c r="B333" s="173"/>
      <c r="C333" s="174"/>
      <c r="D333" s="170"/>
      <c r="E333" s="174"/>
      <c r="F333" s="170"/>
      <c r="G333" s="174"/>
      <c r="H333" s="170"/>
      <c r="I333" s="175"/>
      <c r="J333" s="174"/>
      <c r="K333" s="176"/>
      <c r="L333" s="174"/>
      <c r="M333" s="176"/>
      <c r="N333" s="174"/>
      <c r="O333" s="176"/>
      <c r="P333" s="173"/>
      <c r="Q333" s="173"/>
      <c r="R333" s="173"/>
      <c r="S333" s="177"/>
      <c r="T333" s="173"/>
      <c r="U333" s="173"/>
      <c r="V333" s="173"/>
    </row>
    <row r="334" spans="1:22" ht="13" x14ac:dyDescent="0.15">
      <c r="A334" s="172"/>
      <c r="B334" s="173"/>
      <c r="C334" s="174"/>
      <c r="D334" s="170"/>
      <c r="E334" s="174"/>
      <c r="F334" s="170"/>
      <c r="G334" s="174"/>
      <c r="H334" s="170"/>
      <c r="I334" s="175"/>
      <c r="J334" s="174"/>
      <c r="K334" s="176"/>
      <c r="L334" s="174"/>
      <c r="M334" s="176"/>
      <c r="N334" s="174"/>
      <c r="O334" s="176"/>
      <c r="P334" s="173"/>
      <c r="Q334" s="173"/>
      <c r="R334" s="173"/>
      <c r="S334" s="177"/>
      <c r="T334" s="173"/>
      <c r="U334" s="173"/>
      <c r="V334" s="173"/>
    </row>
    <row r="335" spans="1:22" ht="13" x14ac:dyDescent="0.15">
      <c r="A335" s="172"/>
      <c r="B335" s="173"/>
      <c r="C335" s="174"/>
      <c r="D335" s="170"/>
      <c r="E335" s="174"/>
      <c r="F335" s="170"/>
      <c r="G335" s="174"/>
      <c r="H335" s="170"/>
      <c r="I335" s="175"/>
      <c r="J335" s="174"/>
      <c r="K335" s="176"/>
      <c r="L335" s="174"/>
      <c r="M335" s="176"/>
      <c r="N335" s="174"/>
      <c r="O335" s="176"/>
      <c r="P335" s="173"/>
      <c r="Q335" s="173"/>
      <c r="R335" s="173"/>
      <c r="S335" s="177"/>
      <c r="T335" s="173"/>
      <c r="U335" s="173"/>
      <c r="V335" s="173"/>
    </row>
    <row r="336" spans="1:22" ht="13" x14ac:dyDescent="0.15">
      <c r="A336" s="172"/>
      <c r="B336" s="173"/>
      <c r="C336" s="174"/>
      <c r="D336" s="170"/>
      <c r="E336" s="174"/>
      <c r="F336" s="170"/>
      <c r="G336" s="174"/>
      <c r="H336" s="170"/>
      <c r="I336" s="175"/>
      <c r="J336" s="174"/>
      <c r="K336" s="176"/>
      <c r="L336" s="174"/>
      <c r="M336" s="176"/>
      <c r="N336" s="174"/>
      <c r="O336" s="176"/>
      <c r="P336" s="173"/>
      <c r="Q336" s="173"/>
      <c r="R336" s="173"/>
      <c r="S336" s="177"/>
      <c r="T336" s="173"/>
      <c r="U336" s="173"/>
      <c r="V336" s="173"/>
    </row>
    <row r="337" spans="1:22" ht="13" x14ac:dyDescent="0.15">
      <c r="A337" s="172"/>
      <c r="B337" s="173"/>
      <c r="C337" s="174"/>
      <c r="D337" s="170"/>
      <c r="E337" s="174"/>
      <c r="F337" s="170"/>
      <c r="G337" s="174"/>
      <c r="H337" s="170"/>
      <c r="I337" s="175"/>
      <c r="J337" s="174"/>
      <c r="K337" s="176"/>
      <c r="L337" s="174"/>
      <c r="M337" s="176"/>
      <c r="N337" s="174"/>
      <c r="O337" s="176"/>
      <c r="P337" s="173"/>
      <c r="Q337" s="173"/>
      <c r="R337" s="173"/>
      <c r="S337" s="177"/>
      <c r="T337" s="173"/>
      <c r="U337" s="173"/>
      <c r="V337" s="173"/>
    </row>
    <row r="338" spans="1:22" ht="13" x14ac:dyDescent="0.15">
      <c r="A338" s="172"/>
      <c r="B338" s="173"/>
      <c r="C338" s="174"/>
      <c r="D338" s="170"/>
      <c r="E338" s="174"/>
      <c r="F338" s="170"/>
      <c r="G338" s="174"/>
      <c r="H338" s="170"/>
      <c r="I338" s="175"/>
      <c r="J338" s="174"/>
      <c r="K338" s="176"/>
      <c r="L338" s="174"/>
      <c r="M338" s="176"/>
      <c r="N338" s="174"/>
      <c r="O338" s="176"/>
      <c r="P338" s="173"/>
      <c r="Q338" s="173"/>
      <c r="R338" s="173"/>
      <c r="S338" s="177"/>
      <c r="T338" s="173"/>
      <c r="U338" s="173"/>
      <c r="V338" s="173"/>
    </row>
    <row r="339" spans="1:22" ht="13" x14ac:dyDescent="0.15">
      <c r="A339" s="172"/>
      <c r="B339" s="173"/>
      <c r="C339" s="174"/>
      <c r="D339" s="170"/>
      <c r="E339" s="174"/>
      <c r="F339" s="170"/>
      <c r="G339" s="174"/>
      <c r="H339" s="170"/>
      <c r="I339" s="175"/>
      <c r="J339" s="174"/>
      <c r="K339" s="176"/>
      <c r="L339" s="174"/>
      <c r="M339" s="176"/>
      <c r="N339" s="174"/>
      <c r="O339" s="176"/>
      <c r="P339" s="173"/>
      <c r="Q339" s="173"/>
      <c r="R339" s="173"/>
      <c r="S339" s="177"/>
      <c r="T339" s="173"/>
      <c r="U339" s="173"/>
      <c r="V339" s="173"/>
    </row>
    <row r="340" spans="1:22" ht="13" x14ac:dyDescent="0.15">
      <c r="A340" s="172"/>
      <c r="B340" s="173"/>
      <c r="C340" s="174"/>
      <c r="D340" s="170"/>
      <c r="E340" s="174"/>
      <c r="F340" s="170"/>
      <c r="G340" s="174"/>
      <c r="H340" s="170"/>
      <c r="I340" s="175"/>
      <c r="J340" s="174"/>
      <c r="K340" s="176"/>
      <c r="L340" s="174"/>
      <c r="M340" s="176"/>
      <c r="N340" s="174"/>
      <c r="O340" s="176"/>
      <c r="P340" s="173"/>
      <c r="Q340" s="173"/>
      <c r="R340" s="173"/>
      <c r="S340" s="177"/>
      <c r="T340" s="173"/>
      <c r="U340" s="173"/>
      <c r="V340" s="173"/>
    </row>
    <row r="341" spans="1:22" ht="13" x14ac:dyDescent="0.15">
      <c r="A341" s="172"/>
      <c r="B341" s="173"/>
      <c r="C341" s="174"/>
      <c r="D341" s="170"/>
      <c r="E341" s="174"/>
      <c r="F341" s="170"/>
      <c r="G341" s="174"/>
      <c r="H341" s="170"/>
      <c r="I341" s="175"/>
      <c r="J341" s="174"/>
      <c r="K341" s="176"/>
      <c r="L341" s="174"/>
      <c r="M341" s="176"/>
      <c r="N341" s="174"/>
      <c r="O341" s="176"/>
      <c r="P341" s="173"/>
      <c r="Q341" s="173"/>
      <c r="R341" s="173"/>
      <c r="S341" s="177"/>
      <c r="T341" s="173"/>
      <c r="U341" s="173"/>
      <c r="V341" s="173"/>
    </row>
    <row r="342" spans="1:22" ht="13" x14ac:dyDescent="0.15">
      <c r="A342" s="172"/>
      <c r="B342" s="173"/>
      <c r="C342" s="174"/>
      <c r="D342" s="170"/>
      <c r="E342" s="174"/>
      <c r="F342" s="170"/>
      <c r="G342" s="174"/>
      <c r="H342" s="170"/>
      <c r="I342" s="175"/>
      <c r="J342" s="174"/>
      <c r="K342" s="176"/>
      <c r="L342" s="174"/>
      <c r="M342" s="176"/>
      <c r="N342" s="174"/>
      <c r="O342" s="176"/>
      <c r="P342" s="173"/>
      <c r="Q342" s="173"/>
      <c r="R342" s="173"/>
      <c r="S342" s="177"/>
      <c r="T342" s="173"/>
      <c r="U342" s="173"/>
      <c r="V342" s="173"/>
    </row>
    <row r="343" spans="1:22" ht="13" x14ac:dyDescent="0.15">
      <c r="A343" s="172"/>
      <c r="B343" s="173"/>
      <c r="C343" s="174"/>
      <c r="D343" s="170"/>
      <c r="E343" s="174"/>
      <c r="F343" s="170"/>
      <c r="G343" s="174"/>
      <c r="H343" s="170"/>
      <c r="I343" s="175"/>
      <c r="J343" s="174"/>
      <c r="K343" s="176"/>
      <c r="L343" s="174"/>
      <c r="M343" s="176"/>
      <c r="N343" s="174"/>
      <c r="O343" s="176"/>
      <c r="P343" s="173"/>
      <c r="Q343" s="173"/>
      <c r="R343" s="173"/>
      <c r="S343" s="177"/>
      <c r="T343" s="173"/>
      <c r="U343" s="173"/>
      <c r="V343" s="173"/>
    </row>
    <row r="344" spans="1:22" ht="13" x14ac:dyDescent="0.15">
      <c r="A344" s="172"/>
      <c r="B344" s="173"/>
      <c r="C344" s="174"/>
      <c r="D344" s="170"/>
      <c r="E344" s="174"/>
      <c r="F344" s="170"/>
      <c r="G344" s="174"/>
      <c r="H344" s="170"/>
      <c r="I344" s="175"/>
      <c r="J344" s="174"/>
      <c r="K344" s="176"/>
      <c r="L344" s="174"/>
      <c r="M344" s="176"/>
      <c r="N344" s="174"/>
      <c r="O344" s="176"/>
      <c r="P344" s="173"/>
      <c r="Q344" s="173"/>
      <c r="R344" s="173"/>
      <c r="S344" s="177"/>
      <c r="T344" s="173"/>
      <c r="U344" s="173"/>
      <c r="V344" s="173"/>
    </row>
    <row r="345" spans="1:22" ht="13" x14ac:dyDescent="0.15">
      <c r="A345" s="172"/>
      <c r="B345" s="173"/>
      <c r="C345" s="174"/>
      <c r="D345" s="170"/>
      <c r="E345" s="174"/>
      <c r="F345" s="170"/>
      <c r="G345" s="174"/>
      <c r="H345" s="170"/>
      <c r="I345" s="175"/>
      <c r="J345" s="174"/>
      <c r="K345" s="176"/>
      <c r="L345" s="174"/>
      <c r="M345" s="176"/>
      <c r="N345" s="174"/>
      <c r="O345" s="176"/>
      <c r="P345" s="173"/>
      <c r="Q345" s="173"/>
      <c r="R345" s="173"/>
      <c r="S345" s="177"/>
      <c r="T345" s="173"/>
      <c r="U345" s="173"/>
      <c r="V345" s="173"/>
    </row>
    <row r="346" spans="1:22" ht="13" x14ac:dyDescent="0.15">
      <c r="A346" s="172"/>
      <c r="B346" s="173"/>
      <c r="C346" s="174"/>
      <c r="D346" s="170"/>
      <c r="E346" s="174"/>
      <c r="F346" s="170"/>
      <c r="G346" s="174"/>
      <c r="H346" s="170"/>
      <c r="I346" s="175"/>
      <c r="J346" s="174"/>
      <c r="K346" s="176"/>
      <c r="L346" s="174"/>
      <c r="M346" s="176"/>
      <c r="N346" s="174"/>
      <c r="O346" s="176"/>
      <c r="P346" s="173"/>
      <c r="Q346" s="173"/>
      <c r="R346" s="173"/>
      <c r="S346" s="177"/>
      <c r="T346" s="173"/>
      <c r="U346" s="173"/>
      <c r="V346" s="173"/>
    </row>
    <row r="347" spans="1:22" ht="13" x14ac:dyDescent="0.15">
      <c r="A347" s="172"/>
      <c r="B347" s="173"/>
      <c r="C347" s="174"/>
      <c r="D347" s="170"/>
      <c r="E347" s="174"/>
      <c r="F347" s="170"/>
      <c r="G347" s="174"/>
      <c r="H347" s="170"/>
      <c r="I347" s="175"/>
      <c r="J347" s="174"/>
      <c r="K347" s="176"/>
      <c r="L347" s="174"/>
      <c r="M347" s="176"/>
      <c r="N347" s="174"/>
      <c r="O347" s="176"/>
      <c r="P347" s="173"/>
      <c r="Q347" s="173"/>
      <c r="R347" s="173"/>
      <c r="S347" s="177"/>
      <c r="T347" s="173"/>
      <c r="U347" s="173"/>
      <c r="V347" s="173"/>
    </row>
    <row r="348" spans="1:22" ht="13" x14ac:dyDescent="0.15">
      <c r="A348" s="172"/>
      <c r="B348" s="173"/>
      <c r="C348" s="174"/>
      <c r="D348" s="170"/>
      <c r="E348" s="174"/>
      <c r="F348" s="170"/>
      <c r="G348" s="174"/>
      <c r="H348" s="170"/>
      <c r="I348" s="175"/>
      <c r="J348" s="174"/>
      <c r="K348" s="176"/>
      <c r="L348" s="174"/>
      <c r="M348" s="176"/>
      <c r="N348" s="174"/>
      <c r="O348" s="176"/>
      <c r="P348" s="173"/>
      <c r="Q348" s="173"/>
      <c r="R348" s="173"/>
      <c r="S348" s="177"/>
      <c r="T348" s="173"/>
      <c r="U348" s="173"/>
      <c r="V348" s="173"/>
    </row>
    <row r="349" spans="1:22" ht="13" x14ac:dyDescent="0.15">
      <c r="A349" s="172"/>
      <c r="B349" s="173"/>
      <c r="C349" s="174"/>
      <c r="D349" s="170"/>
      <c r="E349" s="174"/>
      <c r="F349" s="170"/>
      <c r="G349" s="174"/>
      <c r="H349" s="170"/>
      <c r="I349" s="175"/>
      <c r="J349" s="174"/>
      <c r="K349" s="176"/>
      <c r="L349" s="174"/>
      <c r="M349" s="176"/>
      <c r="N349" s="174"/>
      <c r="O349" s="176"/>
      <c r="P349" s="173"/>
      <c r="Q349" s="173"/>
      <c r="R349" s="173"/>
      <c r="S349" s="177"/>
      <c r="T349" s="173"/>
      <c r="U349" s="173"/>
      <c r="V349" s="173"/>
    </row>
    <row r="350" spans="1:22" ht="13" x14ac:dyDescent="0.15">
      <c r="A350" s="172"/>
      <c r="B350" s="173"/>
      <c r="C350" s="174"/>
      <c r="D350" s="170"/>
      <c r="E350" s="174"/>
      <c r="F350" s="170"/>
      <c r="G350" s="174"/>
      <c r="H350" s="170"/>
      <c r="I350" s="175"/>
      <c r="J350" s="174"/>
      <c r="K350" s="176"/>
      <c r="L350" s="174"/>
      <c r="M350" s="176"/>
      <c r="N350" s="174"/>
      <c r="O350" s="176"/>
      <c r="P350" s="173"/>
      <c r="Q350" s="173"/>
      <c r="R350" s="173"/>
      <c r="S350" s="177"/>
      <c r="T350" s="173"/>
      <c r="U350" s="173"/>
      <c r="V350" s="173"/>
    </row>
    <row r="351" spans="1:22" ht="13" x14ac:dyDescent="0.15">
      <c r="A351" s="172"/>
      <c r="B351" s="173"/>
      <c r="C351" s="174"/>
      <c r="D351" s="170"/>
      <c r="E351" s="174"/>
      <c r="F351" s="170"/>
      <c r="G351" s="174"/>
      <c r="H351" s="170"/>
      <c r="I351" s="175"/>
      <c r="J351" s="174"/>
      <c r="K351" s="176"/>
      <c r="L351" s="174"/>
      <c r="M351" s="176"/>
      <c r="N351" s="174"/>
      <c r="O351" s="176"/>
      <c r="P351" s="173"/>
      <c r="Q351" s="173"/>
      <c r="R351" s="173"/>
      <c r="S351" s="177"/>
      <c r="T351" s="173"/>
      <c r="U351" s="173"/>
      <c r="V351" s="173"/>
    </row>
    <row r="352" spans="1:22" ht="13" x14ac:dyDescent="0.15">
      <c r="A352" s="172"/>
      <c r="B352" s="173"/>
      <c r="C352" s="174"/>
      <c r="D352" s="170"/>
      <c r="E352" s="174"/>
      <c r="F352" s="170"/>
      <c r="G352" s="174"/>
      <c r="H352" s="170"/>
      <c r="I352" s="175"/>
      <c r="J352" s="174"/>
      <c r="K352" s="176"/>
      <c r="L352" s="174"/>
      <c r="M352" s="176"/>
      <c r="N352" s="174"/>
      <c r="O352" s="176"/>
      <c r="P352" s="173"/>
      <c r="Q352" s="173"/>
      <c r="R352" s="173"/>
      <c r="S352" s="177"/>
      <c r="T352" s="173"/>
      <c r="U352" s="173"/>
      <c r="V352" s="173"/>
    </row>
    <row r="353" spans="1:22" ht="13" x14ac:dyDescent="0.15">
      <c r="A353" s="172"/>
      <c r="B353" s="173"/>
      <c r="C353" s="174"/>
      <c r="D353" s="170"/>
      <c r="E353" s="174"/>
      <c r="F353" s="170"/>
      <c r="G353" s="174"/>
      <c r="H353" s="170"/>
      <c r="I353" s="175"/>
      <c r="J353" s="174"/>
      <c r="K353" s="176"/>
      <c r="L353" s="174"/>
      <c r="M353" s="176"/>
      <c r="N353" s="174"/>
      <c r="O353" s="176"/>
      <c r="P353" s="173"/>
      <c r="Q353" s="173"/>
      <c r="R353" s="173"/>
      <c r="S353" s="177"/>
      <c r="T353" s="173"/>
      <c r="U353" s="173"/>
      <c r="V353" s="173"/>
    </row>
    <row r="354" spans="1:22" ht="13" x14ac:dyDescent="0.15">
      <c r="A354" s="172"/>
      <c r="B354" s="173"/>
      <c r="C354" s="174"/>
      <c r="D354" s="170"/>
      <c r="E354" s="174"/>
      <c r="F354" s="170"/>
      <c r="G354" s="174"/>
      <c r="H354" s="170"/>
      <c r="I354" s="175"/>
      <c r="J354" s="174"/>
      <c r="K354" s="176"/>
      <c r="L354" s="174"/>
      <c r="M354" s="176"/>
      <c r="N354" s="174"/>
      <c r="O354" s="176"/>
      <c r="P354" s="173"/>
      <c r="Q354" s="173"/>
      <c r="R354" s="173"/>
      <c r="S354" s="177"/>
      <c r="T354" s="173"/>
      <c r="U354" s="173"/>
      <c r="V354" s="173"/>
    </row>
    <row r="355" spans="1:22" ht="13" x14ac:dyDescent="0.15">
      <c r="A355" s="172"/>
      <c r="B355" s="173"/>
      <c r="C355" s="174"/>
      <c r="D355" s="170"/>
      <c r="E355" s="174"/>
      <c r="F355" s="170"/>
      <c r="G355" s="174"/>
      <c r="H355" s="170"/>
      <c r="I355" s="175"/>
      <c r="J355" s="174"/>
      <c r="K355" s="176"/>
      <c r="L355" s="174"/>
      <c r="M355" s="176"/>
      <c r="N355" s="174"/>
      <c r="O355" s="176"/>
      <c r="P355" s="173"/>
      <c r="Q355" s="173"/>
      <c r="R355" s="173"/>
      <c r="S355" s="177"/>
      <c r="T355" s="173"/>
      <c r="U355" s="173"/>
      <c r="V355" s="173"/>
    </row>
    <row r="356" spans="1:22" ht="13" x14ac:dyDescent="0.15">
      <c r="A356" s="172"/>
      <c r="B356" s="173"/>
      <c r="C356" s="174"/>
      <c r="D356" s="170"/>
      <c r="E356" s="174"/>
      <c r="F356" s="170"/>
      <c r="G356" s="174"/>
      <c r="H356" s="170"/>
      <c r="I356" s="175"/>
      <c r="J356" s="174"/>
      <c r="K356" s="176"/>
      <c r="L356" s="174"/>
      <c r="M356" s="176"/>
      <c r="N356" s="174"/>
      <c r="O356" s="176"/>
      <c r="P356" s="173"/>
      <c r="Q356" s="173"/>
      <c r="R356" s="173"/>
      <c r="S356" s="177"/>
      <c r="T356" s="173"/>
      <c r="U356" s="173"/>
      <c r="V356" s="173"/>
    </row>
    <row r="357" spans="1:22" ht="13" x14ac:dyDescent="0.15">
      <c r="A357" s="172"/>
      <c r="B357" s="173"/>
      <c r="C357" s="174"/>
      <c r="D357" s="170"/>
      <c r="E357" s="174"/>
      <c r="F357" s="170"/>
      <c r="G357" s="174"/>
      <c r="H357" s="170"/>
      <c r="I357" s="175"/>
      <c r="J357" s="174"/>
      <c r="K357" s="176"/>
      <c r="L357" s="174"/>
      <c r="M357" s="176"/>
      <c r="N357" s="174"/>
      <c r="O357" s="176"/>
      <c r="P357" s="173"/>
      <c r="Q357" s="173"/>
      <c r="R357" s="173"/>
      <c r="S357" s="177"/>
      <c r="T357" s="173"/>
      <c r="U357" s="173"/>
      <c r="V357" s="173"/>
    </row>
    <row r="358" spans="1:22" ht="13" x14ac:dyDescent="0.15">
      <c r="A358" s="172"/>
      <c r="B358" s="173"/>
      <c r="C358" s="174"/>
      <c r="D358" s="170"/>
      <c r="E358" s="174"/>
      <c r="F358" s="170"/>
      <c r="G358" s="174"/>
      <c r="H358" s="170"/>
      <c r="I358" s="175"/>
      <c r="J358" s="174"/>
      <c r="K358" s="176"/>
      <c r="L358" s="174"/>
      <c r="M358" s="176"/>
      <c r="N358" s="174"/>
      <c r="O358" s="176"/>
      <c r="P358" s="173"/>
      <c r="Q358" s="173"/>
      <c r="R358" s="173"/>
      <c r="S358" s="177"/>
      <c r="T358" s="173"/>
      <c r="U358" s="173"/>
      <c r="V358" s="173"/>
    </row>
    <row r="359" spans="1:22" ht="13" x14ac:dyDescent="0.15">
      <c r="A359" s="172"/>
      <c r="B359" s="173"/>
      <c r="C359" s="174"/>
      <c r="D359" s="170"/>
      <c r="E359" s="174"/>
      <c r="F359" s="170"/>
      <c r="G359" s="174"/>
      <c r="H359" s="170"/>
      <c r="I359" s="175"/>
      <c r="J359" s="174"/>
      <c r="K359" s="176"/>
      <c r="L359" s="174"/>
      <c r="M359" s="176"/>
      <c r="N359" s="174"/>
      <c r="O359" s="176"/>
      <c r="P359" s="173"/>
      <c r="Q359" s="173"/>
      <c r="R359" s="173"/>
      <c r="S359" s="177"/>
      <c r="T359" s="173"/>
      <c r="U359" s="173"/>
      <c r="V359" s="173"/>
    </row>
    <row r="360" spans="1:22" ht="13" x14ac:dyDescent="0.15">
      <c r="A360" s="172"/>
      <c r="B360" s="173"/>
      <c r="C360" s="174"/>
      <c r="D360" s="170"/>
      <c r="E360" s="174"/>
      <c r="F360" s="170"/>
      <c r="G360" s="174"/>
      <c r="H360" s="170"/>
      <c r="I360" s="175"/>
      <c r="J360" s="174"/>
      <c r="K360" s="176"/>
      <c r="L360" s="174"/>
      <c r="M360" s="176"/>
      <c r="N360" s="174"/>
      <c r="O360" s="176"/>
      <c r="P360" s="173"/>
      <c r="Q360" s="173"/>
      <c r="R360" s="173"/>
      <c r="S360" s="177"/>
      <c r="T360" s="173"/>
      <c r="U360" s="173"/>
      <c r="V360" s="173"/>
    </row>
    <row r="361" spans="1:22" ht="13" x14ac:dyDescent="0.15">
      <c r="A361" s="172"/>
      <c r="B361" s="173"/>
      <c r="C361" s="174"/>
      <c r="D361" s="170"/>
      <c r="E361" s="174"/>
      <c r="F361" s="170"/>
      <c r="G361" s="174"/>
      <c r="H361" s="170"/>
      <c r="I361" s="175"/>
      <c r="J361" s="174"/>
      <c r="K361" s="176"/>
      <c r="L361" s="174"/>
      <c r="M361" s="176"/>
      <c r="N361" s="174"/>
      <c r="O361" s="176"/>
      <c r="P361" s="173"/>
      <c r="Q361" s="173"/>
      <c r="R361" s="173"/>
      <c r="S361" s="177"/>
      <c r="T361" s="173"/>
      <c r="U361" s="173"/>
      <c r="V361" s="173"/>
    </row>
    <row r="362" spans="1:22" ht="13" x14ac:dyDescent="0.15">
      <c r="A362" s="172"/>
      <c r="B362" s="173"/>
      <c r="C362" s="174"/>
      <c r="D362" s="170"/>
      <c r="E362" s="174"/>
      <c r="F362" s="170"/>
      <c r="G362" s="174"/>
      <c r="H362" s="170"/>
      <c r="I362" s="175"/>
      <c r="J362" s="174"/>
      <c r="K362" s="176"/>
      <c r="L362" s="174"/>
      <c r="M362" s="176"/>
      <c r="N362" s="174"/>
      <c r="O362" s="176"/>
      <c r="P362" s="173"/>
      <c r="Q362" s="173"/>
      <c r="R362" s="173"/>
      <c r="S362" s="177"/>
      <c r="T362" s="173"/>
      <c r="U362" s="173"/>
      <c r="V362" s="173"/>
    </row>
    <row r="363" spans="1:22" ht="13" x14ac:dyDescent="0.15">
      <c r="A363" s="172"/>
      <c r="B363" s="173"/>
      <c r="C363" s="174"/>
      <c r="D363" s="170"/>
      <c r="E363" s="174"/>
      <c r="F363" s="170"/>
      <c r="G363" s="174"/>
      <c r="H363" s="170"/>
      <c r="I363" s="175"/>
      <c r="J363" s="174"/>
      <c r="K363" s="176"/>
      <c r="L363" s="174"/>
      <c r="M363" s="176"/>
      <c r="N363" s="174"/>
      <c r="O363" s="176"/>
      <c r="P363" s="173"/>
      <c r="Q363" s="173"/>
      <c r="R363" s="173"/>
      <c r="S363" s="177"/>
      <c r="T363" s="173"/>
      <c r="U363" s="173"/>
      <c r="V363" s="173"/>
    </row>
    <row r="364" spans="1:22" ht="13" x14ac:dyDescent="0.15">
      <c r="A364" s="172"/>
      <c r="B364" s="173"/>
      <c r="C364" s="174"/>
      <c r="D364" s="170"/>
      <c r="E364" s="174"/>
      <c r="F364" s="170"/>
      <c r="G364" s="174"/>
      <c r="H364" s="170"/>
      <c r="I364" s="175"/>
      <c r="J364" s="174"/>
      <c r="K364" s="176"/>
      <c r="L364" s="174"/>
      <c r="M364" s="176"/>
      <c r="N364" s="174"/>
      <c r="O364" s="176"/>
      <c r="P364" s="173"/>
      <c r="Q364" s="173"/>
      <c r="R364" s="173"/>
      <c r="S364" s="177"/>
      <c r="T364" s="173"/>
      <c r="U364" s="173"/>
      <c r="V364" s="173"/>
    </row>
    <row r="365" spans="1:22" ht="13" x14ac:dyDescent="0.15">
      <c r="A365" s="172"/>
      <c r="B365" s="173"/>
      <c r="C365" s="174"/>
      <c r="D365" s="170"/>
      <c r="E365" s="174"/>
      <c r="F365" s="170"/>
      <c r="G365" s="174"/>
      <c r="H365" s="170"/>
      <c r="I365" s="175"/>
      <c r="J365" s="174"/>
      <c r="K365" s="176"/>
      <c r="L365" s="174"/>
      <c r="M365" s="176"/>
      <c r="N365" s="174"/>
      <c r="O365" s="176"/>
      <c r="P365" s="173"/>
      <c r="Q365" s="173"/>
      <c r="R365" s="173"/>
      <c r="S365" s="177"/>
      <c r="T365" s="173"/>
      <c r="U365" s="173"/>
      <c r="V365" s="173"/>
    </row>
    <row r="366" spans="1:22" ht="13" x14ac:dyDescent="0.15">
      <c r="A366" s="172"/>
      <c r="B366" s="173"/>
      <c r="C366" s="174"/>
      <c r="D366" s="170"/>
      <c r="E366" s="174"/>
      <c r="F366" s="170"/>
      <c r="G366" s="174"/>
      <c r="H366" s="170"/>
      <c r="I366" s="175"/>
      <c r="J366" s="174"/>
      <c r="K366" s="176"/>
      <c r="L366" s="174"/>
      <c r="M366" s="176"/>
      <c r="N366" s="174"/>
      <c r="O366" s="176"/>
      <c r="P366" s="173"/>
      <c r="Q366" s="173"/>
      <c r="R366" s="173"/>
      <c r="S366" s="177"/>
      <c r="T366" s="173"/>
      <c r="U366" s="173"/>
      <c r="V366" s="173"/>
    </row>
    <row r="367" spans="1:22" ht="13" x14ac:dyDescent="0.15">
      <c r="A367" s="172"/>
      <c r="B367" s="173"/>
      <c r="C367" s="174"/>
      <c r="D367" s="170"/>
      <c r="E367" s="174"/>
      <c r="F367" s="170"/>
      <c r="G367" s="174"/>
      <c r="H367" s="170"/>
      <c r="I367" s="175"/>
      <c r="J367" s="174"/>
      <c r="K367" s="176"/>
      <c r="L367" s="174"/>
      <c r="M367" s="176"/>
      <c r="N367" s="174"/>
      <c r="O367" s="176"/>
      <c r="P367" s="173"/>
      <c r="Q367" s="173"/>
      <c r="R367" s="173"/>
      <c r="S367" s="177"/>
      <c r="T367" s="173"/>
      <c r="U367" s="173"/>
      <c r="V367" s="173"/>
    </row>
    <row r="368" spans="1:22" ht="13" x14ac:dyDescent="0.15">
      <c r="A368" s="172"/>
      <c r="B368" s="173"/>
      <c r="C368" s="174"/>
      <c r="D368" s="170"/>
      <c r="E368" s="174"/>
      <c r="F368" s="170"/>
      <c r="G368" s="174"/>
      <c r="H368" s="170"/>
      <c r="I368" s="175"/>
      <c r="J368" s="174"/>
      <c r="K368" s="176"/>
      <c r="L368" s="174"/>
      <c r="M368" s="176"/>
      <c r="N368" s="174"/>
      <c r="O368" s="176"/>
      <c r="P368" s="173"/>
      <c r="Q368" s="173"/>
      <c r="R368" s="173"/>
      <c r="S368" s="177"/>
      <c r="T368" s="173"/>
      <c r="U368" s="173"/>
      <c r="V368" s="173"/>
    </row>
    <row r="369" spans="1:22" ht="13" x14ac:dyDescent="0.15">
      <c r="A369" s="172"/>
      <c r="B369" s="173"/>
      <c r="C369" s="174"/>
      <c r="D369" s="170"/>
      <c r="E369" s="174"/>
      <c r="F369" s="170"/>
      <c r="G369" s="174"/>
      <c r="H369" s="170"/>
      <c r="I369" s="175"/>
      <c r="J369" s="174"/>
      <c r="K369" s="176"/>
      <c r="L369" s="174"/>
      <c r="M369" s="176"/>
      <c r="N369" s="174"/>
      <c r="O369" s="176"/>
      <c r="P369" s="173"/>
      <c r="Q369" s="173"/>
      <c r="R369" s="173"/>
      <c r="S369" s="177"/>
      <c r="T369" s="173"/>
      <c r="U369" s="173"/>
      <c r="V369" s="173"/>
    </row>
    <row r="370" spans="1:22" ht="13" x14ac:dyDescent="0.15">
      <c r="A370" s="172"/>
      <c r="B370" s="173"/>
      <c r="C370" s="174"/>
      <c r="D370" s="170"/>
      <c r="E370" s="174"/>
      <c r="F370" s="170"/>
      <c r="G370" s="174"/>
      <c r="H370" s="170"/>
      <c r="I370" s="175"/>
      <c r="J370" s="174"/>
      <c r="K370" s="176"/>
      <c r="L370" s="174"/>
      <c r="M370" s="176"/>
      <c r="N370" s="174"/>
      <c r="O370" s="176"/>
      <c r="P370" s="173"/>
      <c r="Q370" s="173"/>
      <c r="R370" s="173"/>
      <c r="S370" s="177"/>
      <c r="T370" s="173"/>
      <c r="U370" s="173"/>
      <c r="V370" s="173"/>
    </row>
    <row r="371" spans="1:22" ht="13" x14ac:dyDescent="0.15">
      <c r="A371" s="172"/>
      <c r="B371" s="173"/>
      <c r="C371" s="174"/>
      <c r="D371" s="170"/>
      <c r="E371" s="174"/>
      <c r="F371" s="170"/>
      <c r="G371" s="174"/>
      <c r="H371" s="170"/>
      <c r="I371" s="175"/>
      <c r="J371" s="174"/>
      <c r="K371" s="176"/>
      <c r="L371" s="174"/>
      <c r="M371" s="176"/>
      <c r="N371" s="174"/>
      <c r="O371" s="176"/>
      <c r="P371" s="173"/>
      <c r="Q371" s="173"/>
      <c r="R371" s="173"/>
      <c r="S371" s="177"/>
      <c r="T371" s="173"/>
      <c r="U371" s="173"/>
      <c r="V371" s="173"/>
    </row>
    <row r="372" spans="1:22" ht="13" x14ac:dyDescent="0.15">
      <c r="A372" s="172"/>
      <c r="B372" s="173"/>
      <c r="C372" s="174"/>
      <c r="D372" s="170"/>
      <c r="E372" s="174"/>
      <c r="F372" s="170"/>
      <c r="G372" s="174"/>
      <c r="H372" s="170"/>
      <c r="I372" s="175"/>
      <c r="J372" s="174"/>
      <c r="K372" s="176"/>
      <c r="L372" s="174"/>
      <c r="M372" s="176"/>
      <c r="N372" s="174"/>
      <c r="O372" s="176"/>
      <c r="P372" s="173"/>
      <c r="Q372" s="173"/>
      <c r="R372" s="173"/>
      <c r="S372" s="177"/>
      <c r="T372" s="173"/>
      <c r="U372" s="173"/>
      <c r="V372" s="173"/>
    </row>
    <row r="373" spans="1:22" ht="13" x14ac:dyDescent="0.15">
      <c r="A373" s="172"/>
      <c r="B373" s="173"/>
      <c r="C373" s="174"/>
      <c r="D373" s="170"/>
      <c r="E373" s="174"/>
      <c r="F373" s="170"/>
      <c r="G373" s="174"/>
      <c r="H373" s="170"/>
      <c r="I373" s="175"/>
      <c r="J373" s="174"/>
      <c r="K373" s="176"/>
      <c r="L373" s="174"/>
      <c r="M373" s="176"/>
      <c r="N373" s="174"/>
      <c r="O373" s="176"/>
      <c r="P373" s="173"/>
      <c r="Q373" s="173"/>
      <c r="R373" s="173"/>
      <c r="S373" s="177"/>
      <c r="T373" s="173"/>
      <c r="U373" s="173"/>
      <c r="V373" s="173"/>
    </row>
    <row r="374" spans="1:22" ht="13" x14ac:dyDescent="0.15">
      <c r="A374" s="172"/>
      <c r="B374" s="173"/>
      <c r="C374" s="174"/>
      <c r="D374" s="170"/>
      <c r="E374" s="174"/>
      <c r="F374" s="170"/>
      <c r="G374" s="174"/>
      <c r="H374" s="170"/>
      <c r="I374" s="175"/>
      <c r="J374" s="174"/>
      <c r="K374" s="176"/>
      <c r="L374" s="174"/>
      <c r="M374" s="176"/>
      <c r="N374" s="174"/>
      <c r="O374" s="176"/>
      <c r="P374" s="173"/>
      <c r="Q374" s="173"/>
      <c r="R374" s="173"/>
      <c r="S374" s="177"/>
      <c r="T374" s="173"/>
      <c r="U374" s="173"/>
      <c r="V374" s="173"/>
    </row>
    <row r="375" spans="1:22" ht="13" x14ac:dyDescent="0.15">
      <c r="A375" s="172"/>
      <c r="B375" s="173"/>
      <c r="C375" s="174"/>
      <c r="D375" s="170"/>
      <c r="E375" s="174"/>
      <c r="F375" s="170"/>
      <c r="G375" s="174"/>
      <c r="H375" s="170"/>
      <c r="I375" s="175"/>
      <c r="J375" s="174"/>
      <c r="K375" s="176"/>
      <c r="L375" s="174"/>
      <c r="M375" s="176"/>
      <c r="N375" s="174"/>
      <c r="O375" s="176"/>
      <c r="P375" s="173"/>
      <c r="Q375" s="173"/>
      <c r="R375" s="173"/>
      <c r="S375" s="177"/>
      <c r="T375" s="173"/>
      <c r="U375" s="173"/>
      <c r="V375" s="173"/>
    </row>
    <row r="376" spans="1:22" ht="13" x14ac:dyDescent="0.15">
      <c r="A376" s="172"/>
      <c r="B376" s="173"/>
      <c r="C376" s="174"/>
      <c r="D376" s="170"/>
      <c r="E376" s="174"/>
      <c r="F376" s="170"/>
      <c r="G376" s="174"/>
      <c r="H376" s="170"/>
      <c r="I376" s="175"/>
      <c r="J376" s="174"/>
      <c r="K376" s="176"/>
      <c r="L376" s="174"/>
      <c r="M376" s="176"/>
      <c r="N376" s="174"/>
      <c r="O376" s="176"/>
      <c r="P376" s="173"/>
      <c r="Q376" s="173"/>
      <c r="R376" s="173"/>
      <c r="S376" s="177"/>
      <c r="T376" s="173"/>
      <c r="U376" s="173"/>
      <c r="V376" s="173"/>
    </row>
    <row r="377" spans="1:22" ht="13" x14ac:dyDescent="0.15">
      <c r="A377" s="172"/>
      <c r="B377" s="173"/>
      <c r="C377" s="174"/>
      <c r="D377" s="170"/>
      <c r="E377" s="174"/>
      <c r="F377" s="170"/>
      <c r="G377" s="174"/>
      <c r="H377" s="170"/>
      <c r="I377" s="175"/>
      <c r="J377" s="174"/>
      <c r="K377" s="176"/>
      <c r="L377" s="174"/>
      <c r="M377" s="176"/>
      <c r="N377" s="174"/>
      <c r="O377" s="176"/>
      <c r="P377" s="173"/>
      <c r="Q377" s="173"/>
      <c r="R377" s="173"/>
      <c r="S377" s="177"/>
      <c r="T377" s="173"/>
      <c r="U377" s="173"/>
      <c r="V377" s="173"/>
    </row>
    <row r="378" spans="1:22" ht="13" x14ac:dyDescent="0.15">
      <c r="A378" s="172"/>
      <c r="B378" s="173"/>
      <c r="C378" s="174"/>
      <c r="D378" s="170"/>
      <c r="E378" s="174"/>
      <c r="F378" s="170"/>
      <c r="G378" s="174"/>
      <c r="H378" s="170"/>
      <c r="I378" s="175"/>
      <c r="J378" s="174"/>
      <c r="K378" s="176"/>
      <c r="L378" s="174"/>
      <c r="M378" s="176"/>
      <c r="N378" s="174"/>
      <c r="O378" s="176"/>
      <c r="P378" s="173"/>
      <c r="Q378" s="173"/>
      <c r="R378" s="173"/>
      <c r="S378" s="177"/>
      <c r="T378" s="173"/>
      <c r="U378" s="173"/>
      <c r="V378" s="173"/>
    </row>
    <row r="379" spans="1:22" ht="13" x14ac:dyDescent="0.15">
      <c r="A379" s="172"/>
      <c r="B379" s="173"/>
      <c r="C379" s="174"/>
      <c r="D379" s="170"/>
      <c r="E379" s="174"/>
      <c r="F379" s="170"/>
      <c r="G379" s="174"/>
      <c r="H379" s="170"/>
      <c r="I379" s="175"/>
      <c r="J379" s="174"/>
      <c r="K379" s="176"/>
      <c r="L379" s="174"/>
      <c r="M379" s="176"/>
      <c r="N379" s="174"/>
      <c r="O379" s="176"/>
      <c r="P379" s="173"/>
      <c r="Q379" s="173"/>
      <c r="R379" s="173"/>
      <c r="S379" s="177"/>
      <c r="T379" s="173"/>
      <c r="U379" s="173"/>
      <c r="V379" s="173"/>
    </row>
    <row r="380" spans="1:22" ht="13" x14ac:dyDescent="0.15">
      <c r="A380" s="172"/>
      <c r="B380" s="173"/>
      <c r="C380" s="174"/>
      <c r="D380" s="170"/>
      <c r="E380" s="174"/>
      <c r="F380" s="170"/>
      <c r="G380" s="174"/>
      <c r="H380" s="170"/>
      <c r="I380" s="175"/>
      <c r="J380" s="174"/>
      <c r="K380" s="176"/>
      <c r="L380" s="174"/>
      <c r="M380" s="176"/>
      <c r="N380" s="174"/>
      <c r="O380" s="176"/>
      <c r="P380" s="173"/>
      <c r="Q380" s="173"/>
      <c r="R380" s="173"/>
      <c r="S380" s="177"/>
      <c r="T380" s="173"/>
      <c r="U380" s="173"/>
      <c r="V380" s="173"/>
    </row>
    <row r="381" spans="1:22" ht="13" x14ac:dyDescent="0.15">
      <c r="A381" s="172"/>
      <c r="B381" s="173"/>
      <c r="C381" s="174"/>
      <c r="D381" s="170"/>
      <c r="E381" s="174"/>
      <c r="F381" s="170"/>
      <c r="G381" s="174"/>
      <c r="H381" s="170"/>
      <c r="I381" s="175"/>
      <c r="J381" s="174"/>
      <c r="K381" s="176"/>
      <c r="L381" s="174"/>
      <c r="M381" s="176"/>
      <c r="N381" s="174"/>
      <c r="O381" s="176"/>
      <c r="P381" s="173"/>
      <c r="Q381" s="173"/>
      <c r="R381" s="173"/>
      <c r="S381" s="177"/>
      <c r="T381" s="173"/>
      <c r="U381" s="173"/>
      <c r="V381" s="173"/>
    </row>
    <row r="382" spans="1:22" ht="13" x14ac:dyDescent="0.15">
      <c r="A382" s="172"/>
      <c r="B382" s="173"/>
      <c r="C382" s="174"/>
      <c r="D382" s="170"/>
      <c r="E382" s="174"/>
      <c r="F382" s="170"/>
      <c r="G382" s="174"/>
      <c r="H382" s="170"/>
      <c r="I382" s="175"/>
      <c r="J382" s="174"/>
      <c r="K382" s="176"/>
      <c r="L382" s="174"/>
      <c r="M382" s="176"/>
      <c r="N382" s="174"/>
      <c r="O382" s="176"/>
      <c r="P382" s="173"/>
      <c r="Q382" s="173"/>
      <c r="R382" s="173"/>
      <c r="S382" s="177"/>
      <c r="T382" s="173"/>
      <c r="U382" s="173"/>
      <c r="V382" s="173"/>
    </row>
    <row r="383" spans="1:22" ht="13" x14ac:dyDescent="0.15">
      <c r="A383" s="172"/>
      <c r="B383" s="173"/>
      <c r="C383" s="174"/>
      <c r="D383" s="170"/>
      <c r="E383" s="174"/>
      <c r="F383" s="170"/>
      <c r="G383" s="174"/>
      <c r="H383" s="170"/>
      <c r="I383" s="175"/>
      <c r="J383" s="174"/>
      <c r="K383" s="176"/>
      <c r="L383" s="174"/>
      <c r="M383" s="176"/>
      <c r="N383" s="174"/>
      <c r="O383" s="176"/>
      <c r="P383" s="173"/>
      <c r="Q383" s="173"/>
      <c r="R383" s="173"/>
      <c r="S383" s="177"/>
      <c r="T383" s="173"/>
      <c r="U383" s="173"/>
      <c r="V383" s="173"/>
    </row>
    <row r="384" spans="1:22" ht="13" x14ac:dyDescent="0.15">
      <c r="A384" s="172"/>
      <c r="B384" s="173"/>
      <c r="C384" s="174"/>
      <c r="D384" s="170"/>
      <c r="E384" s="174"/>
      <c r="F384" s="170"/>
      <c r="G384" s="174"/>
      <c r="H384" s="170"/>
      <c r="I384" s="175"/>
      <c r="J384" s="174"/>
      <c r="K384" s="176"/>
      <c r="L384" s="174"/>
      <c r="M384" s="176"/>
      <c r="N384" s="174"/>
      <c r="O384" s="176"/>
      <c r="P384" s="173"/>
      <c r="Q384" s="173"/>
      <c r="R384" s="173"/>
      <c r="S384" s="177"/>
      <c r="T384" s="173"/>
      <c r="U384" s="173"/>
      <c r="V384" s="173"/>
    </row>
    <row r="385" spans="1:22" ht="13" x14ac:dyDescent="0.15">
      <c r="A385" s="172"/>
      <c r="B385" s="173"/>
      <c r="C385" s="174"/>
      <c r="D385" s="170"/>
      <c r="E385" s="174"/>
      <c r="F385" s="170"/>
      <c r="G385" s="174"/>
      <c r="H385" s="170"/>
      <c r="I385" s="175"/>
      <c r="J385" s="174"/>
      <c r="K385" s="176"/>
      <c r="L385" s="174"/>
      <c r="M385" s="176"/>
      <c r="N385" s="174"/>
      <c r="O385" s="176"/>
      <c r="P385" s="173"/>
      <c r="Q385" s="173"/>
      <c r="R385" s="173"/>
      <c r="S385" s="177"/>
      <c r="T385" s="173"/>
      <c r="U385" s="173"/>
      <c r="V385" s="173"/>
    </row>
    <row r="386" spans="1:22" ht="13" x14ac:dyDescent="0.15">
      <c r="A386" s="172"/>
      <c r="B386" s="173"/>
      <c r="C386" s="174"/>
      <c r="D386" s="170"/>
      <c r="E386" s="174"/>
      <c r="F386" s="170"/>
      <c r="G386" s="174"/>
      <c r="H386" s="170"/>
      <c r="I386" s="175"/>
      <c r="J386" s="174"/>
      <c r="K386" s="176"/>
      <c r="L386" s="174"/>
      <c r="M386" s="176"/>
      <c r="N386" s="174"/>
      <c r="O386" s="176"/>
      <c r="P386" s="173"/>
      <c r="Q386" s="173"/>
      <c r="R386" s="173"/>
      <c r="S386" s="177"/>
      <c r="T386" s="173"/>
      <c r="U386" s="173"/>
      <c r="V386" s="173"/>
    </row>
    <row r="387" spans="1:22" ht="13" x14ac:dyDescent="0.15">
      <c r="A387" s="172"/>
      <c r="B387" s="173"/>
      <c r="C387" s="174"/>
      <c r="D387" s="170"/>
      <c r="E387" s="174"/>
      <c r="F387" s="170"/>
      <c r="G387" s="174"/>
      <c r="H387" s="170"/>
      <c r="I387" s="175"/>
      <c r="J387" s="174"/>
      <c r="K387" s="176"/>
      <c r="L387" s="174"/>
      <c r="M387" s="176"/>
      <c r="N387" s="174"/>
      <c r="O387" s="176"/>
      <c r="P387" s="173"/>
      <c r="Q387" s="173"/>
      <c r="R387" s="173"/>
      <c r="S387" s="177"/>
      <c r="T387" s="173"/>
      <c r="U387" s="173"/>
      <c r="V387" s="173"/>
    </row>
    <row r="388" spans="1:22" ht="13" x14ac:dyDescent="0.15">
      <c r="A388" s="172"/>
      <c r="B388" s="173"/>
      <c r="C388" s="174"/>
      <c r="D388" s="170"/>
      <c r="E388" s="174"/>
      <c r="F388" s="170"/>
      <c r="G388" s="174"/>
      <c r="H388" s="170"/>
      <c r="I388" s="175"/>
      <c r="J388" s="174"/>
      <c r="K388" s="176"/>
      <c r="L388" s="174"/>
      <c r="M388" s="176"/>
      <c r="N388" s="174"/>
      <c r="O388" s="176"/>
      <c r="P388" s="173"/>
      <c r="Q388" s="173"/>
      <c r="R388" s="173"/>
      <c r="S388" s="177"/>
      <c r="T388" s="173"/>
      <c r="U388" s="173"/>
      <c r="V388" s="173"/>
    </row>
    <row r="389" spans="1:22" ht="13" x14ac:dyDescent="0.15">
      <c r="A389" s="172"/>
      <c r="B389" s="173"/>
      <c r="C389" s="174"/>
      <c r="D389" s="170"/>
      <c r="E389" s="174"/>
      <c r="F389" s="170"/>
      <c r="G389" s="174"/>
      <c r="H389" s="170"/>
      <c r="I389" s="175"/>
      <c r="J389" s="174"/>
      <c r="K389" s="176"/>
      <c r="L389" s="174"/>
      <c r="M389" s="176"/>
      <c r="N389" s="174"/>
      <c r="O389" s="176"/>
      <c r="P389" s="173"/>
      <c r="Q389" s="173"/>
      <c r="R389" s="173"/>
      <c r="S389" s="177"/>
      <c r="T389" s="173"/>
      <c r="U389" s="173"/>
      <c r="V389" s="173"/>
    </row>
    <row r="390" spans="1:22" ht="13" x14ac:dyDescent="0.15">
      <c r="A390" s="172"/>
      <c r="B390" s="173"/>
      <c r="C390" s="174"/>
      <c r="D390" s="170"/>
      <c r="E390" s="174"/>
      <c r="F390" s="170"/>
      <c r="G390" s="174"/>
      <c r="H390" s="170"/>
      <c r="I390" s="175"/>
      <c r="J390" s="174"/>
      <c r="K390" s="176"/>
      <c r="L390" s="174"/>
      <c r="M390" s="176"/>
      <c r="N390" s="174"/>
      <c r="O390" s="176"/>
      <c r="P390" s="173"/>
      <c r="Q390" s="173"/>
      <c r="R390" s="173"/>
      <c r="S390" s="177"/>
      <c r="T390" s="173"/>
      <c r="U390" s="173"/>
      <c r="V390" s="173"/>
    </row>
    <row r="391" spans="1:22" ht="13" x14ac:dyDescent="0.15">
      <c r="A391" s="172"/>
      <c r="B391" s="173"/>
      <c r="C391" s="174"/>
      <c r="D391" s="170"/>
      <c r="E391" s="174"/>
      <c r="F391" s="170"/>
      <c r="G391" s="174"/>
      <c r="H391" s="170"/>
      <c r="I391" s="175"/>
      <c r="J391" s="174"/>
      <c r="K391" s="176"/>
      <c r="L391" s="174"/>
      <c r="M391" s="176"/>
      <c r="N391" s="174"/>
      <c r="O391" s="176"/>
      <c r="P391" s="173"/>
      <c r="Q391" s="173"/>
      <c r="R391" s="173"/>
      <c r="S391" s="177"/>
      <c r="T391" s="173"/>
      <c r="U391" s="173"/>
      <c r="V391" s="173"/>
    </row>
    <row r="392" spans="1:22" ht="13" x14ac:dyDescent="0.15">
      <c r="A392" s="172"/>
      <c r="B392" s="173"/>
      <c r="C392" s="174"/>
      <c r="D392" s="170"/>
      <c r="E392" s="174"/>
      <c r="F392" s="170"/>
      <c r="G392" s="174"/>
      <c r="H392" s="170"/>
      <c r="I392" s="175"/>
      <c r="J392" s="174"/>
      <c r="K392" s="176"/>
      <c r="L392" s="174"/>
      <c r="M392" s="176"/>
      <c r="N392" s="174"/>
      <c r="O392" s="176"/>
      <c r="P392" s="173"/>
      <c r="Q392" s="173"/>
      <c r="R392" s="173"/>
      <c r="S392" s="177"/>
      <c r="T392" s="173"/>
      <c r="U392" s="173"/>
      <c r="V392" s="173"/>
    </row>
    <row r="393" spans="1:22" ht="13" x14ac:dyDescent="0.15">
      <c r="A393" s="172"/>
      <c r="B393" s="173"/>
      <c r="C393" s="174"/>
      <c r="D393" s="170"/>
      <c r="E393" s="174"/>
      <c r="F393" s="170"/>
      <c r="G393" s="174"/>
      <c r="H393" s="170"/>
      <c r="I393" s="175"/>
      <c r="J393" s="174"/>
      <c r="K393" s="176"/>
      <c r="L393" s="174"/>
      <c r="M393" s="176"/>
      <c r="N393" s="174"/>
      <c r="O393" s="176"/>
      <c r="P393" s="173"/>
      <c r="Q393" s="173"/>
      <c r="R393" s="173"/>
      <c r="S393" s="177"/>
      <c r="T393" s="173"/>
      <c r="U393" s="173"/>
      <c r="V393" s="173"/>
    </row>
    <row r="394" spans="1:22" ht="13" x14ac:dyDescent="0.15">
      <c r="A394" s="172"/>
      <c r="B394" s="173"/>
      <c r="C394" s="174"/>
      <c r="D394" s="170"/>
      <c r="E394" s="174"/>
      <c r="F394" s="170"/>
      <c r="G394" s="174"/>
      <c r="H394" s="170"/>
      <c r="I394" s="175"/>
      <c r="J394" s="174"/>
      <c r="K394" s="176"/>
      <c r="L394" s="174"/>
      <c r="M394" s="176"/>
      <c r="N394" s="174"/>
      <c r="O394" s="176"/>
      <c r="P394" s="173"/>
      <c r="Q394" s="173"/>
      <c r="R394" s="173"/>
      <c r="S394" s="177"/>
      <c r="T394" s="173"/>
      <c r="U394" s="173"/>
      <c r="V394" s="173"/>
    </row>
    <row r="395" spans="1:22" ht="13" x14ac:dyDescent="0.15">
      <c r="A395" s="172"/>
      <c r="B395" s="173"/>
      <c r="C395" s="174"/>
      <c r="D395" s="170"/>
      <c r="E395" s="174"/>
      <c r="F395" s="170"/>
      <c r="G395" s="174"/>
      <c r="H395" s="170"/>
      <c r="I395" s="175"/>
      <c r="J395" s="174"/>
      <c r="K395" s="176"/>
      <c r="L395" s="174"/>
      <c r="M395" s="176"/>
      <c r="N395" s="174"/>
      <c r="O395" s="176"/>
      <c r="P395" s="173"/>
      <c r="Q395" s="173"/>
      <c r="R395" s="173"/>
      <c r="S395" s="177"/>
      <c r="T395" s="173"/>
      <c r="U395" s="173"/>
      <c r="V395" s="173"/>
    </row>
    <row r="396" spans="1:22" ht="13" x14ac:dyDescent="0.15">
      <c r="A396" s="172"/>
      <c r="B396" s="173"/>
      <c r="C396" s="174"/>
      <c r="D396" s="170"/>
      <c r="E396" s="174"/>
      <c r="F396" s="170"/>
      <c r="G396" s="174"/>
      <c r="H396" s="170"/>
      <c r="I396" s="175"/>
      <c r="J396" s="174"/>
      <c r="K396" s="176"/>
      <c r="L396" s="174"/>
      <c r="M396" s="176"/>
      <c r="N396" s="174"/>
      <c r="O396" s="176"/>
      <c r="P396" s="173"/>
      <c r="Q396" s="173"/>
      <c r="R396" s="173"/>
      <c r="S396" s="177"/>
      <c r="T396" s="173"/>
      <c r="U396" s="173"/>
      <c r="V396" s="173"/>
    </row>
    <row r="397" spans="1:22" ht="13" x14ac:dyDescent="0.15">
      <c r="A397" s="172"/>
      <c r="B397" s="173"/>
      <c r="C397" s="174"/>
      <c r="D397" s="170"/>
      <c r="E397" s="174"/>
      <c r="F397" s="170"/>
      <c r="G397" s="174"/>
      <c r="H397" s="170"/>
      <c r="I397" s="175"/>
      <c r="J397" s="174"/>
      <c r="K397" s="176"/>
      <c r="L397" s="174"/>
      <c r="M397" s="176"/>
      <c r="N397" s="174"/>
      <c r="O397" s="176"/>
      <c r="P397" s="173"/>
      <c r="Q397" s="173"/>
      <c r="R397" s="173"/>
      <c r="S397" s="177"/>
      <c r="T397" s="173"/>
      <c r="U397" s="173"/>
      <c r="V397" s="173"/>
    </row>
    <row r="398" spans="1:22" ht="13" x14ac:dyDescent="0.15">
      <c r="A398" s="172"/>
      <c r="B398" s="173"/>
      <c r="C398" s="174"/>
      <c r="D398" s="170"/>
      <c r="E398" s="174"/>
      <c r="F398" s="170"/>
      <c r="G398" s="174"/>
      <c r="H398" s="170"/>
      <c r="I398" s="175"/>
      <c r="J398" s="174"/>
      <c r="K398" s="176"/>
      <c r="L398" s="174"/>
      <c r="M398" s="176"/>
      <c r="N398" s="174"/>
      <c r="O398" s="176"/>
      <c r="P398" s="173"/>
      <c r="Q398" s="173"/>
      <c r="R398" s="173"/>
      <c r="S398" s="177"/>
      <c r="T398" s="173"/>
      <c r="U398" s="173"/>
      <c r="V398" s="173"/>
    </row>
    <row r="399" spans="1:22" ht="13" x14ac:dyDescent="0.15">
      <c r="A399" s="172"/>
      <c r="B399" s="173"/>
      <c r="C399" s="174"/>
      <c r="D399" s="170"/>
      <c r="E399" s="174"/>
      <c r="F399" s="170"/>
      <c r="G399" s="174"/>
      <c r="H399" s="170"/>
      <c r="I399" s="175"/>
      <c r="J399" s="174"/>
      <c r="K399" s="176"/>
      <c r="L399" s="174"/>
      <c r="M399" s="176"/>
      <c r="N399" s="174"/>
      <c r="O399" s="176"/>
      <c r="P399" s="173"/>
      <c r="Q399" s="173"/>
      <c r="R399" s="173"/>
      <c r="S399" s="177"/>
      <c r="T399" s="173"/>
      <c r="U399" s="173"/>
      <c r="V399" s="173"/>
    </row>
    <row r="400" spans="1:22" ht="13" x14ac:dyDescent="0.15">
      <c r="A400" s="172"/>
      <c r="B400" s="173"/>
      <c r="C400" s="174"/>
      <c r="D400" s="170"/>
      <c r="E400" s="174"/>
      <c r="F400" s="170"/>
      <c r="G400" s="174"/>
      <c r="H400" s="170"/>
      <c r="I400" s="175"/>
      <c r="J400" s="174"/>
      <c r="K400" s="176"/>
      <c r="L400" s="174"/>
      <c r="M400" s="176"/>
      <c r="N400" s="174"/>
      <c r="O400" s="176"/>
      <c r="P400" s="173"/>
      <c r="Q400" s="173"/>
      <c r="R400" s="173"/>
      <c r="S400" s="177"/>
      <c r="T400" s="173"/>
      <c r="U400" s="173"/>
      <c r="V400" s="173"/>
    </row>
    <row r="401" spans="1:22" ht="13" x14ac:dyDescent="0.15">
      <c r="A401" s="172"/>
      <c r="B401" s="173"/>
      <c r="C401" s="174"/>
      <c r="D401" s="170"/>
      <c r="E401" s="174"/>
      <c r="F401" s="170"/>
      <c r="G401" s="174"/>
      <c r="H401" s="170"/>
      <c r="I401" s="175"/>
      <c r="J401" s="174"/>
      <c r="K401" s="176"/>
      <c r="L401" s="174"/>
      <c r="M401" s="176"/>
      <c r="N401" s="174"/>
      <c r="O401" s="176"/>
      <c r="P401" s="173"/>
      <c r="Q401" s="173"/>
      <c r="R401" s="173"/>
      <c r="S401" s="177"/>
      <c r="T401" s="173"/>
      <c r="U401" s="173"/>
      <c r="V401" s="173"/>
    </row>
    <row r="402" spans="1:22" ht="13" x14ac:dyDescent="0.15">
      <c r="A402" s="172"/>
      <c r="B402" s="173"/>
      <c r="C402" s="174"/>
      <c r="D402" s="170"/>
      <c r="E402" s="174"/>
      <c r="F402" s="170"/>
      <c r="G402" s="174"/>
      <c r="H402" s="170"/>
      <c r="I402" s="175"/>
      <c r="J402" s="174"/>
      <c r="K402" s="176"/>
      <c r="L402" s="174"/>
      <c r="M402" s="176"/>
      <c r="N402" s="174"/>
      <c r="O402" s="176"/>
      <c r="P402" s="173"/>
      <c r="Q402" s="173"/>
      <c r="R402" s="173"/>
      <c r="S402" s="177"/>
      <c r="T402" s="173"/>
      <c r="U402" s="173"/>
      <c r="V402" s="173"/>
    </row>
    <row r="403" spans="1:22" ht="13" x14ac:dyDescent="0.15">
      <c r="A403" s="172"/>
      <c r="B403" s="173"/>
      <c r="C403" s="174"/>
      <c r="D403" s="170"/>
      <c r="E403" s="174"/>
      <c r="F403" s="170"/>
      <c r="G403" s="174"/>
      <c r="H403" s="170"/>
      <c r="I403" s="175"/>
      <c r="J403" s="174"/>
      <c r="K403" s="176"/>
      <c r="L403" s="174"/>
      <c r="M403" s="176"/>
      <c r="N403" s="174"/>
      <c r="O403" s="176"/>
      <c r="P403" s="173"/>
      <c r="Q403" s="173"/>
      <c r="R403" s="173"/>
      <c r="S403" s="177"/>
      <c r="T403" s="173"/>
      <c r="U403" s="173"/>
      <c r="V403" s="173"/>
    </row>
    <row r="404" spans="1:22" ht="13" x14ac:dyDescent="0.15">
      <c r="A404" s="172"/>
      <c r="B404" s="173"/>
      <c r="C404" s="174"/>
      <c r="D404" s="170"/>
      <c r="E404" s="174"/>
      <c r="F404" s="170"/>
      <c r="G404" s="174"/>
      <c r="H404" s="170"/>
      <c r="I404" s="175"/>
      <c r="J404" s="174"/>
      <c r="K404" s="176"/>
      <c r="L404" s="174"/>
      <c r="M404" s="176"/>
      <c r="N404" s="174"/>
      <c r="O404" s="176"/>
      <c r="P404" s="173"/>
      <c r="Q404" s="173"/>
      <c r="R404" s="173"/>
      <c r="S404" s="177"/>
      <c r="T404" s="173"/>
      <c r="U404" s="173"/>
      <c r="V404" s="173"/>
    </row>
    <row r="405" spans="1:22" ht="13" x14ac:dyDescent="0.15">
      <c r="A405" s="172"/>
      <c r="B405" s="173"/>
      <c r="C405" s="174"/>
      <c r="D405" s="170"/>
      <c r="E405" s="174"/>
      <c r="F405" s="170"/>
      <c r="G405" s="174"/>
      <c r="H405" s="170"/>
      <c r="I405" s="175"/>
      <c r="J405" s="174"/>
      <c r="K405" s="176"/>
      <c r="L405" s="174"/>
      <c r="M405" s="176"/>
      <c r="N405" s="174"/>
      <c r="O405" s="176"/>
      <c r="P405" s="173"/>
      <c r="Q405" s="173"/>
      <c r="R405" s="173"/>
      <c r="S405" s="177"/>
      <c r="T405" s="173"/>
      <c r="U405" s="173"/>
      <c r="V405" s="173"/>
    </row>
    <row r="406" spans="1:22" ht="13" x14ac:dyDescent="0.15">
      <c r="A406" s="172"/>
      <c r="B406" s="173"/>
      <c r="C406" s="174"/>
      <c r="D406" s="170"/>
      <c r="E406" s="174"/>
      <c r="F406" s="170"/>
      <c r="G406" s="174"/>
      <c r="H406" s="170"/>
      <c r="I406" s="175"/>
      <c r="J406" s="174"/>
      <c r="K406" s="176"/>
      <c r="L406" s="174"/>
      <c r="M406" s="176"/>
      <c r="N406" s="174"/>
      <c r="O406" s="176"/>
      <c r="P406" s="173"/>
      <c r="Q406" s="173"/>
      <c r="R406" s="173"/>
      <c r="S406" s="177"/>
      <c r="T406" s="173"/>
      <c r="U406" s="173"/>
      <c r="V406" s="173"/>
    </row>
    <row r="407" spans="1:22" ht="13" x14ac:dyDescent="0.15">
      <c r="A407" s="172"/>
      <c r="B407" s="173"/>
      <c r="C407" s="174"/>
      <c r="D407" s="170"/>
      <c r="E407" s="174"/>
      <c r="F407" s="170"/>
      <c r="G407" s="174"/>
      <c r="H407" s="170"/>
      <c r="I407" s="175"/>
      <c r="J407" s="174"/>
      <c r="K407" s="176"/>
      <c r="L407" s="174"/>
      <c r="M407" s="176"/>
      <c r="N407" s="174"/>
      <c r="O407" s="176"/>
      <c r="P407" s="173"/>
      <c r="Q407" s="173"/>
      <c r="R407" s="173"/>
      <c r="S407" s="177"/>
      <c r="T407" s="173"/>
      <c r="U407" s="173"/>
      <c r="V407" s="173"/>
    </row>
    <row r="408" spans="1:22" ht="13" x14ac:dyDescent="0.15">
      <c r="A408" s="172"/>
      <c r="B408" s="173"/>
      <c r="C408" s="174"/>
      <c r="D408" s="170"/>
      <c r="E408" s="174"/>
      <c r="F408" s="170"/>
      <c r="G408" s="174"/>
      <c r="H408" s="170"/>
      <c r="I408" s="175"/>
      <c r="J408" s="174"/>
      <c r="K408" s="176"/>
      <c r="L408" s="174"/>
      <c r="M408" s="176"/>
      <c r="N408" s="174"/>
      <c r="O408" s="176"/>
      <c r="P408" s="173"/>
      <c r="Q408" s="173"/>
      <c r="R408" s="173"/>
      <c r="S408" s="177"/>
      <c r="T408" s="173"/>
      <c r="U408" s="173"/>
      <c r="V408" s="173"/>
    </row>
    <row r="409" spans="1:22" ht="13" x14ac:dyDescent="0.15">
      <c r="A409" s="172"/>
      <c r="B409" s="173"/>
      <c r="C409" s="174"/>
      <c r="D409" s="170"/>
      <c r="E409" s="174"/>
      <c r="F409" s="170"/>
      <c r="G409" s="174"/>
      <c r="H409" s="170"/>
      <c r="I409" s="175"/>
      <c r="J409" s="174"/>
      <c r="K409" s="176"/>
      <c r="L409" s="174"/>
      <c r="M409" s="176"/>
      <c r="N409" s="174"/>
      <c r="O409" s="176"/>
      <c r="P409" s="173"/>
      <c r="Q409" s="173"/>
      <c r="R409" s="173"/>
      <c r="S409" s="177"/>
      <c r="T409" s="173"/>
      <c r="U409" s="173"/>
      <c r="V409" s="173"/>
    </row>
    <row r="410" spans="1:22" ht="13" x14ac:dyDescent="0.15">
      <c r="A410" s="172"/>
      <c r="B410" s="173"/>
      <c r="C410" s="174"/>
      <c r="D410" s="170"/>
      <c r="E410" s="174"/>
      <c r="F410" s="170"/>
      <c r="G410" s="174"/>
      <c r="H410" s="170"/>
      <c r="I410" s="175"/>
      <c r="J410" s="174"/>
      <c r="K410" s="176"/>
      <c r="L410" s="174"/>
      <c r="M410" s="176"/>
      <c r="N410" s="174"/>
      <c r="O410" s="176"/>
      <c r="P410" s="173"/>
      <c r="Q410" s="173"/>
      <c r="R410" s="173"/>
      <c r="S410" s="177"/>
      <c r="T410" s="173"/>
      <c r="U410" s="173"/>
      <c r="V410" s="173"/>
    </row>
    <row r="411" spans="1:22" ht="13" x14ac:dyDescent="0.15">
      <c r="A411" s="172"/>
      <c r="B411" s="173"/>
      <c r="C411" s="174"/>
      <c r="D411" s="170"/>
      <c r="E411" s="174"/>
      <c r="F411" s="170"/>
      <c r="G411" s="174"/>
      <c r="H411" s="170"/>
      <c r="I411" s="175"/>
      <c r="J411" s="174"/>
      <c r="K411" s="176"/>
      <c r="L411" s="174"/>
      <c r="M411" s="176"/>
      <c r="N411" s="174"/>
      <c r="O411" s="176"/>
      <c r="P411" s="173"/>
      <c r="Q411" s="173"/>
      <c r="R411" s="173"/>
      <c r="S411" s="177"/>
      <c r="T411" s="173"/>
      <c r="U411" s="173"/>
      <c r="V411" s="173"/>
    </row>
    <row r="412" spans="1:22" ht="13" x14ac:dyDescent="0.15">
      <c r="A412" s="172"/>
      <c r="B412" s="173"/>
      <c r="C412" s="174"/>
      <c r="D412" s="170"/>
      <c r="E412" s="174"/>
      <c r="F412" s="170"/>
      <c r="G412" s="174"/>
      <c r="H412" s="170"/>
      <c r="I412" s="175"/>
      <c r="J412" s="174"/>
      <c r="K412" s="176"/>
      <c r="L412" s="174"/>
      <c r="M412" s="176"/>
      <c r="N412" s="174"/>
      <c r="O412" s="176"/>
      <c r="P412" s="173"/>
      <c r="Q412" s="173"/>
      <c r="R412" s="173"/>
      <c r="S412" s="177"/>
      <c r="T412" s="173"/>
      <c r="U412" s="173"/>
      <c r="V412" s="173"/>
    </row>
    <row r="413" spans="1:22" ht="13" x14ac:dyDescent="0.15">
      <c r="A413" s="172"/>
      <c r="B413" s="173"/>
      <c r="C413" s="174"/>
      <c r="D413" s="170"/>
      <c r="E413" s="174"/>
      <c r="F413" s="170"/>
      <c r="G413" s="174"/>
      <c r="H413" s="170"/>
      <c r="I413" s="175"/>
      <c r="J413" s="174"/>
      <c r="K413" s="176"/>
      <c r="L413" s="174"/>
      <c r="M413" s="176"/>
      <c r="N413" s="174"/>
      <c r="O413" s="176"/>
      <c r="P413" s="173"/>
      <c r="Q413" s="173"/>
      <c r="R413" s="173"/>
      <c r="S413" s="177"/>
      <c r="T413" s="173"/>
      <c r="U413" s="173"/>
      <c r="V413" s="173"/>
    </row>
    <row r="414" spans="1:22" ht="13" x14ac:dyDescent="0.15">
      <c r="A414" s="172"/>
      <c r="B414" s="173"/>
      <c r="C414" s="174"/>
      <c r="D414" s="170"/>
      <c r="E414" s="174"/>
      <c r="F414" s="170"/>
      <c r="G414" s="174"/>
      <c r="H414" s="170"/>
      <c r="I414" s="175"/>
      <c r="J414" s="174"/>
      <c r="K414" s="176"/>
      <c r="L414" s="174"/>
      <c r="M414" s="176"/>
      <c r="N414" s="174"/>
      <c r="O414" s="176"/>
      <c r="P414" s="173"/>
      <c r="Q414" s="173"/>
      <c r="R414" s="173"/>
      <c r="S414" s="177"/>
      <c r="T414" s="173"/>
      <c r="U414" s="173"/>
      <c r="V414" s="173"/>
    </row>
    <row r="415" spans="1:22" ht="13" x14ac:dyDescent="0.15">
      <c r="A415" s="172"/>
      <c r="B415" s="173"/>
      <c r="C415" s="174"/>
      <c r="D415" s="170"/>
      <c r="E415" s="174"/>
      <c r="F415" s="170"/>
      <c r="G415" s="174"/>
      <c r="H415" s="170"/>
      <c r="I415" s="175"/>
      <c r="J415" s="174"/>
      <c r="K415" s="176"/>
      <c r="L415" s="174"/>
      <c r="M415" s="176"/>
      <c r="N415" s="174"/>
      <c r="O415" s="176"/>
      <c r="P415" s="173"/>
      <c r="Q415" s="173"/>
      <c r="R415" s="173"/>
      <c r="S415" s="177"/>
      <c r="T415" s="173"/>
      <c r="U415" s="173"/>
      <c r="V415" s="173"/>
    </row>
    <row r="416" spans="1:22" ht="13" x14ac:dyDescent="0.15">
      <c r="A416" s="172"/>
      <c r="B416" s="173"/>
      <c r="C416" s="174"/>
      <c r="D416" s="170"/>
      <c r="E416" s="174"/>
      <c r="F416" s="170"/>
      <c r="G416" s="174"/>
      <c r="H416" s="170"/>
      <c r="I416" s="175"/>
      <c r="J416" s="174"/>
      <c r="K416" s="176"/>
      <c r="L416" s="174"/>
      <c r="M416" s="176"/>
      <c r="N416" s="174"/>
      <c r="O416" s="176"/>
      <c r="P416" s="173"/>
      <c r="Q416" s="173"/>
      <c r="R416" s="173"/>
      <c r="S416" s="177"/>
      <c r="T416" s="173"/>
      <c r="U416" s="173"/>
      <c r="V416" s="173"/>
    </row>
    <row r="417" spans="1:22" ht="13" x14ac:dyDescent="0.15">
      <c r="A417" s="172"/>
      <c r="B417" s="173"/>
      <c r="C417" s="174"/>
      <c r="D417" s="170"/>
      <c r="E417" s="174"/>
      <c r="F417" s="170"/>
      <c r="G417" s="174"/>
      <c r="H417" s="170"/>
      <c r="I417" s="175"/>
      <c r="J417" s="174"/>
      <c r="K417" s="176"/>
      <c r="L417" s="174"/>
      <c r="M417" s="176"/>
      <c r="N417" s="174"/>
      <c r="O417" s="176"/>
      <c r="P417" s="173"/>
      <c r="Q417" s="173"/>
      <c r="R417" s="173"/>
      <c r="S417" s="177"/>
      <c r="T417" s="173"/>
      <c r="U417" s="173"/>
      <c r="V417" s="173"/>
    </row>
    <row r="418" spans="1:22" ht="13" x14ac:dyDescent="0.15">
      <c r="A418" s="172"/>
      <c r="B418" s="173"/>
      <c r="C418" s="174"/>
      <c r="D418" s="170"/>
      <c r="E418" s="174"/>
      <c r="F418" s="170"/>
      <c r="G418" s="174"/>
      <c r="H418" s="170"/>
      <c r="I418" s="175"/>
      <c r="J418" s="174"/>
      <c r="K418" s="176"/>
      <c r="L418" s="174"/>
      <c r="M418" s="176"/>
      <c r="N418" s="174"/>
      <c r="O418" s="176"/>
      <c r="P418" s="173"/>
      <c r="Q418" s="173"/>
      <c r="R418" s="173"/>
      <c r="S418" s="177"/>
      <c r="T418" s="173"/>
      <c r="U418" s="173"/>
      <c r="V418" s="173"/>
    </row>
    <row r="419" spans="1:22" ht="13" x14ac:dyDescent="0.15">
      <c r="A419" s="172"/>
      <c r="B419" s="173"/>
      <c r="C419" s="174"/>
      <c r="D419" s="170"/>
      <c r="E419" s="174"/>
      <c r="F419" s="170"/>
      <c r="G419" s="174"/>
      <c r="H419" s="170"/>
      <c r="I419" s="175"/>
      <c r="J419" s="174"/>
      <c r="K419" s="176"/>
      <c r="L419" s="174"/>
      <c r="M419" s="176"/>
      <c r="N419" s="174"/>
      <c r="O419" s="176"/>
      <c r="P419" s="173"/>
      <c r="Q419" s="173"/>
      <c r="R419" s="173"/>
      <c r="S419" s="177"/>
      <c r="T419" s="173"/>
      <c r="U419" s="173"/>
      <c r="V419" s="173"/>
    </row>
    <row r="420" spans="1:22" ht="13" x14ac:dyDescent="0.15">
      <c r="A420" s="172"/>
      <c r="B420" s="173"/>
      <c r="C420" s="174"/>
      <c r="D420" s="170"/>
      <c r="E420" s="174"/>
      <c r="F420" s="170"/>
      <c r="G420" s="174"/>
      <c r="H420" s="170"/>
      <c r="I420" s="175"/>
      <c r="J420" s="174"/>
      <c r="K420" s="176"/>
      <c r="L420" s="174"/>
      <c r="M420" s="176"/>
      <c r="N420" s="174"/>
      <c r="O420" s="176"/>
      <c r="P420" s="173"/>
      <c r="Q420" s="173"/>
      <c r="R420" s="173"/>
      <c r="S420" s="177"/>
      <c r="T420" s="173"/>
      <c r="U420" s="173"/>
      <c r="V420" s="173"/>
    </row>
    <row r="421" spans="1:22" ht="13" x14ac:dyDescent="0.15">
      <c r="A421" s="172"/>
      <c r="B421" s="173"/>
      <c r="C421" s="174"/>
      <c r="D421" s="170"/>
      <c r="E421" s="174"/>
      <c r="F421" s="170"/>
      <c r="G421" s="174"/>
      <c r="H421" s="170"/>
      <c r="I421" s="175"/>
      <c r="J421" s="174"/>
      <c r="K421" s="176"/>
      <c r="L421" s="174"/>
      <c r="M421" s="176"/>
      <c r="N421" s="174"/>
      <c r="O421" s="176"/>
      <c r="P421" s="173"/>
      <c r="Q421" s="173"/>
      <c r="R421" s="173"/>
      <c r="S421" s="177"/>
      <c r="T421" s="173"/>
      <c r="U421" s="173"/>
      <c r="V421" s="173"/>
    </row>
    <row r="422" spans="1:22" ht="13" x14ac:dyDescent="0.15">
      <c r="A422" s="172"/>
      <c r="B422" s="173"/>
      <c r="C422" s="174"/>
      <c r="D422" s="170"/>
      <c r="E422" s="174"/>
      <c r="F422" s="170"/>
      <c r="G422" s="174"/>
      <c r="H422" s="170"/>
      <c r="I422" s="175"/>
      <c r="J422" s="174"/>
      <c r="K422" s="176"/>
      <c r="L422" s="174"/>
      <c r="M422" s="176"/>
      <c r="N422" s="174"/>
      <c r="O422" s="176"/>
      <c r="P422" s="173"/>
      <c r="Q422" s="173"/>
      <c r="R422" s="173"/>
      <c r="S422" s="177"/>
      <c r="T422" s="173"/>
      <c r="U422" s="173"/>
      <c r="V422" s="173"/>
    </row>
    <row r="423" spans="1:22" ht="13" x14ac:dyDescent="0.15">
      <c r="A423" s="172"/>
      <c r="B423" s="173"/>
      <c r="C423" s="174"/>
      <c r="D423" s="170"/>
      <c r="E423" s="174"/>
      <c r="F423" s="170"/>
      <c r="G423" s="174"/>
      <c r="H423" s="170"/>
      <c r="I423" s="175"/>
      <c r="J423" s="174"/>
      <c r="K423" s="176"/>
      <c r="L423" s="174"/>
      <c r="M423" s="176"/>
      <c r="N423" s="174"/>
      <c r="O423" s="176"/>
      <c r="P423" s="173"/>
      <c r="Q423" s="173"/>
      <c r="R423" s="173"/>
      <c r="S423" s="177"/>
      <c r="T423" s="173"/>
      <c r="U423" s="173"/>
      <c r="V423" s="173"/>
    </row>
    <row r="424" spans="1:22" ht="13" x14ac:dyDescent="0.15">
      <c r="A424" s="172"/>
      <c r="B424" s="173"/>
      <c r="C424" s="174"/>
      <c r="D424" s="170"/>
      <c r="E424" s="174"/>
      <c r="F424" s="170"/>
      <c r="G424" s="174"/>
      <c r="H424" s="170"/>
      <c r="I424" s="175"/>
      <c r="J424" s="174"/>
      <c r="K424" s="176"/>
      <c r="L424" s="174"/>
      <c r="M424" s="176"/>
      <c r="N424" s="174"/>
      <c r="O424" s="176"/>
      <c r="P424" s="173"/>
      <c r="Q424" s="173"/>
      <c r="R424" s="173"/>
      <c r="S424" s="177"/>
      <c r="T424" s="173"/>
      <c r="U424" s="173"/>
      <c r="V424" s="173"/>
    </row>
    <row r="425" spans="1:22" ht="13" x14ac:dyDescent="0.15">
      <c r="A425" s="172"/>
      <c r="B425" s="173"/>
      <c r="C425" s="174"/>
      <c r="D425" s="170"/>
      <c r="E425" s="174"/>
      <c r="F425" s="170"/>
      <c r="G425" s="174"/>
      <c r="H425" s="170"/>
      <c r="I425" s="175"/>
      <c r="J425" s="174"/>
      <c r="K425" s="176"/>
      <c r="L425" s="174"/>
      <c r="M425" s="176"/>
      <c r="N425" s="174"/>
      <c r="O425" s="176"/>
      <c r="P425" s="173"/>
      <c r="Q425" s="173"/>
      <c r="R425" s="173"/>
      <c r="S425" s="177"/>
      <c r="T425" s="173"/>
      <c r="U425" s="173"/>
      <c r="V425" s="173"/>
    </row>
    <row r="426" spans="1:22" ht="13" x14ac:dyDescent="0.15">
      <c r="A426" s="172"/>
      <c r="B426" s="173"/>
      <c r="C426" s="174"/>
      <c r="D426" s="170"/>
      <c r="E426" s="174"/>
      <c r="F426" s="170"/>
      <c r="G426" s="174"/>
      <c r="H426" s="170"/>
      <c r="I426" s="175"/>
      <c r="J426" s="174"/>
      <c r="K426" s="176"/>
      <c r="L426" s="174"/>
      <c r="M426" s="176"/>
      <c r="N426" s="174"/>
      <c r="O426" s="176"/>
      <c r="P426" s="173"/>
      <c r="Q426" s="173"/>
      <c r="R426" s="173"/>
      <c r="S426" s="177"/>
      <c r="T426" s="173"/>
      <c r="U426" s="173"/>
      <c r="V426" s="173"/>
    </row>
    <row r="427" spans="1:22" ht="13" x14ac:dyDescent="0.15">
      <c r="A427" s="172"/>
      <c r="B427" s="173"/>
      <c r="C427" s="174"/>
      <c r="D427" s="170"/>
      <c r="E427" s="174"/>
      <c r="F427" s="170"/>
      <c r="G427" s="174"/>
      <c r="H427" s="170"/>
      <c r="I427" s="175"/>
      <c r="J427" s="174"/>
      <c r="K427" s="176"/>
      <c r="L427" s="174"/>
      <c r="M427" s="176"/>
      <c r="N427" s="174"/>
      <c r="O427" s="176"/>
      <c r="P427" s="173"/>
      <c r="Q427" s="173"/>
      <c r="R427" s="173"/>
      <c r="S427" s="177"/>
      <c r="T427" s="173"/>
      <c r="U427" s="173"/>
      <c r="V427" s="173"/>
    </row>
    <row r="428" spans="1:22" ht="13" x14ac:dyDescent="0.15">
      <c r="A428" s="172"/>
      <c r="B428" s="173"/>
      <c r="C428" s="174"/>
      <c r="D428" s="170"/>
      <c r="E428" s="174"/>
      <c r="F428" s="170"/>
      <c r="G428" s="174"/>
      <c r="H428" s="170"/>
      <c r="I428" s="175"/>
      <c r="J428" s="174"/>
      <c r="K428" s="176"/>
      <c r="L428" s="174"/>
      <c r="M428" s="176"/>
      <c r="N428" s="174"/>
      <c r="O428" s="176"/>
      <c r="P428" s="173"/>
      <c r="Q428" s="173"/>
      <c r="R428" s="173"/>
      <c r="S428" s="177"/>
      <c r="T428" s="173"/>
      <c r="U428" s="173"/>
      <c r="V428" s="173"/>
    </row>
    <row r="429" spans="1:22" ht="13" x14ac:dyDescent="0.15">
      <c r="A429" s="172"/>
      <c r="B429" s="173"/>
      <c r="C429" s="174"/>
      <c r="D429" s="170"/>
      <c r="E429" s="174"/>
      <c r="F429" s="170"/>
      <c r="G429" s="174"/>
      <c r="H429" s="170"/>
      <c r="I429" s="175"/>
      <c r="J429" s="174"/>
      <c r="K429" s="176"/>
      <c r="L429" s="174"/>
      <c r="M429" s="176"/>
      <c r="N429" s="174"/>
      <c r="O429" s="176"/>
      <c r="P429" s="173"/>
      <c r="Q429" s="173"/>
      <c r="R429" s="173"/>
      <c r="S429" s="177"/>
      <c r="T429" s="173"/>
      <c r="U429" s="173"/>
      <c r="V429" s="173"/>
    </row>
    <row r="430" spans="1:22" ht="13" x14ac:dyDescent="0.15">
      <c r="A430" s="172"/>
      <c r="B430" s="173"/>
      <c r="C430" s="174"/>
      <c r="D430" s="170"/>
      <c r="E430" s="174"/>
      <c r="F430" s="170"/>
      <c r="G430" s="174"/>
      <c r="H430" s="170"/>
      <c r="I430" s="175"/>
      <c r="J430" s="174"/>
      <c r="K430" s="176"/>
      <c r="L430" s="174"/>
      <c r="M430" s="176"/>
      <c r="N430" s="174"/>
      <c r="O430" s="176"/>
      <c r="P430" s="173"/>
      <c r="Q430" s="173"/>
      <c r="R430" s="173"/>
      <c r="S430" s="177"/>
      <c r="T430" s="173"/>
      <c r="U430" s="173"/>
      <c r="V430" s="173"/>
    </row>
    <row r="431" spans="1:22" ht="13" x14ac:dyDescent="0.15">
      <c r="A431" s="172"/>
      <c r="B431" s="173"/>
      <c r="C431" s="174"/>
      <c r="D431" s="170"/>
      <c r="E431" s="174"/>
      <c r="F431" s="170"/>
      <c r="G431" s="174"/>
      <c r="H431" s="170"/>
      <c r="I431" s="175"/>
      <c r="J431" s="174"/>
      <c r="K431" s="176"/>
      <c r="L431" s="174"/>
      <c r="M431" s="176"/>
      <c r="N431" s="174"/>
      <c r="O431" s="176"/>
      <c r="P431" s="173"/>
      <c r="Q431" s="173"/>
      <c r="R431" s="173"/>
      <c r="S431" s="177"/>
      <c r="T431" s="173"/>
      <c r="U431" s="173"/>
      <c r="V431" s="173"/>
    </row>
    <row r="432" spans="1:22" ht="13" x14ac:dyDescent="0.15">
      <c r="A432" s="172"/>
      <c r="B432" s="173"/>
      <c r="C432" s="174"/>
      <c r="D432" s="170"/>
      <c r="E432" s="174"/>
      <c r="F432" s="170"/>
      <c r="G432" s="174"/>
      <c r="H432" s="170"/>
      <c r="I432" s="175"/>
      <c r="J432" s="174"/>
      <c r="K432" s="176"/>
      <c r="L432" s="174"/>
      <c r="M432" s="176"/>
      <c r="N432" s="174"/>
      <c r="O432" s="176"/>
      <c r="P432" s="173"/>
      <c r="Q432" s="173"/>
      <c r="R432" s="173"/>
      <c r="S432" s="177"/>
      <c r="T432" s="173"/>
      <c r="U432" s="173"/>
      <c r="V432" s="173"/>
    </row>
    <row r="433" spans="1:22" ht="13" x14ac:dyDescent="0.15">
      <c r="A433" s="172"/>
      <c r="B433" s="173"/>
      <c r="C433" s="174"/>
      <c r="D433" s="170"/>
      <c r="E433" s="174"/>
      <c r="F433" s="170"/>
      <c r="G433" s="174"/>
      <c r="H433" s="170"/>
      <c r="I433" s="175"/>
      <c r="J433" s="174"/>
      <c r="K433" s="176"/>
      <c r="L433" s="174"/>
      <c r="M433" s="176"/>
      <c r="N433" s="174"/>
      <c r="O433" s="176"/>
      <c r="P433" s="173"/>
      <c r="Q433" s="173"/>
      <c r="R433" s="173"/>
      <c r="S433" s="177"/>
      <c r="T433" s="173"/>
      <c r="U433" s="173"/>
      <c r="V433" s="173"/>
    </row>
    <row r="434" spans="1:22" ht="13" x14ac:dyDescent="0.15">
      <c r="A434" s="172"/>
      <c r="B434" s="173"/>
      <c r="C434" s="174"/>
      <c r="D434" s="170"/>
      <c r="E434" s="174"/>
      <c r="F434" s="170"/>
      <c r="G434" s="174"/>
      <c r="H434" s="170"/>
      <c r="I434" s="175"/>
      <c r="J434" s="174"/>
      <c r="K434" s="176"/>
      <c r="L434" s="174"/>
      <c r="M434" s="176"/>
      <c r="N434" s="174"/>
      <c r="O434" s="176"/>
      <c r="P434" s="173"/>
      <c r="Q434" s="173"/>
      <c r="R434" s="173"/>
      <c r="S434" s="177"/>
      <c r="T434" s="173"/>
      <c r="U434" s="173"/>
      <c r="V434" s="173"/>
    </row>
    <row r="435" spans="1:22" ht="13" x14ac:dyDescent="0.15">
      <c r="A435" s="172"/>
      <c r="B435" s="173"/>
      <c r="C435" s="174"/>
      <c r="D435" s="170"/>
      <c r="E435" s="174"/>
      <c r="F435" s="170"/>
      <c r="G435" s="174"/>
      <c r="H435" s="170"/>
      <c r="I435" s="175"/>
      <c r="J435" s="174"/>
      <c r="K435" s="176"/>
      <c r="L435" s="174"/>
      <c r="M435" s="176"/>
      <c r="N435" s="174"/>
      <c r="O435" s="176"/>
      <c r="P435" s="173"/>
      <c r="Q435" s="173"/>
      <c r="R435" s="173"/>
      <c r="S435" s="177"/>
      <c r="T435" s="173"/>
      <c r="U435" s="173"/>
      <c r="V435" s="173"/>
    </row>
    <row r="436" spans="1:22" ht="13" x14ac:dyDescent="0.15">
      <c r="A436" s="172"/>
      <c r="B436" s="173"/>
      <c r="C436" s="174"/>
      <c r="D436" s="170"/>
      <c r="E436" s="174"/>
      <c r="F436" s="170"/>
      <c r="G436" s="174"/>
      <c r="H436" s="170"/>
      <c r="I436" s="175"/>
      <c r="J436" s="174"/>
      <c r="K436" s="176"/>
      <c r="L436" s="174"/>
      <c r="M436" s="176"/>
      <c r="N436" s="174"/>
      <c r="O436" s="176"/>
      <c r="P436" s="173"/>
      <c r="Q436" s="173"/>
      <c r="R436" s="173"/>
      <c r="S436" s="177"/>
      <c r="T436" s="173"/>
      <c r="U436" s="173"/>
      <c r="V436" s="173"/>
    </row>
    <row r="437" spans="1:22" ht="13" x14ac:dyDescent="0.15">
      <c r="A437" s="172"/>
      <c r="B437" s="173"/>
      <c r="C437" s="174"/>
      <c r="D437" s="170"/>
      <c r="E437" s="174"/>
      <c r="F437" s="170"/>
      <c r="G437" s="174"/>
      <c r="H437" s="170"/>
      <c r="I437" s="175"/>
      <c r="J437" s="174"/>
      <c r="K437" s="176"/>
      <c r="L437" s="174"/>
      <c r="M437" s="176"/>
      <c r="N437" s="174"/>
      <c r="O437" s="176"/>
      <c r="P437" s="173"/>
      <c r="Q437" s="173"/>
      <c r="R437" s="173"/>
      <c r="S437" s="177"/>
      <c r="T437" s="173"/>
      <c r="U437" s="173"/>
      <c r="V437" s="173"/>
    </row>
    <row r="438" spans="1:22" ht="13" x14ac:dyDescent="0.15">
      <c r="A438" s="172"/>
      <c r="B438" s="173"/>
      <c r="C438" s="174"/>
      <c r="D438" s="170"/>
      <c r="E438" s="174"/>
      <c r="F438" s="170"/>
      <c r="G438" s="174"/>
      <c r="H438" s="170"/>
      <c r="I438" s="175"/>
      <c r="J438" s="174"/>
      <c r="K438" s="176"/>
      <c r="L438" s="174"/>
      <c r="M438" s="176"/>
      <c r="N438" s="174"/>
      <c r="O438" s="176"/>
      <c r="P438" s="173"/>
      <c r="Q438" s="173"/>
      <c r="R438" s="173"/>
      <c r="S438" s="177"/>
      <c r="T438" s="173"/>
      <c r="U438" s="173"/>
      <c r="V438" s="173"/>
    </row>
    <row r="439" spans="1:22" ht="13" x14ac:dyDescent="0.15">
      <c r="A439" s="172"/>
      <c r="B439" s="173"/>
      <c r="C439" s="174"/>
      <c r="D439" s="170"/>
      <c r="E439" s="174"/>
      <c r="F439" s="170"/>
      <c r="G439" s="174"/>
      <c r="H439" s="170"/>
      <c r="I439" s="175"/>
      <c r="J439" s="174"/>
      <c r="K439" s="176"/>
      <c r="L439" s="174"/>
      <c r="M439" s="176"/>
      <c r="N439" s="174"/>
      <c r="O439" s="176"/>
      <c r="P439" s="173"/>
      <c r="Q439" s="173"/>
      <c r="R439" s="173"/>
      <c r="S439" s="177"/>
      <c r="T439" s="173"/>
      <c r="U439" s="173"/>
      <c r="V439" s="173"/>
    </row>
    <row r="440" spans="1:22" ht="13" x14ac:dyDescent="0.15">
      <c r="A440" s="172"/>
      <c r="B440" s="173"/>
      <c r="C440" s="174"/>
      <c r="D440" s="170"/>
      <c r="E440" s="174"/>
      <c r="F440" s="170"/>
      <c r="G440" s="174"/>
      <c r="H440" s="170"/>
      <c r="I440" s="175"/>
      <c r="J440" s="174"/>
      <c r="K440" s="176"/>
      <c r="L440" s="174"/>
      <c r="M440" s="176"/>
      <c r="N440" s="174"/>
      <c r="O440" s="176"/>
      <c r="P440" s="173"/>
      <c r="Q440" s="173"/>
      <c r="R440" s="173"/>
      <c r="S440" s="177"/>
      <c r="T440" s="173"/>
      <c r="U440" s="173"/>
      <c r="V440" s="173"/>
    </row>
    <row r="441" spans="1:22" ht="13" x14ac:dyDescent="0.15">
      <c r="A441" s="172"/>
      <c r="B441" s="173"/>
      <c r="C441" s="174"/>
      <c r="D441" s="170"/>
      <c r="E441" s="174"/>
      <c r="F441" s="170"/>
      <c r="G441" s="174"/>
      <c r="H441" s="170"/>
      <c r="I441" s="175"/>
      <c r="J441" s="174"/>
      <c r="K441" s="176"/>
      <c r="L441" s="174"/>
      <c r="M441" s="176"/>
      <c r="N441" s="174"/>
      <c r="O441" s="176"/>
      <c r="P441" s="173"/>
      <c r="Q441" s="173"/>
      <c r="R441" s="173"/>
      <c r="S441" s="177"/>
      <c r="T441" s="173"/>
      <c r="U441" s="173"/>
      <c r="V441" s="173"/>
    </row>
    <row r="442" spans="1:22" ht="13" x14ac:dyDescent="0.15">
      <c r="A442" s="172"/>
      <c r="B442" s="173"/>
      <c r="C442" s="174"/>
      <c r="D442" s="170"/>
      <c r="E442" s="174"/>
      <c r="F442" s="170"/>
      <c r="G442" s="174"/>
      <c r="H442" s="170"/>
      <c r="I442" s="175"/>
      <c r="J442" s="174"/>
      <c r="K442" s="176"/>
      <c r="L442" s="174"/>
      <c r="M442" s="176"/>
      <c r="N442" s="174"/>
      <c r="O442" s="176"/>
      <c r="P442" s="173"/>
      <c r="Q442" s="173"/>
      <c r="R442" s="173"/>
      <c r="S442" s="177"/>
      <c r="T442" s="173"/>
      <c r="U442" s="173"/>
      <c r="V442" s="173"/>
    </row>
    <row r="443" spans="1:22" ht="13" x14ac:dyDescent="0.15">
      <c r="A443" s="172"/>
      <c r="B443" s="173"/>
      <c r="C443" s="174"/>
      <c r="D443" s="170"/>
      <c r="E443" s="174"/>
      <c r="F443" s="170"/>
      <c r="G443" s="174"/>
      <c r="H443" s="170"/>
      <c r="I443" s="175"/>
      <c r="J443" s="174"/>
      <c r="K443" s="176"/>
      <c r="L443" s="174"/>
      <c r="M443" s="176"/>
      <c r="N443" s="174"/>
      <c r="O443" s="176"/>
      <c r="P443" s="173"/>
      <c r="Q443" s="173"/>
      <c r="R443" s="173"/>
      <c r="S443" s="177"/>
      <c r="T443" s="173"/>
      <c r="U443" s="173"/>
      <c r="V443" s="173"/>
    </row>
    <row r="444" spans="1:22" ht="13" x14ac:dyDescent="0.15">
      <c r="A444" s="172"/>
      <c r="B444" s="173"/>
      <c r="C444" s="174"/>
      <c r="D444" s="170"/>
      <c r="E444" s="174"/>
      <c r="F444" s="170"/>
      <c r="G444" s="174"/>
      <c r="H444" s="170"/>
      <c r="I444" s="175"/>
      <c r="J444" s="174"/>
      <c r="K444" s="176"/>
      <c r="L444" s="174"/>
      <c r="M444" s="176"/>
      <c r="N444" s="174"/>
      <c r="O444" s="176"/>
      <c r="P444" s="173"/>
      <c r="Q444" s="173"/>
      <c r="R444" s="173"/>
      <c r="S444" s="177"/>
      <c r="T444" s="173"/>
      <c r="U444" s="173"/>
      <c r="V444" s="173"/>
    </row>
    <row r="445" spans="1:22" ht="13" x14ac:dyDescent="0.15">
      <c r="A445" s="172"/>
      <c r="B445" s="173"/>
      <c r="C445" s="174"/>
      <c r="D445" s="170"/>
      <c r="E445" s="174"/>
      <c r="F445" s="170"/>
      <c r="G445" s="174"/>
      <c r="H445" s="170"/>
      <c r="I445" s="175"/>
      <c r="J445" s="174"/>
      <c r="K445" s="176"/>
      <c r="L445" s="174"/>
      <c r="M445" s="176"/>
      <c r="N445" s="174"/>
      <c r="O445" s="176"/>
      <c r="P445" s="173"/>
      <c r="Q445" s="173"/>
      <c r="R445" s="173"/>
      <c r="S445" s="177"/>
      <c r="T445" s="173"/>
      <c r="U445" s="173"/>
      <c r="V445" s="173"/>
    </row>
    <row r="446" spans="1:22" ht="13" x14ac:dyDescent="0.15">
      <c r="A446" s="172"/>
      <c r="B446" s="173"/>
      <c r="C446" s="174"/>
      <c r="D446" s="170"/>
      <c r="E446" s="174"/>
      <c r="F446" s="170"/>
      <c r="G446" s="174"/>
      <c r="H446" s="170"/>
      <c r="I446" s="175"/>
      <c r="J446" s="174"/>
      <c r="K446" s="176"/>
      <c r="L446" s="174"/>
      <c r="M446" s="176"/>
      <c r="N446" s="174"/>
      <c r="O446" s="176"/>
      <c r="P446" s="173"/>
      <c r="Q446" s="173"/>
      <c r="R446" s="173"/>
      <c r="S446" s="177"/>
      <c r="T446" s="173"/>
      <c r="U446" s="173"/>
      <c r="V446" s="173"/>
    </row>
    <row r="447" spans="1:22" ht="13" x14ac:dyDescent="0.15">
      <c r="A447" s="172"/>
      <c r="B447" s="173"/>
      <c r="C447" s="174"/>
      <c r="D447" s="170"/>
      <c r="E447" s="174"/>
      <c r="F447" s="170"/>
      <c r="G447" s="174"/>
      <c r="H447" s="170"/>
      <c r="I447" s="175"/>
      <c r="J447" s="174"/>
      <c r="K447" s="176"/>
      <c r="L447" s="174"/>
      <c r="M447" s="176"/>
      <c r="N447" s="174"/>
      <c r="O447" s="176"/>
      <c r="P447" s="173"/>
      <c r="Q447" s="173"/>
      <c r="R447" s="173"/>
      <c r="S447" s="177"/>
      <c r="T447" s="173"/>
      <c r="U447" s="173"/>
      <c r="V447" s="173"/>
    </row>
    <row r="448" spans="1:22" ht="13" x14ac:dyDescent="0.15">
      <c r="A448" s="172"/>
      <c r="B448" s="173"/>
      <c r="C448" s="174"/>
      <c r="D448" s="170"/>
      <c r="E448" s="174"/>
      <c r="F448" s="170"/>
      <c r="G448" s="174"/>
      <c r="H448" s="170"/>
      <c r="I448" s="175"/>
      <c r="J448" s="174"/>
      <c r="K448" s="176"/>
      <c r="L448" s="174"/>
      <c r="M448" s="176"/>
      <c r="N448" s="174"/>
      <c r="O448" s="176"/>
      <c r="P448" s="173"/>
      <c r="Q448" s="173"/>
      <c r="R448" s="173"/>
      <c r="S448" s="177"/>
      <c r="T448" s="173"/>
      <c r="U448" s="173"/>
      <c r="V448" s="173"/>
    </row>
    <row r="449" spans="1:22" ht="13" x14ac:dyDescent="0.15">
      <c r="A449" s="172"/>
      <c r="B449" s="173"/>
      <c r="C449" s="174"/>
      <c r="D449" s="170"/>
      <c r="E449" s="174"/>
      <c r="F449" s="170"/>
      <c r="G449" s="174"/>
      <c r="H449" s="170"/>
      <c r="I449" s="175"/>
      <c r="J449" s="174"/>
      <c r="K449" s="176"/>
      <c r="L449" s="174"/>
      <c r="M449" s="176"/>
      <c r="N449" s="174"/>
      <c r="O449" s="176"/>
      <c r="P449" s="173"/>
      <c r="Q449" s="173"/>
      <c r="R449" s="173"/>
      <c r="S449" s="177"/>
      <c r="T449" s="173"/>
      <c r="U449" s="173"/>
      <c r="V449" s="173"/>
    </row>
    <row r="450" spans="1:22" ht="13" x14ac:dyDescent="0.15">
      <c r="A450" s="172"/>
      <c r="B450" s="173"/>
      <c r="C450" s="174"/>
      <c r="D450" s="170"/>
      <c r="E450" s="174"/>
      <c r="F450" s="170"/>
      <c r="G450" s="174"/>
      <c r="H450" s="170"/>
      <c r="I450" s="175"/>
      <c r="J450" s="174"/>
      <c r="K450" s="176"/>
      <c r="L450" s="174"/>
      <c r="M450" s="176"/>
      <c r="N450" s="174"/>
      <c r="O450" s="176"/>
      <c r="P450" s="173"/>
      <c r="Q450" s="173"/>
      <c r="R450" s="173"/>
      <c r="S450" s="177"/>
      <c r="T450" s="173"/>
      <c r="U450" s="173"/>
      <c r="V450" s="173"/>
    </row>
    <row r="451" spans="1:22" ht="13" x14ac:dyDescent="0.15">
      <c r="A451" s="172"/>
      <c r="B451" s="173"/>
      <c r="C451" s="174"/>
      <c r="D451" s="170"/>
      <c r="E451" s="174"/>
      <c r="F451" s="170"/>
      <c r="G451" s="174"/>
      <c r="H451" s="170"/>
      <c r="I451" s="175"/>
      <c r="J451" s="174"/>
      <c r="K451" s="176"/>
      <c r="L451" s="174"/>
      <c r="M451" s="176"/>
      <c r="N451" s="174"/>
      <c r="O451" s="176"/>
      <c r="P451" s="173"/>
      <c r="Q451" s="173"/>
      <c r="R451" s="173"/>
      <c r="S451" s="177"/>
      <c r="T451" s="173"/>
      <c r="U451" s="173"/>
      <c r="V451" s="173"/>
    </row>
    <row r="452" spans="1:22" ht="13" x14ac:dyDescent="0.15">
      <c r="A452" s="172"/>
      <c r="B452" s="173"/>
      <c r="C452" s="174"/>
      <c r="D452" s="170"/>
      <c r="E452" s="174"/>
      <c r="F452" s="170"/>
      <c r="G452" s="174"/>
      <c r="H452" s="170"/>
      <c r="I452" s="175"/>
      <c r="J452" s="174"/>
      <c r="K452" s="176"/>
      <c r="L452" s="174"/>
      <c r="M452" s="176"/>
      <c r="N452" s="174"/>
      <c r="O452" s="176"/>
      <c r="P452" s="173"/>
      <c r="Q452" s="173"/>
      <c r="R452" s="173"/>
      <c r="S452" s="177"/>
      <c r="T452" s="173"/>
      <c r="U452" s="173"/>
      <c r="V452" s="173"/>
    </row>
    <row r="453" spans="1:22" ht="13" x14ac:dyDescent="0.15">
      <c r="A453" s="172"/>
      <c r="B453" s="173"/>
      <c r="C453" s="174"/>
      <c r="D453" s="170"/>
      <c r="E453" s="174"/>
      <c r="F453" s="170"/>
      <c r="G453" s="174"/>
      <c r="H453" s="170"/>
      <c r="I453" s="175"/>
      <c r="J453" s="174"/>
      <c r="K453" s="176"/>
      <c r="L453" s="174"/>
      <c r="M453" s="176"/>
      <c r="N453" s="174"/>
      <c r="O453" s="176"/>
      <c r="P453" s="173"/>
      <c r="Q453" s="173"/>
      <c r="R453" s="173"/>
      <c r="S453" s="177"/>
      <c r="T453" s="173"/>
      <c r="U453" s="173"/>
      <c r="V453" s="173"/>
    </row>
    <row r="454" spans="1:22" ht="13" x14ac:dyDescent="0.15">
      <c r="A454" s="172"/>
      <c r="B454" s="173"/>
      <c r="C454" s="174"/>
      <c r="D454" s="170"/>
      <c r="E454" s="174"/>
      <c r="F454" s="170"/>
      <c r="G454" s="174"/>
      <c r="H454" s="170"/>
      <c r="I454" s="175"/>
      <c r="J454" s="174"/>
      <c r="K454" s="176"/>
      <c r="L454" s="174"/>
      <c r="M454" s="176"/>
      <c r="N454" s="174"/>
      <c r="O454" s="176"/>
      <c r="P454" s="173"/>
      <c r="Q454" s="173"/>
      <c r="R454" s="173"/>
      <c r="S454" s="177"/>
      <c r="T454" s="173"/>
      <c r="U454" s="173"/>
      <c r="V454" s="173"/>
    </row>
    <row r="455" spans="1:22" ht="13" x14ac:dyDescent="0.15">
      <c r="A455" s="172"/>
      <c r="B455" s="173"/>
      <c r="C455" s="174"/>
      <c r="D455" s="170"/>
      <c r="E455" s="174"/>
      <c r="F455" s="170"/>
      <c r="G455" s="174"/>
      <c r="H455" s="170"/>
      <c r="I455" s="175"/>
      <c r="J455" s="174"/>
      <c r="K455" s="176"/>
      <c r="L455" s="174"/>
      <c r="M455" s="176"/>
      <c r="N455" s="174"/>
      <c r="O455" s="176"/>
      <c r="P455" s="173"/>
      <c r="Q455" s="173"/>
      <c r="R455" s="173"/>
      <c r="S455" s="177"/>
      <c r="T455" s="173"/>
      <c r="U455" s="173"/>
      <c r="V455" s="173"/>
    </row>
    <row r="456" spans="1:22" ht="13" x14ac:dyDescent="0.15">
      <c r="A456" s="172"/>
      <c r="B456" s="173"/>
      <c r="C456" s="174"/>
      <c r="D456" s="170"/>
      <c r="E456" s="174"/>
      <c r="F456" s="170"/>
      <c r="G456" s="174"/>
      <c r="H456" s="170"/>
      <c r="I456" s="175"/>
      <c r="J456" s="174"/>
      <c r="K456" s="176"/>
      <c r="L456" s="174"/>
      <c r="M456" s="176"/>
      <c r="N456" s="174"/>
      <c r="O456" s="176"/>
      <c r="P456" s="173"/>
      <c r="Q456" s="173"/>
      <c r="R456" s="173"/>
      <c r="S456" s="177"/>
      <c r="T456" s="173"/>
      <c r="U456" s="173"/>
      <c r="V456" s="173"/>
    </row>
    <row r="457" spans="1:22" ht="13" x14ac:dyDescent="0.15">
      <c r="A457" s="172"/>
      <c r="B457" s="173"/>
      <c r="C457" s="174"/>
      <c r="D457" s="170"/>
      <c r="E457" s="174"/>
      <c r="F457" s="170"/>
      <c r="G457" s="174"/>
      <c r="H457" s="170"/>
      <c r="I457" s="175"/>
      <c r="J457" s="174"/>
      <c r="K457" s="176"/>
      <c r="L457" s="174"/>
      <c r="M457" s="176"/>
      <c r="N457" s="174"/>
      <c r="O457" s="176"/>
      <c r="P457" s="173"/>
      <c r="Q457" s="173"/>
      <c r="R457" s="173"/>
      <c r="S457" s="177"/>
      <c r="T457" s="173"/>
      <c r="U457" s="173"/>
      <c r="V457" s="173"/>
    </row>
    <row r="458" spans="1:22" ht="13" x14ac:dyDescent="0.15">
      <c r="A458" s="172"/>
      <c r="B458" s="173"/>
      <c r="C458" s="174"/>
      <c r="D458" s="170"/>
      <c r="E458" s="174"/>
      <c r="F458" s="170"/>
      <c r="G458" s="174"/>
      <c r="H458" s="170"/>
      <c r="I458" s="175"/>
      <c r="J458" s="174"/>
      <c r="K458" s="176"/>
      <c r="L458" s="174"/>
      <c r="M458" s="176"/>
      <c r="N458" s="174"/>
      <c r="O458" s="176"/>
      <c r="P458" s="173"/>
      <c r="Q458" s="173"/>
      <c r="R458" s="173"/>
      <c r="S458" s="177"/>
      <c r="T458" s="173"/>
      <c r="U458" s="173"/>
      <c r="V458" s="173"/>
    </row>
    <row r="459" spans="1:22" ht="13" x14ac:dyDescent="0.15">
      <c r="A459" s="172"/>
      <c r="B459" s="173"/>
      <c r="C459" s="174"/>
      <c r="D459" s="170"/>
      <c r="E459" s="174"/>
      <c r="F459" s="170"/>
      <c r="G459" s="174"/>
      <c r="H459" s="170"/>
      <c r="I459" s="175"/>
      <c r="J459" s="174"/>
      <c r="K459" s="176"/>
      <c r="L459" s="174"/>
      <c r="M459" s="176"/>
      <c r="N459" s="174"/>
      <c r="O459" s="176"/>
      <c r="P459" s="173"/>
      <c r="Q459" s="173"/>
      <c r="R459" s="173"/>
      <c r="S459" s="177"/>
      <c r="T459" s="173"/>
      <c r="U459" s="173"/>
      <c r="V459" s="173"/>
    </row>
    <row r="460" spans="1:22" ht="13" x14ac:dyDescent="0.15">
      <c r="A460" s="172"/>
      <c r="B460" s="173"/>
      <c r="C460" s="174"/>
      <c r="D460" s="170"/>
      <c r="E460" s="174"/>
      <c r="F460" s="170"/>
      <c r="G460" s="174"/>
      <c r="H460" s="170"/>
      <c r="I460" s="175"/>
      <c r="J460" s="174"/>
      <c r="K460" s="176"/>
      <c r="L460" s="174"/>
      <c r="M460" s="176"/>
      <c r="N460" s="174"/>
      <c r="O460" s="176"/>
      <c r="P460" s="173"/>
      <c r="Q460" s="173"/>
      <c r="R460" s="173"/>
      <c r="S460" s="177"/>
      <c r="T460" s="173"/>
      <c r="U460" s="173"/>
      <c r="V460" s="173"/>
    </row>
    <row r="461" spans="1:22" ht="13" x14ac:dyDescent="0.15">
      <c r="A461" s="172"/>
      <c r="B461" s="173"/>
      <c r="C461" s="174"/>
      <c r="D461" s="170"/>
      <c r="E461" s="174"/>
      <c r="F461" s="170"/>
      <c r="G461" s="174"/>
      <c r="H461" s="170"/>
      <c r="I461" s="175"/>
      <c r="J461" s="174"/>
      <c r="K461" s="176"/>
      <c r="L461" s="174"/>
      <c r="M461" s="176"/>
      <c r="N461" s="174"/>
      <c r="O461" s="176"/>
      <c r="P461" s="173"/>
      <c r="Q461" s="173"/>
      <c r="R461" s="173"/>
      <c r="S461" s="177"/>
      <c r="T461" s="173"/>
      <c r="U461" s="173"/>
      <c r="V461" s="173"/>
    </row>
    <row r="462" spans="1:22" ht="13" x14ac:dyDescent="0.15">
      <c r="A462" s="172"/>
      <c r="B462" s="173"/>
      <c r="C462" s="174"/>
      <c r="D462" s="170"/>
      <c r="E462" s="174"/>
      <c r="F462" s="170"/>
      <c r="G462" s="174"/>
      <c r="H462" s="170"/>
      <c r="I462" s="175"/>
      <c r="J462" s="174"/>
      <c r="K462" s="176"/>
      <c r="L462" s="174"/>
      <c r="M462" s="176"/>
      <c r="N462" s="174"/>
      <c r="O462" s="176"/>
      <c r="P462" s="173"/>
      <c r="Q462" s="173"/>
      <c r="R462" s="173"/>
      <c r="S462" s="177"/>
      <c r="T462" s="173"/>
      <c r="U462" s="173"/>
      <c r="V462" s="173"/>
    </row>
    <row r="463" spans="1:22" ht="13" x14ac:dyDescent="0.15">
      <c r="A463" s="172"/>
      <c r="B463" s="173"/>
      <c r="C463" s="174"/>
      <c r="D463" s="170"/>
      <c r="E463" s="174"/>
      <c r="F463" s="170"/>
      <c r="G463" s="174"/>
      <c r="H463" s="170"/>
      <c r="I463" s="175"/>
      <c r="J463" s="174"/>
      <c r="K463" s="176"/>
      <c r="L463" s="174"/>
      <c r="M463" s="176"/>
      <c r="N463" s="174"/>
      <c r="O463" s="176"/>
      <c r="P463" s="173"/>
      <c r="Q463" s="173"/>
      <c r="R463" s="173"/>
      <c r="S463" s="177"/>
      <c r="T463" s="173"/>
      <c r="U463" s="173"/>
      <c r="V463" s="173"/>
    </row>
    <row r="464" spans="1:22" ht="13" x14ac:dyDescent="0.15">
      <c r="A464" s="172"/>
      <c r="B464" s="173"/>
      <c r="C464" s="174"/>
      <c r="D464" s="170"/>
      <c r="E464" s="174"/>
      <c r="F464" s="170"/>
      <c r="G464" s="174"/>
      <c r="H464" s="170"/>
      <c r="I464" s="175"/>
      <c r="J464" s="174"/>
      <c r="K464" s="176"/>
      <c r="L464" s="174"/>
      <c r="M464" s="176"/>
      <c r="N464" s="174"/>
      <c r="O464" s="176"/>
      <c r="P464" s="173"/>
      <c r="Q464" s="173"/>
      <c r="R464" s="173"/>
      <c r="S464" s="177"/>
      <c r="T464" s="173"/>
      <c r="U464" s="173"/>
      <c r="V464" s="173"/>
    </row>
    <row r="465" spans="1:22" ht="13" x14ac:dyDescent="0.15">
      <c r="A465" s="172"/>
      <c r="B465" s="173"/>
      <c r="C465" s="174"/>
      <c r="D465" s="170"/>
      <c r="E465" s="174"/>
      <c r="F465" s="170"/>
      <c r="G465" s="174"/>
      <c r="H465" s="170"/>
      <c r="I465" s="175"/>
      <c r="J465" s="174"/>
      <c r="K465" s="176"/>
      <c r="L465" s="174"/>
      <c r="M465" s="176"/>
      <c r="N465" s="174"/>
      <c r="O465" s="176"/>
      <c r="P465" s="173"/>
      <c r="Q465" s="173"/>
      <c r="R465" s="173"/>
      <c r="S465" s="177"/>
      <c r="T465" s="173"/>
      <c r="U465" s="173"/>
      <c r="V465" s="173"/>
    </row>
    <row r="466" spans="1:22" ht="13" x14ac:dyDescent="0.15">
      <c r="A466" s="172"/>
      <c r="B466" s="173"/>
      <c r="C466" s="174"/>
      <c r="D466" s="170"/>
      <c r="E466" s="174"/>
      <c r="F466" s="170"/>
      <c r="G466" s="174"/>
      <c r="H466" s="170"/>
      <c r="I466" s="175"/>
      <c r="J466" s="174"/>
      <c r="K466" s="176"/>
      <c r="L466" s="174"/>
      <c r="M466" s="176"/>
      <c r="N466" s="174"/>
      <c r="O466" s="176"/>
      <c r="P466" s="173"/>
      <c r="Q466" s="173"/>
      <c r="R466" s="173"/>
      <c r="S466" s="177"/>
      <c r="T466" s="173"/>
      <c r="U466" s="173"/>
      <c r="V466" s="173"/>
    </row>
    <row r="467" spans="1:22" ht="13" x14ac:dyDescent="0.15">
      <c r="A467" s="172"/>
      <c r="B467" s="173"/>
      <c r="C467" s="174"/>
      <c r="D467" s="170"/>
      <c r="E467" s="174"/>
      <c r="F467" s="170"/>
      <c r="G467" s="174"/>
      <c r="H467" s="170"/>
      <c r="I467" s="175"/>
      <c r="J467" s="174"/>
      <c r="K467" s="176"/>
      <c r="L467" s="174"/>
      <c r="M467" s="176"/>
      <c r="N467" s="174"/>
      <c r="O467" s="176"/>
      <c r="P467" s="173"/>
      <c r="Q467" s="173"/>
      <c r="R467" s="173"/>
      <c r="S467" s="177"/>
      <c r="T467" s="173"/>
      <c r="U467" s="173"/>
      <c r="V467" s="173"/>
    </row>
    <row r="468" spans="1:22" ht="13" x14ac:dyDescent="0.15">
      <c r="A468" s="172"/>
      <c r="B468" s="173"/>
      <c r="C468" s="174"/>
      <c r="D468" s="170"/>
      <c r="E468" s="174"/>
      <c r="F468" s="170"/>
      <c r="G468" s="174"/>
      <c r="H468" s="170"/>
      <c r="I468" s="175"/>
      <c r="J468" s="174"/>
      <c r="K468" s="176"/>
      <c r="L468" s="174"/>
      <c r="M468" s="176"/>
      <c r="N468" s="174"/>
      <c r="O468" s="176"/>
      <c r="P468" s="173"/>
      <c r="Q468" s="173"/>
      <c r="R468" s="173"/>
      <c r="S468" s="177"/>
      <c r="T468" s="173"/>
      <c r="U468" s="173"/>
      <c r="V468" s="173"/>
    </row>
    <row r="469" spans="1:22" ht="13" x14ac:dyDescent="0.15">
      <c r="A469" s="172"/>
      <c r="B469" s="173"/>
      <c r="C469" s="174"/>
      <c r="D469" s="170"/>
      <c r="E469" s="174"/>
      <c r="F469" s="170"/>
      <c r="G469" s="174"/>
      <c r="H469" s="170"/>
      <c r="I469" s="175"/>
      <c r="J469" s="174"/>
      <c r="K469" s="176"/>
      <c r="L469" s="174"/>
      <c r="M469" s="176"/>
      <c r="N469" s="174"/>
      <c r="O469" s="176"/>
      <c r="P469" s="173"/>
      <c r="Q469" s="173"/>
      <c r="R469" s="173"/>
      <c r="S469" s="177"/>
      <c r="T469" s="173"/>
      <c r="U469" s="173"/>
      <c r="V469" s="173"/>
    </row>
    <row r="470" spans="1:22" ht="13" x14ac:dyDescent="0.15">
      <c r="A470" s="172"/>
      <c r="B470" s="173"/>
      <c r="C470" s="174"/>
      <c r="D470" s="170"/>
      <c r="E470" s="174"/>
      <c r="F470" s="170"/>
      <c r="G470" s="174"/>
      <c r="H470" s="170"/>
      <c r="I470" s="175"/>
      <c r="J470" s="174"/>
      <c r="K470" s="176"/>
      <c r="L470" s="174"/>
      <c r="M470" s="176"/>
      <c r="N470" s="174"/>
      <c r="O470" s="176"/>
      <c r="P470" s="173"/>
      <c r="Q470" s="173"/>
      <c r="R470" s="173"/>
      <c r="S470" s="177"/>
      <c r="T470" s="173"/>
      <c r="U470" s="173"/>
      <c r="V470" s="173"/>
    </row>
    <row r="471" spans="1:22" ht="13" x14ac:dyDescent="0.15">
      <c r="A471" s="172"/>
      <c r="B471" s="173"/>
      <c r="C471" s="174"/>
      <c r="D471" s="170"/>
      <c r="E471" s="174"/>
      <c r="F471" s="170"/>
      <c r="G471" s="174"/>
      <c r="H471" s="170"/>
      <c r="I471" s="175"/>
      <c r="J471" s="174"/>
      <c r="K471" s="176"/>
      <c r="L471" s="174"/>
      <c r="M471" s="176"/>
      <c r="N471" s="174"/>
      <c r="O471" s="176"/>
      <c r="P471" s="173"/>
      <c r="Q471" s="173"/>
      <c r="R471" s="173"/>
      <c r="S471" s="177"/>
      <c r="T471" s="173"/>
      <c r="U471" s="173"/>
      <c r="V471" s="173"/>
    </row>
    <row r="472" spans="1:22" ht="13" x14ac:dyDescent="0.15">
      <c r="A472" s="172"/>
      <c r="B472" s="173"/>
      <c r="C472" s="174"/>
      <c r="D472" s="170"/>
      <c r="E472" s="174"/>
      <c r="F472" s="170"/>
      <c r="G472" s="174"/>
      <c r="H472" s="170"/>
      <c r="I472" s="175"/>
      <c r="J472" s="174"/>
      <c r="K472" s="176"/>
      <c r="L472" s="174"/>
      <c r="M472" s="176"/>
      <c r="N472" s="174"/>
      <c r="O472" s="176"/>
      <c r="P472" s="173"/>
      <c r="Q472" s="173"/>
      <c r="R472" s="173"/>
      <c r="S472" s="177"/>
      <c r="T472" s="173"/>
      <c r="U472" s="173"/>
      <c r="V472" s="173"/>
    </row>
    <row r="473" spans="1:22" ht="13" x14ac:dyDescent="0.15">
      <c r="A473" s="172"/>
      <c r="B473" s="173"/>
      <c r="C473" s="174"/>
      <c r="D473" s="170"/>
      <c r="E473" s="174"/>
      <c r="F473" s="170"/>
      <c r="G473" s="174"/>
      <c r="H473" s="170"/>
      <c r="I473" s="175"/>
      <c r="J473" s="174"/>
      <c r="K473" s="176"/>
      <c r="L473" s="174"/>
      <c r="M473" s="176"/>
      <c r="N473" s="174"/>
      <c r="O473" s="176"/>
      <c r="P473" s="173"/>
      <c r="Q473" s="173"/>
      <c r="R473" s="173"/>
      <c r="S473" s="177"/>
      <c r="T473" s="173"/>
      <c r="U473" s="173"/>
      <c r="V473" s="173"/>
    </row>
    <row r="474" spans="1:22" ht="13" x14ac:dyDescent="0.15">
      <c r="A474" s="172"/>
      <c r="B474" s="173"/>
      <c r="C474" s="174"/>
      <c r="D474" s="170"/>
      <c r="E474" s="174"/>
      <c r="F474" s="170"/>
      <c r="G474" s="174"/>
      <c r="H474" s="170"/>
      <c r="I474" s="175"/>
      <c r="J474" s="174"/>
      <c r="K474" s="176"/>
      <c r="L474" s="174"/>
      <c r="M474" s="176"/>
      <c r="N474" s="174"/>
      <c r="O474" s="176"/>
      <c r="P474" s="173"/>
      <c r="Q474" s="173"/>
      <c r="R474" s="173"/>
      <c r="S474" s="177"/>
      <c r="T474" s="173"/>
      <c r="U474" s="173"/>
      <c r="V474" s="173"/>
    </row>
    <row r="475" spans="1:22" ht="13" x14ac:dyDescent="0.15">
      <c r="A475" s="172"/>
      <c r="B475" s="173"/>
      <c r="C475" s="174"/>
      <c r="D475" s="170"/>
      <c r="E475" s="174"/>
      <c r="F475" s="170"/>
      <c r="G475" s="174"/>
      <c r="H475" s="170"/>
      <c r="I475" s="175"/>
      <c r="J475" s="174"/>
      <c r="K475" s="176"/>
      <c r="L475" s="174"/>
      <c r="M475" s="176"/>
      <c r="N475" s="174"/>
      <c r="O475" s="176"/>
      <c r="P475" s="173"/>
      <c r="Q475" s="173"/>
      <c r="R475" s="173"/>
      <c r="S475" s="177"/>
      <c r="T475" s="173"/>
      <c r="U475" s="173"/>
      <c r="V475" s="173"/>
    </row>
    <row r="476" spans="1:22" ht="13" x14ac:dyDescent="0.15">
      <c r="A476" s="172"/>
      <c r="B476" s="173"/>
      <c r="C476" s="174"/>
      <c r="D476" s="170"/>
      <c r="E476" s="174"/>
      <c r="F476" s="170"/>
      <c r="G476" s="174"/>
      <c r="H476" s="170"/>
      <c r="I476" s="175"/>
      <c r="J476" s="174"/>
      <c r="K476" s="176"/>
      <c r="L476" s="174"/>
      <c r="M476" s="176"/>
      <c r="N476" s="174"/>
      <c r="O476" s="176"/>
      <c r="P476" s="173"/>
      <c r="Q476" s="173"/>
      <c r="R476" s="173"/>
      <c r="S476" s="177"/>
      <c r="T476" s="173"/>
      <c r="U476" s="173"/>
      <c r="V476" s="173"/>
    </row>
    <row r="477" spans="1:22" ht="13" x14ac:dyDescent="0.15">
      <c r="A477" s="172"/>
      <c r="B477" s="173"/>
      <c r="C477" s="174"/>
      <c r="D477" s="170"/>
      <c r="E477" s="174"/>
      <c r="F477" s="170"/>
      <c r="G477" s="174"/>
      <c r="H477" s="170"/>
      <c r="I477" s="175"/>
      <c r="J477" s="174"/>
      <c r="K477" s="176"/>
      <c r="L477" s="174"/>
      <c r="M477" s="176"/>
      <c r="N477" s="174"/>
      <c r="O477" s="176"/>
      <c r="P477" s="173"/>
      <c r="Q477" s="173"/>
      <c r="R477" s="173"/>
      <c r="S477" s="177"/>
      <c r="T477" s="173"/>
      <c r="U477" s="173"/>
      <c r="V477" s="173"/>
    </row>
    <row r="478" spans="1:22" ht="13" x14ac:dyDescent="0.15">
      <c r="A478" s="172"/>
      <c r="B478" s="173"/>
      <c r="C478" s="174"/>
      <c r="D478" s="170"/>
      <c r="E478" s="174"/>
      <c r="F478" s="170"/>
      <c r="G478" s="174"/>
      <c r="H478" s="170"/>
      <c r="I478" s="175"/>
      <c r="J478" s="174"/>
      <c r="K478" s="176"/>
      <c r="L478" s="174"/>
      <c r="M478" s="176"/>
      <c r="N478" s="174"/>
      <c r="O478" s="176"/>
      <c r="P478" s="173"/>
      <c r="Q478" s="173"/>
      <c r="R478" s="173"/>
      <c r="S478" s="177"/>
      <c r="T478" s="173"/>
      <c r="U478" s="173"/>
      <c r="V478" s="173"/>
    </row>
    <row r="479" spans="1:22" ht="13" x14ac:dyDescent="0.15">
      <c r="A479" s="172"/>
      <c r="B479" s="173"/>
      <c r="C479" s="174"/>
      <c r="D479" s="170"/>
      <c r="E479" s="174"/>
      <c r="F479" s="170"/>
      <c r="G479" s="174"/>
      <c r="H479" s="170"/>
      <c r="I479" s="175"/>
      <c r="J479" s="174"/>
      <c r="K479" s="176"/>
      <c r="L479" s="174"/>
      <c r="M479" s="176"/>
      <c r="N479" s="174"/>
      <c r="O479" s="176"/>
      <c r="P479" s="173"/>
      <c r="Q479" s="173"/>
      <c r="R479" s="173"/>
      <c r="S479" s="177"/>
      <c r="T479" s="173"/>
      <c r="U479" s="173"/>
      <c r="V479" s="173"/>
    </row>
    <row r="480" spans="1:22" ht="13" x14ac:dyDescent="0.15">
      <c r="A480" s="172"/>
      <c r="B480" s="173"/>
      <c r="C480" s="174"/>
      <c r="D480" s="170"/>
      <c r="E480" s="174"/>
      <c r="F480" s="170"/>
      <c r="G480" s="174"/>
      <c r="H480" s="170"/>
      <c r="I480" s="175"/>
      <c r="J480" s="174"/>
      <c r="K480" s="176"/>
      <c r="L480" s="174"/>
      <c r="M480" s="176"/>
      <c r="N480" s="174"/>
      <c r="O480" s="176"/>
      <c r="P480" s="173"/>
      <c r="Q480" s="173"/>
      <c r="R480" s="173"/>
      <c r="S480" s="177"/>
      <c r="T480" s="173"/>
      <c r="U480" s="173"/>
      <c r="V480" s="173"/>
    </row>
    <row r="481" spans="1:22" ht="13" x14ac:dyDescent="0.15">
      <c r="A481" s="172"/>
      <c r="B481" s="173"/>
      <c r="C481" s="174"/>
      <c r="D481" s="170"/>
      <c r="E481" s="174"/>
      <c r="F481" s="170"/>
      <c r="G481" s="174"/>
      <c r="H481" s="170"/>
      <c r="I481" s="175"/>
      <c r="J481" s="174"/>
      <c r="K481" s="176"/>
      <c r="L481" s="174"/>
      <c r="M481" s="176"/>
      <c r="N481" s="174"/>
      <c r="O481" s="176"/>
      <c r="P481" s="173"/>
      <c r="Q481" s="173"/>
      <c r="R481" s="173"/>
      <c r="S481" s="177"/>
      <c r="T481" s="173"/>
      <c r="U481" s="173"/>
      <c r="V481" s="173"/>
    </row>
    <row r="482" spans="1:22" ht="13" x14ac:dyDescent="0.15">
      <c r="A482" s="172"/>
      <c r="B482" s="173"/>
      <c r="C482" s="174"/>
      <c r="D482" s="170"/>
      <c r="E482" s="174"/>
      <c r="F482" s="170"/>
      <c r="G482" s="174"/>
      <c r="H482" s="170"/>
      <c r="I482" s="175"/>
      <c r="J482" s="174"/>
      <c r="K482" s="176"/>
      <c r="L482" s="174"/>
      <c r="M482" s="176"/>
      <c r="N482" s="174"/>
      <c r="O482" s="176"/>
      <c r="P482" s="173"/>
      <c r="Q482" s="173"/>
      <c r="R482" s="173"/>
      <c r="S482" s="177"/>
      <c r="T482" s="173"/>
      <c r="U482" s="173"/>
      <c r="V482" s="173"/>
    </row>
    <row r="483" spans="1:22" ht="13" x14ac:dyDescent="0.15">
      <c r="A483" s="172"/>
      <c r="B483" s="173"/>
      <c r="C483" s="174"/>
      <c r="D483" s="170"/>
      <c r="E483" s="174"/>
      <c r="F483" s="170"/>
      <c r="G483" s="174"/>
      <c r="H483" s="170"/>
      <c r="I483" s="175"/>
      <c r="J483" s="174"/>
      <c r="K483" s="176"/>
      <c r="L483" s="174"/>
      <c r="M483" s="176"/>
      <c r="N483" s="174"/>
      <c r="O483" s="176"/>
      <c r="P483" s="173"/>
      <c r="Q483" s="173"/>
      <c r="R483" s="173"/>
      <c r="S483" s="177"/>
      <c r="T483" s="173"/>
      <c r="U483" s="173"/>
      <c r="V483" s="173"/>
    </row>
    <row r="484" spans="1:22" ht="13" x14ac:dyDescent="0.15">
      <c r="A484" s="172"/>
      <c r="B484" s="173"/>
      <c r="C484" s="174"/>
      <c r="D484" s="170"/>
      <c r="E484" s="174"/>
      <c r="F484" s="170"/>
      <c r="G484" s="174"/>
      <c r="H484" s="170"/>
      <c r="I484" s="175"/>
      <c r="J484" s="174"/>
      <c r="K484" s="176"/>
      <c r="L484" s="174"/>
      <c r="M484" s="176"/>
      <c r="N484" s="174"/>
      <c r="O484" s="176"/>
      <c r="P484" s="173"/>
      <c r="Q484" s="173"/>
      <c r="R484" s="173"/>
      <c r="S484" s="177"/>
      <c r="T484" s="173"/>
      <c r="U484" s="173"/>
      <c r="V484" s="173"/>
    </row>
    <row r="485" spans="1:22" ht="13" x14ac:dyDescent="0.15">
      <c r="A485" s="172"/>
      <c r="B485" s="173"/>
      <c r="C485" s="174"/>
      <c r="D485" s="170"/>
      <c r="E485" s="174"/>
      <c r="F485" s="170"/>
      <c r="G485" s="174"/>
      <c r="H485" s="170"/>
      <c r="I485" s="175"/>
      <c r="J485" s="174"/>
      <c r="K485" s="176"/>
      <c r="L485" s="174"/>
      <c r="M485" s="176"/>
      <c r="N485" s="174"/>
      <c r="O485" s="176"/>
      <c r="P485" s="173"/>
      <c r="Q485" s="173"/>
      <c r="R485" s="173"/>
      <c r="S485" s="177"/>
      <c r="T485" s="173"/>
      <c r="U485" s="173"/>
      <c r="V485" s="173"/>
    </row>
    <row r="486" spans="1:22" ht="13" x14ac:dyDescent="0.15">
      <c r="A486" s="172"/>
      <c r="B486" s="173"/>
      <c r="C486" s="174"/>
      <c r="D486" s="170"/>
      <c r="E486" s="174"/>
      <c r="F486" s="170"/>
      <c r="G486" s="174"/>
      <c r="H486" s="170"/>
      <c r="I486" s="175"/>
      <c r="J486" s="174"/>
      <c r="K486" s="176"/>
      <c r="L486" s="174"/>
      <c r="M486" s="176"/>
      <c r="N486" s="174"/>
      <c r="O486" s="176"/>
      <c r="P486" s="173"/>
      <c r="Q486" s="173"/>
      <c r="R486" s="173"/>
      <c r="S486" s="177"/>
      <c r="T486" s="173"/>
      <c r="U486" s="173"/>
      <c r="V486" s="173"/>
    </row>
    <row r="487" spans="1:22" ht="13" x14ac:dyDescent="0.15">
      <c r="A487" s="172"/>
      <c r="B487" s="173"/>
      <c r="C487" s="174"/>
      <c r="D487" s="170"/>
      <c r="E487" s="174"/>
      <c r="F487" s="170"/>
      <c r="G487" s="174"/>
      <c r="H487" s="170"/>
      <c r="I487" s="175"/>
      <c r="J487" s="174"/>
      <c r="K487" s="176"/>
      <c r="L487" s="174"/>
      <c r="M487" s="176"/>
      <c r="N487" s="174"/>
      <c r="O487" s="176"/>
      <c r="P487" s="173"/>
      <c r="Q487" s="173"/>
      <c r="R487" s="173"/>
      <c r="S487" s="177"/>
      <c r="T487" s="173"/>
      <c r="U487" s="173"/>
      <c r="V487" s="173"/>
    </row>
    <row r="488" spans="1:22" ht="13" x14ac:dyDescent="0.15">
      <c r="A488" s="172"/>
      <c r="B488" s="173"/>
      <c r="C488" s="174"/>
      <c r="D488" s="170"/>
      <c r="E488" s="174"/>
      <c r="F488" s="170"/>
      <c r="G488" s="174"/>
      <c r="H488" s="170"/>
      <c r="I488" s="175"/>
      <c r="J488" s="174"/>
      <c r="K488" s="176"/>
      <c r="L488" s="174"/>
      <c r="M488" s="176"/>
      <c r="N488" s="174"/>
      <c r="O488" s="176"/>
      <c r="P488" s="173"/>
      <c r="Q488" s="173"/>
      <c r="R488" s="173"/>
      <c r="S488" s="177"/>
      <c r="T488" s="173"/>
      <c r="U488" s="173"/>
      <c r="V488" s="173"/>
    </row>
    <row r="489" spans="1:22" ht="13" x14ac:dyDescent="0.15">
      <c r="A489" s="172"/>
      <c r="B489" s="173"/>
      <c r="C489" s="174"/>
      <c r="D489" s="170"/>
      <c r="E489" s="174"/>
      <c r="F489" s="170"/>
      <c r="G489" s="174"/>
      <c r="H489" s="170"/>
      <c r="I489" s="175"/>
      <c r="J489" s="174"/>
      <c r="K489" s="176"/>
      <c r="L489" s="174"/>
      <c r="M489" s="176"/>
      <c r="N489" s="174"/>
      <c r="O489" s="176"/>
      <c r="P489" s="173"/>
      <c r="Q489" s="173"/>
      <c r="R489" s="173"/>
      <c r="S489" s="177"/>
      <c r="T489" s="173"/>
      <c r="U489" s="173"/>
      <c r="V489" s="173"/>
    </row>
    <row r="490" spans="1:22" ht="13" x14ac:dyDescent="0.15">
      <c r="A490" s="172"/>
      <c r="B490" s="173"/>
      <c r="C490" s="174"/>
      <c r="D490" s="170"/>
      <c r="E490" s="174"/>
      <c r="F490" s="170"/>
      <c r="G490" s="174"/>
      <c r="H490" s="170"/>
      <c r="I490" s="175"/>
      <c r="J490" s="174"/>
      <c r="K490" s="176"/>
      <c r="L490" s="174"/>
      <c r="M490" s="176"/>
      <c r="N490" s="174"/>
      <c r="O490" s="176"/>
      <c r="P490" s="173"/>
      <c r="Q490" s="173"/>
      <c r="R490" s="173"/>
      <c r="S490" s="177"/>
      <c r="T490" s="173"/>
      <c r="U490" s="173"/>
      <c r="V490" s="173"/>
    </row>
    <row r="491" spans="1:22" ht="13" x14ac:dyDescent="0.15">
      <c r="A491" s="172"/>
      <c r="B491" s="173"/>
      <c r="C491" s="174"/>
      <c r="D491" s="170"/>
      <c r="E491" s="174"/>
      <c r="F491" s="170"/>
      <c r="G491" s="174"/>
      <c r="H491" s="170"/>
      <c r="I491" s="175"/>
      <c r="J491" s="174"/>
      <c r="K491" s="176"/>
      <c r="L491" s="174"/>
      <c r="M491" s="176"/>
      <c r="N491" s="174"/>
      <c r="O491" s="176"/>
      <c r="P491" s="173"/>
      <c r="Q491" s="173"/>
      <c r="R491" s="173"/>
      <c r="S491" s="177"/>
      <c r="T491" s="173"/>
      <c r="U491" s="173"/>
      <c r="V491" s="173"/>
    </row>
    <row r="492" spans="1:22" ht="13" x14ac:dyDescent="0.15">
      <c r="A492" s="172"/>
      <c r="B492" s="173"/>
      <c r="C492" s="174"/>
      <c r="D492" s="170"/>
      <c r="E492" s="174"/>
      <c r="F492" s="170"/>
      <c r="G492" s="174"/>
      <c r="H492" s="170"/>
      <c r="I492" s="175"/>
      <c r="J492" s="174"/>
      <c r="K492" s="176"/>
      <c r="L492" s="174"/>
      <c r="M492" s="176"/>
      <c r="N492" s="174"/>
      <c r="O492" s="176"/>
      <c r="P492" s="173"/>
      <c r="Q492" s="173"/>
      <c r="R492" s="173"/>
      <c r="S492" s="177"/>
      <c r="T492" s="173"/>
      <c r="U492" s="173"/>
      <c r="V492" s="173"/>
    </row>
    <row r="493" spans="1:22" ht="13" x14ac:dyDescent="0.15">
      <c r="A493" s="172"/>
      <c r="B493" s="173"/>
      <c r="C493" s="174"/>
      <c r="D493" s="170"/>
      <c r="E493" s="174"/>
      <c r="F493" s="170"/>
      <c r="G493" s="174"/>
      <c r="H493" s="170"/>
      <c r="I493" s="175"/>
      <c r="J493" s="174"/>
      <c r="K493" s="176"/>
      <c r="L493" s="174"/>
      <c r="M493" s="176"/>
      <c r="N493" s="174"/>
      <c r="O493" s="176"/>
      <c r="P493" s="173"/>
      <c r="Q493" s="173"/>
      <c r="R493" s="173"/>
      <c r="S493" s="177"/>
      <c r="T493" s="173"/>
      <c r="U493" s="173"/>
      <c r="V493" s="173"/>
    </row>
    <row r="494" spans="1:22" ht="13" x14ac:dyDescent="0.15">
      <c r="A494" s="172"/>
      <c r="B494" s="173"/>
      <c r="C494" s="174"/>
      <c r="D494" s="170"/>
      <c r="E494" s="174"/>
      <c r="F494" s="170"/>
      <c r="G494" s="174"/>
      <c r="H494" s="170"/>
      <c r="I494" s="175"/>
      <c r="J494" s="174"/>
      <c r="K494" s="176"/>
      <c r="L494" s="174"/>
      <c r="M494" s="176"/>
      <c r="N494" s="174"/>
      <c r="O494" s="176"/>
      <c r="P494" s="173"/>
      <c r="Q494" s="173"/>
      <c r="R494" s="173"/>
      <c r="S494" s="177"/>
      <c r="T494" s="173"/>
      <c r="U494" s="173"/>
      <c r="V494" s="173"/>
    </row>
    <row r="495" spans="1:22" ht="13" x14ac:dyDescent="0.15">
      <c r="A495" s="172"/>
      <c r="B495" s="173"/>
      <c r="C495" s="174"/>
      <c r="D495" s="170"/>
      <c r="E495" s="174"/>
      <c r="F495" s="170"/>
      <c r="G495" s="174"/>
      <c r="H495" s="170"/>
      <c r="I495" s="175"/>
      <c r="J495" s="174"/>
      <c r="K495" s="176"/>
      <c r="L495" s="174"/>
      <c r="M495" s="176"/>
      <c r="N495" s="174"/>
      <c r="O495" s="176"/>
      <c r="P495" s="173"/>
      <c r="Q495" s="173"/>
      <c r="R495" s="173"/>
      <c r="S495" s="177"/>
      <c r="T495" s="173"/>
      <c r="U495" s="173"/>
      <c r="V495" s="173"/>
    </row>
    <row r="496" spans="1:22" ht="13" x14ac:dyDescent="0.15">
      <c r="A496" s="172"/>
      <c r="B496" s="173"/>
      <c r="C496" s="174"/>
      <c r="D496" s="170"/>
      <c r="E496" s="174"/>
      <c r="F496" s="170"/>
      <c r="G496" s="174"/>
      <c r="H496" s="170"/>
      <c r="I496" s="175"/>
      <c r="J496" s="174"/>
      <c r="K496" s="176"/>
      <c r="L496" s="174"/>
      <c r="M496" s="176"/>
      <c r="N496" s="174"/>
      <c r="O496" s="176"/>
      <c r="P496" s="173"/>
      <c r="Q496" s="173"/>
      <c r="R496" s="173"/>
      <c r="S496" s="177"/>
      <c r="T496" s="173"/>
      <c r="U496" s="173"/>
      <c r="V496" s="173"/>
    </row>
    <row r="497" spans="1:22" ht="13" x14ac:dyDescent="0.15">
      <c r="A497" s="172"/>
      <c r="B497" s="173"/>
      <c r="C497" s="174"/>
      <c r="D497" s="170"/>
      <c r="E497" s="174"/>
      <c r="F497" s="170"/>
      <c r="G497" s="174"/>
      <c r="H497" s="170"/>
      <c r="I497" s="175"/>
      <c r="J497" s="174"/>
      <c r="K497" s="176"/>
      <c r="L497" s="174"/>
      <c r="M497" s="176"/>
      <c r="N497" s="174"/>
      <c r="O497" s="176"/>
      <c r="P497" s="173"/>
      <c r="Q497" s="173"/>
      <c r="R497" s="173"/>
      <c r="S497" s="177"/>
      <c r="T497" s="173"/>
      <c r="U497" s="173"/>
      <c r="V497" s="173"/>
    </row>
    <row r="498" spans="1:22" ht="13" x14ac:dyDescent="0.15">
      <c r="A498" s="172"/>
      <c r="B498" s="173"/>
      <c r="C498" s="174"/>
      <c r="D498" s="170"/>
      <c r="E498" s="174"/>
      <c r="F498" s="170"/>
      <c r="G498" s="174"/>
      <c r="H498" s="170"/>
      <c r="I498" s="175"/>
      <c r="J498" s="174"/>
      <c r="K498" s="176"/>
      <c r="L498" s="174"/>
      <c r="M498" s="176"/>
      <c r="N498" s="174"/>
      <c r="O498" s="176"/>
      <c r="P498" s="173"/>
      <c r="Q498" s="173"/>
      <c r="R498" s="173"/>
      <c r="S498" s="177"/>
      <c r="T498" s="173"/>
      <c r="U498" s="173"/>
      <c r="V498" s="173"/>
    </row>
    <row r="499" spans="1:22" ht="13" x14ac:dyDescent="0.15">
      <c r="A499" s="172"/>
      <c r="B499" s="173"/>
      <c r="C499" s="174"/>
      <c r="D499" s="170"/>
      <c r="E499" s="174"/>
      <c r="F499" s="170"/>
      <c r="G499" s="174"/>
      <c r="H499" s="170"/>
      <c r="I499" s="175"/>
      <c r="J499" s="174"/>
      <c r="K499" s="176"/>
      <c r="L499" s="174"/>
      <c r="M499" s="176"/>
      <c r="N499" s="174"/>
      <c r="O499" s="176"/>
      <c r="P499" s="173"/>
      <c r="Q499" s="173"/>
      <c r="R499" s="173"/>
      <c r="S499" s="177"/>
      <c r="T499" s="173"/>
      <c r="U499" s="173"/>
      <c r="V499" s="173"/>
    </row>
    <row r="500" spans="1:22" ht="13" x14ac:dyDescent="0.15">
      <c r="A500" s="172"/>
      <c r="B500" s="173"/>
      <c r="C500" s="174"/>
      <c r="D500" s="170"/>
      <c r="E500" s="174"/>
      <c r="F500" s="170"/>
      <c r="G500" s="174"/>
      <c r="H500" s="170"/>
      <c r="I500" s="175"/>
      <c r="J500" s="174"/>
      <c r="K500" s="176"/>
      <c r="L500" s="174"/>
      <c r="M500" s="176"/>
      <c r="N500" s="174"/>
      <c r="O500" s="176"/>
      <c r="P500" s="173"/>
      <c r="Q500" s="173"/>
      <c r="R500" s="173"/>
      <c r="S500" s="177"/>
      <c r="T500" s="173"/>
      <c r="U500" s="173"/>
      <c r="V500" s="173"/>
    </row>
    <row r="501" spans="1:22" ht="13" x14ac:dyDescent="0.15">
      <c r="A501" s="172"/>
      <c r="B501" s="173"/>
      <c r="C501" s="174"/>
      <c r="D501" s="170"/>
      <c r="E501" s="174"/>
      <c r="F501" s="170"/>
      <c r="G501" s="174"/>
      <c r="H501" s="170"/>
      <c r="I501" s="175"/>
      <c r="J501" s="174"/>
      <c r="K501" s="176"/>
      <c r="L501" s="174"/>
      <c r="M501" s="176"/>
      <c r="N501" s="174"/>
      <c r="O501" s="176"/>
      <c r="P501" s="173"/>
      <c r="Q501" s="173"/>
      <c r="R501" s="173"/>
      <c r="S501" s="177"/>
      <c r="T501" s="173"/>
      <c r="U501" s="173"/>
      <c r="V501" s="173"/>
    </row>
    <row r="502" spans="1:22" ht="13" x14ac:dyDescent="0.15">
      <c r="A502" s="172"/>
      <c r="B502" s="173"/>
      <c r="C502" s="174"/>
      <c r="D502" s="170"/>
      <c r="E502" s="174"/>
      <c r="F502" s="170"/>
      <c r="G502" s="174"/>
      <c r="H502" s="170"/>
      <c r="I502" s="175"/>
      <c r="J502" s="174"/>
      <c r="K502" s="176"/>
      <c r="L502" s="174"/>
      <c r="M502" s="176"/>
      <c r="N502" s="174"/>
      <c r="O502" s="176"/>
      <c r="P502" s="173"/>
      <c r="Q502" s="173"/>
      <c r="R502" s="173"/>
      <c r="S502" s="177"/>
      <c r="T502" s="173"/>
      <c r="U502" s="173"/>
      <c r="V502" s="173"/>
    </row>
    <row r="503" spans="1:22" ht="13" x14ac:dyDescent="0.15">
      <c r="A503" s="172"/>
      <c r="B503" s="173"/>
      <c r="C503" s="174"/>
      <c r="D503" s="170"/>
      <c r="E503" s="174"/>
      <c r="F503" s="170"/>
      <c r="G503" s="174"/>
      <c r="H503" s="170"/>
      <c r="I503" s="175"/>
      <c r="J503" s="174"/>
      <c r="K503" s="176"/>
      <c r="L503" s="174"/>
      <c r="M503" s="176"/>
      <c r="N503" s="174"/>
      <c r="O503" s="176"/>
      <c r="P503" s="173"/>
      <c r="Q503" s="173"/>
      <c r="R503" s="173"/>
      <c r="S503" s="177"/>
      <c r="T503" s="173"/>
      <c r="U503" s="173"/>
      <c r="V503" s="173"/>
    </row>
    <row r="504" spans="1:22" ht="13" x14ac:dyDescent="0.15">
      <c r="A504" s="172"/>
      <c r="B504" s="173"/>
      <c r="C504" s="174"/>
      <c r="D504" s="170"/>
      <c r="E504" s="174"/>
      <c r="F504" s="170"/>
      <c r="G504" s="174"/>
      <c r="H504" s="170"/>
      <c r="I504" s="175"/>
      <c r="J504" s="174"/>
      <c r="K504" s="176"/>
      <c r="L504" s="174"/>
      <c r="M504" s="176"/>
      <c r="N504" s="174"/>
      <c r="O504" s="176"/>
      <c r="P504" s="173"/>
      <c r="Q504" s="173"/>
      <c r="R504" s="173"/>
      <c r="S504" s="177"/>
      <c r="T504" s="173"/>
      <c r="U504" s="173"/>
      <c r="V504" s="173"/>
    </row>
    <row r="505" spans="1:22" ht="13" x14ac:dyDescent="0.15">
      <c r="A505" s="172"/>
      <c r="B505" s="173"/>
      <c r="C505" s="174"/>
      <c r="D505" s="170"/>
      <c r="E505" s="174"/>
      <c r="F505" s="170"/>
      <c r="G505" s="174"/>
      <c r="H505" s="170"/>
      <c r="I505" s="175"/>
      <c r="J505" s="174"/>
      <c r="K505" s="176"/>
      <c r="L505" s="174"/>
      <c r="M505" s="176"/>
      <c r="N505" s="174"/>
      <c r="O505" s="176"/>
      <c r="P505" s="173"/>
      <c r="Q505" s="173"/>
      <c r="R505" s="173"/>
      <c r="S505" s="177"/>
      <c r="T505" s="173"/>
      <c r="U505" s="173"/>
      <c r="V505" s="173"/>
    </row>
    <row r="506" spans="1:22" ht="13" x14ac:dyDescent="0.15">
      <c r="A506" s="172"/>
      <c r="B506" s="173"/>
      <c r="C506" s="174"/>
      <c r="D506" s="170"/>
      <c r="E506" s="174"/>
      <c r="F506" s="170"/>
      <c r="G506" s="174"/>
      <c r="H506" s="170"/>
      <c r="I506" s="175"/>
      <c r="J506" s="174"/>
      <c r="K506" s="176"/>
      <c r="L506" s="174"/>
      <c r="M506" s="176"/>
      <c r="N506" s="174"/>
      <c r="O506" s="176"/>
      <c r="P506" s="173"/>
      <c r="Q506" s="173"/>
      <c r="R506" s="173"/>
      <c r="S506" s="177"/>
      <c r="T506" s="173"/>
      <c r="U506" s="173"/>
      <c r="V506" s="173"/>
    </row>
    <row r="507" spans="1:22" ht="13" x14ac:dyDescent="0.15">
      <c r="A507" s="172"/>
      <c r="B507" s="173"/>
      <c r="C507" s="174"/>
      <c r="D507" s="170"/>
      <c r="E507" s="174"/>
      <c r="F507" s="170"/>
      <c r="G507" s="174"/>
      <c r="H507" s="170"/>
      <c r="I507" s="175"/>
      <c r="J507" s="174"/>
      <c r="K507" s="176"/>
      <c r="L507" s="174"/>
      <c r="M507" s="176"/>
      <c r="N507" s="174"/>
      <c r="O507" s="176"/>
      <c r="P507" s="173"/>
      <c r="Q507" s="173"/>
      <c r="R507" s="173"/>
      <c r="S507" s="177"/>
      <c r="T507" s="173"/>
      <c r="U507" s="173"/>
      <c r="V507" s="173"/>
    </row>
    <row r="508" spans="1:22" ht="13" x14ac:dyDescent="0.15">
      <c r="A508" s="172"/>
      <c r="B508" s="173"/>
      <c r="C508" s="174"/>
      <c r="D508" s="170"/>
      <c r="E508" s="174"/>
      <c r="F508" s="170"/>
      <c r="G508" s="174"/>
      <c r="H508" s="170"/>
      <c r="I508" s="175"/>
      <c r="J508" s="174"/>
      <c r="K508" s="176"/>
      <c r="L508" s="174"/>
      <c r="M508" s="176"/>
      <c r="N508" s="174"/>
      <c r="O508" s="176"/>
      <c r="P508" s="173"/>
      <c r="Q508" s="173"/>
      <c r="R508" s="173"/>
      <c r="S508" s="177"/>
      <c r="T508" s="173"/>
      <c r="U508" s="173"/>
      <c r="V508" s="173"/>
    </row>
    <row r="509" spans="1:22" ht="13" x14ac:dyDescent="0.15">
      <c r="A509" s="172"/>
      <c r="B509" s="173"/>
      <c r="C509" s="174"/>
      <c r="D509" s="170"/>
      <c r="E509" s="174"/>
      <c r="F509" s="170"/>
      <c r="G509" s="174"/>
      <c r="H509" s="170"/>
      <c r="I509" s="175"/>
      <c r="J509" s="174"/>
      <c r="K509" s="176"/>
      <c r="L509" s="174"/>
      <c r="M509" s="176"/>
      <c r="N509" s="174"/>
      <c r="O509" s="176"/>
      <c r="P509" s="173"/>
      <c r="Q509" s="173"/>
      <c r="R509" s="173"/>
      <c r="S509" s="177"/>
      <c r="T509" s="173"/>
      <c r="U509" s="173"/>
      <c r="V509" s="173"/>
    </row>
    <row r="510" spans="1:22" ht="13" x14ac:dyDescent="0.15">
      <c r="A510" s="172"/>
      <c r="B510" s="173"/>
      <c r="C510" s="174"/>
      <c r="D510" s="170"/>
      <c r="E510" s="174"/>
      <c r="F510" s="170"/>
      <c r="G510" s="174"/>
      <c r="H510" s="170"/>
      <c r="I510" s="175"/>
      <c r="J510" s="174"/>
      <c r="K510" s="176"/>
      <c r="L510" s="174"/>
      <c r="M510" s="176"/>
      <c r="N510" s="174"/>
      <c r="O510" s="176"/>
      <c r="P510" s="173"/>
      <c r="Q510" s="173"/>
      <c r="R510" s="173"/>
      <c r="S510" s="177"/>
      <c r="T510" s="173"/>
      <c r="U510" s="173"/>
      <c r="V510" s="173"/>
    </row>
    <row r="511" spans="1:22" ht="13" x14ac:dyDescent="0.15">
      <c r="A511" s="172"/>
      <c r="B511" s="173"/>
      <c r="C511" s="174"/>
      <c r="D511" s="170"/>
      <c r="E511" s="174"/>
      <c r="F511" s="170"/>
      <c r="G511" s="174"/>
      <c r="H511" s="170"/>
      <c r="I511" s="175"/>
      <c r="J511" s="174"/>
      <c r="K511" s="176"/>
      <c r="L511" s="174"/>
      <c r="M511" s="176"/>
      <c r="N511" s="174"/>
      <c r="O511" s="176"/>
      <c r="P511" s="173"/>
      <c r="Q511" s="173"/>
      <c r="R511" s="173"/>
      <c r="S511" s="177"/>
      <c r="T511" s="173"/>
      <c r="U511" s="173"/>
      <c r="V511" s="173"/>
    </row>
    <row r="512" spans="1:22" ht="13" x14ac:dyDescent="0.15">
      <c r="A512" s="172"/>
      <c r="B512" s="173"/>
      <c r="C512" s="174"/>
      <c r="D512" s="170"/>
      <c r="E512" s="174"/>
      <c r="F512" s="170"/>
      <c r="G512" s="174"/>
      <c r="H512" s="170"/>
      <c r="I512" s="175"/>
      <c r="J512" s="174"/>
      <c r="K512" s="176"/>
      <c r="L512" s="174"/>
      <c r="M512" s="176"/>
      <c r="N512" s="174"/>
      <c r="O512" s="176"/>
      <c r="P512" s="173"/>
      <c r="Q512" s="173"/>
      <c r="R512" s="173"/>
      <c r="S512" s="177"/>
      <c r="T512" s="173"/>
      <c r="U512" s="173"/>
      <c r="V512" s="173"/>
    </row>
    <row r="513" spans="1:22" ht="13" x14ac:dyDescent="0.15">
      <c r="A513" s="172"/>
      <c r="B513" s="173"/>
      <c r="C513" s="174"/>
      <c r="D513" s="170"/>
      <c r="E513" s="174"/>
      <c r="F513" s="170"/>
      <c r="G513" s="174"/>
      <c r="H513" s="170"/>
      <c r="I513" s="175"/>
      <c r="J513" s="174"/>
      <c r="K513" s="176"/>
      <c r="L513" s="174"/>
      <c r="M513" s="176"/>
      <c r="N513" s="174"/>
      <c r="O513" s="176"/>
      <c r="P513" s="173"/>
      <c r="Q513" s="173"/>
      <c r="R513" s="173"/>
      <c r="S513" s="177"/>
      <c r="T513" s="173"/>
      <c r="U513" s="173"/>
      <c r="V513" s="173"/>
    </row>
    <row r="514" spans="1:22" ht="13" x14ac:dyDescent="0.15">
      <c r="A514" s="172"/>
      <c r="B514" s="173"/>
      <c r="C514" s="174"/>
      <c r="D514" s="170"/>
      <c r="E514" s="174"/>
      <c r="F514" s="170"/>
      <c r="G514" s="174"/>
      <c r="H514" s="170"/>
      <c r="I514" s="175"/>
      <c r="J514" s="174"/>
      <c r="K514" s="176"/>
      <c r="L514" s="174"/>
      <c r="M514" s="176"/>
      <c r="N514" s="174"/>
      <c r="O514" s="176"/>
      <c r="P514" s="173"/>
      <c r="Q514" s="173"/>
      <c r="R514" s="173"/>
      <c r="S514" s="177"/>
      <c r="T514" s="173"/>
      <c r="U514" s="173"/>
      <c r="V514" s="173"/>
    </row>
    <row r="515" spans="1:22" ht="13" x14ac:dyDescent="0.15">
      <c r="A515" s="172"/>
      <c r="B515" s="173"/>
      <c r="C515" s="174"/>
      <c r="D515" s="170"/>
      <c r="E515" s="174"/>
      <c r="F515" s="170"/>
      <c r="G515" s="174"/>
      <c r="H515" s="170"/>
      <c r="I515" s="175"/>
      <c r="J515" s="174"/>
      <c r="K515" s="176"/>
      <c r="L515" s="174"/>
      <c r="M515" s="176"/>
      <c r="N515" s="174"/>
      <c r="O515" s="176"/>
      <c r="P515" s="173"/>
      <c r="Q515" s="173"/>
      <c r="R515" s="173"/>
      <c r="S515" s="177"/>
      <c r="T515" s="173"/>
      <c r="U515" s="173"/>
      <c r="V515" s="173"/>
    </row>
    <row r="516" spans="1:22" ht="13" x14ac:dyDescent="0.15">
      <c r="A516" s="172"/>
      <c r="B516" s="173"/>
      <c r="C516" s="174"/>
      <c r="D516" s="170"/>
      <c r="E516" s="174"/>
      <c r="F516" s="170"/>
      <c r="G516" s="174"/>
      <c r="H516" s="170"/>
      <c r="I516" s="175"/>
      <c r="J516" s="174"/>
      <c r="K516" s="176"/>
      <c r="L516" s="174"/>
      <c r="M516" s="176"/>
      <c r="N516" s="174"/>
      <c r="O516" s="176"/>
      <c r="P516" s="173"/>
      <c r="Q516" s="173"/>
      <c r="R516" s="173"/>
      <c r="S516" s="177"/>
      <c r="T516" s="173"/>
      <c r="U516" s="173"/>
      <c r="V516" s="173"/>
    </row>
    <row r="517" spans="1:22" ht="13" x14ac:dyDescent="0.15">
      <c r="A517" s="172"/>
      <c r="B517" s="173"/>
      <c r="C517" s="174"/>
      <c r="D517" s="170"/>
      <c r="E517" s="174"/>
      <c r="F517" s="170"/>
      <c r="G517" s="174"/>
      <c r="H517" s="170"/>
      <c r="I517" s="175"/>
      <c r="J517" s="174"/>
      <c r="K517" s="176"/>
      <c r="L517" s="174"/>
      <c r="M517" s="176"/>
      <c r="N517" s="174"/>
      <c r="O517" s="176"/>
      <c r="P517" s="173"/>
      <c r="Q517" s="173"/>
      <c r="R517" s="173"/>
      <c r="S517" s="177"/>
      <c r="T517" s="173"/>
      <c r="U517" s="173"/>
      <c r="V517" s="173"/>
    </row>
    <row r="518" spans="1:22" ht="13" x14ac:dyDescent="0.15">
      <c r="A518" s="172"/>
      <c r="B518" s="173"/>
      <c r="C518" s="174"/>
      <c r="D518" s="170"/>
      <c r="E518" s="174"/>
      <c r="F518" s="170"/>
      <c r="G518" s="174"/>
      <c r="H518" s="170"/>
      <c r="I518" s="175"/>
      <c r="J518" s="174"/>
      <c r="K518" s="176"/>
      <c r="L518" s="174"/>
      <c r="M518" s="176"/>
      <c r="N518" s="174"/>
      <c r="O518" s="176"/>
      <c r="P518" s="173"/>
      <c r="Q518" s="173"/>
      <c r="R518" s="173"/>
      <c r="S518" s="177"/>
      <c r="T518" s="173"/>
      <c r="U518" s="173"/>
      <c r="V518" s="173"/>
    </row>
    <row r="519" spans="1:22" ht="13" x14ac:dyDescent="0.15">
      <c r="A519" s="172"/>
      <c r="B519" s="173"/>
      <c r="C519" s="174"/>
      <c r="D519" s="170"/>
      <c r="E519" s="174"/>
      <c r="F519" s="170"/>
      <c r="G519" s="174"/>
      <c r="H519" s="170"/>
      <c r="I519" s="175"/>
      <c r="J519" s="174"/>
      <c r="K519" s="176"/>
      <c r="L519" s="174"/>
      <c r="M519" s="176"/>
      <c r="N519" s="174"/>
      <c r="O519" s="176"/>
      <c r="P519" s="173"/>
      <c r="Q519" s="173"/>
      <c r="R519" s="173"/>
      <c r="S519" s="177"/>
      <c r="T519" s="173"/>
      <c r="U519" s="173"/>
      <c r="V519" s="173"/>
    </row>
    <row r="520" spans="1:22" ht="13" x14ac:dyDescent="0.15">
      <c r="A520" s="172"/>
      <c r="B520" s="173"/>
      <c r="C520" s="174"/>
      <c r="D520" s="170"/>
      <c r="E520" s="174"/>
      <c r="F520" s="170"/>
      <c r="G520" s="174"/>
      <c r="H520" s="170"/>
      <c r="I520" s="175"/>
      <c r="J520" s="174"/>
      <c r="K520" s="176"/>
      <c r="L520" s="174"/>
      <c r="M520" s="176"/>
      <c r="N520" s="174"/>
      <c r="O520" s="176"/>
      <c r="P520" s="173"/>
      <c r="Q520" s="173"/>
      <c r="R520" s="173"/>
      <c r="S520" s="177"/>
      <c r="T520" s="173"/>
      <c r="U520" s="173"/>
      <c r="V520" s="173"/>
    </row>
    <row r="521" spans="1:22" ht="13" x14ac:dyDescent="0.15">
      <c r="A521" s="172"/>
      <c r="B521" s="173"/>
      <c r="C521" s="174"/>
      <c r="D521" s="170"/>
      <c r="E521" s="174"/>
      <c r="F521" s="170"/>
      <c r="G521" s="174"/>
      <c r="H521" s="170"/>
      <c r="I521" s="175"/>
      <c r="J521" s="174"/>
      <c r="K521" s="176"/>
      <c r="L521" s="174"/>
      <c r="M521" s="176"/>
      <c r="N521" s="174"/>
      <c r="O521" s="176"/>
      <c r="P521" s="173"/>
      <c r="Q521" s="173"/>
      <c r="R521" s="173"/>
      <c r="S521" s="177"/>
      <c r="T521" s="173"/>
      <c r="U521" s="173"/>
      <c r="V521" s="173"/>
    </row>
    <row r="522" spans="1:22" ht="13" x14ac:dyDescent="0.15">
      <c r="A522" s="172"/>
      <c r="B522" s="173"/>
      <c r="C522" s="174"/>
      <c r="D522" s="170"/>
      <c r="E522" s="174"/>
      <c r="F522" s="170"/>
      <c r="G522" s="174"/>
      <c r="H522" s="170"/>
      <c r="I522" s="175"/>
      <c r="J522" s="174"/>
      <c r="K522" s="176"/>
      <c r="L522" s="174"/>
      <c r="M522" s="176"/>
      <c r="N522" s="174"/>
      <c r="O522" s="176"/>
      <c r="P522" s="173"/>
      <c r="Q522" s="173"/>
      <c r="R522" s="173"/>
      <c r="S522" s="177"/>
      <c r="T522" s="173"/>
      <c r="U522" s="173"/>
      <c r="V522" s="173"/>
    </row>
    <row r="523" spans="1:22" ht="13" x14ac:dyDescent="0.15">
      <c r="A523" s="172"/>
      <c r="B523" s="173"/>
      <c r="C523" s="174"/>
      <c r="D523" s="170"/>
      <c r="E523" s="174"/>
      <c r="F523" s="170"/>
      <c r="G523" s="174"/>
      <c r="H523" s="170"/>
      <c r="I523" s="175"/>
      <c r="J523" s="174"/>
      <c r="K523" s="176"/>
      <c r="L523" s="174"/>
      <c r="M523" s="176"/>
      <c r="N523" s="174"/>
      <c r="O523" s="176"/>
      <c r="P523" s="173"/>
      <c r="Q523" s="173"/>
      <c r="R523" s="173"/>
      <c r="S523" s="177"/>
      <c r="T523" s="173"/>
      <c r="U523" s="173"/>
      <c r="V523" s="173"/>
    </row>
    <row r="524" spans="1:22" ht="13" x14ac:dyDescent="0.15">
      <c r="A524" s="172"/>
      <c r="B524" s="173"/>
      <c r="C524" s="174"/>
      <c r="D524" s="170"/>
      <c r="E524" s="174"/>
      <c r="F524" s="170"/>
      <c r="G524" s="174"/>
      <c r="H524" s="170"/>
      <c r="I524" s="175"/>
      <c r="J524" s="174"/>
      <c r="K524" s="176"/>
      <c r="L524" s="174"/>
      <c r="M524" s="176"/>
      <c r="N524" s="174"/>
      <c r="O524" s="176"/>
      <c r="P524" s="173"/>
      <c r="Q524" s="173"/>
      <c r="R524" s="173"/>
      <c r="S524" s="177"/>
      <c r="T524" s="173"/>
      <c r="U524" s="173"/>
      <c r="V524" s="173"/>
    </row>
    <row r="525" spans="1:22" ht="13" x14ac:dyDescent="0.15">
      <c r="A525" s="172"/>
      <c r="B525" s="173"/>
      <c r="C525" s="174"/>
      <c r="D525" s="170"/>
      <c r="E525" s="174"/>
      <c r="F525" s="170"/>
      <c r="G525" s="174"/>
      <c r="H525" s="170"/>
      <c r="I525" s="175"/>
      <c r="J525" s="174"/>
      <c r="K525" s="176"/>
      <c r="L525" s="174"/>
      <c r="M525" s="176"/>
      <c r="N525" s="174"/>
      <c r="O525" s="176"/>
      <c r="P525" s="173"/>
      <c r="Q525" s="173"/>
      <c r="R525" s="173"/>
      <c r="S525" s="177"/>
      <c r="T525" s="173"/>
      <c r="U525" s="173"/>
      <c r="V525" s="173"/>
    </row>
    <row r="526" spans="1:22" ht="13" x14ac:dyDescent="0.15">
      <c r="A526" s="172"/>
      <c r="B526" s="173"/>
      <c r="C526" s="174"/>
      <c r="D526" s="170"/>
      <c r="E526" s="174"/>
      <c r="F526" s="170"/>
      <c r="G526" s="174"/>
      <c r="H526" s="170"/>
      <c r="I526" s="175"/>
      <c r="J526" s="174"/>
      <c r="K526" s="176"/>
      <c r="L526" s="174"/>
      <c r="M526" s="176"/>
      <c r="N526" s="174"/>
      <c r="O526" s="176"/>
      <c r="P526" s="173"/>
      <c r="Q526" s="173"/>
      <c r="R526" s="173"/>
      <c r="S526" s="177"/>
      <c r="T526" s="173"/>
      <c r="U526" s="173"/>
      <c r="V526" s="173"/>
    </row>
    <row r="527" spans="1:22" ht="13" x14ac:dyDescent="0.15">
      <c r="A527" s="172"/>
      <c r="B527" s="173"/>
      <c r="C527" s="174"/>
      <c r="D527" s="170"/>
      <c r="E527" s="174"/>
      <c r="F527" s="170"/>
      <c r="G527" s="174"/>
      <c r="H527" s="170"/>
      <c r="I527" s="175"/>
      <c r="J527" s="174"/>
      <c r="K527" s="176"/>
      <c r="L527" s="174"/>
      <c r="M527" s="176"/>
      <c r="N527" s="174"/>
      <c r="O527" s="176"/>
      <c r="P527" s="173"/>
      <c r="Q527" s="173"/>
      <c r="R527" s="173"/>
      <c r="S527" s="177"/>
      <c r="T527" s="173"/>
      <c r="U527" s="173"/>
      <c r="V527" s="173"/>
    </row>
    <row r="528" spans="1:22" ht="13" x14ac:dyDescent="0.15">
      <c r="A528" s="172"/>
      <c r="B528" s="173"/>
      <c r="C528" s="174"/>
      <c r="D528" s="170"/>
      <c r="E528" s="174"/>
      <c r="F528" s="170"/>
      <c r="G528" s="174"/>
      <c r="H528" s="170"/>
      <c r="I528" s="175"/>
      <c r="J528" s="174"/>
      <c r="K528" s="176"/>
      <c r="L528" s="174"/>
      <c r="M528" s="176"/>
      <c r="N528" s="174"/>
      <c r="O528" s="176"/>
      <c r="P528" s="173"/>
      <c r="Q528" s="173"/>
      <c r="R528" s="173"/>
      <c r="S528" s="177"/>
      <c r="T528" s="173"/>
      <c r="U528" s="173"/>
      <c r="V528" s="173"/>
    </row>
    <row r="529" spans="1:22" ht="13" x14ac:dyDescent="0.15">
      <c r="A529" s="172"/>
      <c r="B529" s="173"/>
      <c r="C529" s="174"/>
      <c r="D529" s="170"/>
      <c r="E529" s="174"/>
      <c r="F529" s="170"/>
      <c r="G529" s="174"/>
      <c r="H529" s="170"/>
      <c r="I529" s="175"/>
      <c r="J529" s="174"/>
      <c r="K529" s="176"/>
      <c r="L529" s="174"/>
      <c r="M529" s="176"/>
      <c r="N529" s="174"/>
      <c r="O529" s="176"/>
      <c r="P529" s="173"/>
      <c r="Q529" s="173"/>
      <c r="R529" s="173"/>
      <c r="S529" s="177"/>
      <c r="T529" s="173"/>
      <c r="U529" s="173"/>
      <c r="V529" s="173"/>
    </row>
    <row r="530" spans="1:22" ht="13" x14ac:dyDescent="0.15">
      <c r="A530" s="172"/>
      <c r="B530" s="173"/>
      <c r="C530" s="174"/>
      <c r="D530" s="170"/>
      <c r="E530" s="174"/>
      <c r="F530" s="170"/>
      <c r="G530" s="174"/>
      <c r="H530" s="170"/>
      <c r="I530" s="175"/>
      <c r="J530" s="174"/>
      <c r="K530" s="176"/>
      <c r="L530" s="174"/>
      <c r="M530" s="176"/>
      <c r="N530" s="174"/>
      <c r="O530" s="176"/>
      <c r="P530" s="173"/>
      <c r="Q530" s="173"/>
      <c r="R530" s="173"/>
      <c r="S530" s="177"/>
      <c r="T530" s="173"/>
      <c r="U530" s="173"/>
      <c r="V530" s="173"/>
    </row>
    <row r="531" spans="1:22" ht="13" x14ac:dyDescent="0.15">
      <c r="A531" s="172"/>
      <c r="B531" s="173"/>
      <c r="C531" s="174"/>
      <c r="D531" s="170"/>
      <c r="E531" s="174"/>
      <c r="F531" s="170"/>
      <c r="G531" s="174"/>
      <c r="H531" s="170"/>
      <c r="I531" s="175"/>
      <c r="J531" s="174"/>
      <c r="K531" s="176"/>
      <c r="L531" s="174"/>
      <c r="M531" s="176"/>
      <c r="N531" s="174"/>
      <c r="O531" s="176"/>
      <c r="P531" s="173"/>
      <c r="Q531" s="173"/>
      <c r="R531" s="173"/>
      <c r="S531" s="177"/>
      <c r="T531" s="173"/>
      <c r="U531" s="173"/>
      <c r="V531" s="173"/>
    </row>
    <row r="532" spans="1:22" ht="13" x14ac:dyDescent="0.15">
      <c r="A532" s="172"/>
      <c r="B532" s="173"/>
      <c r="C532" s="174"/>
      <c r="D532" s="170"/>
      <c r="E532" s="174"/>
      <c r="F532" s="170"/>
      <c r="G532" s="174"/>
      <c r="H532" s="170"/>
      <c r="I532" s="175"/>
      <c r="J532" s="174"/>
      <c r="K532" s="176"/>
      <c r="L532" s="174"/>
      <c r="M532" s="176"/>
      <c r="N532" s="174"/>
      <c r="O532" s="176"/>
      <c r="P532" s="173"/>
      <c r="Q532" s="173"/>
      <c r="R532" s="173"/>
      <c r="S532" s="177"/>
      <c r="T532" s="173"/>
      <c r="U532" s="173"/>
      <c r="V532" s="173"/>
    </row>
    <row r="533" spans="1:22" ht="13" x14ac:dyDescent="0.15">
      <c r="A533" s="172"/>
      <c r="B533" s="173"/>
      <c r="C533" s="174"/>
      <c r="D533" s="170"/>
      <c r="E533" s="174"/>
      <c r="F533" s="170"/>
      <c r="G533" s="174"/>
      <c r="H533" s="170"/>
      <c r="I533" s="175"/>
      <c r="J533" s="174"/>
      <c r="K533" s="176"/>
      <c r="L533" s="174"/>
      <c r="M533" s="176"/>
      <c r="N533" s="174"/>
      <c r="O533" s="176"/>
      <c r="P533" s="173"/>
      <c r="Q533" s="173"/>
      <c r="R533" s="173"/>
      <c r="S533" s="177"/>
      <c r="T533" s="173"/>
      <c r="U533" s="173"/>
      <c r="V533" s="173"/>
    </row>
    <row r="534" spans="1:22" ht="13" x14ac:dyDescent="0.15">
      <c r="A534" s="172"/>
      <c r="B534" s="173"/>
      <c r="C534" s="174"/>
      <c r="D534" s="170"/>
      <c r="E534" s="174"/>
      <c r="F534" s="170"/>
      <c r="G534" s="174"/>
      <c r="H534" s="170"/>
      <c r="I534" s="175"/>
      <c r="J534" s="174"/>
      <c r="K534" s="176"/>
      <c r="L534" s="174"/>
      <c r="M534" s="176"/>
      <c r="N534" s="174"/>
      <c r="O534" s="176"/>
      <c r="P534" s="173"/>
      <c r="Q534" s="173"/>
      <c r="R534" s="173"/>
      <c r="S534" s="177"/>
      <c r="T534" s="173"/>
      <c r="U534" s="173"/>
      <c r="V534" s="173"/>
    </row>
    <row r="535" spans="1:22" ht="13" x14ac:dyDescent="0.15">
      <c r="A535" s="172"/>
      <c r="B535" s="173"/>
      <c r="C535" s="174"/>
      <c r="D535" s="170"/>
      <c r="E535" s="174"/>
      <c r="F535" s="170"/>
      <c r="G535" s="174"/>
      <c r="H535" s="170"/>
      <c r="I535" s="175"/>
      <c r="J535" s="174"/>
      <c r="K535" s="176"/>
      <c r="L535" s="174"/>
      <c r="M535" s="176"/>
      <c r="N535" s="174"/>
      <c r="O535" s="176"/>
      <c r="P535" s="173"/>
      <c r="Q535" s="173"/>
      <c r="R535" s="173"/>
      <c r="S535" s="177"/>
      <c r="T535" s="173"/>
      <c r="U535" s="173"/>
      <c r="V535" s="173"/>
    </row>
    <row r="536" spans="1:22" ht="13" x14ac:dyDescent="0.15">
      <c r="A536" s="172"/>
      <c r="B536" s="173"/>
      <c r="C536" s="174"/>
      <c r="D536" s="170"/>
      <c r="E536" s="174"/>
      <c r="F536" s="170"/>
      <c r="G536" s="174"/>
      <c r="H536" s="170"/>
      <c r="I536" s="175"/>
      <c r="J536" s="174"/>
      <c r="K536" s="176"/>
      <c r="L536" s="174"/>
      <c r="M536" s="176"/>
      <c r="N536" s="174"/>
      <c r="O536" s="176"/>
      <c r="P536" s="173"/>
      <c r="Q536" s="173"/>
      <c r="R536" s="173"/>
      <c r="S536" s="177"/>
      <c r="T536" s="173"/>
      <c r="U536" s="173"/>
      <c r="V536" s="173"/>
    </row>
    <row r="537" spans="1:22" ht="13" x14ac:dyDescent="0.15">
      <c r="A537" s="172"/>
      <c r="B537" s="173"/>
      <c r="C537" s="174"/>
      <c r="D537" s="170"/>
      <c r="E537" s="174"/>
      <c r="F537" s="170"/>
      <c r="G537" s="174"/>
      <c r="H537" s="170"/>
      <c r="I537" s="175"/>
      <c r="J537" s="174"/>
      <c r="K537" s="176"/>
      <c r="L537" s="174"/>
      <c r="M537" s="176"/>
      <c r="N537" s="174"/>
      <c r="O537" s="176"/>
      <c r="P537" s="173"/>
      <c r="Q537" s="173"/>
      <c r="R537" s="173"/>
      <c r="S537" s="177"/>
      <c r="T537" s="173"/>
      <c r="U537" s="173"/>
      <c r="V537" s="173"/>
    </row>
    <row r="538" spans="1:22" ht="13" x14ac:dyDescent="0.15">
      <c r="A538" s="172"/>
      <c r="B538" s="173"/>
      <c r="C538" s="174"/>
      <c r="D538" s="170"/>
      <c r="E538" s="174"/>
      <c r="F538" s="170"/>
      <c r="G538" s="174"/>
      <c r="H538" s="170"/>
      <c r="I538" s="175"/>
      <c r="J538" s="174"/>
      <c r="K538" s="176"/>
      <c r="L538" s="174"/>
      <c r="M538" s="176"/>
      <c r="N538" s="174"/>
      <c r="O538" s="176"/>
      <c r="P538" s="173"/>
      <c r="Q538" s="173"/>
      <c r="R538" s="173"/>
      <c r="S538" s="177"/>
      <c r="T538" s="173"/>
      <c r="U538" s="173"/>
      <c r="V538" s="173"/>
    </row>
    <row r="539" spans="1:22" ht="13" x14ac:dyDescent="0.15">
      <c r="A539" s="172"/>
      <c r="B539" s="173"/>
      <c r="C539" s="174"/>
      <c r="D539" s="170"/>
      <c r="E539" s="174"/>
      <c r="F539" s="170"/>
      <c r="G539" s="174"/>
      <c r="H539" s="170"/>
      <c r="I539" s="175"/>
      <c r="J539" s="174"/>
      <c r="K539" s="176"/>
      <c r="L539" s="174"/>
      <c r="M539" s="176"/>
      <c r="N539" s="174"/>
      <c r="O539" s="176"/>
      <c r="P539" s="173"/>
      <c r="Q539" s="173"/>
      <c r="R539" s="173"/>
      <c r="S539" s="177"/>
      <c r="T539" s="173"/>
      <c r="U539" s="173"/>
      <c r="V539" s="173"/>
    </row>
    <row r="540" spans="1:22" ht="13" x14ac:dyDescent="0.15">
      <c r="A540" s="172"/>
      <c r="B540" s="173"/>
      <c r="C540" s="174"/>
      <c r="D540" s="170"/>
      <c r="E540" s="174"/>
      <c r="F540" s="170"/>
      <c r="G540" s="174"/>
      <c r="H540" s="170"/>
      <c r="I540" s="175"/>
      <c r="J540" s="174"/>
      <c r="K540" s="176"/>
      <c r="L540" s="174"/>
      <c r="M540" s="176"/>
      <c r="N540" s="174"/>
      <c r="O540" s="176"/>
      <c r="P540" s="173"/>
      <c r="Q540" s="173"/>
      <c r="R540" s="173"/>
      <c r="S540" s="177"/>
      <c r="T540" s="173"/>
      <c r="U540" s="173"/>
      <c r="V540" s="173"/>
    </row>
    <row r="541" spans="1:22" ht="13" x14ac:dyDescent="0.15">
      <c r="A541" s="172"/>
      <c r="B541" s="173"/>
      <c r="C541" s="174"/>
      <c r="D541" s="170"/>
      <c r="E541" s="174"/>
      <c r="F541" s="170"/>
      <c r="G541" s="174"/>
      <c r="H541" s="170"/>
      <c r="I541" s="175"/>
      <c r="J541" s="174"/>
      <c r="K541" s="176"/>
      <c r="L541" s="174"/>
      <c r="M541" s="176"/>
      <c r="N541" s="174"/>
      <c r="O541" s="176"/>
      <c r="P541" s="173"/>
      <c r="Q541" s="173"/>
      <c r="R541" s="173"/>
      <c r="S541" s="177"/>
      <c r="T541" s="173"/>
      <c r="U541" s="173"/>
      <c r="V541" s="173"/>
    </row>
    <row r="542" spans="1:22" ht="13" x14ac:dyDescent="0.15">
      <c r="A542" s="172"/>
      <c r="B542" s="173"/>
      <c r="C542" s="174"/>
      <c r="D542" s="170"/>
      <c r="E542" s="174"/>
      <c r="F542" s="170"/>
      <c r="G542" s="174"/>
      <c r="H542" s="170"/>
      <c r="I542" s="175"/>
      <c r="J542" s="174"/>
      <c r="K542" s="176"/>
      <c r="L542" s="174"/>
      <c r="M542" s="176"/>
      <c r="N542" s="174"/>
      <c r="O542" s="176"/>
      <c r="P542" s="173"/>
      <c r="Q542" s="173"/>
      <c r="R542" s="173"/>
      <c r="S542" s="177"/>
      <c r="T542" s="173"/>
      <c r="U542" s="173"/>
      <c r="V542" s="173"/>
    </row>
    <row r="543" spans="1:22" ht="13" x14ac:dyDescent="0.15">
      <c r="A543" s="172"/>
      <c r="B543" s="173"/>
      <c r="C543" s="174"/>
      <c r="D543" s="170"/>
      <c r="E543" s="174"/>
      <c r="F543" s="170"/>
      <c r="G543" s="174"/>
      <c r="H543" s="170"/>
      <c r="I543" s="175"/>
      <c r="J543" s="174"/>
      <c r="K543" s="176"/>
      <c r="L543" s="174"/>
      <c r="M543" s="176"/>
      <c r="N543" s="174"/>
      <c r="O543" s="176"/>
      <c r="P543" s="173"/>
      <c r="Q543" s="173"/>
      <c r="R543" s="173"/>
      <c r="S543" s="177"/>
      <c r="T543" s="173"/>
      <c r="U543" s="173"/>
      <c r="V543" s="173"/>
    </row>
    <row r="544" spans="1:22" ht="13" x14ac:dyDescent="0.15">
      <c r="A544" s="172"/>
      <c r="B544" s="173"/>
      <c r="C544" s="174"/>
      <c r="D544" s="170"/>
      <c r="E544" s="174"/>
      <c r="F544" s="170"/>
      <c r="G544" s="174"/>
      <c r="H544" s="170"/>
      <c r="I544" s="175"/>
      <c r="J544" s="174"/>
      <c r="K544" s="176"/>
      <c r="L544" s="174"/>
      <c r="M544" s="176"/>
      <c r="N544" s="174"/>
      <c r="O544" s="176"/>
      <c r="P544" s="173"/>
      <c r="Q544" s="173"/>
      <c r="R544" s="173"/>
      <c r="S544" s="177"/>
      <c r="T544" s="173"/>
      <c r="U544" s="173"/>
      <c r="V544" s="173"/>
    </row>
    <row r="545" spans="1:22" ht="13" x14ac:dyDescent="0.15">
      <c r="A545" s="172"/>
      <c r="B545" s="173"/>
      <c r="C545" s="174"/>
      <c r="D545" s="170"/>
      <c r="E545" s="174"/>
      <c r="F545" s="170"/>
      <c r="G545" s="174"/>
      <c r="H545" s="170"/>
      <c r="I545" s="175"/>
      <c r="J545" s="174"/>
      <c r="K545" s="176"/>
      <c r="L545" s="174"/>
      <c r="M545" s="176"/>
      <c r="N545" s="174"/>
      <c r="O545" s="176"/>
      <c r="P545" s="173"/>
      <c r="Q545" s="173"/>
      <c r="R545" s="173"/>
      <c r="S545" s="177"/>
      <c r="T545" s="173"/>
      <c r="U545" s="173"/>
      <c r="V545" s="173"/>
    </row>
    <row r="546" spans="1:22" ht="13" x14ac:dyDescent="0.15">
      <c r="A546" s="172"/>
      <c r="B546" s="173"/>
      <c r="C546" s="174"/>
      <c r="D546" s="170"/>
      <c r="E546" s="174"/>
      <c r="F546" s="170"/>
      <c r="G546" s="174"/>
      <c r="H546" s="170"/>
      <c r="I546" s="175"/>
      <c r="J546" s="174"/>
      <c r="K546" s="176"/>
      <c r="L546" s="174"/>
      <c r="M546" s="176"/>
      <c r="N546" s="174"/>
      <c r="O546" s="176"/>
      <c r="P546" s="173"/>
      <c r="Q546" s="173"/>
      <c r="R546" s="173"/>
      <c r="S546" s="177"/>
      <c r="T546" s="173"/>
      <c r="U546" s="173"/>
      <c r="V546" s="173"/>
    </row>
    <row r="547" spans="1:22" ht="13" x14ac:dyDescent="0.15">
      <c r="A547" s="172"/>
      <c r="B547" s="173"/>
      <c r="C547" s="174"/>
      <c r="D547" s="170"/>
      <c r="E547" s="174"/>
      <c r="F547" s="170"/>
      <c r="G547" s="174"/>
      <c r="H547" s="170"/>
      <c r="I547" s="175"/>
      <c r="J547" s="174"/>
      <c r="K547" s="176"/>
      <c r="L547" s="174"/>
      <c r="M547" s="176"/>
      <c r="N547" s="174"/>
      <c r="O547" s="176"/>
      <c r="P547" s="173"/>
      <c r="Q547" s="173"/>
      <c r="R547" s="173"/>
      <c r="S547" s="177"/>
      <c r="T547" s="173"/>
      <c r="U547" s="173"/>
      <c r="V547" s="173"/>
    </row>
    <row r="548" spans="1:22" ht="13" x14ac:dyDescent="0.15">
      <c r="A548" s="172"/>
      <c r="B548" s="173"/>
      <c r="C548" s="174"/>
      <c r="D548" s="170"/>
      <c r="E548" s="174"/>
      <c r="F548" s="170"/>
      <c r="G548" s="174"/>
      <c r="H548" s="170"/>
      <c r="I548" s="175"/>
      <c r="J548" s="174"/>
      <c r="K548" s="176"/>
      <c r="L548" s="174"/>
      <c r="M548" s="176"/>
      <c r="N548" s="174"/>
      <c r="O548" s="176"/>
      <c r="P548" s="173"/>
      <c r="Q548" s="173"/>
      <c r="R548" s="173"/>
      <c r="S548" s="177"/>
      <c r="T548" s="173"/>
      <c r="U548" s="173"/>
      <c r="V548" s="173"/>
    </row>
    <row r="549" spans="1:22" ht="13" x14ac:dyDescent="0.15">
      <c r="A549" s="172"/>
      <c r="B549" s="173"/>
      <c r="C549" s="174"/>
      <c r="D549" s="170"/>
      <c r="E549" s="174"/>
      <c r="F549" s="170"/>
      <c r="G549" s="174"/>
      <c r="H549" s="170"/>
      <c r="I549" s="175"/>
      <c r="J549" s="174"/>
      <c r="K549" s="176"/>
      <c r="L549" s="174"/>
      <c r="M549" s="176"/>
      <c r="N549" s="174"/>
      <c r="O549" s="176"/>
      <c r="P549" s="173"/>
      <c r="Q549" s="173"/>
      <c r="R549" s="173"/>
      <c r="S549" s="177"/>
      <c r="T549" s="173"/>
      <c r="U549" s="173"/>
      <c r="V549" s="173"/>
    </row>
    <row r="550" spans="1:22" ht="13" x14ac:dyDescent="0.15">
      <c r="A550" s="172"/>
      <c r="B550" s="173"/>
      <c r="C550" s="174"/>
      <c r="D550" s="170"/>
      <c r="E550" s="174"/>
      <c r="F550" s="170"/>
      <c r="G550" s="174"/>
      <c r="H550" s="170"/>
      <c r="I550" s="175"/>
      <c r="J550" s="174"/>
      <c r="K550" s="176"/>
      <c r="L550" s="174"/>
      <c r="M550" s="176"/>
      <c r="N550" s="174"/>
      <c r="O550" s="176"/>
      <c r="P550" s="173"/>
      <c r="Q550" s="173"/>
      <c r="R550" s="173"/>
      <c r="S550" s="177"/>
      <c r="T550" s="173"/>
      <c r="U550" s="173"/>
      <c r="V550" s="173"/>
    </row>
    <row r="551" spans="1:22" ht="13" x14ac:dyDescent="0.15">
      <c r="A551" s="172"/>
      <c r="B551" s="173"/>
      <c r="C551" s="174"/>
      <c r="D551" s="170"/>
      <c r="E551" s="174"/>
      <c r="F551" s="170"/>
      <c r="G551" s="174"/>
      <c r="H551" s="170"/>
      <c r="I551" s="175"/>
      <c r="J551" s="174"/>
      <c r="K551" s="176"/>
      <c r="L551" s="174"/>
      <c r="M551" s="176"/>
      <c r="N551" s="174"/>
      <c r="O551" s="176"/>
      <c r="P551" s="173"/>
      <c r="Q551" s="173"/>
      <c r="R551" s="173"/>
      <c r="S551" s="177"/>
      <c r="T551" s="173"/>
      <c r="U551" s="173"/>
      <c r="V551" s="173"/>
    </row>
    <row r="552" spans="1:22" ht="13" x14ac:dyDescent="0.15">
      <c r="A552" s="172"/>
      <c r="B552" s="173"/>
      <c r="C552" s="174"/>
      <c r="D552" s="170"/>
      <c r="E552" s="174"/>
      <c r="F552" s="170"/>
      <c r="G552" s="174"/>
      <c r="H552" s="170"/>
      <c r="I552" s="175"/>
      <c r="J552" s="174"/>
      <c r="K552" s="176"/>
      <c r="L552" s="174"/>
      <c r="M552" s="176"/>
      <c r="N552" s="174"/>
      <c r="O552" s="176"/>
      <c r="P552" s="173"/>
      <c r="Q552" s="173"/>
      <c r="R552" s="173"/>
      <c r="S552" s="177"/>
      <c r="T552" s="173"/>
      <c r="U552" s="173"/>
      <c r="V552" s="173"/>
    </row>
    <row r="553" spans="1:22" ht="13" x14ac:dyDescent="0.15">
      <c r="A553" s="172"/>
      <c r="B553" s="173"/>
      <c r="C553" s="174"/>
      <c r="D553" s="170"/>
      <c r="E553" s="174"/>
      <c r="F553" s="170"/>
      <c r="G553" s="174"/>
      <c r="H553" s="170"/>
      <c r="I553" s="175"/>
      <c r="J553" s="174"/>
      <c r="K553" s="176"/>
      <c r="L553" s="174"/>
      <c r="M553" s="176"/>
      <c r="N553" s="174"/>
      <c r="O553" s="176"/>
      <c r="P553" s="173"/>
      <c r="Q553" s="173"/>
      <c r="R553" s="173"/>
      <c r="S553" s="177"/>
      <c r="T553" s="173"/>
      <c r="U553" s="173"/>
      <c r="V553" s="173"/>
    </row>
    <row r="554" spans="1:22" ht="13" x14ac:dyDescent="0.15">
      <c r="A554" s="172"/>
      <c r="B554" s="173"/>
      <c r="C554" s="174"/>
      <c r="D554" s="170"/>
      <c r="E554" s="174"/>
      <c r="F554" s="170"/>
      <c r="G554" s="174"/>
      <c r="H554" s="170"/>
      <c r="I554" s="175"/>
      <c r="J554" s="174"/>
      <c r="K554" s="176"/>
      <c r="L554" s="174"/>
      <c r="M554" s="176"/>
      <c r="N554" s="174"/>
      <c r="O554" s="176"/>
      <c r="P554" s="173"/>
      <c r="Q554" s="173"/>
      <c r="R554" s="173"/>
      <c r="S554" s="177"/>
      <c r="T554" s="173"/>
      <c r="U554" s="173"/>
      <c r="V554" s="173"/>
    </row>
    <row r="555" spans="1:22" ht="13" x14ac:dyDescent="0.15">
      <c r="A555" s="172"/>
      <c r="B555" s="173"/>
      <c r="C555" s="174"/>
      <c r="D555" s="170"/>
      <c r="E555" s="174"/>
      <c r="F555" s="170"/>
      <c r="G555" s="174"/>
      <c r="H555" s="170"/>
      <c r="I555" s="175"/>
      <c r="J555" s="174"/>
      <c r="K555" s="176"/>
      <c r="L555" s="174"/>
      <c r="M555" s="176"/>
      <c r="N555" s="174"/>
      <c r="O555" s="176"/>
      <c r="P555" s="173"/>
      <c r="Q555" s="173"/>
      <c r="R555" s="173"/>
      <c r="S555" s="177"/>
      <c r="T555" s="173"/>
      <c r="U555" s="173"/>
      <c r="V555" s="173"/>
    </row>
    <row r="556" spans="1:22" ht="13" x14ac:dyDescent="0.15">
      <c r="A556" s="172"/>
      <c r="B556" s="173"/>
      <c r="C556" s="174"/>
      <c r="D556" s="170"/>
      <c r="E556" s="174"/>
      <c r="F556" s="170"/>
      <c r="G556" s="174"/>
      <c r="H556" s="170"/>
      <c r="I556" s="175"/>
      <c r="J556" s="174"/>
      <c r="K556" s="176"/>
      <c r="L556" s="174"/>
      <c r="M556" s="176"/>
      <c r="N556" s="174"/>
      <c r="O556" s="176"/>
      <c r="P556" s="173"/>
      <c r="Q556" s="173"/>
      <c r="R556" s="173"/>
      <c r="S556" s="177"/>
      <c r="T556" s="173"/>
      <c r="U556" s="173"/>
      <c r="V556" s="173"/>
    </row>
    <row r="557" spans="1:22" ht="13" x14ac:dyDescent="0.15">
      <c r="A557" s="172"/>
      <c r="B557" s="173"/>
      <c r="C557" s="174"/>
      <c r="D557" s="170"/>
      <c r="E557" s="174"/>
      <c r="F557" s="170"/>
      <c r="G557" s="174"/>
      <c r="H557" s="170"/>
      <c r="I557" s="175"/>
      <c r="J557" s="174"/>
      <c r="K557" s="176"/>
      <c r="L557" s="174"/>
      <c r="M557" s="176"/>
      <c r="N557" s="174"/>
      <c r="O557" s="176"/>
      <c r="P557" s="173"/>
      <c r="Q557" s="173"/>
      <c r="R557" s="173"/>
      <c r="S557" s="177"/>
      <c r="T557" s="173"/>
      <c r="U557" s="173"/>
      <c r="V557" s="173"/>
    </row>
    <row r="558" spans="1:22" ht="13" x14ac:dyDescent="0.15">
      <c r="A558" s="172"/>
      <c r="B558" s="173"/>
      <c r="C558" s="174"/>
      <c r="D558" s="170"/>
      <c r="E558" s="174"/>
      <c r="F558" s="170"/>
      <c r="G558" s="174"/>
      <c r="H558" s="170"/>
      <c r="I558" s="175"/>
      <c r="J558" s="174"/>
      <c r="K558" s="176"/>
      <c r="L558" s="174"/>
      <c r="M558" s="176"/>
      <c r="N558" s="174"/>
      <c r="O558" s="176"/>
      <c r="P558" s="173"/>
      <c r="Q558" s="173"/>
      <c r="R558" s="173"/>
      <c r="S558" s="177"/>
      <c r="T558" s="173"/>
      <c r="U558" s="173"/>
      <c r="V558" s="173"/>
    </row>
    <row r="559" spans="1:22" ht="13" x14ac:dyDescent="0.15">
      <c r="A559" s="172"/>
      <c r="B559" s="173"/>
      <c r="C559" s="174"/>
      <c r="D559" s="170"/>
      <c r="E559" s="174"/>
      <c r="F559" s="170"/>
      <c r="G559" s="174"/>
      <c r="H559" s="170"/>
      <c r="I559" s="175"/>
      <c r="J559" s="174"/>
      <c r="K559" s="176"/>
      <c r="L559" s="174"/>
      <c r="M559" s="176"/>
      <c r="N559" s="174"/>
      <c r="O559" s="176"/>
      <c r="P559" s="173"/>
      <c r="Q559" s="173"/>
      <c r="R559" s="173"/>
      <c r="S559" s="177"/>
      <c r="T559" s="173"/>
      <c r="U559" s="173"/>
      <c r="V559" s="173"/>
    </row>
    <row r="560" spans="1:22" ht="13" x14ac:dyDescent="0.15">
      <c r="A560" s="172"/>
      <c r="B560" s="173"/>
      <c r="C560" s="174"/>
      <c r="D560" s="170"/>
      <c r="E560" s="174"/>
      <c r="F560" s="170"/>
      <c r="G560" s="174"/>
      <c r="H560" s="170"/>
      <c r="I560" s="175"/>
      <c r="J560" s="174"/>
      <c r="K560" s="176"/>
      <c r="L560" s="174"/>
      <c r="M560" s="176"/>
      <c r="N560" s="174"/>
      <c r="O560" s="176"/>
      <c r="P560" s="173"/>
      <c r="Q560" s="173"/>
      <c r="R560" s="173"/>
      <c r="S560" s="177"/>
      <c r="T560" s="173"/>
      <c r="U560" s="173"/>
      <c r="V560" s="173"/>
    </row>
    <row r="561" spans="1:22" ht="13" x14ac:dyDescent="0.15">
      <c r="A561" s="172"/>
      <c r="B561" s="173"/>
      <c r="C561" s="174"/>
      <c r="D561" s="170"/>
      <c r="E561" s="174"/>
      <c r="F561" s="170"/>
      <c r="G561" s="174"/>
      <c r="H561" s="170"/>
      <c r="I561" s="175"/>
      <c r="J561" s="174"/>
      <c r="K561" s="176"/>
      <c r="L561" s="174"/>
      <c r="M561" s="176"/>
      <c r="N561" s="174"/>
      <c r="O561" s="176"/>
      <c r="P561" s="173"/>
      <c r="Q561" s="173"/>
      <c r="R561" s="173"/>
      <c r="S561" s="177"/>
      <c r="T561" s="173"/>
      <c r="U561" s="173"/>
      <c r="V561" s="173"/>
    </row>
    <row r="562" spans="1:22" ht="13" x14ac:dyDescent="0.15">
      <c r="A562" s="172"/>
      <c r="B562" s="173"/>
      <c r="C562" s="174"/>
      <c r="D562" s="170"/>
      <c r="E562" s="174"/>
      <c r="F562" s="170"/>
      <c r="G562" s="174"/>
      <c r="H562" s="170"/>
      <c r="I562" s="175"/>
      <c r="J562" s="174"/>
      <c r="K562" s="176"/>
      <c r="L562" s="174"/>
      <c r="M562" s="176"/>
      <c r="N562" s="174"/>
      <c r="O562" s="176"/>
      <c r="P562" s="173"/>
      <c r="Q562" s="173"/>
      <c r="R562" s="173"/>
      <c r="S562" s="177"/>
      <c r="T562" s="173"/>
      <c r="U562" s="173"/>
      <c r="V562" s="173"/>
    </row>
    <row r="563" spans="1:22" ht="13" x14ac:dyDescent="0.15">
      <c r="A563" s="172"/>
      <c r="B563" s="173"/>
      <c r="C563" s="174"/>
      <c r="D563" s="170"/>
      <c r="E563" s="174"/>
      <c r="F563" s="170"/>
      <c r="G563" s="174"/>
      <c r="H563" s="170"/>
      <c r="I563" s="175"/>
      <c r="J563" s="174"/>
      <c r="K563" s="176"/>
      <c r="L563" s="174"/>
      <c r="M563" s="176"/>
      <c r="N563" s="174"/>
      <c r="O563" s="176"/>
      <c r="P563" s="173"/>
      <c r="Q563" s="173"/>
      <c r="R563" s="173"/>
      <c r="S563" s="177"/>
      <c r="T563" s="173"/>
      <c r="U563" s="173"/>
      <c r="V563" s="173"/>
    </row>
    <row r="564" spans="1:22" ht="13" x14ac:dyDescent="0.15">
      <c r="A564" s="172"/>
      <c r="B564" s="173"/>
      <c r="C564" s="174"/>
      <c r="D564" s="170"/>
      <c r="E564" s="174"/>
      <c r="F564" s="170"/>
      <c r="G564" s="174"/>
      <c r="H564" s="170"/>
      <c r="I564" s="175"/>
      <c r="J564" s="174"/>
      <c r="K564" s="176"/>
      <c r="L564" s="174"/>
      <c r="M564" s="176"/>
      <c r="N564" s="174"/>
      <c r="O564" s="176"/>
      <c r="P564" s="173"/>
      <c r="Q564" s="173"/>
      <c r="R564" s="173"/>
      <c r="S564" s="177"/>
      <c r="T564" s="173"/>
      <c r="U564" s="173"/>
      <c r="V564" s="173"/>
    </row>
    <row r="565" spans="1:22" ht="13" x14ac:dyDescent="0.15">
      <c r="A565" s="172"/>
      <c r="B565" s="173"/>
      <c r="C565" s="174"/>
      <c r="D565" s="170"/>
      <c r="E565" s="174"/>
      <c r="F565" s="170"/>
      <c r="G565" s="174"/>
      <c r="H565" s="170"/>
      <c r="I565" s="175"/>
      <c r="J565" s="174"/>
      <c r="K565" s="176"/>
      <c r="L565" s="174"/>
      <c r="M565" s="176"/>
      <c r="N565" s="174"/>
      <c r="O565" s="176"/>
      <c r="P565" s="173"/>
      <c r="Q565" s="173"/>
      <c r="R565" s="173"/>
      <c r="S565" s="177"/>
      <c r="T565" s="173"/>
      <c r="U565" s="173"/>
      <c r="V565" s="173"/>
    </row>
    <row r="566" spans="1:22" ht="13" x14ac:dyDescent="0.15">
      <c r="A566" s="172"/>
      <c r="B566" s="173"/>
      <c r="C566" s="174"/>
      <c r="D566" s="170"/>
      <c r="E566" s="174"/>
      <c r="F566" s="170"/>
      <c r="G566" s="174"/>
      <c r="H566" s="170"/>
      <c r="I566" s="175"/>
      <c r="J566" s="174"/>
      <c r="K566" s="176"/>
      <c r="L566" s="174"/>
      <c r="M566" s="176"/>
      <c r="N566" s="174"/>
      <c r="O566" s="176"/>
      <c r="P566" s="173"/>
      <c r="Q566" s="173"/>
      <c r="R566" s="173"/>
      <c r="S566" s="177"/>
      <c r="T566" s="173"/>
      <c r="U566" s="173"/>
      <c r="V566" s="173"/>
    </row>
    <row r="567" spans="1:22" ht="13" x14ac:dyDescent="0.15">
      <c r="A567" s="172"/>
      <c r="B567" s="173"/>
      <c r="C567" s="174"/>
      <c r="D567" s="170"/>
      <c r="E567" s="174"/>
      <c r="F567" s="170"/>
      <c r="G567" s="174"/>
      <c r="H567" s="170"/>
      <c r="I567" s="175"/>
      <c r="J567" s="174"/>
      <c r="K567" s="176"/>
      <c r="L567" s="174"/>
      <c r="M567" s="176"/>
      <c r="N567" s="174"/>
      <c r="O567" s="176"/>
      <c r="P567" s="173"/>
      <c r="Q567" s="173"/>
      <c r="R567" s="173"/>
      <c r="S567" s="177"/>
      <c r="T567" s="173"/>
      <c r="U567" s="173"/>
      <c r="V567" s="173"/>
    </row>
    <row r="568" spans="1:22" ht="13" x14ac:dyDescent="0.15">
      <c r="A568" s="172"/>
      <c r="B568" s="173"/>
      <c r="C568" s="174"/>
      <c r="D568" s="170"/>
      <c r="E568" s="174"/>
      <c r="F568" s="170"/>
      <c r="G568" s="174"/>
      <c r="H568" s="170"/>
      <c r="I568" s="175"/>
      <c r="J568" s="174"/>
      <c r="K568" s="176"/>
      <c r="L568" s="174"/>
      <c r="M568" s="176"/>
      <c r="N568" s="174"/>
      <c r="O568" s="176"/>
      <c r="P568" s="173"/>
      <c r="Q568" s="173"/>
      <c r="R568" s="173"/>
      <c r="S568" s="177"/>
      <c r="T568" s="173"/>
      <c r="U568" s="173"/>
      <c r="V568" s="173"/>
    </row>
    <row r="569" spans="1:22" ht="13" x14ac:dyDescent="0.15">
      <c r="A569" s="172"/>
      <c r="B569" s="173"/>
      <c r="C569" s="174"/>
      <c r="D569" s="170"/>
      <c r="E569" s="174"/>
      <c r="F569" s="170"/>
      <c r="G569" s="174"/>
      <c r="H569" s="170"/>
      <c r="I569" s="175"/>
      <c r="J569" s="174"/>
      <c r="K569" s="176"/>
      <c r="L569" s="174"/>
      <c r="M569" s="176"/>
      <c r="N569" s="174"/>
      <c r="O569" s="176"/>
      <c r="P569" s="173"/>
      <c r="Q569" s="173"/>
      <c r="R569" s="173"/>
      <c r="S569" s="177"/>
      <c r="T569" s="173"/>
      <c r="U569" s="173"/>
      <c r="V569" s="173"/>
    </row>
    <row r="570" spans="1:22" ht="13" x14ac:dyDescent="0.15">
      <c r="A570" s="172"/>
      <c r="B570" s="173"/>
      <c r="C570" s="174"/>
      <c r="D570" s="170"/>
      <c r="E570" s="174"/>
      <c r="F570" s="170"/>
      <c r="G570" s="174"/>
      <c r="H570" s="170"/>
      <c r="I570" s="175"/>
      <c r="J570" s="174"/>
      <c r="K570" s="176"/>
      <c r="L570" s="174"/>
      <c r="M570" s="176"/>
      <c r="N570" s="174"/>
      <c r="O570" s="176"/>
      <c r="P570" s="173"/>
      <c r="Q570" s="173"/>
      <c r="R570" s="173"/>
      <c r="S570" s="177"/>
      <c r="T570" s="173"/>
      <c r="U570" s="173"/>
      <c r="V570" s="173"/>
    </row>
    <row r="571" spans="1:22" ht="13" x14ac:dyDescent="0.15">
      <c r="A571" s="172"/>
      <c r="B571" s="173"/>
      <c r="C571" s="174"/>
      <c r="D571" s="170"/>
      <c r="E571" s="174"/>
      <c r="F571" s="170"/>
      <c r="G571" s="174"/>
      <c r="H571" s="170"/>
      <c r="I571" s="175"/>
      <c r="J571" s="174"/>
      <c r="K571" s="176"/>
      <c r="L571" s="174"/>
      <c r="M571" s="176"/>
      <c r="N571" s="174"/>
      <c r="O571" s="176"/>
      <c r="P571" s="173"/>
      <c r="Q571" s="173"/>
      <c r="R571" s="173"/>
      <c r="S571" s="177"/>
      <c r="T571" s="173"/>
      <c r="U571" s="173"/>
      <c r="V571" s="173"/>
    </row>
    <row r="572" spans="1:22" ht="13" x14ac:dyDescent="0.15">
      <c r="A572" s="172"/>
      <c r="B572" s="173"/>
      <c r="C572" s="174"/>
      <c r="D572" s="170"/>
      <c r="E572" s="174"/>
      <c r="F572" s="170"/>
      <c r="G572" s="174"/>
      <c r="H572" s="170"/>
      <c r="I572" s="175"/>
      <c r="J572" s="174"/>
      <c r="K572" s="176"/>
      <c r="L572" s="174"/>
      <c r="M572" s="176"/>
      <c r="N572" s="174"/>
      <c r="O572" s="176"/>
      <c r="P572" s="173"/>
      <c r="Q572" s="173"/>
      <c r="R572" s="173"/>
      <c r="S572" s="177"/>
      <c r="T572" s="173"/>
      <c r="U572" s="173"/>
      <c r="V572" s="173"/>
    </row>
    <row r="573" spans="1:22" ht="13" x14ac:dyDescent="0.15">
      <c r="A573" s="172"/>
      <c r="B573" s="173"/>
      <c r="C573" s="174"/>
      <c r="D573" s="170"/>
      <c r="E573" s="174"/>
      <c r="F573" s="170"/>
      <c r="G573" s="174"/>
      <c r="H573" s="170"/>
      <c r="I573" s="175"/>
      <c r="J573" s="174"/>
      <c r="K573" s="176"/>
      <c r="L573" s="174"/>
      <c r="M573" s="176"/>
      <c r="N573" s="174"/>
      <c r="O573" s="176"/>
      <c r="P573" s="173"/>
      <c r="Q573" s="173"/>
      <c r="R573" s="173"/>
      <c r="S573" s="177"/>
      <c r="T573" s="173"/>
      <c r="U573" s="173"/>
      <c r="V573" s="173"/>
    </row>
    <row r="574" spans="1:22" ht="13" x14ac:dyDescent="0.15">
      <c r="A574" s="172"/>
      <c r="B574" s="173"/>
      <c r="C574" s="174"/>
      <c r="D574" s="170"/>
      <c r="E574" s="174"/>
      <c r="F574" s="170"/>
      <c r="G574" s="174"/>
      <c r="H574" s="170"/>
      <c r="I574" s="175"/>
      <c r="J574" s="174"/>
      <c r="K574" s="176"/>
      <c r="L574" s="174"/>
      <c r="M574" s="176"/>
      <c r="N574" s="174"/>
      <c r="O574" s="176"/>
      <c r="P574" s="173"/>
      <c r="Q574" s="173"/>
      <c r="R574" s="173"/>
      <c r="S574" s="177"/>
      <c r="T574" s="173"/>
      <c r="U574" s="173"/>
      <c r="V574" s="173"/>
    </row>
    <row r="575" spans="1:22" ht="13" x14ac:dyDescent="0.15">
      <c r="A575" s="172"/>
      <c r="B575" s="173"/>
      <c r="C575" s="174"/>
      <c r="D575" s="170"/>
      <c r="E575" s="174"/>
      <c r="F575" s="170"/>
      <c r="G575" s="174"/>
      <c r="H575" s="170"/>
      <c r="I575" s="175"/>
      <c r="J575" s="174"/>
      <c r="K575" s="176"/>
      <c r="L575" s="174"/>
      <c r="M575" s="176"/>
      <c r="N575" s="174"/>
      <c r="O575" s="176"/>
      <c r="P575" s="173"/>
      <c r="Q575" s="173"/>
      <c r="R575" s="173"/>
      <c r="S575" s="177"/>
      <c r="T575" s="173"/>
      <c r="U575" s="173"/>
      <c r="V575" s="173"/>
    </row>
    <row r="576" spans="1:22" ht="13" x14ac:dyDescent="0.15">
      <c r="A576" s="172"/>
      <c r="B576" s="173"/>
      <c r="C576" s="174"/>
      <c r="D576" s="170"/>
      <c r="E576" s="174"/>
      <c r="F576" s="170"/>
      <c r="G576" s="174"/>
      <c r="H576" s="170"/>
      <c r="I576" s="175"/>
      <c r="J576" s="174"/>
      <c r="K576" s="176"/>
      <c r="L576" s="174"/>
      <c r="M576" s="176"/>
      <c r="N576" s="174"/>
      <c r="O576" s="176"/>
      <c r="P576" s="173"/>
      <c r="Q576" s="173"/>
      <c r="R576" s="173"/>
      <c r="S576" s="177"/>
      <c r="T576" s="173"/>
      <c r="U576" s="173"/>
      <c r="V576" s="173"/>
    </row>
    <row r="577" spans="1:22" ht="13" x14ac:dyDescent="0.15">
      <c r="A577" s="172"/>
      <c r="B577" s="173"/>
      <c r="C577" s="174"/>
      <c r="D577" s="170"/>
      <c r="E577" s="174"/>
      <c r="F577" s="170"/>
      <c r="G577" s="174"/>
      <c r="H577" s="170"/>
      <c r="I577" s="175"/>
      <c r="J577" s="174"/>
      <c r="K577" s="176"/>
      <c r="L577" s="174"/>
      <c r="M577" s="176"/>
      <c r="N577" s="174"/>
      <c r="O577" s="176"/>
      <c r="P577" s="173"/>
      <c r="Q577" s="173"/>
      <c r="R577" s="173"/>
      <c r="S577" s="177"/>
      <c r="T577" s="173"/>
      <c r="U577" s="173"/>
      <c r="V577" s="173"/>
    </row>
    <row r="578" spans="1:22" ht="13" x14ac:dyDescent="0.15">
      <c r="A578" s="172"/>
      <c r="B578" s="173"/>
      <c r="C578" s="174"/>
      <c r="D578" s="170"/>
      <c r="E578" s="174"/>
      <c r="F578" s="170"/>
      <c r="G578" s="174"/>
      <c r="H578" s="170"/>
      <c r="I578" s="175"/>
      <c r="J578" s="174"/>
      <c r="K578" s="176"/>
      <c r="L578" s="174"/>
      <c r="M578" s="176"/>
      <c r="N578" s="174"/>
      <c r="O578" s="176"/>
      <c r="P578" s="173"/>
      <c r="Q578" s="173"/>
      <c r="R578" s="173"/>
      <c r="S578" s="177"/>
      <c r="T578" s="173"/>
      <c r="U578" s="173"/>
      <c r="V578" s="173"/>
    </row>
    <row r="579" spans="1:22" ht="13" x14ac:dyDescent="0.15">
      <c r="A579" s="172"/>
      <c r="B579" s="173"/>
      <c r="C579" s="174"/>
      <c r="D579" s="170"/>
      <c r="E579" s="174"/>
      <c r="F579" s="170"/>
      <c r="G579" s="174"/>
      <c r="H579" s="170"/>
      <c r="I579" s="175"/>
      <c r="J579" s="174"/>
      <c r="K579" s="176"/>
      <c r="L579" s="174"/>
      <c r="M579" s="176"/>
      <c r="N579" s="174"/>
      <c r="O579" s="176"/>
      <c r="P579" s="173"/>
      <c r="Q579" s="173"/>
      <c r="R579" s="173"/>
      <c r="S579" s="177"/>
      <c r="T579" s="173"/>
      <c r="U579" s="173"/>
      <c r="V579" s="173"/>
    </row>
    <row r="580" spans="1:22" ht="13" x14ac:dyDescent="0.15">
      <c r="A580" s="172"/>
      <c r="B580" s="173"/>
      <c r="C580" s="174"/>
      <c r="D580" s="170"/>
      <c r="E580" s="174"/>
      <c r="F580" s="170"/>
      <c r="G580" s="174"/>
      <c r="H580" s="170"/>
      <c r="I580" s="175"/>
      <c r="J580" s="174"/>
      <c r="K580" s="176"/>
      <c r="L580" s="174"/>
      <c r="M580" s="176"/>
      <c r="N580" s="174"/>
      <c r="O580" s="176"/>
      <c r="P580" s="173"/>
      <c r="Q580" s="173"/>
      <c r="R580" s="173"/>
      <c r="S580" s="177"/>
      <c r="T580" s="173"/>
      <c r="U580" s="173"/>
      <c r="V580" s="173"/>
    </row>
    <row r="581" spans="1:22" ht="13" x14ac:dyDescent="0.15">
      <c r="A581" s="172"/>
      <c r="B581" s="173"/>
      <c r="C581" s="174"/>
      <c r="D581" s="170"/>
      <c r="E581" s="174"/>
      <c r="F581" s="170"/>
      <c r="G581" s="174"/>
      <c r="H581" s="170"/>
      <c r="I581" s="175"/>
      <c r="J581" s="174"/>
      <c r="K581" s="176"/>
      <c r="L581" s="174"/>
      <c r="M581" s="176"/>
      <c r="N581" s="174"/>
      <c r="O581" s="176"/>
      <c r="P581" s="173"/>
      <c r="Q581" s="173"/>
      <c r="R581" s="173"/>
      <c r="S581" s="177"/>
      <c r="T581" s="173"/>
      <c r="U581" s="173"/>
      <c r="V581" s="173"/>
    </row>
    <row r="582" spans="1:22" ht="13" x14ac:dyDescent="0.15">
      <c r="A582" s="172"/>
      <c r="B582" s="173"/>
      <c r="C582" s="174"/>
      <c r="D582" s="170"/>
      <c r="E582" s="174"/>
      <c r="F582" s="170"/>
      <c r="G582" s="174"/>
      <c r="H582" s="170"/>
      <c r="I582" s="175"/>
      <c r="J582" s="174"/>
      <c r="K582" s="176"/>
      <c r="L582" s="174"/>
      <c r="M582" s="176"/>
      <c r="N582" s="174"/>
      <c r="O582" s="176"/>
      <c r="P582" s="173"/>
      <c r="Q582" s="173"/>
      <c r="R582" s="173"/>
      <c r="S582" s="177"/>
      <c r="T582" s="173"/>
      <c r="U582" s="173"/>
      <c r="V582" s="173"/>
    </row>
    <row r="583" spans="1:22" ht="13" x14ac:dyDescent="0.15">
      <c r="A583" s="172"/>
      <c r="B583" s="173"/>
      <c r="C583" s="174"/>
      <c r="D583" s="170"/>
      <c r="E583" s="174"/>
      <c r="F583" s="170"/>
      <c r="G583" s="174"/>
      <c r="H583" s="170"/>
      <c r="I583" s="175"/>
      <c r="J583" s="174"/>
      <c r="K583" s="176"/>
      <c r="L583" s="174"/>
      <c r="M583" s="176"/>
      <c r="N583" s="174"/>
      <c r="O583" s="176"/>
      <c r="P583" s="173"/>
      <c r="Q583" s="173"/>
      <c r="R583" s="173"/>
      <c r="S583" s="177"/>
      <c r="T583" s="173"/>
      <c r="U583" s="173"/>
      <c r="V583" s="173"/>
    </row>
    <row r="584" spans="1:22" ht="13" x14ac:dyDescent="0.15">
      <c r="A584" s="172"/>
      <c r="B584" s="173"/>
      <c r="C584" s="174"/>
      <c r="D584" s="170"/>
      <c r="E584" s="174"/>
      <c r="F584" s="170"/>
      <c r="G584" s="174"/>
      <c r="H584" s="170"/>
      <c r="I584" s="175"/>
      <c r="J584" s="174"/>
      <c r="K584" s="176"/>
      <c r="L584" s="174"/>
      <c r="M584" s="176"/>
      <c r="N584" s="174"/>
      <c r="O584" s="176"/>
      <c r="P584" s="173"/>
      <c r="Q584" s="173"/>
      <c r="R584" s="173"/>
      <c r="S584" s="177"/>
      <c r="T584" s="173"/>
      <c r="U584" s="173"/>
      <c r="V584" s="173"/>
    </row>
    <row r="585" spans="1:22" ht="13" x14ac:dyDescent="0.15">
      <c r="A585" s="172"/>
      <c r="B585" s="173"/>
      <c r="C585" s="174"/>
      <c r="D585" s="170"/>
      <c r="E585" s="174"/>
      <c r="F585" s="170"/>
      <c r="G585" s="174"/>
      <c r="H585" s="170"/>
      <c r="I585" s="175"/>
      <c r="J585" s="174"/>
      <c r="K585" s="176"/>
      <c r="L585" s="174"/>
      <c r="M585" s="176"/>
      <c r="N585" s="174"/>
      <c r="O585" s="176"/>
      <c r="P585" s="173"/>
      <c r="Q585" s="173"/>
      <c r="R585" s="173"/>
      <c r="S585" s="177"/>
      <c r="T585" s="173"/>
      <c r="U585" s="173"/>
      <c r="V585" s="173"/>
    </row>
    <row r="586" spans="1:22" ht="13" x14ac:dyDescent="0.15">
      <c r="A586" s="172"/>
      <c r="B586" s="173"/>
      <c r="C586" s="174"/>
      <c r="D586" s="170"/>
      <c r="E586" s="174"/>
      <c r="F586" s="170"/>
      <c r="G586" s="174"/>
      <c r="H586" s="170"/>
      <c r="I586" s="175"/>
      <c r="J586" s="174"/>
      <c r="K586" s="176"/>
      <c r="L586" s="174"/>
      <c r="M586" s="176"/>
      <c r="N586" s="174"/>
      <c r="O586" s="176"/>
      <c r="P586" s="173"/>
      <c r="Q586" s="173"/>
      <c r="R586" s="173"/>
      <c r="S586" s="177"/>
      <c r="T586" s="173"/>
      <c r="U586" s="173"/>
      <c r="V586" s="173"/>
    </row>
    <row r="587" spans="1:22" ht="13" x14ac:dyDescent="0.15">
      <c r="A587" s="172"/>
      <c r="B587" s="173"/>
      <c r="C587" s="174"/>
      <c r="D587" s="170"/>
      <c r="E587" s="174"/>
      <c r="F587" s="170"/>
      <c r="G587" s="174"/>
      <c r="H587" s="170"/>
      <c r="I587" s="175"/>
      <c r="J587" s="174"/>
      <c r="K587" s="176"/>
      <c r="L587" s="174"/>
      <c r="M587" s="176"/>
      <c r="N587" s="174"/>
      <c r="O587" s="176"/>
      <c r="P587" s="173"/>
      <c r="Q587" s="173"/>
      <c r="R587" s="173"/>
      <c r="S587" s="177"/>
      <c r="T587" s="173"/>
      <c r="U587" s="173"/>
      <c r="V587" s="173"/>
    </row>
    <row r="588" spans="1:22" ht="13" x14ac:dyDescent="0.15">
      <c r="A588" s="172"/>
      <c r="B588" s="173"/>
      <c r="C588" s="174"/>
      <c r="D588" s="170"/>
      <c r="E588" s="174"/>
      <c r="F588" s="170"/>
      <c r="G588" s="174"/>
      <c r="H588" s="170"/>
      <c r="I588" s="175"/>
      <c r="J588" s="174"/>
      <c r="K588" s="176"/>
      <c r="L588" s="174"/>
      <c r="M588" s="176"/>
      <c r="N588" s="174"/>
      <c r="O588" s="176"/>
      <c r="P588" s="173"/>
      <c r="Q588" s="173"/>
      <c r="R588" s="173"/>
      <c r="S588" s="177"/>
      <c r="T588" s="173"/>
      <c r="U588" s="173"/>
      <c r="V588" s="173"/>
    </row>
    <row r="589" spans="1:22" ht="13" x14ac:dyDescent="0.15">
      <c r="A589" s="172"/>
      <c r="B589" s="173"/>
      <c r="C589" s="174"/>
      <c r="D589" s="170"/>
      <c r="E589" s="174"/>
      <c r="F589" s="170"/>
      <c r="G589" s="174"/>
      <c r="H589" s="170"/>
      <c r="I589" s="175"/>
      <c r="J589" s="174"/>
      <c r="K589" s="176"/>
      <c r="L589" s="174"/>
      <c r="M589" s="176"/>
      <c r="N589" s="174"/>
      <c r="O589" s="176"/>
      <c r="P589" s="173"/>
      <c r="Q589" s="173"/>
      <c r="R589" s="173"/>
      <c r="S589" s="177"/>
      <c r="T589" s="173"/>
      <c r="U589" s="173"/>
      <c r="V589" s="173"/>
    </row>
    <row r="590" spans="1:22" ht="13" x14ac:dyDescent="0.15">
      <c r="A590" s="172"/>
      <c r="B590" s="173"/>
      <c r="C590" s="174"/>
      <c r="D590" s="170"/>
      <c r="E590" s="174"/>
      <c r="F590" s="170"/>
      <c r="G590" s="174"/>
      <c r="H590" s="170"/>
      <c r="I590" s="175"/>
      <c r="J590" s="174"/>
      <c r="K590" s="176"/>
      <c r="L590" s="174"/>
      <c r="M590" s="176"/>
      <c r="N590" s="174"/>
      <c r="O590" s="176"/>
      <c r="P590" s="173"/>
      <c r="Q590" s="173"/>
      <c r="R590" s="173"/>
      <c r="S590" s="177"/>
      <c r="T590" s="173"/>
      <c r="U590" s="173"/>
      <c r="V590" s="173"/>
    </row>
    <row r="591" spans="1:22" ht="13" x14ac:dyDescent="0.15">
      <c r="A591" s="172"/>
      <c r="B591" s="173"/>
      <c r="C591" s="174"/>
      <c r="D591" s="170"/>
      <c r="E591" s="174"/>
      <c r="F591" s="170"/>
      <c r="G591" s="174"/>
      <c r="H591" s="170"/>
      <c r="I591" s="175"/>
      <c r="J591" s="174"/>
      <c r="K591" s="176"/>
      <c r="L591" s="174"/>
      <c r="M591" s="176"/>
      <c r="N591" s="174"/>
      <c r="O591" s="176"/>
      <c r="P591" s="173"/>
      <c r="Q591" s="173"/>
      <c r="R591" s="173"/>
      <c r="S591" s="177"/>
      <c r="T591" s="173"/>
      <c r="U591" s="173"/>
      <c r="V591" s="173"/>
    </row>
    <row r="592" spans="1:22" ht="13" x14ac:dyDescent="0.15">
      <c r="A592" s="172"/>
      <c r="B592" s="173"/>
      <c r="C592" s="174"/>
      <c r="D592" s="170"/>
      <c r="E592" s="174"/>
      <c r="F592" s="170"/>
      <c r="G592" s="174"/>
      <c r="H592" s="170"/>
      <c r="I592" s="175"/>
      <c r="J592" s="174"/>
      <c r="K592" s="176"/>
      <c r="L592" s="174"/>
      <c r="M592" s="176"/>
      <c r="N592" s="174"/>
      <c r="O592" s="176"/>
      <c r="P592" s="173"/>
      <c r="Q592" s="173"/>
      <c r="R592" s="173"/>
      <c r="S592" s="177"/>
      <c r="T592" s="173"/>
      <c r="U592" s="173"/>
      <c r="V592" s="173"/>
    </row>
    <row r="593" spans="1:22" ht="13" x14ac:dyDescent="0.15">
      <c r="A593" s="172"/>
      <c r="B593" s="173"/>
      <c r="C593" s="174"/>
      <c r="D593" s="170"/>
      <c r="E593" s="174"/>
      <c r="F593" s="170"/>
      <c r="G593" s="174"/>
      <c r="H593" s="170"/>
      <c r="I593" s="175"/>
      <c r="J593" s="174"/>
      <c r="K593" s="176"/>
      <c r="L593" s="174"/>
      <c r="M593" s="176"/>
      <c r="N593" s="174"/>
      <c r="O593" s="176"/>
      <c r="P593" s="173"/>
      <c r="Q593" s="173"/>
      <c r="R593" s="173"/>
      <c r="S593" s="177"/>
      <c r="T593" s="173"/>
      <c r="U593" s="173"/>
      <c r="V593" s="173"/>
    </row>
    <row r="594" spans="1:22" ht="13" x14ac:dyDescent="0.15">
      <c r="A594" s="172"/>
      <c r="B594" s="173"/>
      <c r="C594" s="174"/>
      <c r="D594" s="170"/>
      <c r="E594" s="174"/>
      <c r="F594" s="170"/>
      <c r="G594" s="174"/>
      <c r="H594" s="170"/>
      <c r="I594" s="175"/>
      <c r="J594" s="174"/>
      <c r="K594" s="176"/>
      <c r="L594" s="174"/>
      <c r="M594" s="176"/>
      <c r="N594" s="174"/>
      <c r="O594" s="176"/>
      <c r="P594" s="173"/>
      <c r="Q594" s="173"/>
      <c r="R594" s="173"/>
      <c r="S594" s="177"/>
      <c r="T594" s="173"/>
      <c r="U594" s="173"/>
      <c r="V594" s="173"/>
    </row>
    <row r="595" spans="1:22" ht="13" x14ac:dyDescent="0.15">
      <c r="A595" s="172"/>
      <c r="B595" s="173"/>
      <c r="C595" s="174"/>
      <c r="D595" s="170"/>
      <c r="E595" s="174"/>
      <c r="F595" s="170"/>
      <c r="G595" s="174"/>
      <c r="H595" s="170"/>
      <c r="I595" s="175"/>
      <c r="J595" s="174"/>
      <c r="K595" s="176"/>
      <c r="L595" s="174"/>
      <c r="M595" s="176"/>
      <c r="N595" s="174"/>
      <c r="O595" s="176"/>
      <c r="P595" s="173"/>
      <c r="Q595" s="173"/>
      <c r="R595" s="173"/>
      <c r="S595" s="177"/>
      <c r="T595" s="173"/>
      <c r="U595" s="173"/>
      <c r="V595" s="173"/>
    </row>
    <row r="596" spans="1:22" ht="13" x14ac:dyDescent="0.15">
      <c r="A596" s="172"/>
      <c r="B596" s="173"/>
      <c r="C596" s="174"/>
      <c r="D596" s="170"/>
      <c r="E596" s="174"/>
      <c r="F596" s="170"/>
      <c r="G596" s="174"/>
      <c r="H596" s="170"/>
      <c r="I596" s="175"/>
      <c r="J596" s="174"/>
      <c r="K596" s="176"/>
      <c r="L596" s="174"/>
      <c r="M596" s="176"/>
      <c r="N596" s="174"/>
      <c r="O596" s="176"/>
      <c r="P596" s="173"/>
      <c r="Q596" s="173"/>
      <c r="R596" s="173"/>
      <c r="S596" s="177"/>
      <c r="T596" s="173"/>
      <c r="U596" s="173"/>
      <c r="V596" s="173"/>
    </row>
    <row r="597" spans="1:22" ht="13" x14ac:dyDescent="0.15">
      <c r="A597" s="172"/>
      <c r="B597" s="173"/>
      <c r="C597" s="174"/>
      <c r="D597" s="170"/>
      <c r="E597" s="174"/>
      <c r="F597" s="170"/>
      <c r="G597" s="174"/>
      <c r="H597" s="170"/>
      <c r="I597" s="175"/>
      <c r="J597" s="174"/>
      <c r="K597" s="176"/>
      <c r="L597" s="174"/>
      <c r="M597" s="176"/>
      <c r="N597" s="174"/>
      <c r="O597" s="176"/>
      <c r="P597" s="173"/>
      <c r="Q597" s="173"/>
      <c r="R597" s="173"/>
      <c r="S597" s="177"/>
      <c r="T597" s="173"/>
      <c r="U597" s="173"/>
      <c r="V597" s="173"/>
    </row>
    <row r="598" spans="1:22" ht="13" x14ac:dyDescent="0.15">
      <c r="A598" s="172"/>
      <c r="B598" s="173"/>
      <c r="C598" s="174"/>
      <c r="D598" s="170"/>
      <c r="E598" s="174"/>
      <c r="F598" s="170"/>
      <c r="G598" s="174"/>
      <c r="H598" s="170"/>
      <c r="I598" s="175"/>
      <c r="J598" s="174"/>
      <c r="K598" s="176"/>
      <c r="L598" s="174"/>
      <c r="M598" s="176"/>
      <c r="N598" s="174"/>
      <c r="O598" s="176"/>
      <c r="P598" s="173"/>
      <c r="Q598" s="173"/>
      <c r="R598" s="173"/>
      <c r="S598" s="177"/>
      <c r="T598" s="173"/>
      <c r="U598" s="173"/>
      <c r="V598" s="173"/>
    </row>
    <row r="599" spans="1:22" ht="13" x14ac:dyDescent="0.15">
      <c r="A599" s="172"/>
      <c r="B599" s="173"/>
      <c r="C599" s="174"/>
      <c r="D599" s="170"/>
      <c r="E599" s="174"/>
      <c r="F599" s="170"/>
      <c r="G599" s="174"/>
      <c r="H599" s="170"/>
      <c r="I599" s="175"/>
      <c r="J599" s="174"/>
      <c r="K599" s="176"/>
      <c r="L599" s="174"/>
      <c r="M599" s="176"/>
      <c r="N599" s="174"/>
      <c r="O599" s="176"/>
      <c r="P599" s="173"/>
      <c r="Q599" s="173"/>
      <c r="R599" s="173"/>
      <c r="S599" s="177"/>
      <c r="T599" s="173"/>
      <c r="U599" s="173"/>
      <c r="V599" s="173"/>
    </row>
    <row r="600" spans="1:22" ht="13" x14ac:dyDescent="0.15">
      <c r="A600" s="172"/>
      <c r="B600" s="173"/>
      <c r="C600" s="174"/>
      <c r="D600" s="170"/>
      <c r="E600" s="174"/>
      <c r="F600" s="170"/>
      <c r="G600" s="174"/>
      <c r="H600" s="170"/>
      <c r="I600" s="175"/>
      <c r="J600" s="174"/>
      <c r="K600" s="176"/>
      <c r="L600" s="174"/>
      <c r="M600" s="176"/>
      <c r="N600" s="174"/>
      <c r="O600" s="176"/>
      <c r="P600" s="173"/>
      <c r="Q600" s="173"/>
      <c r="R600" s="173"/>
      <c r="S600" s="177"/>
      <c r="T600" s="173"/>
      <c r="U600" s="173"/>
      <c r="V600" s="173"/>
    </row>
    <row r="601" spans="1:22" ht="13" x14ac:dyDescent="0.15">
      <c r="A601" s="172"/>
      <c r="B601" s="173"/>
      <c r="C601" s="174"/>
      <c r="D601" s="170"/>
      <c r="E601" s="174"/>
      <c r="F601" s="170"/>
      <c r="G601" s="174"/>
      <c r="H601" s="170"/>
      <c r="I601" s="175"/>
      <c r="J601" s="174"/>
      <c r="K601" s="176"/>
      <c r="L601" s="174"/>
      <c r="M601" s="176"/>
      <c r="N601" s="174"/>
      <c r="O601" s="176"/>
      <c r="P601" s="173"/>
      <c r="Q601" s="173"/>
      <c r="R601" s="173"/>
      <c r="S601" s="177"/>
      <c r="T601" s="173"/>
      <c r="U601" s="173"/>
      <c r="V601" s="173"/>
    </row>
    <row r="602" spans="1:22" ht="13" x14ac:dyDescent="0.15">
      <c r="A602" s="172"/>
      <c r="B602" s="173"/>
      <c r="C602" s="174"/>
      <c r="D602" s="170"/>
      <c r="E602" s="174"/>
      <c r="F602" s="170"/>
      <c r="G602" s="174"/>
      <c r="H602" s="170"/>
      <c r="I602" s="175"/>
      <c r="J602" s="174"/>
      <c r="K602" s="176"/>
      <c r="L602" s="174"/>
      <c r="M602" s="176"/>
      <c r="N602" s="174"/>
      <c r="O602" s="176"/>
      <c r="P602" s="173"/>
      <c r="Q602" s="173"/>
      <c r="R602" s="173"/>
      <c r="S602" s="177"/>
      <c r="T602" s="173"/>
      <c r="U602" s="173"/>
      <c r="V602" s="173"/>
    </row>
    <row r="603" spans="1:22" ht="13" x14ac:dyDescent="0.15">
      <c r="A603" s="172"/>
      <c r="B603" s="173"/>
      <c r="C603" s="174"/>
      <c r="D603" s="170"/>
      <c r="E603" s="174"/>
      <c r="F603" s="170"/>
      <c r="G603" s="174"/>
      <c r="H603" s="170"/>
      <c r="I603" s="175"/>
      <c r="J603" s="174"/>
      <c r="K603" s="176"/>
      <c r="L603" s="174"/>
      <c r="M603" s="176"/>
      <c r="N603" s="174"/>
      <c r="O603" s="176"/>
      <c r="P603" s="173"/>
      <c r="Q603" s="173"/>
      <c r="R603" s="173"/>
      <c r="S603" s="177"/>
      <c r="T603" s="173"/>
      <c r="U603" s="173"/>
      <c r="V603" s="173"/>
    </row>
    <row r="604" spans="1:22" ht="13" x14ac:dyDescent="0.15">
      <c r="A604" s="172"/>
      <c r="B604" s="173"/>
      <c r="C604" s="174"/>
      <c r="D604" s="170"/>
      <c r="E604" s="174"/>
      <c r="F604" s="170"/>
      <c r="G604" s="174"/>
      <c r="H604" s="170"/>
      <c r="I604" s="175"/>
      <c r="J604" s="174"/>
      <c r="K604" s="176"/>
      <c r="L604" s="174"/>
      <c r="M604" s="176"/>
      <c r="N604" s="174"/>
      <c r="O604" s="176"/>
      <c r="P604" s="173"/>
      <c r="Q604" s="173"/>
      <c r="R604" s="173"/>
      <c r="S604" s="177"/>
      <c r="T604" s="173"/>
      <c r="U604" s="173"/>
      <c r="V604" s="173"/>
    </row>
    <row r="605" spans="1:22" ht="13" x14ac:dyDescent="0.15">
      <c r="A605" s="172"/>
      <c r="B605" s="173"/>
      <c r="C605" s="174"/>
      <c r="D605" s="170"/>
      <c r="E605" s="174"/>
      <c r="F605" s="170"/>
      <c r="G605" s="174"/>
      <c r="H605" s="170"/>
      <c r="I605" s="175"/>
      <c r="J605" s="174"/>
      <c r="K605" s="176"/>
      <c r="L605" s="174"/>
      <c r="M605" s="176"/>
      <c r="N605" s="174"/>
      <c r="O605" s="176"/>
      <c r="P605" s="173"/>
      <c r="Q605" s="173"/>
      <c r="R605" s="173"/>
      <c r="S605" s="177"/>
      <c r="T605" s="173"/>
      <c r="U605" s="173"/>
      <c r="V605" s="173"/>
    </row>
    <row r="606" spans="1:22" ht="13" x14ac:dyDescent="0.15">
      <c r="A606" s="172"/>
      <c r="B606" s="173"/>
      <c r="C606" s="174"/>
      <c r="D606" s="170"/>
      <c r="E606" s="174"/>
      <c r="F606" s="170"/>
      <c r="G606" s="174"/>
      <c r="H606" s="170"/>
      <c r="I606" s="175"/>
      <c r="J606" s="174"/>
      <c r="K606" s="176"/>
      <c r="L606" s="174"/>
      <c r="M606" s="176"/>
      <c r="N606" s="174"/>
      <c r="O606" s="176"/>
      <c r="P606" s="173"/>
      <c r="Q606" s="173"/>
      <c r="R606" s="173"/>
      <c r="S606" s="177"/>
      <c r="T606" s="173"/>
      <c r="U606" s="173"/>
      <c r="V606" s="173"/>
    </row>
    <row r="607" spans="1:22" ht="13" x14ac:dyDescent="0.15">
      <c r="A607" s="172"/>
      <c r="B607" s="173"/>
      <c r="C607" s="174"/>
      <c r="D607" s="170"/>
      <c r="E607" s="174"/>
      <c r="F607" s="170"/>
      <c r="G607" s="174"/>
      <c r="H607" s="170"/>
      <c r="I607" s="175"/>
      <c r="J607" s="174"/>
      <c r="K607" s="176"/>
      <c r="L607" s="174"/>
      <c r="M607" s="176"/>
      <c r="N607" s="174"/>
      <c r="O607" s="176"/>
      <c r="P607" s="173"/>
      <c r="Q607" s="173"/>
      <c r="R607" s="173"/>
      <c r="S607" s="177"/>
      <c r="T607" s="173"/>
      <c r="U607" s="173"/>
      <c r="V607" s="173"/>
    </row>
    <row r="608" spans="1:22" ht="13" x14ac:dyDescent="0.15">
      <c r="A608" s="172"/>
      <c r="B608" s="173"/>
      <c r="C608" s="174"/>
      <c r="D608" s="170"/>
      <c r="E608" s="174"/>
      <c r="F608" s="170"/>
      <c r="G608" s="174"/>
      <c r="H608" s="170"/>
      <c r="I608" s="175"/>
      <c r="J608" s="174"/>
      <c r="K608" s="176"/>
      <c r="L608" s="174"/>
      <c r="M608" s="176"/>
      <c r="N608" s="174"/>
      <c r="O608" s="176"/>
      <c r="P608" s="173"/>
      <c r="Q608" s="173"/>
      <c r="R608" s="173"/>
      <c r="S608" s="177"/>
      <c r="T608" s="173"/>
      <c r="U608" s="173"/>
      <c r="V608" s="173"/>
    </row>
    <row r="609" spans="1:22" ht="13" x14ac:dyDescent="0.15">
      <c r="A609" s="172"/>
      <c r="B609" s="173"/>
      <c r="C609" s="174"/>
      <c r="D609" s="170"/>
      <c r="E609" s="174"/>
      <c r="F609" s="170"/>
      <c r="G609" s="174"/>
      <c r="H609" s="170"/>
      <c r="I609" s="175"/>
      <c r="J609" s="174"/>
      <c r="K609" s="176"/>
      <c r="L609" s="174"/>
      <c r="M609" s="176"/>
      <c r="N609" s="174"/>
      <c r="O609" s="176"/>
      <c r="P609" s="173"/>
      <c r="Q609" s="173"/>
      <c r="R609" s="173"/>
      <c r="S609" s="177"/>
      <c r="T609" s="173"/>
      <c r="U609" s="173"/>
      <c r="V609" s="173"/>
    </row>
    <row r="610" spans="1:22" ht="13" x14ac:dyDescent="0.15">
      <c r="A610" s="172"/>
      <c r="B610" s="173"/>
      <c r="C610" s="174"/>
      <c r="D610" s="170"/>
      <c r="E610" s="174"/>
      <c r="F610" s="170"/>
      <c r="G610" s="174"/>
      <c r="H610" s="170"/>
      <c r="I610" s="175"/>
      <c r="J610" s="174"/>
      <c r="K610" s="176"/>
      <c r="L610" s="174"/>
      <c r="M610" s="176"/>
      <c r="N610" s="174"/>
      <c r="O610" s="176"/>
      <c r="P610" s="173"/>
      <c r="Q610" s="173"/>
      <c r="R610" s="173"/>
      <c r="S610" s="177"/>
      <c r="T610" s="173"/>
      <c r="U610" s="173"/>
      <c r="V610" s="173"/>
    </row>
    <row r="611" spans="1:22" ht="13" x14ac:dyDescent="0.15">
      <c r="A611" s="172"/>
      <c r="B611" s="173"/>
      <c r="C611" s="174"/>
      <c r="D611" s="170"/>
      <c r="E611" s="174"/>
      <c r="F611" s="170"/>
      <c r="G611" s="174"/>
      <c r="H611" s="170"/>
      <c r="I611" s="175"/>
      <c r="J611" s="174"/>
      <c r="K611" s="176"/>
      <c r="L611" s="174"/>
      <c r="M611" s="176"/>
      <c r="N611" s="174"/>
      <c r="O611" s="176"/>
      <c r="P611" s="173"/>
      <c r="Q611" s="173"/>
      <c r="R611" s="173"/>
      <c r="S611" s="177"/>
      <c r="T611" s="173"/>
      <c r="U611" s="173"/>
      <c r="V611" s="173"/>
    </row>
    <row r="612" spans="1:22" ht="13" x14ac:dyDescent="0.15">
      <c r="A612" s="172"/>
      <c r="B612" s="173"/>
      <c r="C612" s="174"/>
      <c r="D612" s="170"/>
      <c r="E612" s="174"/>
      <c r="F612" s="170"/>
      <c r="G612" s="174"/>
      <c r="H612" s="170"/>
      <c r="I612" s="175"/>
      <c r="J612" s="174"/>
      <c r="K612" s="176"/>
      <c r="L612" s="174"/>
      <c r="M612" s="176"/>
      <c r="N612" s="174"/>
      <c r="O612" s="176"/>
      <c r="P612" s="173"/>
      <c r="Q612" s="173"/>
      <c r="R612" s="173"/>
      <c r="S612" s="177"/>
      <c r="T612" s="173"/>
      <c r="U612" s="173"/>
      <c r="V612" s="173"/>
    </row>
    <row r="613" spans="1:22" ht="13" x14ac:dyDescent="0.15">
      <c r="A613" s="172"/>
      <c r="B613" s="173"/>
      <c r="C613" s="174"/>
      <c r="D613" s="170"/>
      <c r="E613" s="174"/>
      <c r="F613" s="170"/>
      <c r="G613" s="174"/>
      <c r="H613" s="170"/>
      <c r="I613" s="175"/>
      <c r="J613" s="174"/>
      <c r="K613" s="176"/>
      <c r="L613" s="174"/>
      <c r="M613" s="176"/>
      <c r="N613" s="174"/>
      <c r="O613" s="176"/>
      <c r="P613" s="173"/>
      <c r="Q613" s="173"/>
      <c r="R613" s="173"/>
      <c r="S613" s="177"/>
      <c r="T613" s="173"/>
      <c r="U613" s="173"/>
      <c r="V613" s="173"/>
    </row>
    <row r="614" spans="1:22" ht="13" x14ac:dyDescent="0.15">
      <c r="A614" s="172"/>
      <c r="B614" s="173"/>
      <c r="C614" s="174"/>
      <c r="D614" s="170"/>
      <c r="E614" s="174"/>
      <c r="F614" s="170"/>
      <c r="G614" s="174"/>
      <c r="H614" s="170"/>
      <c r="I614" s="175"/>
      <c r="J614" s="174"/>
      <c r="K614" s="176"/>
      <c r="L614" s="174"/>
      <c r="M614" s="176"/>
      <c r="N614" s="174"/>
      <c r="O614" s="176"/>
      <c r="P614" s="173"/>
      <c r="Q614" s="173"/>
      <c r="R614" s="173"/>
      <c r="S614" s="177"/>
      <c r="T614" s="173"/>
      <c r="U614" s="173"/>
      <c r="V614" s="173"/>
    </row>
    <row r="615" spans="1:22" ht="13" x14ac:dyDescent="0.15">
      <c r="A615" s="172"/>
      <c r="B615" s="173"/>
      <c r="C615" s="174"/>
      <c r="D615" s="170"/>
      <c r="E615" s="174"/>
      <c r="F615" s="170"/>
      <c r="G615" s="174"/>
      <c r="H615" s="170"/>
      <c r="I615" s="175"/>
      <c r="J615" s="174"/>
      <c r="K615" s="176"/>
      <c r="L615" s="174"/>
      <c r="M615" s="176"/>
      <c r="N615" s="174"/>
      <c r="O615" s="176"/>
      <c r="P615" s="173"/>
      <c r="Q615" s="173"/>
      <c r="R615" s="173"/>
      <c r="S615" s="177"/>
      <c r="T615" s="173"/>
      <c r="U615" s="173"/>
      <c r="V615" s="173"/>
    </row>
    <row r="616" spans="1:22" ht="13" x14ac:dyDescent="0.15">
      <c r="A616" s="172"/>
      <c r="B616" s="173"/>
      <c r="C616" s="174"/>
      <c r="D616" s="170"/>
      <c r="E616" s="174"/>
      <c r="F616" s="170"/>
      <c r="G616" s="174"/>
      <c r="H616" s="170"/>
      <c r="I616" s="175"/>
      <c r="J616" s="174"/>
      <c r="K616" s="176"/>
      <c r="L616" s="174"/>
      <c r="M616" s="176"/>
      <c r="N616" s="174"/>
      <c r="O616" s="176"/>
      <c r="P616" s="173"/>
      <c r="Q616" s="173"/>
      <c r="R616" s="173"/>
      <c r="S616" s="177"/>
      <c r="T616" s="173"/>
      <c r="U616" s="173"/>
      <c r="V616" s="173"/>
    </row>
    <row r="617" spans="1:22" ht="13" x14ac:dyDescent="0.15">
      <c r="A617" s="172"/>
      <c r="B617" s="173"/>
      <c r="C617" s="174"/>
      <c r="D617" s="170"/>
      <c r="E617" s="174"/>
      <c r="F617" s="170"/>
      <c r="G617" s="174"/>
      <c r="H617" s="170"/>
      <c r="I617" s="175"/>
      <c r="J617" s="174"/>
      <c r="K617" s="176"/>
      <c r="L617" s="174"/>
      <c r="M617" s="176"/>
      <c r="N617" s="174"/>
      <c r="O617" s="176"/>
      <c r="P617" s="173"/>
      <c r="Q617" s="173"/>
      <c r="R617" s="173"/>
      <c r="S617" s="177"/>
      <c r="T617" s="173"/>
      <c r="U617" s="173"/>
      <c r="V617" s="173"/>
    </row>
    <row r="618" spans="1:22" ht="13" x14ac:dyDescent="0.15">
      <c r="A618" s="172"/>
      <c r="B618" s="173"/>
      <c r="C618" s="174"/>
      <c r="D618" s="170"/>
      <c r="E618" s="174"/>
      <c r="F618" s="170"/>
      <c r="G618" s="174"/>
      <c r="H618" s="170"/>
      <c r="I618" s="175"/>
      <c r="J618" s="174"/>
      <c r="K618" s="176"/>
      <c r="L618" s="174"/>
      <c r="M618" s="176"/>
      <c r="N618" s="174"/>
      <c r="O618" s="176"/>
      <c r="P618" s="173"/>
      <c r="Q618" s="173"/>
      <c r="R618" s="173"/>
      <c r="S618" s="177"/>
      <c r="T618" s="173"/>
      <c r="U618" s="173"/>
      <c r="V618" s="173"/>
    </row>
    <row r="619" spans="1:22" ht="13" x14ac:dyDescent="0.15">
      <c r="A619" s="172"/>
      <c r="B619" s="173"/>
      <c r="C619" s="174"/>
      <c r="D619" s="170"/>
      <c r="E619" s="174"/>
      <c r="F619" s="170"/>
      <c r="G619" s="174"/>
      <c r="H619" s="170"/>
      <c r="I619" s="175"/>
      <c r="J619" s="174"/>
      <c r="K619" s="176"/>
      <c r="L619" s="174"/>
      <c r="M619" s="176"/>
      <c r="N619" s="174"/>
      <c r="O619" s="176"/>
      <c r="P619" s="173"/>
      <c r="Q619" s="173"/>
      <c r="R619" s="173"/>
      <c r="S619" s="177"/>
      <c r="T619" s="173"/>
      <c r="U619" s="173"/>
      <c r="V619" s="173"/>
    </row>
    <row r="620" spans="1:22" ht="13" x14ac:dyDescent="0.15">
      <c r="A620" s="172"/>
      <c r="B620" s="173"/>
      <c r="C620" s="174"/>
      <c r="D620" s="170"/>
      <c r="E620" s="174"/>
      <c r="F620" s="170"/>
      <c r="G620" s="174"/>
      <c r="H620" s="170"/>
      <c r="I620" s="175"/>
      <c r="J620" s="174"/>
      <c r="K620" s="176"/>
      <c r="L620" s="174"/>
      <c r="M620" s="176"/>
      <c r="N620" s="174"/>
      <c r="O620" s="176"/>
      <c r="P620" s="173"/>
      <c r="Q620" s="173"/>
      <c r="R620" s="173"/>
      <c r="S620" s="177"/>
      <c r="T620" s="173"/>
      <c r="U620" s="173"/>
      <c r="V620" s="173"/>
    </row>
    <row r="621" spans="1:22" ht="13" x14ac:dyDescent="0.15">
      <c r="A621" s="172"/>
      <c r="B621" s="173"/>
      <c r="C621" s="174"/>
      <c r="D621" s="170"/>
      <c r="E621" s="174"/>
      <c r="F621" s="170"/>
      <c r="G621" s="174"/>
      <c r="H621" s="170"/>
      <c r="I621" s="175"/>
      <c r="J621" s="174"/>
      <c r="K621" s="176"/>
      <c r="L621" s="174"/>
      <c r="M621" s="176"/>
      <c r="N621" s="174"/>
      <c r="O621" s="176"/>
      <c r="P621" s="173"/>
      <c r="Q621" s="173"/>
      <c r="R621" s="173"/>
      <c r="S621" s="177"/>
      <c r="T621" s="173"/>
      <c r="U621" s="173"/>
      <c r="V621" s="173"/>
    </row>
    <row r="622" spans="1:22" ht="13" x14ac:dyDescent="0.15">
      <c r="A622" s="172"/>
      <c r="B622" s="173"/>
      <c r="C622" s="174"/>
      <c r="D622" s="170"/>
      <c r="E622" s="174"/>
      <c r="F622" s="170"/>
      <c r="G622" s="174"/>
      <c r="H622" s="170"/>
      <c r="I622" s="175"/>
      <c r="J622" s="174"/>
      <c r="K622" s="176"/>
      <c r="L622" s="174"/>
      <c r="M622" s="176"/>
      <c r="N622" s="174"/>
      <c r="O622" s="176"/>
      <c r="P622" s="173"/>
      <c r="Q622" s="173"/>
      <c r="R622" s="173"/>
      <c r="S622" s="177"/>
      <c r="T622" s="173"/>
      <c r="U622" s="173"/>
      <c r="V622" s="173"/>
    </row>
    <row r="623" spans="1:22" ht="13" x14ac:dyDescent="0.15">
      <c r="A623" s="172"/>
      <c r="B623" s="173"/>
      <c r="C623" s="174"/>
      <c r="D623" s="170"/>
      <c r="E623" s="174"/>
      <c r="F623" s="170"/>
      <c r="G623" s="174"/>
      <c r="H623" s="170"/>
      <c r="I623" s="175"/>
      <c r="J623" s="174"/>
      <c r="K623" s="176"/>
      <c r="L623" s="174"/>
      <c r="M623" s="176"/>
      <c r="N623" s="174"/>
      <c r="O623" s="176"/>
      <c r="P623" s="173"/>
      <c r="Q623" s="173"/>
      <c r="R623" s="173"/>
      <c r="S623" s="177"/>
      <c r="T623" s="173"/>
      <c r="U623" s="173"/>
      <c r="V623" s="173"/>
    </row>
    <row r="624" spans="1:22" ht="13" x14ac:dyDescent="0.15">
      <c r="A624" s="172"/>
      <c r="B624" s="173"/>
      <c r="C624" s="174"/>
      <c r="D624" s="170"/>
      <c r="E624" s="174"/>
      <c r="F624" s="170"/>
      <c r="G624" s="174"/>
      <c r="H624" s="170"/>
      <c r="I624" s="175"/>
      <c r="J624" s="174"/>
      <c r="K624" s="176"/>
      <c r="L624" s="174"/>
      <c r="M624" s="176"/>
      <c r="N624" s="174"/>
      <c r="O624" s="176"/>
      <c r="P624" s="173"/>
      <c r="Q624" s="173"/>
      <c r="R624" s="173"/>
      <c r="S624" s="177"/>
      <c r="T624" s="173"/>
      <c r="U624" s="173"/>
      <c r="V624" s="173"/>
    </row>
    <row r="625" spans="1:22" ht="13" x14ac:dyDescent="0.15">
      <c r="A625" s="172"/>
      <c r="B625" s="173"/>
      <c r="C625" s="174"/>
      <c r="D625" s="170"/>
      <c r="E625" s="174"/>
      <c r="F625" s="170"/>
      <c r="G625" s="174"/>
      <c r="H625" s="170"/>
      <c r="I625" s="175"/>
      <c r="J625" s="174"/>
      <c r="K625" s="176"/>
      <c r="L625" s="174"/>
      <c r="M625" s="176"/>
      <c r="N625" s="174"/>
      <c r="O625" s="176"/>
      <c r="P625" s="173"/>
      <c r="Q625" s="173"/>
      <c r="R625" s="173"/>
      <c r="S625" s="177"/>
      <c r="T625" s="173"/>
      <c r="U625" s="173"/>
      <c r="V625" s="173"/>
    </row>
    <row r="626" spans="1:22" ht="13" x14ac:dyDescent="0.15">
      <c r="A626" s="172"/>
      <c r="B626" s="173"/>
      <c r="C626" s="174"/>
      <c r="D626" s="170"/>
      <c r="E626" s="174"/>
      <c r="F626" s="170"/>
      <c r="G626" s="174"/>
      <c r="H626" s="170"/>
      <c r="I626" s="175"/>
      <c r="J626" s="174"/>
      <c r="K626" s="176"/>
      <c r="L626" s="174"/>
      <c r="M626" s="176"/>
      <c r="N626" s="174"/>
      <c r="O626" s="176"/>
      <c r="P626" s="173"/>
      <c r="Q626" s="173"/>
      <c r="R626" s="173"/>
      <c r="S626" s="177"/>
      <c r="T626" s="173"/>
      <c r="U626" s="173"/>
      <c r="V626" s="173"/>
    </row>
    <row r="627" spans="1:22" ht="13" x14ac:dyDescent="0.15">
      <c r="A627" s="172"/>
      <c r="B627" s="173"/>
      <c r="C627" s="174"/>
      <c r="D627" s="170"/>
      <c r="E627" s="174"/>
      <c r="F627" s="170"/>
      <c r="G627" s="174"/>
      <c r="H627" s="170"/>
      <c r="I627" s="175"/>
      <c r="J627" s="174"/>
      <c r="K627" s="176"/>
      <c r="L627" s="174"/>
      <c r="M627" s="176"/>
      <c r="N627" s="174"/>
      <c r="O627" s="176"/>
      <c r="P627" s="173"/>
      <c r="Q627" s="173"/>
      <c r="R627" s="173"/>
      <c r="S627" s="177"/>
      <c r="T627" s="173"/>
      <c r="U627" s="173"/>
      <c r="V627" s="173"/>
    </row>
    <row r="628" spans="1:22" ht="13" x14ac:dyDescent="0.15">
      <c r="A628" s="172"/>
      <c r="B628" s="173"/>
      <c r="C628" s="174"/>
      <c r="D628" s="170"/>
      <c r="E628" s="174"/>
      <c r="F628" s="170"/>
      <c r="G628" s="174"/>
      <c r="H628" s="170"/>
      <c r="I628" s="175"/>
      <c r="J628" s="174"/>
      <c r="K628" s="176"/>
      <c r="L628" s="174"/>
      <c r="M628" s="176"/>
      <c r="N628" s="174"/>
      <c r="O628" s="176"/>
      <c r="P628" s="173"/>
      <c r="Q628" s="173"/>
      <c r="R628" s="173"/>
      <c r="S628" s="177"/>
      <c r="T628" s="173"/>
      <c r="U628" s="173"/>
      <c r="V628" s="173"/>
    </row>
    <row r="629" spans="1:22" ht="13" x14ac:dyDescent="0.15">
      <c r="A629" s="172"/>
      <c r="B629" s="173"/>
      <c r="C629" s="174"/>
      <c r="D629" s="170"/>
      <c r="E629" s="174"/>
      <c r="F629" s="170"/>
      <c r="G629" s="174"/>
      <c r="H629" s="170"/>
      <c r="I629" s="175"/>
      <c r="J629" s="174"/>
      <c r="K629" s="176"/>
      <c r="L629" s="174"/>
      <c r="M629" s="176"/>
      <c r="N629" s="174"/>
      <c r="O629" s="176"/>
      <c r="P629" s="173"/>
      <c r="Q629" s="173"/>
      <c r="R629" s="173"/>
      <c r="S629" s="177"/>
      <c r="T629" s="173"/>
      <c r="U629" s="173"/>
      <c r="V629" s="173"/>
    </row>
    <row r="630" spans="1:22" ht="13" x14ac:dyDescent="0.15">
      <c r="A630" s="172"/>
      <c r="B630" s="173"/>
      <c r="C630" s="174"/>
      <c r="D630" s="170"/>
      <c r="E630" s="174"/>
      <c r="F630" s="170"/>
      <c r="G630" s="174"/>
      <c r="H630" s="170"/>
      <c r="I630" s="175"/>
      <c r="J630" s="174"/>
      <c r="K630" s="176"/>
      <c r="L630" s="174"/>
      <c r="M630" s="176"/>
      <c r="N630" s="174"/>
      <c r="O630" s="176"/>
      <c r="P630" s="173"/>
      <c r="Q630" s="173"/>
      <c r="R630" s="173"/>
      <c r="S630" s="177"/>
      <c r="T630" s="173"/>
      <c r="U630" s="173"/>
      <c r="V630" s="173"/>
    </row>
    <row r="631" spans="1:22" ht="13" x14ac:dyDescent="0.15">
      <c r="A631" s="172"/>
      <c r="B631" s="173"/>
      <c r="C631" s="174"/>
      <c r="D631" s="170"/>
      <c r="E631" s="174"/>
      <c r="F631" s="170"/>
      <c r="G631" s="174"/>
      <c r="H631" s="170"/>
      <c r="I631" s="175"/>
      <c r="J631" s="174"/>
      <c r="K631" s="176"/>
      <c r="L631" s="174"/>
      <c r="M631" s="176"/>
      <c r="N631" s="174"/>
      <c r="O631" s="176"/>
      <c r="P631" s="173"/>
      <c r="Q631" s="173"/>
      <c r="R631" s="173"/>
      <c r="S631" s="177"/>
      <c r="T631" s="173"/>
      <c r="U631" s="173"/>
      <c r="V631" s="173"/>
    </row>
    <row r="632" spans="1:22" ht="13" x14ac:dyDescent="0.15">
      <c r="A632" s="172"/>
      <c r="B632" s="173"/>
      <c r="C632" s="174"/>
      <c r="D632" s="170"/>
      <c r="E632" s="174"/>
      <c r="F632" s="170"/>
      <c r="G632" s="174"/>
      <c r="H632" s="170"/>
      <c r="I632" s="175"/>
      <c r="J632" s="174"/>
      <c r="K632" s="176"/>
      <c r="L632" s="174"/>
      <c r="M632" s="176"/>
      <c r="N632" s="174"/>
      <c r="O632" s="176"/>
      <c r="P632" s="173"/>
      <c r="Q632" s="173"/>
      <c r="R632" s="173"/>
      <c r="S632" s="177"/>
      <c r="T632" s="173"/>
      <c r="U632" s="173"/>
      <c r="V632" s="173"/>
    </row>
    <row r="633" spans="1:22" ht="13" x14ac:dyDescent="0.15">
      <c r="A633" s="172"/>
      <c r="B633" s="173"/>
      <c r="C633" s="174"/>
      <c r="D633" s="170"/>
      <c r="E633" s="174"/>
      <c r="F633" s="170"/>
      <c r="G633" s="174"/>
      <c r="H633" s="170"/>
      <c r="I633" s="175"/>
      <c r="J633" s="174"/>
      <c r="K633" s="176"/>
      <c r="L633" s="174"/>
      <c r="M633" s="176"/>
      <c r="N633" s="174"/>
      <c r="O633" s="176"/>
      <c r="P633" s="173"/>
      <c r="Q633" s="173"/>
      <c r="R633" s="173"/>
      <c r="S633" s="177"/>
      <c r="T633" s="173"/>
      <c r="U633" s="173"/>
      <c r="V633" s="173"/>
    </row>
    <row r="634" spans="1:22" ht="13" x14ac:dyDescent="0.15">
      <c r="A634" s="172"/>
      <c r="B634" s="173"/>
      <c r="C634" s="174"/>
      <c r="D634" s="170"/>
      <c r="E634" s="174"/>
      <c r="F634" s="170"/>
      <c r="G634" s="174"/>
      <c r="H634" s="170"/>
      <c r="I634" s="175"/>
      <c r="J634" s="174"/>
      <c r="K634" s="176"/>
      <c r="L634" s="174"/>
      <c r="M634" s="176"/>
      <c r="N634" s="174"/>
      <c r="O634" s="176"/>
      <c r="P634" s="173"/>
      <c r="Q634" s="173"/>
      <c r="R634" s="173"/>
      <c r="S634" s="177"/>
      <c r="T634" s="173"/>
      <c r="U634" s="173"/>
      <c r="V634" s="173"/>
    </row>
    <row r="635" spans="1:22" ht="13" x14ac:dyDescent="0.15">
      <c r="A635" s="172"/>
      <c r="B635" s="173"/>
      <c r="C635" s="174"/>
      <c r="D635" s="170"/>
      <c r="E635" s="174"/>
      <c r="F635" s="170"/>
      <c r="G635" s="174"/>
      <c r="H635" s="170"/>
      <c r="I635" s="175"/>
      <c r="J635" s="174"/>
      <c r="K635" s="176"/>
      <c r="L635" s="174"/>
      <c r="M635" s="176"/>
      <c r="N635" s="174"/>
      <c r="O635" s="176"/>
      <c r="P635" s="173"/>
      <c r="Q635" s="173"/>
      <c r="R635" s="173"/>
      <c r="S635" s="177"/>
      <c r="T635" s="173"/>
      <c r="U635" s="173"/>
      <c r="V635" s="173"/>
    </row>
    <row r="636" spans="1:22" ht="13" x14ac:dyDescent="0.15">
      <c r="A636" s="172"/>
      <c r="B636" s="173"/>
      <c r="C636" s="174"/>
      <c r="D636" s="170"/>
      <c r="E636" s="174"/>
      <c r="F636" s="170"/>
      <c r="G636" s="174"/>
      <c r="H636" s="170"/>
      <c r="I636" s="175"/>
      <c r="J636" s="174"/>
      <c r="K636" s="176"/>
      <c r="L636" s="174"/>
      <c r="M636" s="176"/>
      <c r="N636" s="174"/>
      <c r="O636" s="176"/>
      <c r="P636" s="173"/>
      <c r="Q636" s="173"/>
      <c r="R636" s="173"/>
      <c r="S636" s="177"/>
      <c r="T636" s="173"/>
      <c r="U636" s="173"/>
      <c r="V636" s="173"/>
    </row>
    <row r="637" spans="1:22" ht="13" x14ac:dyDescent="0.15">
      <c r="A637" s="172"/>
      <c r="B637" s="173"/>
      <c r="C637" s="174"/>
      <c r="D637" s="170"/>
      <c r="E637" s="174"/>
      <c r="F637" s="170"/>
      <c r="G637" s="174"/>
      <c r="H637" s="170"/>
      <c r="I637" s="175"/>
      <c r="J637" s="174"/>
      <c r="K637" s="176"/>
      <c r="L637" s="174"/>
      <c r="M637" s="176"/>
      <c r="N637" s="174"/>
      <c r="O637" s="176"/>
      <c r="P637" s="173"/>
      <c r="Q637" s="173"/>
      <c r="R637" s="173"/>
      <c r="S637" s="177"/>
      <c r="T637" s="173"/>
      <c r="U637" s="173"/>
      <c r="V637" s="173"/>
    </row>
    <row r="638" spans="1:22" ht="13" x14ac:dyDescent="0.15">
      <c r="A638" s="172"/>
      <c r="B638" s="173"/>
      <c r="C638" s="174"/>
      <c r="D638" s="170"/>
      <c r="E638" s="174"/>
      <c r="F638" s="170"/>
      <c r="G638" s="174"/>
      <c r="H638" s="170"/>
      <c r="I638" s="175"/>
      <c r="J638" s="174"/>
      <c r="K638" s="176"/>
      <c r="L638" s="174"/>
      <c r="M638" s="176"/>
      <c r="N638" s="174"/>
      <c r="O638" s="176"/>
      <c r="P638" s="173"/>
      <c r="Q638" s="173"/>
      <c r="R638" s="173"/>
      <c r="S638" s="177"/>
      <c r="T638" s="173"/>
      <c r="U638" s="173"/>
      <c r="V638" s="173"/>
    </row>
    <row r="639" spans="1:22" ht="13" x14ac:dyDescent="0.15">
      <c r="A639" s="172"/>
      <c r="B639" s="173"/>
      <c r="C639" s="174"/>
      <c r="D639" s="170"/>
      <c r="E639" s="174"/>
      <c r="F639" s="170"/>
      <c r="G639" s="174"/>
      <c r="H639" s="170"/>
      <c r="I639" s="175"/>
      <c r="J639" s="174"/>
      <c r="K639" s="176"/>
      <c r="L639" s="174"/>
      <c r="M639" s="176"/>
      <c r="N639" s="174"/>
      <c r="O639" s="176"/>
      <c r="P639" s="173"/>
      <c r="Q639" s="173"/>
      <c r="R639" s="173"/>
      <c r="S639" s="177"/>
      <c r="T639" s="173"/>
      <c r="U639" s="173"/>
      <c r="V639" s="173"/>
    </row>
    <row r="640" spans="1:22" ht="13" x14ac:dyDescent="0.15">
      <c r="A640" s="172"/>
      <c r="B640" s="173"/>
      <c r="C640" s="174"/>
      <c r="D640" s="170"/>
      <c r="E640" s="174"/>
      <c r="F640" s="170"/>
      <c r="G640" s="174"/>
      <c r="H640" s="170"/>
      <c r="I640" s="175"/>
      <c r="J640" s="174"/>
      <c r="K640" s="176"/>
      <c r="L640" s="174"/>
      <c r="M640" s="176"/>
      <c r="N640" s="174"/>
      <c r="O640" s="176"/>
      <c r="P640" s="173"/>
      <c r="Q640" s="173"/>
      <c r="R640" s="173"/>
      <c r="S640" s="177"/>
      <c r="T640" s="173"/>
      <c r="U640" s="173"/>
      <c r="V640" s="173"/>
    </row>
    <row r="641" spans="1:22" ht="13" x14ac:dyDescent="0.15">
      <c r="A641" s="172"/>
      <c r="B641" s="173"/>
      <c r="C641" s="174"/>
      <c r="D641" s="170"/>
      <c r="E641" s="174"/>
      <c r="F641" s="170"/>
      <c r="G641" s="174"/>
      <c r="H641" s="170"/>
      <c r="I641" s="175"/>
      <c r="J641" s="174"/>
      <c r="K641" s="176"/>
      <c r="L641" s="174"/>
      <c r="M641" s="176"/>
      <c r="N641" s="174"/>
      <c r="O641" s="176"/>
      <c r="P641" s="173"/>
      <c r="Q641" s="173"/>
      <c r="R641" s="173"/>
      <c r="S641" s="177"/>
      <c r="T641" s="173"/>
      <c r="U641" s="173"/>
      <c r="V641" s="173"/>
    </row>
    <row r="642" spans="1:22" ht="13" x14ac:dyDescent="0.15">
      <c r="A642" s="172"/>
      <c r="B642" s="173"/>
      <c r="C642" s="174"/>
      <c r="D642" s="170"/>
      <c r="E642" s="174"/>
      <c r="F642" s="170"/>
      <c r="G642" s="174"/>
      <c r="H642" s="170"/>
      <c r="I642" s="175"/>
      <c r="J642" s="174"/>
      <c r="K642" s="176"/>
      <c r="L642" s="174"/>
      <c r="M642" s="176"/>
      <c r="N642" s="174"/>
      <c r="O642" s="176"/>
      <c r="P642" s="173"/>
      <c r="Q642" s="173"/>
      <c r="R642" s="173"/>
      <c r="S642" s="177"/>
      <c r="T642" s="173"/>
      <c r="U642" s="173"/>
      <c r="V642" s="173"/>
    </row>
    <row r="643" spans="1:22" ht="13" x14ac:dyDescent="0.15">
      <c r="A643" s="172"/>
      <c r="B643" s="173"/>
      <c r="C643" s="174"/>
      <c r="D643" s="170"/>
      <c r="E643" s="174"/>
      <c r="F643" s="170"/>
      <c r="G643" s="174"/>
      <c r="H643" s="170"/>
      <c r="I643" s="175"/>
      <c r="J643" s="174"/>
      <c r="K643" s="176"/>
      <c r="L643" s="174"/>
      <c r="M643" s="176"/>
      <c r="N643" s="174"/>
      <c r="O643" s="176"/>
      <c r="P643" s="173"/>
      <c r="Q643" s="173"/>
      <c r="R643" s="173"/>
      <c r="S643" s="177"/>
      <c r="T643" s="173"/>
      <c r="U643" s="173"/>
      <c r="V643" s="173"/>
    </row>
    <row r="644" spans="1:22" ht="13" x14ac:dyDescent="0.15">
      <c r="A644" s="172"/>
      <c r="B644" s="173"/>
      <c r="C644" s="174"/>
      <c r="D644" s="170"/>
      <c r="E644" s="174"/>
      <c r="F644" s="170"/>
      <c r="G644" s="174"/>
      <c r="H644" s="170"/>
      <c r="I644" s="175"/>
      <c r="J644" s="174"/>
      <c r="K644" s="176"/>
      <c r="L644" s="174"/>
      <c r="M644" s="176"/>
      <c r="N644" s="174"/>
      <c r="O644" s="176"/>
      <c r="P644" s="173"/>
      <c r="Q644" s="173"/>
      <c r="R644" s="173"/>
      <c r="S644" s="177"/>
      <c r="T644" s="173"/>
      <c r="U644" s="173"/>
      <c r="V644" s="173"/>
    </row>
    <row r="645" spans="1:22" ht="13" x14ac:dyDescent="0.15">
      <c r="A645" s="172"/>
      <c r="B645" s="173"/>
      <c r="C645" s="174"/>
      <c r="D645" s="170"/>
      <c r="E645" s="174"/>
      <c r="F645" s="170"/>
      <c r="G645" s="174"/>
      <c r="H645" s="170"/>
      <c r="I645" s="175"/>
      <c r="J645" s="174"/>
      <c r="K645" s="176"/>
      <c r="L645" s="174"/>
      <c r="M645" s="176"/>
      <c r="N645" s="174"/>
      <c r="O645" s="176"/>
      <c r="P645" s="173"/>
      <c r="Q645" s="173"/>
      <c r="R645" s="173"/>
      <c r="S645" s="177"/>
      <c r="T645" s="173"/>
      <c r="U645" s="173"/>
      <c r="V645" s="173"/>
    </row>
    <row r="646" spans="1:22" ht="13" x14ac:dyDescent="0.15">
      <c r="A646" s="172"/>
      <c r="B646" s="173"/>
      <c r="C646" s="174"/>
      <c r="D646" s="170"/>
      <c r="E646" s="174"/>
      <c r="F646" s="170"/>
      <c r="G646" s="174"/>
      <c r="H646" s="170"/>
      <c r="I646" s="175"/>
      <c r="J646" s="174"/>
      <c r="K646" s="176"/>
      <c r="L646" s="174"/>
      <c r="M646" s="176"/>
      <c r="N646" s="174"/>
      <c r="O646" s="176"/>
      <c r="P646" s="173"/>
      <c r="Q646" s="173"/>
      <c r="R646" s="173"/>
      <c r="S646" s="177"/>
      <c r="T646" s="173"/>
      <c r="U646" s="173"/>
      <c r="V646" s="173"/>
    </row>
    <row r="647" spans="1:22" ht="13" x14ac:dyDescent="0.15">
      <c r="A647" s="172"/>
      <c r="B647" s="173"/>
      <c r="C647" s="174"/>
      <c r="D647" s="170"/>
      <c r="E647" s="174"/>
      <c r="F647" s="170"/>
      <c r="G647" s="174"/>
      <c r="H647" s="170"/>
      <c r="I647" s="175"/>
      <c r="J647" s="174"/>
      <c r="K647" s="176"/>
      <c r="L647" s="174"/>
      <c r="M647" s="176"/>
      <c r="N647" s="174"/>
      <c r="O647" s="176"/>
      <c r="P647" s="173"/>
      <c r="Q647" s="173"/>
      <c r="R647" s="173"/>
      <c r="S647" s="177"/>
      <c r="T647" s="173"/>
      <c r="U647" s="173"/>
      <c r="V647" s="173"/>
    </row>
    <row r="648" spans="1:22" ht="13" x14ac:dyDescent="0.15">
      <c r="A648" s="172"/>
      <c r="B648" s="173"/>
      <c r="C648" s="174"/>
      <c r="D648" s="170"/>
      <c r="E648" s="174"/>
      <c r="F648" s="170"/>
      <c r="G648" s="174"/>
      <c r="H648" s="170"/>
      <c r="I648" s="175"/>
      <c r="J648" s="174"/>
      <c r="K648" s="176"/>
      <c r="L648" s="174"/>
      <c r="M648" s="176"/>
      <c r="N648" s="174"/>
      <c r="O648" s="176"/>
      <c r="P648" s="173"/>
      <c r="Q648" s="173"/>
      <c r="R648" s="173"/>
      <c r="S648" s="177"/>
      <c r="T648" s="173"/>
      <c r="U648" s="173"/>
      <c r="V648" s="173"/>
    </row>
    <row r="649" spans="1:22" ht="13" x14ac:dyDescent="0.15">
      <c r="A649" s="172"/>
      <c r="B649" s="173"/>
      <c r="C649" s="174"/>
      <c r="D649" s="170"/>
      <c r="E649" s="174"/>
      <c r="F649" s="170"/>
      <c r="G649" s="174"/>
      <c r="H649" s="170"/>
      <c r="I649" s="175"/>
      <c r="J649" s="174"/>
      <c r="K649" s="176"/>
      <c r="L649" s="174"/>
      <c r="M649" s="176"/>
      <c r="N649" s="174"/>
      <c r="O649" s="176"/>
      <c r="P649" s="173"/>
      <c r="Q649" s="173"/>
      <c r="R649" s="173"/>
      <c r="S649" s="177"/>
      <c r="T649" s="173"/>
      <c r="U649" s="173"/>
      <c r="V649" s="173"/>
    </row>
    <row r="650" spans="1:22" ht="13" x14ac:dyDescent="0.15">
      <c r="A650" s="172"/>
      <c r="B650" s="173"/>
      <c r="C650" s="174"/>
      <c r="D650" s="170"/>
      <c r="E650" s="174"/>
      <c r="F650" s="170"/>
      <c r="G650" s="174"/>
      <c r="H650" s="170"/>
      <c r="I650" s="175"/>
      <c r="J650" s="174"/>
      <c r="K650" s="176"/>
      <c r="L650" s="174"/>
      <c r="M650" s="176"/>
      <c r="N650" s="174"/>
      <c r="O650" s="176"/>
      <c r="P650" s="173"/>
      <c r="Q650" s="173"/>
      <c r="R650" s="173"/>
      <c r="S650" s="177"/>
      <c r="T650" s="173"/>
      <c r="U650" s="173"/>
      <c r="V650" s="173"/>
    </row>
    <row r="651" spans="1:22" ht="13" x14ac:dyDescent="0.15">
      <c r="A651" s="172"/>
      <c r="B651" s="173"/>
      <c r="C651" s="174"/>
      <c r="D651" s="170"/>
      <c r="E651" s="174"/>
      <c r="F651" s="170"/>
      <c r="G651" s="174"/>
      <c r="H651" s="170"/>
      <c r="I651" s="175"/>
      <c r="J651" s="174"/>
      <c r="K651" s="176"/>
      <c r="L651" s="174"/>
      <c r="M651" s="176"/>
      <c r="N651" s="174"/>
      <c r="O651" s="176"/>
      <c r="P651" s="173"/>
      <c r="Q651" s="173"/>
      <c r="R651" s="173"/>
      <c r="S651" s="177"/>
      <c r="T651" s="173"/>
      <c r="U651" s="173"/>
      <c r="V651" s="173"/>
    </row>
    <row r="652" spans="1:22" ht="13" x14ac:dyDescent="0.15">
      <c r="A652" s="172"/>
      <c r="B652" s="173"/>
      <c r="C652" s="174"/>
      <c r="D652" s="170"/>
      <c r="E652" s="174"/>
      <c r="F652" s="170"/>
      <c r="G652" s="174"/>
      <c r="H652" s="170"/>
      <c r="I652" s="175"/>
      <c r="J652" s="174"/>
      <c r="K652" s="176"/>
      <c r="L652" s="174"/>
      <c r="M652" s="176"/>
      <c r="N652" s="174"/>
      <c r="O652" s="176"/>
      <c r="P652" s="173"/>
      <c r="Q652" s="173"/>
      <c r="R652" s="173"/>
      <c r="S652" s="177"/>
      <c r="T652" s="173"/>
      <c r="U652" s="173"/>
      <c r="V652" s="173"/>
    </row>
    <row r="653" spans="1:22" ht="13" x14ac:dyDescent="0.15">
      <c r="A653" s="172"/>
      <c r="B653" s="173"/>
      <c r="C653" s="174"/>
      <c r="D653" s="170"/>
      <c r="E653" s="174"/>
      <c r="F653" s="170"/>
      <c r="G653" s="174"/>
      <c r="H653" s="170"/>
      <c r="I653" s="175"/>
      <c r="J653" s="174"/>
      <c r="K653" s="176"/>
      <c r="L653" s="174"/>
      <c r="M653" s="176"/>
      <c r="N653" s="174"/>
      <c r="O653" s="176"/>
      <c r="P653" s="173"/>
      <c r="Q653" s="173"/>
      <c r="R653" s="173"/>
      <c r="S653" s="177"/>
      <c r="T653" s="173"/>
      <c r="U653" s="173"/>
      <c r="V653" s="173"/>
    </row>
    <row r="654" spans="1:22" ht="13" x14ac:dyDescent="0.15">
      <c r="A654" s="172"/>
      <c r="B654" s="173"/>
      <c r="C654" s="174"/>
      <c r="D654" s="170"/>
      <c r="E654" s="174"/>
      <c r="F654" s="170"/>
      <c r="G654" s="174"/>
      <c r="H654" s="170"/>
      <c r="I654" s="175"/>
      <c r="J654" s="174"/>
      <c r="K654" s="176"/>
      <c r="L654" s="174"/>
      <c r="M654" s="176"/>
      <c r="N654" s="174"/>
      <c r="O654" s="176"/>
      <c r="P654" s="173"/>
      <c r="Q654" s="173"/>
      <c r="R654" s="173"/>
      <c r="S654" s="177"/>
      <c r="T654" s="173"/>
      <c r="U654" s="173"/>
      <c r="V654" s="173"/>
    </row>
    <row r="655" spans="1:22" ht="13" x14ac:dyDescent="0.15">
      <c r="A655" s="172"/>
      <c r="B655" s="173"/>
      <c r="C655" s="174"/>
      <c r="D655" s="170"/>
      <c r="E655" s="174"/>
      <c r="F655" s="170"/>
      <c r="G655" s="174"/>
      <c r="H655" s="170"/>
      <c r="I655" s="175"/>
      <c r="J655" s="174"/>
      <c r="K655" s="176"/>
      <c r="L655" s="174"/>
      <c r="M655" s="176"/>
      <c r="N655" s="174"/>
      <c r="O655" s="176"/>
      <c r="P655" s="173"/>
      <c r="Q655" s="173"/>
      <c r="R655" s="173"/>
      <c r="S655" s="177"/>
      <c r="T655" s="173"/>
      <c r="U655" s="173"/>
      <c r="V655" s="173"/>
    </row>
    <row r="656" spans="1:22" ht="13" x14ac:dyDescent="0.15">
      <c r="A656" s="172"/>
      <c r="B656" s="173"/>
      <c r="C656" s="174"/>
      <c r="D656" s="170"/>
      <c r="E656" s="174"/>
      <c r="F656" s="170"/>
      <c r="G656" s="174"/>
      <c r="H656" s="170"/>
      <c r="I656" s="175"/>
      <c r="J656" s="174"/>
      <c r="K656" s="176"/>
      <c r="L656" s="174"/>
      <c r="M656" s="176"/>
      <c r="N656" s="174"/>
      <c r="O656" s="176"/>
      <c r="P656" s="173"/>
      <c r="Q656" s="173"/>
      <c r="R656" s="173"/>
      <c r="S656" s="177"/>
      <c r="T656" s="173"/>
      <c r="U656" s="173"/>
      <c r="V656" s="173"/>
    </row>
    <row r="657" spans="1:22" ht="13" x14ac:dyDescent="0.15">
      <c r="A657" s="172"/>
      <c r="B657" s="173"/>
      <c r="C657" s="174"/>
      <c r="D657" s="170"/>
      <c r="E657" s="174"/>
      <c r="F657" s="170"/>
      <c r="G657" s="174"/>
      <c r="H657" s="170"/>
      <c r="I657" s="175"/>
      <c r="J657" s="174"/>
      <c r="K657" s="176"/>
      <c r="L657" s="174"/>
      <c r="M657" s="176"/>
      <c r="N657" s="174"/>
      <c r="O657" s="176"/>
      <c r="P657" s="173"/>
      <c r="Q657" s="173"/>
      <c r="R657" s="173"/>
      <c r="S657" s="177"/>
      <c r="T657" s="173"/>
      <c r="U657" s="173"/>
      <c r="V657" s="173"/>
    </row>
    <row r="658" spans="1:22" ht="13" x14ac:dyDescent="0.15">
      <c r="A658" s="172"/>
      <c r="B658" s="173"/>
      <c r="C658" s="174"/>
      <c r="D658" s="170"/>
      <c r="E658" s="174"/>
      <c r="F658" s="170"/>
      <c r="G658" s="174"/>
      <c r="H658" s="170"/>
      <c r="I658" s="175"/>
      <c r="J658" s="174"/>
      <c r="K658" s="176"/>
      <c r="L658" s="174"/>
      <c r="M658" s="176"/>
      <c r="N658" s="174"/>
      <c r="O658" s="176"/>
      <c r="P658" s="173"/>
      <c r="Q658" s="173"/>
      <c r="R658" s="173"/>
      <c r="S658" s="177"/>
      <c r="T658" s="173"/>
      <c r="U658" s="173"/>
      <c r="V658" s="173"/>
    </row>
    <row r="659" spans="1:22" ht="13" x14ac:dyDescent="0.15">
      <c r="A659" s="172"/>
      <c r="B659" s="173"/>
      <c r="C659" s="174"/>
      <c r="D659" s="170"/>
      <c r="E659" s="174"/>
      <c r="F659" s="170"/>
      <c r="G659" s="174"/>
      <c r="H659" s="170"/>
      <c r="I659" s="175"/>
      <c r="J659" s="174"/>
      <c r="K659" s="176"/>
      <c r="L659" s="174"/>
      <c r="M659" s="176"/>
      <c r="N659" s="174"/>
      <c r="O659" s="176"/>
      <c r="P659" s="173"/>
      <c r="Q659" s="173"/>
      <c r="R659" s="173"/>
      <c r="S659" s="177"/>
      <c r="T659" s="173"/>
      <c r="U659" s="173"/>
      <c r="V659" s="173"/>
    </row>
    <row r="660" spans="1:22" ht="13" x14ac:dyDescent="0.15">
      <c r="A660" s="172"/>
      <c r="B660" s="173"/>
      <c r="C660" s="174"/>
      <c r="D660" s="170"/>
      <c r="E660" s="174"/>
      <c r="F660" s="170"/>
      <c r="G660" s="174"/>
      <c r="H660" s="170"/>
      <c r="I660" s="175"/>
      <c r="J660" s="174"/>
      <c r="K660" s="176"/>
      <c r="L660" s="174"/>
      <c r="M660" s="176"/>
      <c r="N660" s="174"/>
      <c r="O660" s="176"/>
      <c r="P660" s="173"/>
      <c r="Q660" s="173"/>
      <c r="R660" s="173"/>
      <c r="S660" s="177"/>
      <c r="T660" s="173"/>
      <c r="U660" s="173"/>
      <c r="V660" s="173"/>
    </row>
    <row r="661" spans="1:22" ht="13" x14ac:dyDescent="0.15">
      <c r="A661" s="172"/>
      <c r="B661" s="173"/>
      <c r="C661" s="174"/>
      <c r="D661" s="170"/>
      <c r="E661" s="174"/>
      <c r="F661" s="170"/>
      <c r="G661" s="174"/>
      <c r="H661" s="170"/>
      <c r="I661" s="175"/>
      <c r="J661" s="174"/>
      <c r="K661" s="176"/>
      <c r="L661" s="174"/>
      <c r="M661" s="176"/>
      <c r="N661" s="174"/>
      <c r="O661" s="176"/>
      <c r="P661" s="173"/>
      <c r="Q661" s="173"/>
      <c r="R661" s="173"/>
      <c r="S661" s="177"/>
      <c r="T661" s="173"/>
      <c r="U661" s="173"/>
      <c r="V661" s="173"/>
    </row>
    <row r="662" spans="1:22" ht="13" x14ac:dyDescent="0.15">
      <c r="A662" s="172"/>
      <c r="B662" s="173"/>
      <c r="C662" s="174"/>
      <c r="D662" s="170"/>
      <c r="E662" s="174"/>
      <c r="F662" s="170"/>
      <c r="G662" s="174"/>
      <c r="H662" s="170"/>
      <c r="I662" s="175"/>
      <c r="J662" s="174"/>
      <c r="K662" s="176"/>
      <c r="L662" s="174"/>
      <c r="M662" s="176"/>
      <c r="N662" s="174"/>
      <c r="O662" s="176"/>
      <c r="P662" s="173"/>
      <c r="Q662" s="173"/>
      <c r="R662" s="173"/>
      <c r="S662" s="177"/>
      <c r="T662" s="173"/>
      <c r="U662" s="173"/>
      <c r="V662" s="173"/>
    </row>
    <row r="663" spans="1:22" ht="13" x14ac:dyDescent="0.15">
      <c r="A663" s="172"/>
      <c r="B663" s="173"/>
      <c r="C663" s="174"/>
      <c r="D663" s="170"/>
      <c r="E663" s="174"/>
      <c r="F663" s="170"/>
      <c r="G663" s="174"/>
      <c r="H663" s="170"/>
      <c r="I663" s="175"/>
      <c r="J663" s="174"/>
      <c r="K663" s="176"/>
      <c r="L663" s="174"/>
      <c r="M663" s="176"/>
      <c r="N663" s="174"/>
      <c r="O663" s="176"/>
      <c r="P663" s="173"/>
      <c r="Q663" s="173"/>
      <c r="R663" s="173"/>
      <c r="S663" s="177"/>
      <c r="T663" s="173"/>
      <c r="U663" s="173"/>
      <c r="V663" s="173"/>
    </row>
    <row r="664" spans="1:22" ht="13" x14ac:dyDescent="0.15">
      <c r="A664" s="172"/>
      <c r="B664" s="173"/>
      <c r="C664" s="174"/>
      <c r="D664" s="170"/>
      <c r="E664" s="174"/>
      <c r="F664" s="170"/>
      <c r="G664" s="174"/>
      <c r="H664" s="170"/>
      <c r="I664" s="175"/>
      <c r="J664" s="174"/>
      <c r="K664" s="176"/>
      <c r="L664" s="174"/>
      <c r="M664" s="176"/>
      <c r="N664" s="174"/>
      <c r="O664" s="176"/>
      <c r="P664" s="173"/>
      <c r="Q664" s="173"/>
      <c r="R664" s="173"/>
      <c r="S664" s="177"/>
      <c r="T664" s="173"/>
      <c r="U664" s="173"/>
      <c r="V664" s="173"/>
    </row>
    <row r="665" spans="1:22" ht="13" x14ac:dyDescent="0.15">
      <c r="A665" s="172"/>
      <c r="B665" s="173"/>
      <c r="C665" s="174"/>
      <c r="D665" s="170"/>
      <c r="E665" s="174"/>
      <c r="F665" s="170"/>
      <c r="G665" s="174"/>
      <c r="H665" s="170"/>
      <c r="I665" s="175"/>
      <c r="J665" s="174"/>
      <c r="K665" s="176"/>
      <c r="L665" s="174"/>
      <c r="M665" s="176"/>
      <c r="N665" s="174"/>
      <c r="O665" s="176"/>
      <c r="P665" s="173"/>
      <c r="Q665" s="173"/>
      <c r="R665" s="173"/>
      <c r="S665" s="177"/>
      <c r="T665" s="173"/>
      <c r="U665" s="173"/>
      <c r="V665" s="173"/>
    </row>
    <row r="666" spans="1:22" ht="13" x14ac:dyDescent="0.15">
      <c r="A666" s="172"/>
      <c r="B666" s="173"/>
      <c r="C666" s="174"/>
      <c r="D666" s="170"/>
      <c r="E666" s="174"/>
      <c r="F666" s="170"/>
      <c r="G666" s="174"/>
      <c r="H666" s="170"/>
      <c r="I666" s="175"/>
      <c r="J666" s="174"/>
      <c r="K666" s="176"/>
      <c r="L666" s="174"/>
      <c r="M666" s="176"/>
      <c r="N666" s="174"/>
      <c r="O666" s="176"/>
      <c r="P666" s="173"/>
      <c r="Q666" s="173"/>
      <c r="R666" s="173"/>
      <c r="S666" s="177"/>
      <c r="T666" s="173"/>
      <c r="U666" s="173"/>
      <c r="V666" s="173"/>
    </row>
    <row r="667" spans="1:22" ht="13" x14ac:dyDescent="0.15">
      <c r="A667" s="172"/>
      <c r="B667" s="173"/>
      <c r="C667" s="174"/>
      <c r="D667" s="170"/>
      <c r="E667" s="174"/>
      <c r="F667" s="170"/>
      <c r="G667" s="174"/>
      <c r="H667" s="170"/>
      <c r="I667" s="175"/>
      <c r="J667" s="174"/>
      <c r="K667" s="176"/>
      <c r="L667" s="174"/>
      <c r="M667" s="176"/>
      <c r="N667" s="174"/>
      <c r="O667" s="176"/>
      <c r="P667" s="173"/>
      <c r="Q667" s="173"/>
      <c r="R667" s="173"/>
      <c r="S667" s="177"/>
      <c r="T667" s="173"/>
      <c r="U667" s="173"/>
      <c r="V667" s="173"/>
    </row>
    <row r="668" spans="1:22" ht="13" x14ac:dyDescent="0.15">
      <c r="A668" s="172"/>
      <c r="B668" s="173"/>
      <c r="C668" s="174"/>
      <c r="D668" s="170"/>
      <c r="E668" s="174"/>
      <c r="F668" s="170"/>
      <c r="G668" s="174"/>
      <c r="H668" s="170"/>
      <c r="I668" s="175"/>
      <c r="J668" s="174"/>
      <c r="K668" s="176"/>
      <c r="L668" s="174"/>
      <c r="M668" s="176"/>
      <c r="N668" s="174"/>
      <c r="O668" s="176"/>
      <c r="P668" s="173"/>
      <c r="Q668" s="173"/>
      <c r="R668" s="173"/>
      <c r="S668" s="177"/>
      <c r="T668" s="173"/>
      <c r="U668" s="173"/>
      <c r="V668" s="173"/>
    </row>
    <row r="669" spans="1:22" ht="13" x14ac:dyDescent="0.15">
      <c r="A669" s="172"/>
      <c r="B669" s="173"/>
      <c r="C669" s="174"/>
      <c r="D669" s="170"/>
      <c r="E669" s="174"/>
      <c r="F669" s="170"/>
      <c r="G669" s="174"/>
      <c r="H669" s="170"/>
      <c r="I669" s="175"/>
      <c r="J669" s="174"/>
      <c r="K669" s="176"/>
      <c r="L669" s="174"/>
      <c r="M669" s="176"/>
      <c r="N669" s="174"/>
      <c r="O669" s="176"/>
      <c r="P669" s="173"/>
      <c r="Q669" s="173"/>
      <c r="R669" s="173"/>
      <c r="S669" s="177"/>
      <c r="T669" s="173"/>
      <c r="U669" s="173"/>
      <c r="V669" s="173"/>
    </row>
    <row r="670" spans="1:22" ht="13" x14ac:dyDescent="0.15">
      <c r="A670" s="172"/>
      <c r="B670" s="173"/>
      <c r="C670" s="174"/>
      <c r="D670" s="170"/>
      <c r="E670" s="174"/>
      <c r="F670" s="170"/>
      <c r="G670" s="174"/>
      <c r="H670" s="170"/>
      <c r="I670" s="175"/>
      <c r="J670" s="174"/>
      <c r="K670" s="176"/>
      <c r="L670" s="174"/>
      <c r="M670" s="176"/>
      <c r="N670" s="174"/>
      <c r="O670" s="176"/>
      <c r="P670" s="173"/>
      <c r="Q670" s="173"/>
      <c r="R670" s="173"/>
      <c r="S670" s="177"/>
      <c r="T670" s="173"/>
      <c r="U670" s="173"/>
      <c r="V670" s="173"/>
    </row>
    <row r="671" spans="1:22" ht="13" x14ac:dyDescent="0.15">
      <c r="A671" s="172"/>
      <c r="B671" s="173"/>
      <c r="C671" s="174"/>
      <c r="D671" s="170"/>
      <c r="E671" s="174"/>
      <c r="F671" s="170"/>
      <c r="G671" s="174"/>
      <c r="H671" s="170"/>
      <c r="I671" s="175"/>
      <c r="J671" s="174"/>
      <c r="K671" s="176"/>
      <c r="L671" s="174"/>
      <c r="M671" s="176"/>
      <c r="N671" s="174"/>
      <c r="O671" s="176"/>
      <c r="P671" s="173"/>
      <c r="Q671" s="173"/>
      <c r="R671" s="173"/>
      <c r="S671" s="177"/>
      <c r="T671" s="173"/>
      <c r="U671" s="173"/>
      <c r="V671" s="173"/>
    </row>
    <row r="672" spans="1:22" ht="13" x14ac:dyDescent="0.15">
      <c r="A672" s="172"/>
      <c r="B672" s="173"/>
      <c r="C672" s="174"/>
      <c r="D672" s="170"/>
      <c r="E672" s="174"/>
      <c r="F672" s="170"/>
      <c r="G672" s="174"/>
      <c r="H672" s="170"/>
      <c r="I672" s="175"/>
      <c r="J672" s="174"/>
      <c r="K672" s="176"/>
      <c r="L672" s="174"/>
      <c r="M672" s="176"/>
      <c r="N672" s="174"/>
      <c r="O672" s="176"/>
      <c r="P672" s="173"/>
      <c r="Q672" s="173"/>
      <c r="R672" s="173"/>
      <c r="S672" s="177"/>
      <c r="T672" s="173"/>
      <c r="U672" s="173"/>
      <c r="V672" s="173"/>
    </row>
    <row r="673" spans="1:22" ht="13" x14ac:dyDescent="0.15">
      <c r="A673" s="172"/>
      <c r="B673" s="173"/>
      <c r="C673" s="174"/>
      <c r="D673" s="170"/>
      <c r="E673" s="174"/>
      <c r="F673" s="170"/>
      <c r="G673" s="174"/>
      <c r="H673" s="170"/>
      <c r="I673" s="175"/>
      <c r="J673" s="174"/>
      <c r="K673" s="176"/>
      <c r="L673" s="174"/>
      <c r="M673" s="176"/>
      <c r="N673" s="174"/>
      <c r="O673" s="176"/>
      <c r="P673" s="173"/>
      <c r="Q673" s="173"/>
      <c r="R673" s="173"/>
      <c r="S673" s="177"/>
      <c r="T673" s="173"/>
      <c r="U673" s="173"/>
      <c r="V673" s="173"/>
    </row>
    <row r="674" spans="1:22" ht="13" x14ac:dyDescent="0.15">
      <c r="A674" s="172"/>
      <c r="B674" s="173"/>
      <c r="C674" s="174"/>
      <c r="D674" s="170"/>
      <c r="E674" s="174"/>
      <c r="F674" s="170"/>
      <c r="G674" s="174"/>
      <c r="H674" s="170"/>
      <c r="I674" s="175"/>
      <c r="J674" s="174"/>
      <c r="K674" s="176"/>
      <c r="L674" s="174"/>
      <c r="M674" s="176"/>
      <c r="N674" s="174"/>
      <c r="O674" s="176"/>
      <c r="P674" s="173"/>
      <c r="Q674" s="173"/>
      <c r="R674" s="173"/>
      <c r="S674" s="177"/>
      <c r="T674" s="173"/>
      <c r="U674" s="173"/>
      <c r="V674" s="173"/>
    </row>
    <row r="675" spans="1:22" ht="13" x14ac:dyDescent="0.15">
      <c r="A675" s="172"/>
      <c r="B675" s="173"/>
      <c r="C675" s="174"/>
      <c r="D675" s="170"/>
      <c r="E675" s="174"/>
      <c r="F675" s="170"/>
      <c r="G675" s="174"/>
      <c r="H675" s="170"/>
      <c r="I675" s="175"/>
      <c r="J675" s="174"/>
      <c r="K675" s="176"/>
      <c r="L675" s="174"/>
      <c r="M675" s="176"/>
      <c r="N675" s="174"/>
      <c r="O675" s="176"/>
      <c r="P675" s="173"/>
      <c r="Q675" s="173"/>
      <c r="R675" s="173"/>
      <c r="S675" s="177"/>
      <c r="T675" s="173"/>
      <c r="U675" s="173"/>
      <c r="V675" s="173"/>
    </row>
    <row r="676" spans="1:22" ht="13" x14ac:dyDescent="0.15">
      <c r="A676" s="172"/>
      <c r="B676" s="173"/>
      <c r="C676" s="174"/>
      <c r="D676" s="170"/>
      <c r="E676" s="174"/>
      <c r="F676" s="170"/>
      <c r="G676" s="174"/>
      <c r="H676" s="170"/>
      <c r="I676" s="175"/>
      <c r="J676" s="174"/>
      <c r="K676" s="176"/>
      <c r="L676" s="174"/>
      <c r="M676" s="176"/>
      <c r="N676" s="174"/>
      <c r="O676" s="176"/>
      <c r="P676" s="173"/>
      <c r="Q676" s="173"/>
      <c r="R676" s="173"/>
      <c r="S676" s="177"/>
      <c r="T676" s="173"/>
      <c r="U676" s="173"/>
      <c r="V676" s="173"/>
    </row>
    <row r="677" spans="1:22" ht="13" x14ac:dyDescent="0.15">
      <c r="A677" s="172"/>
      <c r="B677" s="173"/>
      <c r="C677" s="174"/>
      <c r="D677" s="170"/>
      <c r="E677" s="174"/>
      <c r="F677" s="170"/>
      <c r="G677" s="174"/>
      <c r="H677" s="170"/>
      <c r="I677" s="175"/>
      <c r="J677" s="174"/>
      <c r="K677" s="176"/>
      <c r="L677" s="174"/>
      <c r="M677" s="176"/>
      <c r="N677" s="174"/>
      <c r="O677" s="176"/>
      <c r="P677" s="173"/>
      <c r="Q677" s="173"/>
      <c r="R677" s="173"/>
      <c r="S677" s="177"/>
      <c r="T677" s="173"/>
      <c r="U677" s="173"/>
      <c r="V677" s="173"/>
    </row>
    <row r="678" spans="1:22" ht="13" x14ac:dyDescent="0.15">
      <c r="A678" s="172"/>
      <c r="B678" s="173"/>
      <c r="C678" s="174"/>
      <c r="D678" s="170"/>
      <c r="E678" s="174"/>
      <c r="F678" s="170"/>
      <c r="G678" s="174"/>
      <c r="H678" s="170"/>
      <c r="I678" s="175"/>
      <c r="J678" s="174"/>
      <c r="K678" s="176"/>
      <c r="L678" s="174"/>
      <c r="M678" s="176"/>
      <c r="N678" s="174"/>
      <c r="O678" s="176"/>
      <c r="P678" s="173"/>
      <c r="Q678" s="173"/>
      <c r="R678" s="173"/>
      <c r="S678" s="177"/>
      <c r="T678" s="173"/>
      <c r="U678" s="173"/>
      <c r="V678" s="173"/>
    </row>
    <row r="679" spans="1:22" ht="13" x14ac:dyDescent="0.15">
      <c r="A679" s="172"/>
      <c r="B679" s="173"/>
      <c r="C679" s="174"/>
      <c r="D679" s="170"/>
      <c r="E679" s="174"/>
      <c r="F679" s="170"/>
      <c r="G679" s="174"/>
      <c r="H679" s="170"/>
      <c r="I679" s="175"/>
      <c r="J679" s="174"/>
      <c r="K679" s="176"/>
      <c r="L679" s="174"/>
      <c r="M679" s="176"/>
      <c r="N679" s="174"/>
      <c r="O679" s="176"/>
      <c r="P679" s="173"/>
      <c r="Q679" s="173"/>
      <c r="R679" s="173"/>
      <c r="S679" s="177"/>
      <c r="T679" s="173"/>
      <c r="U679" s="173"/>
      <c r="V679" s="173"/>
    </row>
    <row r="680" spans="1:22" ht="13" x14ac:dyDescent="0.15">
      <c r="A680" s="172"/>
      <c r="B680" s="173"/>
      <c r="C680" s="174"/>
      <c r="D680" s="170"/>
      <c r="E680" s="174"/>
      <c r="F680" s="170"/>
      <c r="G680" s="174"/>
      <c r="H680" s="170"/>
      <c r="I680" s="175"/>
      <c r="J680" s="174"/>
      <c r="K680" s="176"/>
      <c r="L680" s="174"/>
      <c r="M680" s="176"/>
      <c r="N680" s="174"/>
      <c r="O680" s="176"/>
      <c r="P680" s="173"/>
      <c r="Q680" s="173"/>
      <c r="R680" s="173"/>
      <c r="S680" s="177"/>
      <c r="T680" s="173"/>
      <c r="U680" s="173"/>
      <c r="V680" s="173"/>
    </row>
    <row r="681" spans="1:22" ht="13" x14ac:dyDescent="0.15">
      <c r="A681" s="172"/>
      <c r="B681" s="173"/>
      <c r="C681" s="174"/>
      <c r="D681" s="170"/>
      <c r="E681" s="174"/>
      <c r="F681" s="170"/>
      <c r="G681" s="174"/>
      <c r="H681" s="170"/>
      <c r="I681" s="175"/>
      <c r="J681" s="174"/>
      <c r="K681" s="176"/>
      <c r="L681" s="174"/>
      <c r="M681" s="176"/>
      <c r="N681" s="174"/>
      <c r="O681" s="176"/>
      <c r="P681" s="173"/>
      <c r="Q681" s="173"/>
      <c r="R681" s="173"/>
      <c r="S681" s="177"/>
      <c r="T681" s="173"/>
      <c r="U681" s="173"/>
      <c r="V681" s="173"/>
    </row>
    <row r="682" spans="1:22" ht="13" x14ac:dyDescent="0.15">
      <c r="A682" s="172"/>
      <c r="B682" s="173"/>
      <c r="C682" s="174"/>
      <c r="D682" s="170"/>
      <c r="E682" s="174"/>
      <c r="F682" s="170"/>
      <c r="G682" s="174"/>
      <c r="H682" s="170"/>
      <c r="I682" s="175"/>
      <c r="J682" s="174"/>
      <c r="K682" s="176"/>
      <c r="L682" s="174"/>
      <c r="M682" s="176"/>
      <c r="N682" s="174"/>
      <c r="O682" s="176"/>
      <c r="P682" s="173"/>
      <c r="Q682" s="173"/>
      <c r="R682" s="173"/>
      <c r="S682" s="177"/>
      <c r="T682" s="173"/>
      <c r="U682" s="173"/>
      <c r="V682" s="173"/>
    </row>
    <row r="683" spans="1:22" ht="13" x14ac:dyDescent="0.15">
      <c r="A683" s="172"/>
      <c r="B683" s="173"/>
      <c r="C683" s="174"/>
      <c r="D683" s="170"/>
      <c r="E683" s="174"/>
      <c r="F683" s="170"/>
      <c r="G683" s="174"/>
      <c r="H683" s="170"/>
      <c r="I683" s="175"/>
      <c r="J683" s="174"/>
      <c r="K683" s="176"/>
      <c r="L683" s="174"/>
      <c r="M683" s="176"/>
      <c r="N683" s="174"/>
      <c r="O683" s="176"/>
      <c r="P683" s="173"/>
      <c r="Q683" s="173"/>
      <c r="R683" s="173"/>
      <c r="S683" s="177"/>
      <c r="T683" s="173"/>
      <c r="U683" s="173"/>
      <c r="V683" s="173"/>
    </row>
    <row r="684" spans="1:22" ht="13" x14ac:dyDescent="0.15">
      <c r="A684" s="172"/>
      <c r="B684" s="173"/>
      <c r="C684" s="174"/>
      <c r="D684" s="170"/>
      <c r="E684" s="174"/>
      <c r="F684" s="170"/>
      <c r="G684" s="174"/>
      <c r="H684" s="170"/>
      <c r="I684" s="175"/>
      <c r="J684" s="174"/>
      <c r="K684" s="176"/>
      <c r="L684" s="174"/>
      <c r="M684" s="176"/>
      <c r="N684" s="174"/>
      <c r="O684" s="176"/>
      <c r="P684" s="173"/>
      <c r="Q684" s="173"/>
      <c r="R684" s="173"/>
      <c r="S684" s="177"/>
      <c r="T684" s="173"/>
      <c r="U684" s="173"/>
      <c r="V684" s="173"/>
    </row>
    <row r="685" spans="1:22" ht="13" x14ac:dyDescent="0.15">
      <c r="A685" s="172"/>
      <c r="B685" s="173"/>
      <c r="C685" s="174"/>
      <c r="D685" s="170"/>
      <c r="E685" s="174"/>
      <c r="F685" s="170"/>
      <c r="G685" s="174"/>
      <c r="H685" s="170"/>
      <c r="I685" s="175"/>
      <c r="J685" s="174"/>
      <c r="K685" s="176"/>
      <c r="L685" s="174"/>
      <c r="M685" s="176"/>
      <c r="N685" s="174"/>
      <c r="O685" s="176"/>
      <c r="P685" s="173"/>
      <c r="Q685" s="173"/>
      <c r="R685" s="173"/>
      <c r="S685" s="177"/>
      <c r="T685" s="173"/>
      <c r="U685" s="173"/>
      <c r="V685" s="173"/>
    </row>
    <row r="686" spans="1:22" ht="13" x14ac:dyDescent="0.15">
      <c r="A686" s="172"/>
      <c r="B686" s="173"/>
      <c r="C686" s="174"/>
      <c r="D686" s="170"/>
      <c r="E686" s="174"/>
      <c r="F686" s="170"/>
      <c r="G686" s="174"/>
      <c r="H686" s="170"/>
      <c r="I686" s="175"/>
      <c r="J686" s="174"/>
      <c r="K686" s="176"/>
      <c r="L686" s="174"/>
      <c r="M686" s="176"/>
      <c r="N686" s="174"/>
      <c r="O686" s="176"/>
      <c r="P686" s="173"/>
      <c r="Q686" s="173"/>
      <c r="R686" s="173"/>
      <c r="S686" s="177"/>
      <c r="T686" s="173"/>
      <c r="U686" s="173"/>
      <c r="V686" s="173"/>
    </row>
    <row r="687" spans="1:22" ht="13" x14ac:dyDescent="0.15">
      <c r="A687" s="172"/>
      <c r="B687" s="173"/>
      <c r="C687" s="174"/>
      <c r="D687" s="170"/>
      <c r="E687" s="174"/>
      <c r="F687" s="170"/>
      <c r="G687" s="174"/>
      <c r="H687" s="170"/>
      <c r="I687" s="175"/>
      <c r="J687" s="174"/>
      <c r="K687" s="176"/>
      <c r="L687" s="174"/>
      <c r="M687" s="176"/>
      <c r="N687" s="174"/>
      <c r="O687" s="176"/>
      <c r="P687" s="173"/>
      <c r="Q687" s="173"/>
      <c r="R687" s="173"/>
      <c r="S687" s="177"/>
      <c r="T687" s="173"/>
      <c r="U687" s="173"/>
      <c r="V687" s="173"/>
    </row>
    <row r="688" spans="1:22" ht="13" x14ac:dyDescent="0.15">
      <c r="A688" s="172"/>
      <c r="B688" s="173"/>
      <c r="C688" s="174"/>
      <c r="D688" s="170"/>
      <c r="E688" s="174"/>
      <c r="F688" s="170"/>
      <c r="G688" s="174"/>
      <c r="H688" s="170"/>
      <c r="I688" s="175"/>
      <c r="J688" s="174"/>
      <c r="K688" s="176"/>
      <c r="L688" s="174"/>
      <c r="M688" s="176"/>
      <c r="N688" s="174"/>
      <c r="O688" s="176"/>
      <c r="P688" s="173"/>
      <c r="Q688" s="173"/>
      <c r="R688" s="173"/>
      <c r="S688" s="177"/>
      <c r="T688" s="173"/>
      <c r="U688" s="173"/>
      <c r="V688" s="173"/>
    </row>
    <row r="689" spans="1:22" ht="13" x14ac:dyDescent="0.15">
      <c r="A689" s="172"/>
      <c r="B689" s="173"/>
      <c r="C689" s="174"/>
      <c r="D689" s="170"/>
      <c r="E689" s="174"/>
      <c r="F689" s="170"/>
      <c r="G689" s="174"/>
      <c r="H689" s="170"/>
      <c r="I689" s="175"/>
      <c r="J689" s="174"/>
      <c r="K689" s="176"/>
      <c r="L689" s="174"/>
      <c r="M689" s="176"/>
      <c r="N689" s="174"/>
      <c r="O689" s="176"/>
      <c r="P689" s="173"/>
      <c r="Q689" s="173"/>
      <c r="R689" s="173"/>
      <c r="S689" s="177"/>
      <c r="T689" s="173"/>
      <c r="U689" s="173"/>
      <c r="V689" s="173"/>
    </row>
    <row r="690" spans="1:22" ht="13" x14ac:dyDescent="0.15">
      <c r="A690" s="172"/>
      <c r="B690" s="173"/>
      <c r="C690" s="174"/>
      <c r="D690" s="170"/>
      <c r="E690" s="174"/>
      <c r="F690" s="170"/>
      <c r="G690" s="174"/>
      <c r="H690" s="170"/>
      <c r="I690" s="175"/>
      <c r="J690" s="174"/>
      <c r="K690" s="176"/>
      <c r="L690" s="174"/>
      <c r="M690" s="176"/>
      <c r="N690" s="174"/>
      <c r="O690" s="176"/>
      <c r="P690" s="173"/>
      <c r="Q690" s="173"/>
      <c r="R690" s="173"/>
      <c r="S690" s="177"/>
      <c r="T690" s="173"/>
      <c r="U690" s="173"/>
      <c r="V690" s="173"/>
    </row>
    <row r="691" spans="1:22" ht="13" x14ac:dyDescent="0.15">
      <c r="A691" s="172"/>
      <c r="B691" s="173"/>
      <c r="C691" s="174"/>
      <c r="D691" s="170"/>
      <c r="E691" s="174"/>
      <c r="F691" s="170"/>
      <c r="G691" s="174"/>
      <c r="H691" s="170"/>
      <c r="I691" s="175"/>
      <c r="J691" s="174"/>
      <c r="K691" s="176"/>
      <c r="L691" s="174"/>
      <c r="M691" s="176"/>
      <c r="N691" s="174"/>
      <c r="O691" s="176"/>
      <c r="P691" s="173"/>
      <c r="Q691" s="173"/>
      <c r="R691" s="173"/>
      <c r="S691" s="177"/>
      <c r="T691" s="173"/>
      <c r="U691" s="173"/>
      <c r="V691" s="173"/>
    </row>
    <row r="692" spans="1:22" ht="13" x14ac:dyDescent="0.15">
      <c r="A692" s="172"/>
      <c r="B692" s="173"/>
      <c r="C692" s="174"/>
      <c r="D692" s="170"/>
      <c r="E692" s="174"/>
      <c r="F692" s="170"/>
      <c r="G692" s="174"/>
      <c r="H692" s="170"/>
      <c r="I692" s="175"/>
      <c r="J692" s="174"/>
      <c r="K692" s="176"/>
      <c r="L692" s="174"/>
      <c r="M692" s="176"/>
      <c r="N692" s="174"/>
      <c r="O692" s="176"/>
      <c r="P692" s="173"/>
      <c r="Q692" s="173"/>
      <c r="R692" s="173"/>
      <c r="S692" s="177"/>
      <c r="T692" s="173"/>
      <c r="U692" s="173"/>
      <c r="V692" s="173"/>
    </row>
    <row r="693" spans="1:22" ht="13" x14ac:dyDescent="0.15">
      <c r="A693" s="172"/>
      <c r="B693" s="173"/>
      <c r="C693" s="174"/>
      <c r="D693" s="170"/>
      <c r="E693" s="174"/>
      <c r="F693" s="170"/>
      <c r="G693" s="174"/>
      <c r="H693" s="170"/>
      <c r="I693" s="175"/>
      <c r="J693" s="174"/>
      <c r="K693" s="176"/>
      <c r="L693" s="174"/>
      <c r="M693" s="176"/>
      <c r="N693" s="174"/>
      <c r="O693" s="176"/>
      <c r="P693" s="173"/>
      <c r="Q693" s="173"/>
      <c r="R693" s="173"/>
      <c r="S693" s="177"/>
      <c r="T693" s="173"/>
      <c r="U693" s="173"/>
      <c r="V693" s="173"/>
    </row>
    <row r="694" spans="1:22" ht="13" x14ac:dyDescent="0.15">
      <c r="A694" s="172"/>
      <c r="B694" s="173"/>
      <c r="C694" s="174"/>
      <c r="D694" s="170"/>
      <c r="E694" s="174"/>
      <c r="F694" s="170"/>
      <c r="G694" s="174"/>
      <c r="H694" s="170"/>
      <c r="I694" s="175"/>
      <c r="J694" s="174"/>
      <c r="K694" s="176"/>
      <c r="L694" s="174"/>
      <c r="M694" s="176"/>
      <c r="N694" s="174"/>
      <c r="O694" s="176"/>
      <c r="P694" s="173"/>
      <c r="Q694" s="173"/>
      <c r="R694" s="173"/>
      <c r="S694" s="177"/>
      <c r="T694" s="173"/>
      <c r="U694" s="173"/>
      <c r="V694" s="173"/>
    </row>
    <row r="695" spans="1:22" ht="13" x14ac:dyDescent="0.15">
      <c r="A695" s="172"/>
      <c r="B695" s="173"/>
      <c r="C695" s="174"/>
      <c r="D695" s="170"/>
      <c r="E695" s="174"/>
      <c r="F695" s="170"/>
      <c r="G695" s="174"/>
      <c r="H695" s="170"/>
      <c r="I695" s="175"/>
      <c r="J695" s="174"/>
      <c r="K695" s="176"/>
      <c r="L695" s="174"/>
      <c r="M695" s="176"/>
      <c r="N695" s="174"/>
      <c r="O695" s="176"/>
      <c r="P695" s="173"/>
      <c r="Q695" s="173"/>
      <c r="R695" s="173"/>
      <c r="S695" s="177"/>
      <c r="T695" s="173"/>
      <c r="U695" s="173"/>
      <c r="V695" s="173"/>
    </row>
    <row r="696" spans="1:22" ht="13" x14ac:dyDescent="0.15">
      <c r="A696" s="172"/>
      <c r="B696" s="173"/>
      <c r="C696" s="174"/>
      <c r="D696" s="170"/>
      <c r="E696" s="174"/>
      <c r="F696" s="170"/>
      <c r="G696" s="174"/>
      <c r="H696" s="170"/>
      <c r="I696" s="175"/>
      <c r="J696" s="174"/>
      <c r="K696" s="176"/>
      <c r="L696" s="174"/>
      <c r="M696" s="176"/>
      <c r="N696" s="174"/>
      <c r="O696" s="176"/>
      <c r="P696" s="173"/>
      <c r="Q696" s="173"/>
      <c r="R696" s="173"/>
      <c r="S696" s="177"/>
      <c r="T696" s="173"/>
      <c r="U696" s="173"/>
      <c r="V696" s="173"/>
    </row>
    <row r="697" spans="1:22" ht="13" x14ac:dyDescent="0.15">
      <c r="A697" s="172"/>
      <c r="B697" s="173"/>
      <c r="C697" s="174"/>
      <c r="D697" s="170"/>
      <c r="E697" s="174"/>
      <c r="F697" s="170"/>
      <c r="G697" s="174"/>
      <c r="H697" s="170"/>
      <c r="I697" s="175"/>
      <c r="J697" s="174"/>
      <c r="K697" s="176"/>
      <c r="L697" s="174"/>
      <c r="M697" s="176"/>
      <c r="N697" s="174"/>
      <c r="O697" s="176"/>
      <c r="P697" s="173"/>
      <c r="Q697" s="173"/>
      <c r="R697" s="173"/>
      <c r="S697" s="177"/>
      <c r="T697" s="173"/>
      <c r="U697" s="173"/>
      <c r="V697" s="173"/>
    </row>
    <row r="698" spans="1:22" ht="13" x14ac:dyDescent="0.15">
      <c r="A698" s="172"/>
      <c r="B698" s="173"/>
      <c r="C698" s="174"/>
      <c r="D698" s="170"/>
      <c r="E698" s="174"/>
      <c r="F698" s="170"/>
      <c r="G698" s="174"/>
      <c r="H698" s="170"/>
      <c r="I698" s="175"/>
      <c r="J698" s="174"/>
      <c r="K698" s="176"/>
      <c r="L698" s="174"/>
      <c r="M698" s="176"/>
      <c r="N698" s="174"/>
      <c r="O698" s="176"/>
      <c r="P698" s="173"/>
      <c r="Q698" s="173"/>
      <c r="R698" s="173"/>
      <c r="S698" s="177"/>
      <c r="T698" s="173"/>
      <c r="U698" s="173"/>
      <c r="V698" s="173"/>
    </row>
    <row r="699" spans="1:22" ht="13" x14ac:dyDescent="0.15">
      <c r="A699" s="172"/>
      <c r="B699" s="173"/>
      <c r="C699" s="174"/>
      <c r="D699" s="170"/>
      <c r="E699" s="174"/>
      <c r="F699" s="170"/>
      <c r="G699" s="174"/>
      <c r="H699" s="170"/>
      <c r="I699" s="175"/>
      <c r="J699" s="174"/>
      <c r="K699" s="176"/>
      <c r="L699" s="174"/>
      <c r="M699" s="176"/>
      <c r="N699" s="174"/>
      <c r="O699" s="176"/>
      <c r="P699" s="173"/>
      <c r="Q699" s="173"/>
      <c r="R699" s="173"/>
      <c r="S699" s="177"/>
      <c r="T699" s="173"/>
      <c r="U699" s="173"/>
      <c r="V699" s="173"/>
    </row>
    <row r="700" spans="1:22" ht="13" x14ac:dyDescent="0.15">
      <c r="A700" s="172"/>
      <c r="B700" s="173"/>
      <c r="C700" s="174"/>
      <c r="D700" s="170"/>
      <c r="E700" s="174"/>
      <c r="F700" s="170"/>
      <c r="G700" s="174"/>
      <c r="H700" s="170"/>
      <c r="I700" s="175"/>
      <c r="J700" s="174"/>
      <c r="K700" s="176"/>
      <c r="L700" s="174"/>
      <c r="M700" s="176"/>
      <c r="N700" s="174"/>
      <c r="O700" s="176"/>
      <c r="P700" s="173"/>
      <c r="Q700" s="173"/>
      <c r="R700" s="173"/>
      <c r="S700" s="177"/>
      <c r="T700" s="173"/>
      <c r="U700" s="173"/>
      <c r="V700" s="173"/>
    </row>
    <row r="701" spans="1:22" ht="13" x14ac:dyDescent="0.15">
      <c r="A701" s="172"/>
      <c r="B701" s="173"/>
      <c r="C701" s="174"/>
      <c r="D701" s="170"/>
      <c r="E701" s="174"/>
      <c r="F701" s="170"/>
      <c r="G701" s="174"/>
      <c r="H701" s="170"/>
      <c r="I701" s="175"/>
      <c r="J701" s="174"/>
      <c r="K701" s="176"/>
      <c r="L701" s="174"/>
      <c r="M701" s="176"/>
      <c r="N701" s="174"/>
      <c r="O701" s="176"/>
      <c r="P701" s="173"/>
      <c r="Q701" s="173"/>
      <c r="R701" s="173"/>
      <c r="S701" s="177"/>
      <c r="T701" s="173"/>
      <c r="U701" s="173"/>
      <c r="V701" s="173"/>
    </row>
    <row r="702" spans="1:22" ht="13" x14ac:dyDescent="0.15">
      <c r="A702" s="172"/>
      <c r="B702" s="173"/>
      <c r="C702" s="174"/>
      <c r="D702" s="170"/>
      <c r="E702" s="174"/>
      <c r="F702" s="170"/>
      <c r="G702" s="174"/>
      <c r="H702" s="170"/>
      <c r="I702" s="175"/>
      <c r="J702" s="174"/>
      <c r="K702" s="176"/>
      <c r="L702" s="174"/>
      <c r="M702" s="176"/>
      <c r="N702" s="174"/>
      <c r="O702" s="176"/>
      <c r="P702" s="173"/>
      <c r="Q702" s="173"/>
      <c r="R702" s="173"/>
      <c r="S702" s="177"/>
      <c r="T702" s="173"/>
      <c r="U702" s="173"/>
      <c r="V702" s="173"/>
    </row>
    <row r="703" spans="1:22" ht="13" x14ac:dyDescent="0.15">
      <c r="A703" s="172"/>
      <c r="B703" s="173"/>
      <c r="C703" s="174"/>
      <c r="D703" s="170"/>
      <c r="E703" s="174"/>
      <c r="F703" s="170"/>
      <c r="G703" s="174"/>
      <c r="H703" s="170"/>
      <c r="I703" s="175"/>
      <c r="J703" s="174"/>
      <c r="K703" s="176"/>
      <c r="L703" s="174"/>
      <c r="M703" s="176"/>
      <c r="N703" s="174"/>
      <c r="O703" s="176"/>
      <c r="P703" s="173"/>
      <c r="Q703" s="173"/>
      <c r="R703" s="173"/>
      <c r="S703" s="177"/>
      <c r="T703" s="173"/>
      <c r="U703" s="173"/>
      <c r="V703" s="173"/>
    </row>
    <row r="704" spans="1:22" ht="13" x14ac:dyDescent="0.15">
      <c r="A704" s="172"/>
      <c r="B704" s="173"/>
      <c r="C704" s="174"/>
      <c r="D704" s="170"/>
      <c r="E704" s="174"/>
      <c r="F704" s="170"/>
      <c r="G704" s="174"/>
      <c r="H704" s="170"/>
      <c r="I704" s="175"/>
      <c r="J704" s="174"/>
      <c r="K704" s="176"/>
      <c r="L704" s="174"/>
      <c r="M704" s="176"/>
      <c r="N704" s="174"/>
      <c r="O704" s="176"/>
      <c r="P704" s="173"/>
      <c r="Q704" s="173"/>
      <c r="R704" s="173"/>
      <c r="S704" s="177"/>
      <c r="T704" s="173"/>
      <c r="U704" s="173"/>
      <c r="V704" s="173"/>
    </row>
    <row r="705" spans="1:22" ht="13" x14ac:dyDescent="0.15">
      <c r="A705" s="172"/>
      <c r="B705" s="173"/>
      <c r="C705" s="174"/>
      <c r="D705" s="170"/>
      <c r="E705" s="174"/>
      <c r="F705" s="170"/>
      <c r="G705" s="174"/>
      <c r="H705" s="170"/>
      <c r="I705" s="175"/>
      <c r="J705" s="174"/>
      <c r="K705" s="176"/>
      <c r="L705" s="174"/>
      <c r="M705" s="176"/>
      <c r="N705" s="174"/>
      <c r="O705" s="176"/>
      <c r="P705" s="173"/>
      <c r="Q705" s="173"/>
      <c r="R705" s="173"/>
      <c r="S705" s="177"/>
      <c r="T705" s="173"/>
      <c r="U705" s="173"/>
      <c r="V705" s="173"/>
    </row>
    <row r="706" spans="1:22" ht="13" x14ac:dyDescent="0.15">
      <c r="A706" s="172"/>
      <c r="B706" s="173"/>
      <c r="C706" s="174"/>
      <c r="D706" s="170"/>
      <c r="E706" s="174"/>
      <c r="F706" s="170"/>
      <c r="G706" s="174"/>
      <c r="H706" s="170"/>
      <c r="I706" s="175"/>
      <c r="J706" s="174"/>
      <c r="K706" s="176"/>
      <c r="L706" s="174"/>
      <c r="M706" s="176"/>
      <c r="N706" s="174"/>
      <c r="O706" s="176"/>
      <c r="P706" s="173"/>
      <c r="Q706" s="173"/>
      <c r="R706" s="173"/>
      <c r="S706" s="177"/>
      <c r="T706" s="173"/>
      <c r="U706" s="173"/>
      <c r="V706" s="173"/>
    </row>
    <row r="707" spans="1:22" ht="13" x14ac:dyDescent="0.15">
      <c r="A707" s="172"/>
      <c r="B707" s="173"/>
      <c r="C707" s="174"/>
      <c r="D707" s="170"/>
      <c r="E707" s="174"/>
      <c r="F707" s="170"/>
      <c r="G707" s="174"/>
      <c r="H707" s="170"/>
      <c r="I707" s="175"/>
      <c r="J707" s="174"/>
      <c r="K707" s="176"/>
      <c r="L707" s="174"/>
      <c r="M707" s="176"/>
      <c r="N707" s="174"/>
      <c r="O707" s="176"/>
      <c r="P707" s="173"/>
      <c r="Q707" s="173"/>
      <c r="R707" s="173"/>
      <c r="S707" s="177"/>
      <c r="T707" s="173"/>
      <c r="U707" s="173"/>
      <c r="V707" s="173"/>
    </row>
    <row r="708" spans="1:22" ht="13" x14ac:dyDescent="0.15">
      <c r="A708" s="172"/>
      <c r="B708" s="173"/>
      <c r="C708" s="174"/>
      <c r="D708" s="170"/>
      <c r="E708" s="174"/>
      <c r="F708" s="170"/>
      <c r="G708" s="174"/>
      <c r="H708" s="170"/>
      <c r="I708" s="175"/>
      <c r="J708" s="174"/>
      <c r="K708" s="176"/>
      <c r="L708" s="174"/>
      <c r="M708" s="176"/>
      <c r="N708" s="174"/>
      <c r="O708" s="176"/>
      <c r="P708" s="173"/>
      <c r="Q708" s="173"/>
      <c r="R708" s="173"/>
      <c r="S708" s="177"/>
      <c r="T708" s="173"/>
      <c r="U708" s="173"/>
      <c r="V708" s="173"/>
    </row>
    <row r="709" spans="1:22" ht="13" x14ac:dyDescent="0.15">
      <c r="A709" s="172"/>
      <c r="B709" s="173"/>
      <c r="C709" s="174"/>
      <c r="D709" s="170"/>
      <c r="E709" s="174"/>
      <c r="F709" s="170"/>
      <c r="G709" s="174"/>
      <c r="H709" s="170"/>
      <c r="I709" s="175"/>
      <c r="J709" s="174"/>
      <c r="K709" s="176"/>
      <c r="L709" s="174"/>
      <c r="M709" s="176"/>
      <c r="N709" s="174"/>
      <c r="O709" s="176"/>
      <c r="P709" s="173"/>
      <c r="Q709" s="173"/>
      <c r="R709" s="173"/>
      <c r="S709" s="177"/>
      <c r="T709" s="173"/>
      <c r="U709" s="173"/>
      <c r="V709" s="173"/>
    </row>
    <row r="710" spans="1:22" ht="13" x14ac:dyDescent="0.15">
      <c r="A710" s="172"/>
      <c r="B710" s="173"/>
      <c r="C710" s="174"/>
      <c r="D710" s="170"/>
      <c r="E710" s="174"/>
      <c r="F710" s="170"/>
      <c r="G710" s="174"/>
      <c r="H710" s="170"/>
      <c r="I710" s="175"/>
      <c r="J710" s="174"/>
      <c r="K710" s="176"/>
      <c r="L710" s="174"/>
      <c r="M710" s="176"/>
      <c r="N710" s="174"/>
      <c r="O710" s="176"/>
      <c r="P710" s="173"/>
      <c r="Q710" s="173"/>
      <c r="R710" s="173"/>
      <c r="S710" s="177"/>
      <c r="T710" s="173"/>
      <c r="U710" s="173"/>
      <c r="V710" s="173"/>
    </row>
    <row r="711" spans="1:22" ht="13" x14ac:dyDescent="0.15">
      <c r="A711" s="172"/>
      <c r="B711" s="173"/>
      <c r="C711" s="174"/>
      <c r="D711" s="170"/>
      <c r="E711" s="174"/>
      <c r="F711" s="170"/>
      <c r="G711" s="174"/>
      <c r="H711" s="170"/>
      <c r="I711" s="175"/>
      <c r="J711" s="174"/>
      <c r="K711" s="176"/>
      <c r="L711" s="174"/>
      <c r="M711" s="176"/>
      <c r="N711" s="174"/>
      <c r="O711" s="176"/>
      <c r="P711" s="173"/>
      <c r="Q711" s="173"/>
      <c r="R711" s="173"/>
      <c r="S711" s="177"/>
      <c r="T711" s="173"/>
      <c r="U711" s="173"/>
      <c r="V711" s="173"/>
    </row>
    <row r="712" spans="1:22" ht="13" x14ac:dyDescent="0.15">
      <c r="A712" s="172"/>
      <c r="B712" s="173"/>
      <c r="C712" s="174"/>
      <c r="D712" s="170"/>
      <c r="E712" s="174"/>
      <c r="F712" s="170"/>
      <c r="G712" s="174"/>
      <c r="H712" s="170"/>
      <c r="I712" s="175"/>
      <c r="J712" s="174"/>
      <c r="K712" s="176"/>
      <c r="L712" s="174"/>
      <c r="M712" s="176"/>
      <c r="N712" s="174"/>
      <c r="O712" s="176"/>
      <c r="P712" s="173"/>
      <c r="Q712" s="173"/>
      <c r="R712" s="173"/>
      <c r="S712" s="177"/>
      <c r="T712" s="173"/>
      <c r="U712" s="173"/>
      <c r="V712" s="173"/>
    </row>
    <row r="713" spans="1:22" ht="13" x14ac:dyDescent="0.15">
      <c r="A713" s="172"/>
      <c r="B713" s="173"/>
      <c r="C713" s="174"/>
      <c r="D713" s="170"/>
      <c r="E713" s="174"/>
      <c r="F713" s="170"/>
      <c r="G713" s="174"/>
      <c r="H713" s="170"/>
      <c r="I713" s="175"/>
      <c r="J713" s="174"/>
      <c r="K713" s="176"/>
      <c r="L713" s="174"/>
      <c r="M713" s="176"/>
      <c r="N713" s="174"/>
      <c r="O713" s="176"/>
      <c r="P713" s="173"/>
      <c r="Q713" s="173"/>
      <c r="R713" s="173"/>
      <c r="S713" s="177"/>
      <c r="T713" s="173"/>
      <c r="U713" s="173"/>
      <c r="V713" s="173"/>
    </row>
    <row r="714" spans="1:22" ht="13" x14ac:dyDescent="0.15">
      <c r="A714" s="172"/>
      <c r="B714" s="173"/>
      <c r="C714" s="174"/>
      <c r="D714" s="170"/>
      <c r="E714" s="174"/>
      <c r="F714" s="170"/>
      <c r="G714" s="174"/>
      <c r="H714" s="170"/>
      <c r="I714" s="175"/>
      <c r="J714" s="174"/>
      <c r="K714" s="176"/>
      <c r="L714" s="174"/>
      <c r="M714" s="176"/>
      <c r="N714" s="174"/>
      <c r="O714" s="176"/>
      <c r="P714" s="173"/>
      <c r="Q714" s="173"/>
      <c r="R714" s="173"/>
      <c r="S714" s="177"/>
      <c r="T714" s="173"/>
      <c r="U714" s="173"/>
      <c r="V714" s="173"/>
    </row>
    <row r="715" spans="1:22" ht="13" x14ac:dyDescent="0.15">
      <c r="A715" s="172"/>
      <c r="B715" s="173"/>
      <c r="C715" s="174"/>
      <c r="D715" s="170"/>
      <c r="E715" s="174"/>
      <c r="F715" s="170"/>
      <c r="G715" s="174"/>
      <c r="H715" s="170"/>
      <c r="I715" s="175"/>
      <c r="J715" s="174"/>
      <c r="K715" s="176"/>
      <c r="L715" s="174"/>
      <c r="M715" s="176"/>
      <c r="N715" s="174"/>
      <c r="O715" s="176"/>
      <c r="P715" s="173"/>
      <c r="Q715" s="173"/>
      <c r="R715" s="173"/>
      <c r="S715" s="177"/>
      <c r="T715" s="173"/>
      <c r="U715" s="173"/>
      <c r="V715" s="173"/>
    </row>
    <row r="716" spans="1:22" ht="13" x14ac:dyDescent="0.15">
      <c r="A716" s="172"/>
      <c r="B716" s="173"/>
      <c r="C716" s="174"/>
      <c r="D716" s="170"/>
      <c r="E716" s="174"/>
      <c r="F716" s="170"/>
      <c r="G716" s="174"/>
      <c r="H716" s="170"/>
      <c r="I716" s="175"/>
      <c r="J716" s="174"/>
      <c r="K716" s="176"/>
      <c r="L716" s="174"/>
      <c r="M716" s="176"/>
      <c r="N716" s="174"/>
      <c r="O716" s="176"/>
      <c r="P716" s="173"/>
      <c r="Q716" s="173"/>
      <c r="R716" s="173"/>
      <c r="S716" s="177"/>
      <c r="T716" s="173"/>
      <c r="U716" s="173"/>
      <c r="V716" s="173"/>
    </row>
    <row r="717" spans="1:22" ht="13" x14ac:dyDescent="0.15">
      <c r="A717" s="172"/>
      <c r="B717" s="173"/>
      <c r="C717" s="174"/>
      <c r="D717" s="170"/>
      <c r="E717" s="174"/>
      <c r="F717" s="170"/>
      <c r="G717" s="174"/>
      <c r="H717" s="170"/>
      <c r="I717" s="175"/>
      <c r="J717" s="174"/>
      <c r="K717" s="176"/>
      <c r="L717" s="174"/>
      <c r="M717" s="176"/>
      <c r="N717" s="174"/>
      <c r="O717" s="176"/>
      <c r="P717" s="173"/>
      <c r="Q717" s="173"/>
      <c r="R717" s="173"/>
      <c r="S717" s="177"/>
      <c r="T717" s="173"/>
      <c r="U717" s="173"/>
      <c r="V717" s="173"/>
    </row>
    <row r="718" spans="1:22" ht="13" x14ac:dyDescent="0.15">
      <c r="A718" s="172"/>
      <c r="B718" s="173"/>
      <c r="C718" s="174"/>
      <c r="D718" s="170"/>
      <c r="E718" s="174"/>
      <c r="F718" s="170"/>
      <c r="G718" s="174"/>
      <c r="H718" s="170"/>
      <c r="I718" s="175"/>
      <c r="J718" s="174"/>
      <c r="K718" s="176"/>
      <c r="L718" s="174"/>
      <c r="M718" s="176"/>
      <c r="N718" s="174"/>
      <c r="O718" s="176"/>
      <c r="P718" s="173"/>
      <c r="Q718" s="173"/>
      <c r="R718" s="173"/>
      <c r="S718" s="177"/>
      <c r="T718" s="173"/>
      <c r="U718" s="173"/>
      <c r="V718" s="173"/>
    </row>
    <row r="719" spans="1:22" ht="13" x14ac:dyDescent="0.15">
      <c r="A719" s="172"/>
      <c r="B719" s="173"/>
      <c r="C719" s="174"/>
      <c r="D719" s="170"/>
      <c r="E719" s="174"/>
      <c r="F719" s="170"/>
      <c r="G719" s="174"/>
      <c r="H719" s="170"/>
      <c r="I719" s="175"/>
      <c r="J719" s="174"/>
      <c r="K719" s="176"/>
      <c r="L719" s="174"/>
      <c r="M719" s="176"/>
      <c r="N719" s="174"/>
      <c r="O719" s="176"/>
      <c r="P719" s="173"/>
      <c r="Q719" s="173"/>
      <c r="R719" s="173"/>
      <c r="S719" s="177"/>
      <c r="T719" s="173"/>
      <c r="U719" s="173"/>
      <c r="V719" s="173"/>
    </row>
    <row r="720" spans="1:22" ht="13" x14ac:dyDescent="0.15">
      <c r="A720" s="172"/>
      <c r="B720" s="173"/>
      <c r="C720" s="174"/>
      <c r="D720" s="170"/>
      <c r="E720" s="174"/>
      <c r="F720" s="170"/>
      <c r="G720" s="174"/>
      <c r="H720" s="170"/>
      <c r="I720" s="175"/>
      <c r="J720" s="174"/>
      <c r="K720" s="176"/>
      <c r="L720" s="174"/>
      <c r="M720" s="176"/>
      <c r="N720" s="174"/>
      <c r="O720" s="176"/>
      <c r="P720" s="173"/>
      <c r="Q720" s="173"/>
      <c r="R720" s="173"/>
      <c r="S720" s="177"/>
      <c r="T720" s="173"/>
      <c r="U720" s="173"/>
      <c r="V720" s="173"/>
    </row>
    <row r="721" spans="1:22" ht="13" x14ac:dyDescent="0.15">
      <c r="A721" s="172"/>
      <c r="B721" s="173"/>
      <c r="C721" s="174"/>
      <c r="D721" s="170"/>
      <c r="E721" s="174"/>
      <c r="F721" s="170"/>
      <c r="G721" s="174"/>
      <c r="H721" s="170"/>
      <c r="I721" s="175"/>
      <c r="J721" s="174"/>
      <c r="K721" s="176"/>
      <c r="L721" s="174"/>
      <c r="M721" s="176"/>
      <c r="N721" s="174"/>
      <c r="O721" s="176"/>
      <c r="P721" s="173"/>
      <c r="Q721" s="173"/>
      <c r="R721" s="173"/>
      <c r="S721" s="177"/>
      <c r="T721" s="173"/>
      <c r="U721" s="173"/>
      <c r="V721" s="173"/>
    </row>
    <row r="722" spans="1:22" ht="13" x14ac:dyDescent="0.15">
      <c r="A722" s="172"/>
      <c r="B722" s="173"/>
      <c r="C722" s="174"/>
      <c r="D722" s="170"/>
      <c r="E722" s="174"/>
      <c r="F722" s="170"/>
      <c r="G722" s="174"/>
      <c r="H722" s="170"/>
      <c r="I722" s="175"/>
      <c r="J722" s="174"/>
      <c r="K722" s="176"/>
      <c r="L722" s="174"/>
      <c r="M722" s="176"/>
      <c r="N722" s="174"/>
      <c r="O722" s="176"/>
      <c r="P722" s="173"/>
      <c r="Q722" s="173"/>
      <c r="R722" s="173"/>
      <c r="S722" s="177"/>
      <c r="T722" s="173"/>
      <c r="U722" s="173"/>
      <c r="V722" s="173"/>
    </row>
    <row r="723" spans="1:22" ht="13" x14ac:dyDescent="0.15">
      <c r="A723" s="172"/>
      <c r="B723" s="173"/>
      <c r="C723" s="174"/>
      <c r="D723" s="170"/>
      <c r="E723" s="174"/>
      <c r="F723" s="170"/>
      <c r="G723" s="174"/>
      <c r="H723" s="170"/>
      <c r="I723" s="175"/>
      <c r="J723" s="174"/>
      <c r="K723" s="176"/>
      <c r="L723" s="174"/>
      <c r="M723" s="176"/>
      <c r="N723" s="174"/>
      <c r="O723" s="176"/>
      <c r="P723" s="173"/>
      <c r="Q723" s="173"/>
      <c r="R723" s="173"/>
      <c r="S723" s="177"/>
      <c r="T723" s="173"/>
      <c r="U723" s="173"/>
      <c r="V723" s="173"/>
    </row>
    <row r="724" spans="1:22" ht="13" x14ac:dyDescent="0.15">
      <c r="A724" s="172"/>
      <c r="B724" s="173"/>
      <c r="C724" s="174"/>
      <c r="D724" s="170"/>
      <c r="E724" s="174"/>
      <c r="F724" s="170"/>
      <c r="G724" s="174"/>
      <c r="H724" s="170"/>
      <c r="I724" s="175"/>
      <c r="J724" s="174"/>
      <c r="K724" s="176"/>
      <c r="L724" s="174"/>
      <c r="M724" s="176"/>
      <c r="N724" s="174"/>
      <c r="O724" s="176"/>
      <c r="P724" s="173"/>
      <c r="Q724" s="173"/>
      <c r="R724" s="173"/>
      <c r="S724" s="177"/>
      <c r="T724" s="173"/>
      <c r="U724" s="173"/>
      <c r="V724" s="173"/>
    </row>
    <row r="725" spans="1:22" ht="13" x14ac:dyDescent="0.15">
      <c r="A725" s="172"/>
      <c r="B725" s="173"/>
      <c r="C725" s="174"/>
      <c r="D725" s="170"/>
      <c r="E725" s="174"/>
      <c r="F725" s="170"/>
      <c r="G725" s="174"/>
      <c r="H725" s="170"/>
      <c r="I725" s="175"/>
      <c r="J725" s="174"/>
      <c r="K725" s="176"/>
      <c r="L725" s="174"/>
      <c r="M725" s="176"/>
      <c r="N725" s="174"/>
      <c r="O725" s="176"/>
      <c r="P725" s="173"/>
      <c r="Q725" s="173"/>
      <c r="R725" s="173"/>
      <c r="S725" s="177"/>
      <c r="T725" s="173"/>
      <c r="U725" s="173"/>
      <c r="V725" s="173"/>
    </row>
    <row r="726" spans="1:22" ht="13" x14ac:dyDescent="0.15">
      <c r="A726" s="172"/>
      <c r="B726" s="173"/>
      <c r="C726" s="174"/>
      <c r="D726" s="170"/>
      <c r="E726" s="174"/>
      <c r="F726" s="170"/>
      <c r="G726" s="174"/>
      <c r="H726" s="170"/>
      <c r="I726" s="175"/>
      <c r="J726" s="174"/>
      <c r="K726" s="176"/>
      <c r="L726" s="174"/>
      <c r="M726" s="176"/>
      <c r="N726" s="174"/>
      <c r="O726" s="176"/>
      <c r="P726" s="173"/>
      <c r="Q726" s="173"/>
      <c r="R726" s="173"/>
      <c r="S726" s="177"/>
      <c r="T726" s="173"/>
      <c r="U726" s="173"/>
      <c r="V726" s="173"/>
    </row>
    <row r="727" spans="1:22" ht="13" x14ac:dyDescent="0.15">
      <c r="A727" s="172"/>
      <c r="B727" s="173"/>
      <c r="C727" s="174"/>
      <c r="D727" s="170"/>
      <c r="E727" s="174"/>
      <c r="F727" s="170"/>
      <c r="G727" s="174"/>
      <c r="H727" s="170"/>
      <c r="I727" s="175"/>
      <c r="J727" s="174"/>
      <c r="K727" s="176"/>
      <c r="L727" s="174"/>
      <c r="M727" s="176"/>
      <c r="N727" s="174"/>
      <c r="O727" s="176"/>
      <c r="P727" s="173"/>
      <c r="Q727" s="173"/>
      <c r="R727" s="173"/>
      <c r="S727" s="177"/>
      <c r="T727" s="173"/>
      <c r="U727" s="173"/>
      <c r="V727" s="173"/>
    </row>
    <row r="728" spans="1:22" ht="13" x14ac:dyDescent="0.15">
      <c r="A728" s="172"/>
      <c r="B728" s="173"/>
      <c r="C728" s="174"/>
      <c r="D728" s="170"/>
      <c r="E728" s="174"/>
      <c r="F728" s="170"/>
      <c r="G728" s="174"/>
      <c r="H728" s="170"/>
      <c r="I728" s="175"/>
      <c r="J728" s="174"/>
      <c r="K728" s="176"/>
      <c r="L728" s="174"/>
      <c r="M728" s="176"/>
      <c r="N728" s="174"/>
      <c r="O728" s="176"/>
      <c r="P728" s="173"/>
      <c r="Q728" s="173"/>
      <c r="R728" s="173"/>
      <c r="S728" s="177"/>
      <c r="T728" s="173"/>
      <c r="U728" s="173"/>
      <c r="V728" s="173"/>
    </row>
    <row r="729" spans="1:22" ht="13" x14ac:dyDescent="0.15">
      <c r="A729" s="172"/>
      <c r="B729" s="173"/>
      <c r="C729" s="174"/>
      <c r="D729" s="170"/>
      <c r="E729" s="174"/>
      <c r="F729" s="170"/>
      <c r="G729" s="174"/>
      <c r="H729" s="170"/>
      <c r="I729" s="175"/>
      <c r="J729" s="174"/>
      <c r="K729" s="176"/>
      <c r="L729" s="174"/>
      <c r="M729" s="176"/>
      <c r="N729" s="174"/>
      <c r="O729" s="176"/>
      <c r="P729" s="173"/>
      <c r="Q729" s="173"/>
      <c r="R729" s="173"/>
      <c r="S729" s="177"/>
      <c r="T729" s="173"/>
      <c r="U729" s="173"/>
      <c r="V729" s="173"/>
    </row>
    <row r="730" spans="1:22" ht="13" x14ac:dyDescent="0.15">
      <c r="A730" s="172"/>
      <c r="B730" s="173"/>
      <c r="C730" s="174"/>
      <c r="D730" s="170"/>
      <c r="E730" s="174"/>
      <c r="F730" s="170"/>
      <c r="G730" s="174"/>
      <c r="H730" s="170"/>
      <c r="I730" s="175"/>
      <c r="J730" s="174"/>
      <c r="K730" s="176"/>
      <c r="L730" s="174"/>
      <c r="M730" s="176"/>
      <c r="N730" s="174"/>
      <c r="O730" s="176"/>
      <c r="P730" s="173"/>
      <c r="Q730" s="173"/>
      <c r="R730" s="173"/>
      <c r="S730" s="177"/>
      <c r="T730" s="173"/>
      <c r="U730" s="173"/>
      <c r="V730" s="173"/>
    </row>
    <row r="731" spans="1:22" ht="13" x14ac:dyDescent="0.15">
      <c r="A731" s="172"/>
      <c r="B731" s="173"/>
      <c r="C731" s="174"/>
      <c r="D731" s="170"/>
      <c r="E731" s="174"/>
      <c r="F731" s="170"/>
      <c r="G731" s="174"/>
      <c r="H731" s="170"/>
      <c r="I731" s="175"/>
      <c r="J731" s="174"/>
      <c r="K731" s="176"/>
      <c r="L731" s="174"/>
      <c r="M731" s="176"/>
      <c r="N731" s="174"/>
      <c r="O731" s="176"/>
      <c r="P731" s="173"/>
      <c r="Q731" s="173"/>
      <c r="R731" s="173"/>
      <c r="S731" s="177"/>
      <c r="T731" s="173"/>
      <c r="U731" s="173"/>
      <c r="V731" s="173"/>
    </row>
    <row r="732" spans="1:22" ht="13" x14ac:dyDescent="0.15">
      <c r="A732" s="172"/>
      <c r="B732" s="173"/>
      <c r="C732" s="174"/>
      <c r="D732" s="170"/>
      <c r="E732" s="174"/>
      <c r="F732" s="170"/>
      <c r="G732" s="174"/>
      <c r="H732" s="170"/>
      <c r="I732" s="175"/>
      <c r="J732" s="174"/>
      <c r="K732" s="176"/>
      <c r="L732" s="174"/>
      <c r="M732" s="176"/>
      <c r="N732" s="174"/>
      <c r="O732" s="176"/>
      <c r="P732" s="173"/>
      <c r="Q732" s="173"/>
      <c r="R732" s="173"/>
      <c r="S732" s="177"/>
      <c r="T732" s="173"/>
      <c r="U732" s="173"/>
      <c r="V732" s="173"/>
    </row>
    <row r="733" spans="1:22" ht="13" x14ac:dyDescent="0.15">
      <c r="A733" s="172"/>
      <c r="B733" s="173"/>
      <c r="C733" s="174"/>
      <c r="D733" s="170"/>
      <c r="E733" s="174"/>
      <c r="F733" s="170"/>
      <c r="G733" s="174"/>
      <c r="H733" s="170"/>
      <c r="I733" s="175"/>
      <c r="J733" s="174"/>
      <c r="K733" s="176"/>
      <c r="L733" s="174"/>
      <c r="M733" s="176"/>
      <c r="N733" s="174"/>
      <c r="O733" s="176"/>
      <c r="P733" s="173"/>
      <c r="Q733" s="173"/>
      <c r="R733" s="173"/>
      <c r="S733" s="177"/>
      <c r="T733" s="173"/>
      <c r="U733" s="173"/>
      <c r="V733" s="173"/>
    </row>
    <row r="734" spans="1:22" ht="13" x14ac:dyDescent="0.15">
      <c r="A734" s="172"/>
      <c r="B734" s="173"/>
      <c r="C734" s="174"/>
      <c r="D734" s="170"/>
      <c r="E734" s="174"/>
      <c r="F734" s="170"/>
      <c r="G734" s="174"/>
      <c r="H734" s="170"/>
      <c r="I734" s="175"/>
      <c r="J734" s="174"/>
      <c r="K734" s="176"/>
      <c r="L734" s="174"/>
      <c r="M734" s="176"/>
      <c r="N734" s="174"/>
      <c r="O734" s="176"/>
      <c r="P734" s="173"/>
      <c r="Q734" s="173"/>
      <c r="R734" s="173"/>
      <c r="S734" s="177"/>
      <c r="T734" s="173"/>
      <c r="U734" s="173"/>
      <c r="V734" s="173"/>
    </row>
    <row r="735" spans="1:22" ht="13" x14ac:dyDescent="0.15">
      <c r="A735" s="172"/>
      <c r="B735" s="173"/>
      <c r="C735" s="174"/>
      <c r="D735" s="170"/>
      <c r="E735" s="174"/>
      <c r="F735" s="170"/>
      <c r="G735" s="174"/>
      <c r="H735" s="170"/>
      <c r="I735" s="175"/>
      <c r="J735" s="174"/>
      <c r="K735" s="176"/>
      <c r="L735" s="174"/>
      <c r="M735" s="176"/>
      <c r="N735" s="174"/>
      <c r="O735" s="176"/>
      <c r="P735" s="173"/>
      <c r="Q735" s="173"/>
      <c r="R735" s="173"/>
      <c r="S735" s="177"/>
      <c r="T735" s="173"/>
      <c r="U735" s="173"/>
      <c r="V735" s="173"/>
    </row>
    <row r="736" spans="1:22" ht="13" x14ac:dyDescent="0.15">
      <c r="A736" s="172"/>
      <c r="B736" s="173"/>
      <c r="C736" s="174"/>
      <c r="D736" s="170"/>
      <c r="E736" s="174"/>
      <c r="F736" s="170"/>
      <c r="G736" s="174"/>
      <c r="H736" s="170"/>
      <c r="I736" s="175"/>
      <c r="J736" s="174"/>
      <c r="K736" s="176"/>
      <c r="L736" s="174"/>
      <c r="M736" s="176"/>
      <c r="N736" s="174"/>
      <c r="O736" s="176"/>
      <c r="P736" s="173"/>
      <c r="Q736" s="173"/>
      <c r="R736" s="173"/>
      <c r="S736" s="177"/>
      <c r="T736" s="173"/>
      <c r="U736" s="173"/>
      <c r="V736" s="173"/>
    </row>
    <row r="737" spans="1:22" ht="13" x14ac:dyDescent="0.15">
      <c r="A737" s="172"/>
      <c r="B737" s="173"/>
      <c r="C737" s="174"/>
      <c r="D737" s="170"/>
      <c r="E737" s="174"/>
      <c r="F737" s="170"/>
      <c r="G737" s="174"/>
      <c r="H737" s="170"/>
      <c r="I737" s="175"/>
      <c r="J737" s="174"/>
      <c r="K737" s="176"/>
      <c r="L737" s="174"/>
      <c r="M737" s="176"/>
      <c r="N737" s="174"/>
      <c r="O737" s="176"/>
      <c r="P737" s="173"/>
      <c r="Q737" s="173"/>
      <c r="R737" s="173"/>
      <c r="S737" s="177"/>
      <c r="T737" s="173"/>
      <c r="U737" s="173"/>
      <c r="V737" s="173"/>
    </row>
    <row r="738" spans="1:22" ht="13" x14ac:dyDescent="0.15">
      <c r="A738" s="172"/>
      <c r="B738" s="173"/>
      <c r="C738" s="174"/>
      <c r="D738" s="170"/>
      <c r="E738" s="174"/>
      <c r="F738" s="170"/>
      <c r="G738" s="174"/>
      <c r="H738" s="170"/>
      <c r="I738" s="175"/>
      <c r="J738" s="174"/>
      <c r="K738" s="176"/>
      <c r="L738" s="174"/>
      <c r="M738" s="176"/>
      <c r="N738" s="174"/>
      <c r="O738" s="176"/>
      <c r="P738" s="173"/>
      <c r="Q738" s="173"/>
      <c r="R738" s="173"/>
      <c r="S738" s="177"/>
      <c r="T738" s="173"/>
      <c r="U738" s="173"/>
      <c r="V738" s="173"/>
    </row>
    <row r="739" spans="1:22" ht="13" x14ac:dyDescent="0.15">
      <c r="A739" s="172"/>
      <c r="B739" s="173"/>
      <c r="C739" s="174"/>
      <c r="D739" s="170"/>
      <c r="E739" s="174"/>
      <c r="F739" s="170"/>
      <c r="G739" s="174"/>
      <c r="H739" s="170"/>
      <c r="I739" s="175"/>
      <c r="J739" s="174"/>
      <c r="K739" s="176"/>
      <c r="L739" s="174"/>
      <c r="M739" s="176"/>
      <c r="N739" s="174"/>
      <c r="O739" s="176"/>
      <c r="P739" s="173"/>
      <c r="Q739" s="173"/>
      <c r="R739" s="173"/>
      <c r="S739" s="177"/>
      <c r="T739" s="173"/>
      <c r="U739" s="173"/>
      <c r="V739" s="173"/>
    </row>
    <row r="740" spans="1:22" ht="13" x14ac:dyDescent="0.15">
      <c r="A740" s="172"/>
      <c r="B740" s="173"/>
      <c r="C740" s="174"/>
      <c r="D740" s="170"/>
      <c r="E740" s="174"/>
      <c r="F740" s="170"/>
      <c r="G740" s="174"/>
      <c r="H740" s="170"/>
      <c r="I740" s="175"/>
      <c r="J740" s="174"/>
      <c r="K740" s="176"/>
      <c r="L740" s="174"/>
      <c r="M740" s="176"/>
      <c r="N740" s="174"/>
      <c r="O740" s="176"/>
      <c r="P740" s="173"/>
      <c r="Q740" s="173"/>
      <c r="R740" s="173"/>
      <c r="S740" s="177"/>
      <c r="T740" s="173"/>
      <c r="U740" s="173"/>
      <c r="V740" s="173"/>
    </row>
    <row r="741" spans="1:22" ht="13" x14ac:dyDescent="0.15">
      <c r="A741" s="172"/>
      <c r="B741" s="173"/>
      <c r="C741" s="174"/>
      <c r="D741" s="170"/>
      <c r="E741" s="174"/>
      <c r="F741" s="170"/>
      <c r="G741" s="174"/>
      <c r="H741" s="170"/>
      <c r="I741" s="175"/>
      <c r="J741" s="174"/>
      <c r="K741" s="176"/>
      <c r="L741" s="174"/>
      <c r="M741" s="176"/>
      <c r="N741" s="174"/>
      <c r="O741" s="176"/>
      <c r="P741" s="173"/>
      <c r="Q741" s="173"/>
      <c r="R741" s="173"/>
      <c r="S741" s="177"/>
      <c r="T741" s="173"/>
      <c r="U741" s="173"/>
      <c r="V741" s="173"/>
    </row>
    <row r="742" spans="1:22" ht="13" x14ac:dyDescent="0.15">
      <c r="A742" s="172"/>
      <c r="B742" s="173"/>
      <c r="C742" s="174"/>
      <c r="D742" s="170"/>
      <c r="E742" s="174"/>
      <c r="F742" s="170"/>
      <c r="G742" s="174"/>
      <c r="H742" s="170"/>
      <c r="I742" s="175"/>
      <c r="J742" s="174"/>
      <c r="K742" s="176"/>
      <c r="L742" s="174"/>
      <c r="M742" s="176"/>
      <c r="N742" s="174"/>
      <c r="O742" s="176"/>
      <c r="P742" s="173"/>
      <c r="Q742" s="173"/>
      <c r="R742" s="173"/>
      <c r="S742" s="177"/>
      <c r="T742" s="173"/>
      <c r="U742" s="173"/>
      <c r="V742" s="173"/>
    </row>
    <row r="743" spans="1:22" ht="13" x14ac:dyDescent="0.15">
      <c r="A743" s="172"/>
      <c r="B743" s="173"/>
      <c r="C743" s="174"/>
      <c r="D743" s="170"/>
      <c r="E743" s="174"/>
      <c r="F743" s="170"/>
      <c r="G743" s="174"/>
      <c r="H743" s="170"/>
      <c r="I743" s="175"/>
      <c r="J743" s="174"/>
      <c r="K743" s="176"/>
      <c r="L743" s="174"/>
      <c r="M743" s="176"/>
      <c r="N743" s="174"/>
      <c r="O743" s="176"/>
      <c r="P743" s="173"/>
      <c r="Q743" s="173"/>
      <c r="R743" s="173"/>
      <c r="S743" s="177"/>
      <c r="T743" s="173"/>
      <c r="U743" s="173"/>
      <c r="V743" s="173"/>
    </row>
    <row r="744" spans="1:22" ht="13" x14ac:dyDescent="0.15">
      <c r="A744" s="172"/>
      <c r="B744" s="173"/>
      <c r="C744" s="174"/>
      <c r="D744" s="170"/>
      <c r="E744" s="174"/>
      <c r="F744" s="170"/>
      <c r="G744" s="174"/>
      <c r="H744" s="170"/>
      <c r="I744" s="175"/>
      <c r="J744" s="174"/>
      <c r="K744" s="176"/>
      <c r="L744" s="174"/>
      <c r="M744" s="176"/>
      <c r="N744" s="174"/>
      <c r="O744" s="176"/>
      <c r="P744" s="173"/>
      <c r="Q744" s="173"/>
      <c r="R744" s="173"/>
      <c r="S744" s="177"/>
      <c r="T744" s="173"/>
      <c r="U744" s="173"/>
      <c r="V744" s="173"/>
    </row>
    <row r="745" spans="1:22" ht="13" x14ac:dyDescent="0.15">
      <c r="A745" s="172"/>
      <c r="B745" s="173"/>
      <c r="C745" s="174"/>
      <c r="D745" s="170"/>
      <c r="E745" s="174"/>
      <c r="F745" s="170"/>
      <c r="G745" s="174"/>
      <c r="H745" s="170"/>
      <c r="I745" s="175"/>
      <c r="J745" s="174"/>
      <c r="K745" s="176"/>
      <c r="L745" s="174"/>
      <c r="M745" s="176"/>
      <c r="N745" s="174"/>
      <c r="O745" s="176"/>
      <c r="P745" s="173"/>
      <c r="Q745" s="173"/>
      <c r="R745" s="173"/>
      <c r="S745" s="177"/>
      <c r="T745" s="173"/>
      <c r="U745" s="173"/>
      <c r="V745" s="173"/>
    </row>
    <row r="746" spans="1:22" ht="13" x14ac:dyDescent="0.15">
      <c r="A746" s="172"/>
      <c r="B746" s="173"/>
      <c r="C746" s="174"/>
      <c r="D746" s="170"/>
      <c r="E746" s="174"/>
      <c r="F746" s="170"/>
      <c r="G746" s="174"/>
      <c r="H746" s="170"/>
      <c r="I746" s="175"/>
      <c r="J746" s="174"/>
      <c r="K746" s="176"/>
      <c r="L746" s="174"/>
      <c r="M746" s="176"/>
      <c r="N746" s="174"/>
      <c r="O746" s="176"/>
      <c r="P746" s="173"/>
      <c r="Q746" s="173"/>
      <c r="R746" s="173"/>
      <c r="S746" s="177"/>
      <c r="T746" s="173"/>
      <c r="U746" s="173"/>
      <c r="V746" s="173"/>
    </row>
    <row r="747" spans="1:22" ht="13" x14ac:dyDescent="0.15">
      <c r="A747" s="172"/>
      <c r="B747" s="173"/>
      <c r="C747" s="174"/>
      <c r="D747" s="170"/>
      <c r="E747" s="174"/>
      <c r="F747" s="170"/>
      <c r="G747" s="174"/>
      <c r="H747" s="170"/>
      <c r="I747" s="175"/>
      <c r="J747" s="174"/>
      <c r="K747" s="176"/>
      <c r="L747" s="174"/>
      <c r="M747" s="176"/>
      <c r="N747" s="174"/>
      <c r="O747" s="176"/>
      <c r="P747" s="173"/>
      <c r="Q747" s="173"/>
      <c r="R747" s="173"/>
      <c r="S747" s="177"/>
      <c r="T747" s="173"/>
      <c r="U747" s="173"/>
      <c r="V747" s="173"/>
    </row>
    <row r="748" spans="1:22" ht="13" x14ac:dyDescent="0.15">
      <c r="A748" s="172"/>
      <c r="B748" s="173"/>
      <c r="C748" s="174"/>
      <c r="D748" s="170"/>
      <c r="E748" s="174"/>
      <c r="F748" s="170"/>
      <c r="G748" s="174"/>
      <c r="H748" s="170"/>
      <c r="I748" s="175"/>
      <c r="J748" s="174"/>
      <c r="K748" s="176"/>
      <c r="L748" s="174"/>
      <c r="M748" s="176"/>
      <c r="N748" s="174"/>
      <c r="O748" s="176"/>
      <c r="P748" s="173"/>
      <c r="Q748" s="173"/>
      <c r="R748" s="173"/>
      <c r="S748" s="177"/>
      <c r="T748" s="173"/>
      <c r="U748" s="173"/>
      <c r="V748" s="173"/>
    </row>
    <row r="749" spans="1:22" ht="13" x14ac:dyDescent="0.15">
      <c r="A749" s="172"/>
      <c r="B749" s="173"/>
      <c r="C749" s="174"/>
      <c r="D749" s="170"/>
      <c r="E749" s="174"/>
      <c r="F749" s="170"/>
      <c r="G749" s="174"/>
      <c r="H749" s="170"/>
      <c r="I749" s="175"/>
      <c r="J749" s="174"/>
      <c r="K749" s="176"/>
      <c r="L749" s="174"/>
      <c r="M749" s="176"/>
      <c r="N749" s="174"/>
      <c r="O749" s="176"/>
      <c r="P749" s="173"/>
      <c r="Q749" s="173"/>
      <c r="R749" s="173"/>
      <c r="S749" s="177"/>
      <c r="T749" s="173"/>
      <c r="U749" s="173"/>
      <c r="V749" s="173"/>
    </row>
    <row r="750" spans="1:22" ht="13" x14ac:dyDescent="0.15">
      <c r="A750" s="172"/>
      <c r="B750" s="173"/>
      <c r="C750" s="174"/>
      <c r="D750" s="170"/>
      <c r="E750" s="174"/>
      <c r="F750" s="170"/>
      <c r="G750" s="174"/>
      <c r="H750" s="170"/>
      <c r="I750" s="175"/>
      <c r="J750" s="174"/>
      <c r="K750" s="176"/>
      <c r="L750" s="174"/>
      <c r="M750" s="176"/>
      <c r="N750" s="174"/>
      <c r="O750" s="176"/>
      <c r="P750" s="173"/>
      <c r="Q750" s="173"/>
      <c r="R750" s="173"/>
      <c r="S750" s="177"/>
      <c r="T750" s="173"/>
      <c r="U750" s="173"/>
      <c r="V750" s="173"/>
    </row>
    <row r="751" spans="1:22" ht="13" x14ac:dyDescent="0.15">
      <c r="A751" s="172"/>
      <c r="B751" s="173"/>
      <c r="C751" s="174"/>
      <c r="D751" s="170"/>
      <c r="E751" s="174"/>
      <c r="F751" s="170"/>
      <c r="G751" s="174"/>
      <c r="H751" s="170"/>
      <c r="I751" s="175"/>
      <c r="J751" s="174"/>
      <c r="K751" s="176"/>
      <c r="L751" s="174"/>
      <c r="M751" s="176"/>
      <c r="N751" s="174"/>
      <c r="O751" s="176"/>
      <c r="P751" s="173"/>
      <c r="Q751" s="173"/>
      <c r="R751" s="173"/>
      <c r="S751" s="177"/>
      <c r="T751" s="173"/>
      <c r="U751" s="173"/>
      <c r="V751" s="173"/>
    </row>
    <row r="752" spans="1:22" ht="13" x14ac:dyDescent="0.15">
      <c r="A752" s="172"/>
      <c r="B752" s="173"/>
      <c r="C752" s="174"/>
      <c r="D752" s="170"/>
      <c r="E752" s="174"/>
      <c r="F752" s="170"/>
      <c r="G752" s="174"/>
      <c r="H752" s="170"/>
      <c r="I752" s="175"/>
      <c r="J752" s="174"/>
      <c r="K752" s="176"/>
      <c r="L752" s="174"/>
      <c r="M752" s="176"/>
      <c r="N752" s="174"/>
      <c r="O752" s="176"/>
      <c r="P752" s="173"/>
      <c r="Q752" s="173"/>
      <c r="R752" s="173"/>
      <c r="S752" s="177"/>
      <c r="T752" s="173"/>
      <c r="U752" s="173"/>
      <c r="V752" s="173"/>
    </row>
    <row r="753" spans="1:22" ht="13" x14ac:dyDescent="0.15">
      <c r="A753" s="172"/>
      <c r="B753" s="173"/>
      <c r="C753" s="174"/>
      <c r="D753" s="170"/>
      <c r="E753" s="174"/>
      <c r="F753" s="170"/>
      <c r="G753" s="174"/>
      <c r="H753" s="170"/>
      <c r="I753" s="175"/>
      <c r="J753" s="174"/>
      <c r="K753" s="176"/>
      <c r="L753" s="174"/>
      <c r="M753" s="176"/>
      <c r="N753" s="174"/>
      <c r="O753" s="176"/>
      <c r="P753" s="173"/>
      <c r="Q753" s="173"/>
      <c r="R753" s="173"/>
      <c r="S753" s="177"/>
      <c r="T753" s="173"/>
      <c r="U753" s="173"/>
      <c r="V753" s="173"/>
    </row>
    <row r="754" spans="1:22" ht="13" x14ac:dyDescent="0.15">
      <c r="A754" s="172"/>
      <c r="B754" s="173"/>
      <c r="C754" s="174"/>
      <c r="D754" s="170"/>
      <c r="E754" s="174"/>
      <c r="F754" s="170"/>
      <c r="G754" s="174"/>
      <c r="H754" s="170"/>
      <c r="I754" s="175"/>
      <c r="J754" s="174"/>
      <c r="K754" s="176"/>
      <c r="L754" s="174"/>
      <c r="M754" s="176"/>
      <c r="N754" s="174"/>
      <c r="O754" s="176"/>
      <c r="P754" s="173"/>
      <c r="Q754" s="173"/>
      <c r="R754" s="173"/>
      <c r="S754" s="177"/>
      <c r="T754" s="173"/>
      <c r="U754" s="173"/>
      <c r="V754" s="173"/>
    </row>
    <row r="755" spans="1:22" ht="13" x14ac:dyDescent="0.15">
      <c r="A755" s="172"/>
      <c r="B755" s="173"/>
      <c r="C755" s="174"/>
      <c r="D755" s="170"/>
      <c r="E755" s="174"/>
      <c r="F755" s="170"/>
      <c r="G755" s="174"/>
      <c r="H755" s="170"/>
      <c r="I755" s="175"/>
      <c r="J755" s="174"/>
      <c r="K755" s="176"/>
      <c r="L755" s="174"/>
      <c r="M755" s="176"/>
      <c r="N755" s="174"/>
      <c r="O755" s="176"/>
      <c r="P755" s="173"/>
      <c r="Q755" s="173"/>
      <c r="R755" s="173"/>
      <c r="S755" s="177"/>
      <c r="T755" s="173"/>
      <c r="U755" s="173"/>
      <c r="V755" s="173"/>
    </row>
    <row r="756" spans="1:22" ht="13" x14ac:dyDescent="0.15">
      <c r="A756" s="172"/>
      <c r="B756" s="173"/>
      <c r="C756" s="174"/>
      <c r="D756" s="170"/>
      <c r="E756" s="174"/>
      <c r="F756" s="170"/>
      <c r="G756" s="174"/>
      <c r="H756" s="170"/>
      <c r="I756" s="175"/>
      <c r="J756" s="174"/>
      <c r="K756" s="176"/>
      <c r="L756" s="174"/>
      <c r="M756" s="176"/>
      <c r="N756" s="174"/>
      <c r="O756" s="176"/>
      <c r="P756" s="173"/>
      <c r="Q756" s="173"/>
      <c r="R756" s="173"/>
      <c r="S756" s="177"/>
      <c r="T756" s="173"/>
      <c r="U756" s="173"/>
      <c r="V756" s="173"/>
    </row>
    <row r="757" spans="1:22" ht="13" x14ac:dyDescent="0.15">
      <c r="A757" s="172"/>
      <c r="B757" s="173"/>
      <c r="C757" s="174"/>
      <c r="D757" s="170"/>
      <c r="E757" s="174"/>
      <c r="F757" s="170"/>
      <c r="G757" s="174"/>
      <c r="H757" s="170"/>
      <c r="I757" s="175"/>
      <c r="J757" s="174"/>
      <c r="K757" s="176"/>
      <c r="L757" s="174"/>
      <c r="M757" s="176"/>
      <c r="N757" s="174"/>
      <c r="O757" s="176"/>
      <c r="P757" s="173"/>
      <c r="Q757" s="173"/>
      <c r="R757" s="173"/>
      <c r="S757" s="177"/>
      <c r="T757" s="173"/>
      <c r="U757" s="173"/>
      <c r="V757" s="173"/>
    </row>
    <row r="758" spans="1:22" ht="13" x14ac:dyDescent="0.15">
      <c r="A758" s="172"/>
      <c r="B758" s="173"/>
      <c r="C758" s="174"/>
      <c r="D758" s="170"/>
      <c r="E758" s="174"/>
      <c r="F758" s="170"/>
      <c r="G758" s="174"/>
      <c r="H758" s="170"/>
      <c r="I758" s="175"/>
      <c r="J758" s="174"/>
      <c r="K758" s="176"/>
      <c r="L758" s="174"/>
      <c r="M758" s="176"/>
      <c r="N758" s="174"/>
      <c r="O758" s="176"/>
      <c r="P758" s="173"/>
      <c r="Q758" s="173"/>
      <c r="R758" s="173"/>
      <c r="S758" s="177"/>
      <c r="T758" s="173"/>
      <c r="U758" s="173"/>
      <c r="V758" s="173"/>
    </row>
    <row r="759" spans="1:22" ht="13" x14ac:dyDescent="0.15">
      <c r="A759" s="172"/>
      <c r="B759" s="173"/>
      <c r="C759" s="174"/>
      <c r="D759" s="170"/>
      <c r="E759" s="174"/>
      <c r="F759" s="170"/>
      <c r="G759" s="174"/>
      <c r="H759" s="170"/>
      <c r="I759" s="175"/>
      <c r="J759" s="174"/>
      <c r="K759" s="176"/>
      <c r="L759" s="174"/>
      <c r="M759" s="176"/>
      <c r="N759" s="174"/>
      <c r="O759" s="176"/>
      <c r="P759" s="173"/>
      <c r="Q759" s="173"/>
      <c r="R759" s="173"/>
      <c r="S759" s="177"/>
      <c r="T759" s="173"/>
      <c r="U759" s="173"/>
      <c r="V759" s="173"/>
    </row>
    <row r="760" spans="1:22" ht="13" x14ac:dyDescent="0.15">
      <c r="A760" s="172"/>
      <c r="B760" s="173"/>
      <c r="C760" s="174"/>
      <c r="D760" s="170"/>
      <c r="E760" s="174"/>
      <c r="F760" s="170"/>
      <c r="G760" s="174"/>
      <c r="H760" s="170"/>
      <c r="I760" s="175"/>
      <c r="J760" s="174"/>
      <c r="K760" s="176"/>
      <c r="L760" s="174"/>
      <c r="M760" s="176"/>
      <c r="N760" s="174"/>
      <c r="O760" s="176"/>
      <c r="P760" s="173"/>
      <c r="Q760" s="173"/>
      <c r="R760" s="173"/>
      <c r="S760" s="177"/>
      <c r="T760" s="173"/>
      <c r="U760" s="173"/>
      <c r="V760" s="173"/>
    </row>
    <row r="761" spans="1:22" ht="13" x14ac:dyDescent="0.15">
      <c r="A761" s="172"/>
      <c r="B761" s="173"/>
      <c r="C761" s="174"/>
      <c r="D761" s="170"/>
      <c r="E761" s="174"/>
      <c r="F761" s="170"/>
      <c r="G761" s="174"/>
      <c r="H761" s="170"/>
      <c r="I761" s="175"/>
      <c r="J761" s="174"/>
      <c r="K761" s="176"/>
      <c r="L761" s="174"/>
      <c r="M761" s="176"/>
      <c r="N761" s="174"/>
      <c r="O761" s="176"/>
      <c r="P761" s="173"/>
      <c r="Q761" s="173"/>
      <c r="R761" s="173"/>
      <c r="S761" s="177"/>
      <c r="T761" s="173"/>
      <c r="U761" s="173"/>
      <c r="V761" s="173"/>
    </row>
    <row r="762" spans="1:22" ht="13" x14ac:dyDescent="0.15">
      <c r="A762" s="172"/>
      <c r="B762" s="173"/>
      <c r="C762" s="174"/>
      <c r="D762" s="170"/>
      <c r="E762" s="174"/>
      <c r="F762" s="170"/>
      <c r="G762" s="174"/>
      <c r="H762" s="170"/>
      <c r="I762" s="175"/>
      <c r="J762" s="174"/>
      <c r="K762" s="176"/>
      <c r="L762" s="174"/>
      <c r="M762" s="176"/>
      <c r="N762" s="174"/>
      <c r="O762" s="176"/>
      <c r="P762" s="173"/>
      <c r="Q762" s="173"/>
      <c r="R762" s="173"/>
      <c r="S762" s="177"/>
      <c r="T762" s="173"/>
      <c r="U762" s="173"/>
      <c r="V762" s="173"/>
    </row>
    <row r="763" spans="1:22" ht="13" x14ac:dyDescent="0.15">
      <c r="A763" s="172"/>
      <c r="B763" s="173"/>
      <c r="C763" s="174"/>
      <c r="D763" s="170"/>
      <c r="E763" s="174"/>
      <c r="F763" s="170"/>
      <c r="G763" s="174"/>
      <c r="H763" s="170"/>
      <c r="I763" s="175"/>
      <c r="J763" s="174"/>
      <c r="K763" s="176"/>
      <c r="L763" s="174"/>
      <c r="M763" s="176"/>
      <c r="N763" s="174"/>
      <c r="O763" s="176"/>
      <c r="P763" s="173"/>
      <c r="Q763" s="173"/>
      <c r="R763" s="173"/>
      <c r="S763" s="177"/>
      <c r="T763" s="173"/>
      <c r="U763" s="173"/>
      <c r="V763" s="173"/>
    </row>
    <row r="764" spans="1:22" ht="13" x14ac:dyDescent="0.15">
      <c r="A764" s="172"/>
      <c r="B764" s="173"/>
      <c r="C764" s="174"/>
      <c r="D764" s="170"/>
      <c r="E764" s="174"/>
      <c r="F764" s="170"/>
      <c r="G764" s="174"/>
      <c r="H764" s="170"/>
      <c r="I764" s="175"/>
      <c r="J764" s="174"/>
      <c r="K764" s="176"/>
      <c r="L764" s="174"/>
      <c r="M764" s="176"/>
      <c r="N764" s="174"/>
      <c r="O764" s="176"/>
      <c r="P764" s="173"/>
      <c r="Q764" s="173"/>
      <c r="R764" s="173"/>
      <c r="S764" s="177"/>
      <c r="T764" s="173"/>
      <c r="U764" s="173"/>
      <c r="V764" s="173"/>
    </row>
    <row r="765" spans="1:22" ht="13" x14ac:dyDescent="0.15">
      <c r="A765" s="172"/>
      <c r="B765" s="173"/>
      <c r="C765" s="174"/>
      <c r="D765" s="170"/>
      <c r="E765" s="174"/>
      <c r="F765" s="170"/>
      <c r="G765" s="174"/>
      <c r="H765" s="170"/>
      <c r="I765" s="175"/>
      <c r="J765" s="174"/>
      <c r="K765" s="176"/>
      <c r="L765" s="174"/>
      <c r="M765" s="176"/>
      <c r="N765" s="174"/>
      <c r="O765" s="176"/>
      <c r="P765" s="173"/>
      <c r="Q765" s="173"/>
      <c r="R765" s="173"/>
      <c r="S765" s="177"/>
      <c r="T765" s="173"/>
      <c r="U765" s="173"/>
      <c r="V765" s="173"/>
    </row>
    <row r="766" spans="1:22" ht="13" x14ac:dyDescent="0.15">
      <c r="A766" s="172"/>
      <c r="B766" s="173"/>
      <c r="C766" s="174"/>
      <c r="D766" s="170"/>
      <c r="E766" s="174"/>
      <c r="F766" s="170"/>
      <c r="G766" s="174"/>
      <c r="H766" s="170"/>
      <c r="I766" s="175"/>
      <c r="J766" s="174"/>
      <c r="K766" s="176"/>
      <c r="L766" s="174"/>
      <c r="M766" s="176"/>
      <c r="N766" s="174"/>
      <c r="O766" s="176"/>
      <c r="P766" s="173"/>
      <c r="Q766" s="173"/>
      <c r="R766" s="173"/>
      <c r="S766" s="177"/>
      <c r="T766" s="173"/>
      <c r="U766" s="173"/>
      <c r="V766" s="173"/>
    </row>
    <row r="767" spans="1:22" ht="13" x14ac:dyDescent="0.15">
      <c r="A767" s="172"/>
      <c r="B767" s="173"/>
      <c r="C767" s="174"/>
      <c r="D767" s="170"/>
      <c r="E767" s="174"/>
      <c r="F767" s="170"/>
      <c r="G767" s="174"/>
      <c r="H767" s="170"/>
      <c r="I767" s="175"/>
      <c r="J767" s="174"/>
      <c r="K767" s="176"/>
      <c r="L767" s="174"/>
      <c r="M767" s="176"/>
      <c r="N767" s="174"/>
      <c r="O767" s="176"/>
      <c r="P767" s="173"/>
      <c r="Q767" s="173"/>
      <c r="R767" s="173"/>
      <c r="S767" s="177"/>
      <c r="T767" s="173"/>
      <c r="U767" s="173"/>
      <c r="V767" s="173"/>
    </row>
    <row r="768" spans="1:22" ht="13" x14ac:dyDescent="0.15">
      <c r="A768" s="172"/>
      <c r="B768" s="173"/>
      <c r="C768" s="174"/>
      <c r="D768" s="170"/>
      <c r="E768" s="174"/>
      <c r="F768" s="170"/>
      <c r="G768" s="174"/>
      <c r="H768" s="170"/>
      <c r="I768" s="175"/>
      <c r="J768" s="174"/>
      <c r="K768" s="176"/>
      <c r="L768" s="174"/>
      <c r="M768" s="176"/>
      <c r="N768" s="174"/>
      <c r="O768" s="176"/>
      <c r="P768" s="173"/>
      <c r="Q768" s="173"/>
      <c r="R768" s="173"/>
      <c r="S768" s="177"/>
      <c r="T768" s="173"/>
      <c r="U768" s="173"/>
      <c r="V768" s="173"/>
    </row>
    <row r="769" spans="1:22" ht="13" x14ac:dyDescent="0.15">
      <c r="A769" s="172"/>
      <c r="B769" s="173"/>
      <c r="C769" s="174"/>
      <c r="D769" s="170"/>
      <c r="E769" s="174"/>
      <c r="F769" s="170"/>
      <c r="G769" s="174"/>
      <c r="H769" s="170"/>
      <c r="I769" s="175"/>
      <c r="J769" s="174"/>
      <c r="K769" s="176"/>
      <c r="L769" s="174"/>
      <c r="M769" s="176"/>
      <c r="N769" s="174"/>
      <c r="O769" s="176"/>
      <c r="P769" s="173"/>
      <c r="Q769" s="173"/>
      <c r="R769" s="173"/>
      <c r="S769" s="177"/>
      <c r="T769" s="173"/>
      <c r="U769" s="173"/>
      <c r="V769" s="173"/>
    </row>
    <row r="770" spans="1:22" ht="13" x14ac:dyDescent="0.15">
      <c r="A770" s="172"/>
      <c r="B770" s="173"/>
      <c r="C770" s="174"/>
      <c r="D770" s="170"/>
      <c r="E770" s="174"/>
      <c r="F770" s="170"/>
      <c r="G770" s="174"/>
      <c r="H770" s="170"/>
      <c r="I770" s="175"/>
      <c r="J770" s="174"/>
      <c r="K770" s="176"/>
      <c r="L770" s="174"/>
      <c r="M770" s="176"/>
      <c r="N770" s="174"/>
      <c r="O770" s="176"/>
      <c r="P770" s="173"/>
      <c r="Q770" s="173"/>
      <c r="R770" s="173"/>
      <c r="S770" s="177"/>
      <c r="T770" s="173"/>
      <c r="U770" s="173"/>
      <c r="V770" s="173"/>
    </row>
    <row r="771" spans="1:22" ht="13" x14ac:dyDescent="0.15">
      <c r="A771" s="172"/>
      <c r="B771" s="173"/>
      <c r="C771" s="174"/>
      <c r="D771" s="170"/>
      <c r="E771" s="174"/>
      <c r="F771" s="170"/>
      <c r="G771" s="174"/>
      <c r="H771" s="170"/>
      <c r="I771" s="175"/>
      <c r="J771" s="174"/>
      <c r="K771" s="176"/>
      <c r="L771" s="174"/>
      <c r="M771" s="176"/>
      <c r="N771" s="174"/>
      <c r="O771" s="176"/>
      <c r="P771" s="173"/>
      <c r="Q771" s="173"/>
      <c r="R771" s="173"/>
      <c r="S771" s="177"/>
      <c r="T771" s="173"/>
      <c r="U771" s="173"/>
      <c r="V771" s="173"/>
    </row>
    <row r="772" spans="1:22" ht="13" x14ac:dyDescent="0.15">
      <c r="A772" s="172"/>
      <c r="B772" s="173"/>
      <c r="C772" s="174"/>
      <c r="D772" s="170"/>
      <c r="E772" s="174"/>
      <c r="F772" s="170"/>
      <c r="G772" s="174"/>
      <c r="H772" s="170"/>
      <c r="I772" s="175"/>
      <c r="J772" s="174"/>
      <c r="K772" s="176"/>
      <c r="L772" s="174"/>
      <c r="M772" s="176"/>
      <c r="N772" s="174"/>
      <c r="O772" s="176"/>
      <c r="P772" s="173"/>
      <c r="Q772" s="173"/>
      <c r="R772" s="173"/>
      <c r="S772" s="177"/>
      <c r="T772" s="173"/>
      <c r="U772" s="173"/>
      <c r="V772" s="173"/>
    </row>
    <row r="773" spans="1:22" ht="13" x14ac:dyDescent="0.15">
      <c r="A773" s="172"/>
      <c r="B773" s="173"/>
      <c r="C773" s="174"/>
      <c r="D773" s="170"/>
      <c r="E773" s="174"/>
      <c r="F773" s="170"/>
      <c r="G773" s="174"/>
      <c r="H773" s="170"/>
      <c r="I773" s="175"/>
      <c r="J773" s="174"/>
      <c r="K773" s="176"/>
      <c r="L773" s="174"/>
      <c r="M773" s="176"/>
      <c r="N773" s="174"/>
      <c r="O773" s="176"/>
      <c r="P773" s="173"/>
      <c r="Q773" s="173"/>
      <c r="R773" s="173"/>
      <c r="S773" s="177"/>
      <c r="T773" s="173"/>
      <c r="U773" s="173"/>
      <c r="V773" s="173"/>
    </row>
    <row r="774" spans="1:22" ht="13" x14ac:dyDescent="0.15">
      <c r="A774" s="172"/>
      <c r="B774" s="173"/>
      <c r="C774" s="174"/>
      <c r="D774" s="170"/>
      <c r="E774" s="174"/>
      <c r="F774" s="170"/>
      <c r="G774" s="174"/>
      <c r="H774" s="170"/>
      <c r="I774" s="175"/>
      <c r="J774" s="174"/>
      <c r="K774" s="176"/>
      <c r="L774" s="174"/>
      <c r="M774" s="176"/>
      <c r="N774" s="174"/>
      <c r="O774" s="176"/>
      <c r="P774" s="173"/>
      <c r="Q774" s="173"/>
      <c r="R774" s="173"/>
      <c r="S774" s="177"/>
      <c r="T774" s="173"/>
      <c r="U774" s="173"/>
      <c r="V774" s="173"/>
    </row>
    <row r="775" spans="1:22" ht="13" x14ac:dyDescent="0.15">
      <c r="A775" s="172"/>
      <c r="B775" s="173"/>
      <c r="C775" s="174"/>
      <c r="D775" s="170"/>
      <c r="E775" s="174"/>
      <c r="F775" s="170"/>
      <c r="G775" s="174"/>
      <c r="H775" s="170"/>
      <c r="I775" s="175"/>
      <c r="J775" s="174"/>
      <c r="K775" s="176"/>
      <c r="L775" s="174"/>
      <c r="M775" s="176"/>
      <c r="N775" s="174"/>
      <c r="O775" s="176"/>
      <c r="P775" s="173"/>
      <c r="Q775" s="173"/>
      <c r="R775" s="173"/>
      <c r="S775" s="177"/>
      <c r="T775" s="173"/>
      <c r="U775" s="173"/>
      <c r="V775" s="173"/>
    </row>
    <row r="776" spans="1:22" ht="13" x14ac:dyDescent="0.15">
      <c r="A776" s="172"/>
      <c r="B776" s="173"/>
      <c r="C776" s="174"/>
      <c r="D776" s="170"/>
      <c r="E776" s="174"/>
      <c r="F776" s="170"/>
      <c r="G776" s="174"/>
      <c r="H776" s="170"/>
      <c r="I776" s="175"/>
      <c r="J776" s="174"/>
      <c r="K776" s="176"/>
      <c r="L776" s="174"/>
      <c r="M776" s="176"/>
      <c r="N776" s="174"/>
      <c r="O776" s="176"/>
      <c r="P776" s="173"/>
      <c r="Q776" s="173"/>
      <c r="R776" s="173"/>
      <c r="S776" s="177"/>
      <c r="T776" s="173"/>
      <c r="U776" s="173"/>
      <c r="V776" s="173"/>
    </row>
    <row r="777" spans="1:22" ht="13" x14ac:dyDescent="0.15">
      <c r="A777" s="172"/>
      <c r="B777" s="173"/>
      <c r="C777" s="174"/>
      <c r="D777" s="170"/>
      <c r="E777" s="174"/>
      <c r="F777" s="170"/>
      <c r="G777" s="174"/>
      <c r="H777" s="170"/>
      <c r="I777" s="175"/>
      <c r="J777" s="174"/>
      <c r="K777" s="176"/>
      <c r="L777" s="174"/>
      <c r="M777" s="176"/>
      <c r="N777" s="174"/>
      <c r="O777" s="176"/>
      <c r="P777" s="173"/>
      <c r="Q777" s="173"/>
      <c r="R777" s="173"/>
      <c r="S777" s="177"/>
      <c r="T777" s="173"/>
      <c r="U777" s="173"/>
      <c r="V777" s="173"/>
    </row>
    <row r="778" spans="1:22" ht="13" x14ac:dyDescent="0.15">
      <c r="A778" s="172"/>
      <c r="B778" s="173"/>
      <c r="C778" s="174"/>
      <c r="D778" s="170"/>
      <c r="E778" s="174"/>
      <c r="F778" s="170"/>
      <c r="G778" s="174"/>
      <c r="H778" s="170"/>
      <c r="I778" s="175"/>
      <c r="J778" s="174"/>
      <c r="K778" s="176"/>
      <c r="L778" s="174"/>
      <c r="M778" s="176"/>
      <c r="N778" s="174"/>
      <c r="O778" s="176"/>
      <c r="P778" s="173"/>
      <c r="Q778" s="173"/>
      <c r="R778" s="173"/>
      <c r="S778" s="177"/>
      <c r="T778" s="173"/>
      <c r="U778" s="173"/>
      <c r="V778" s="173"/>
    </row>
    <row r="779" spans="1:22" ht="13" x14ac:dyDescent="0.15">
      <c r="A779" s="172"/>
      <c r="B779" s="173"/>
      <c r="C779" s="174"/>
      <c r="D779" s="170"/>
      <c r="E779" s="174"/>
      <c r="F779" s="170"/>
      <c r="G779" s="174"/>
      <c r="H779" s="170"/>
      <c r="I779" s="175"/>
      <c r="J779" s="174"/>
      <c r="K779" s="176"/>
      <c r="L779" s="174"/>
      <c r="M779" s="176"/>
      <c r="N779" s="174"/>
      <c r="O779" s="176"/>
      <c r="P779" s="173"/>
      <c r="Q779" s="173"/>
      <c r="R779" s="173"/>
      <c r="S779" s="177"/>
      <c r="T779" s="173"/>
      <c r="U779" s="173"/>
      <c r="V779" s="173"/>
    </row>
    <row r="780" spans="1:22" ht="13" x14ac:dyDescent="0.15">
      <c r="A780" s="172"/>
      <c r="B780" s="173"/>
      <c r="C780" s="174"/>
      <c r="D780" s="170"/>
      <c r="E780" s="174"/>
      <c r="F780" s="170"/>
      <c r="G780" s="174"/>
      <c r="H780" s="170"/>
      <c r="I780" s="175"/>
      <c r="J780" s="174"/>
      <c r="K780" s="176"/>
      <c r="L780" s="174"/>
      <c r="M780" s="176"/>
      <c r="N780" s="174"/>
      <c r="O780" s="176"/>
      <c r="P780" s="173"/>
      <c r="Q780" s="173"/>
      <c r="R780" s="173"/>
      <c r="S780" s="177"/>
      <c r="T780" s="173"/>
      <c r="U780" s="173"/>
      <c r="V780" s="173"/>
    </row>
    <row r="781" spans="1:22" ht="13" x14ac:dyDescent="0.15">
      <c r="A781" s="172"/>
      <c r="B781" s="173"/>
      <c r="C781" s="174"/>
      <c r="D781" s="170"/>
      <c r="E781" s="174"/>
      <c r="F781" s="170"/>
      <c r="G781" s="174"/>
      <c r="H781" s="170"/>
      <c r="I781" s="175"/>
      <c r="J781" s="174"/>
      <c r="K781" s="176"/>
      <c r="L781" s="174"/>
      <c r="M781" s="176"/>
      <c r="N781" s="174"/>
      <c r="O781" s="176"/>
      <c r="P781" s="173"/>
      <c r="Q781" s="173"/>
      <c r="R781" s="173"/>
      <c r="S781" s="177"/>
      <c r="T781" s="173"/>
      <c r="U781" s="173"/>
      <c r="V781" s="173"/>
    </row>
    <row r="782" spans="1:22" ht="13" x14ac:dyDescent="0.15">
      <c r="A782" s="172"/>
      <c r="B782" s="173"/>
      <c r="C782" s="174"/>
      <c r="D782" s="170"/>
      <c r="E782" s="174"/>
      <c r="F782" s="170"/>
      <c r="G782" s="174"/>
      <c r="H782" s="170"/>
      <c r="I782" s="175"/>
      <c r="J782" s="174"/>
      <c r="K782" s="176"/>
      <c r="L782" s="174"/>
      <c r="M782" s="176"/>
      <c r="N782" s="174"/>
      <c r="O782" s="176"/>
      <c r="P782" s="173"/>
      <c r="Q782" s="173"/>
      <c r="R782" s="173"/>
      <c r="S782" s="177"/>
      <c r="T782" s="173"/>
      <c r="U782" s="173"/>
      <c r="V782" s="173"/>
    </row>
    <row r="783" spans="1:22" ht="13" x14ac:dyDescent="0.15">
      <c r="A783" s="172"/>
      <c r="B783" s="173"/>
      <c r="C783" s="174"/>
      <c r="D783" s="170"/>
      <c r="E783" s="174"/>
      <c r="F783" s="170"/>
      <c r="G783" s="174"/>
      <c r="H783" s="170"/>
      <c r="I783" s="175"/>
      <c r="J783" s="174"/>
      <c r="K783" s="176"/>
      <c r="L783" s="174"/>
      <c r="M783" s="176"/>
      <c r="N783" s="174"/>
      <c r="O783" s="176"/>
      <c r="P783" s="173"/>
      <c r="Q783" s="173"/>
      <c r="R783" s="173"/>
      <c r="S783" s="177"/>
      <c r="T783" s="173"/>
      <c r="U783" s="173"/>
      <c r="V783" s="173"/>
    </row>
    <row r="784" spans="1:22" ht="13" x14ac:dyDescent="0.15">
      <c r="A784" s="172"/>
      <c r="B784" s="173"/>
      <c r="C784" s="174"/>
      <c r="D784" s="170"/>
      <c r="E784" s="174"/>
      <c r="F784" s="170"/>
      <c r="G784" s="174"/>
      <c r="H784" s="170"/>
      <c r="I784" s="175"/>
      <c r="J784" s="174"/>
      <c r="K784" s="176"/>
      <c r="L784" s="174"/>
      <c r="M784" s="176"/>
      <c r="N784" s="174"/>
      <c r="O784" s="176"/>
      <c r="P784" s="173"/>
      <c r="Q784" s="173"/>
      <c r="R784" s="173"/>
      <c r="S784" s="177"/>
      <c r="T784" s="173"/>
      <c r="U784" s="173"/>
      <c r="V784" s="173"/>
    </row>
    <row r="785" spans="1:22" ht="13" x14ac:dyDescent="0.15">
      <c r="A785" s="172"/>
      <c r="B785" s="173"/>
      <c r="C785" s="174"/>
      <c r="D785" s="170"/>
      <c r="E785" s="174"/>
      <c r="F785" s="170"/>
      <c r="G785" s="174"/>
      <c r="H785" s="170"/>
      <c r="I785" s="175"/>
      <c r="J785" s="174"/>
      <c r="K785" s="176"/>
      <c r="L785" s="174"/>
      <c r="M785" s="176"/>
      <c r="N785" s="174"/>
      <c r="O785" s="176"/>
      <c r="P785" s="173"/>
      <c r="Q785" s="173"/>
      <c r="R785" s="173"/>
      <c r="S785" s="177"/>
      <c r="T785" s="173"/>
      <c r="U785" s="173"/>
      <c r="V785" s="173"/>
    </row>
    <row r="786" spans="1:22" ht="13" x14ac:dyDescent="0.15">
      <c r="A786" s="172"/>
      <c r="B786" s="173"/>
      <c r="C786" s="174"/>
      <c r="D786" s="170"/>
      <c r="E786" s="174"/>
      <c r="F786" s="170"/>
      <c r="G786" s="174"/>
      <c r="H786" s="170"/>
      <c r="I786" s="175"/>
      <c r="J786" s="174"/>
      <c r="K786" s="176"/>
      <c r="L786" s="174"/>
      <c r="M786" s="176"/>
      <c r="N786" s="174"/>
      <c r="O786" s="176"/>
      <c r="P786" s="173"/>
      <c r="Q786" s="173"/>
      <c r="R786" s="173"/>
      <c r="S786" s="177"/>
      <c r="T786" s="173"/>
      <c r="U786" s="173"/>
      <c r="V786" s="173"/>
    </row>
    <row r="787" spans="1:22" ht="13" x14ac:dyDescent="0.15">
      <c r="A787" s="172"/>
      <c r="B787" s="173"/>
      <c r="C787" s="174"/>
      <c r="D787" s="170"/>
      <c r="E787" s="174"/>
      <c r="F787" s="170"/>
      <c r="G787" s="174"/>
      <c r="H787" s="170"/>
      <c r="I787" s="175"/>
      <c r="J787" s="174"/>
      <c r="K787" s="176"/>
      <c r="L787" s="174"/>
      <c r="M787" s="176"/>
      <c r="N787" s="174"/>
      <c r="O787" s="176"/>
      <c r="P787" s="173"/>
      <c r="Q787" s="173"/>
      <c r="R787" s="173"/>
      <c r="S787" s="177"/>
      <c r="T787" s="173"/>
      <c r="U787" s="173"/>
      <c r="V787" s="173"/>
    </row>
    <row r="788" spans="1:22" ht="13" x14ac:dyDescent="0.15">
      <c r="A788" s="172"/>
      <c r="B788" s="173"/>
      <c r="C788" s="174"/>
      <c r="D788" s="170"/>
      <c r="E788" s="174"/>
      <c r="F788" s="170"/>
      <c r="G788" s="174"/>
      <c r="H788" s="170"/>
      <c r="I788" s="175"/>
      <c r="J788" s="174"/>
      <c r="K788" s="176"/>
      <c r="L788" s="174"/>
      <c r="M788" s="176"/>
      <c r="N788" s="174"/>
      <c r="O788" s="176"/>
      <c r="P788" s="173"/>
      <c r="Q788" s="173"/>
      <c r="R788" s="173"/>
      <c r="S788" s="177"/>
      <c r="T788" s="173"/>
      <c r="U788" s="173"/>
      <c r="V788" s="173"/>
    </row>
    <row r="789" spans="1:22" ht="13" x14ac:dyDescent="0.15">
      <c r="A789" s="172"/>
      <c r="B789" s="173"/>
      <c r="C789" s="174"/>
      <c r="D789" s="170"/>
      <c r="E789" s="174"/>
      <c r="F789" s="170"/>
      <c r="G789" s="174"/>
      <c r="H789" s="170"/>
      <c r="I789" s="175"/>
      <c r="J789" s="174"/>
      <c r="K789" s="176"/>
      <c r="L789" s="174"/>
      <c r="M789" s="176"/>
      <c r="N789" s="174"/>
      <c r="O789" s="176"/>
      <c r="P789" s="173"/>
      <c r="Q789" s="173"/>
      <c r="R789" s="173"/>
      <c r="S789" s="177"/>
      <c r="T789" s="173"/>
      <c r="U789" s="173"/>
      <c r="V789" s="173"/>
    </row>
    <row r="790" spans="1:22" ht="13" x14ac:dyDescent="0.15">
      <c r="A790" s="172"/>
      <c r="B790" s="173"/>
      <c r="C790" s="174"/>
      <c r="D790" s="170"/>
      <c r="E790" s="174"/>
      <c r="F790" s="170"/>
      <c r="G790" s="174"/>
      <c r="H790" s="170"/>
      <c r="I790" s="175"/>
      <c r="J790" s="174"/>
      <c r="K790" s="176"/>
      <c r="L790" s="174"/>
      <c r="M790" s="176"/>
      <c r="N790" s="174"/>
      <c r="O790" s="176"/>
      <c r="P790" s="173"/>
      <c r="Q790" s="173"/>
      <c r="R790" s="173"/>
      <c r="S790" s="177"/>
      <c r="T790" s="173"/>
      <c r="U790" s="173"/>
      <c r="V790" s="173"/>
    </row>
    <row r="791" spans="1:22" ht="13" x14ac:dyDescent="0.15">
      <c r="A791" s="172"/>
      <c r="B791" s="173"/>
      <c r="C791" s="174"/>
      <c r="D791" s="170"/>
      <c r="E791" s="174"/>
      <c r="F791" s="170"/>
      <c r="G791" s="174"/>
      <c r="H791" s="170"/>
      <c r="I791" s="175"/>
      <c r="J791" s="174"/>
      <c r="K791" s="176"/>
      <c r="L791" s="174"/>
      <c r="M791" s="176"/>
      <c r="N791" s="174"/>
      <c r="O791" s="176"/>
      <c r="P791" s="173"/>
      <c r="Q791" s="173"/>
      <c r="R791" s="173"/>
      <c r="S791" s="177"/>
      <c r="T791" s="173"/>
      <c r="U791" s="173"/>
      <c r="V791" s="173"/>
    </row>
    <row r="792" spans="1:22" ht="13" x14ac:dyDescent="0.15">
      <c r="A792" s="172"/>
      <c r="B792" s="173"/>
      <c r="C792" s="174"/>
      <c r="D792" s="170"/>
      <c r="E792" s="174"/>
      <c r="F792" s="170"/>
      <c r="G792" s="174"/>
      <c r="H792" s="170"/>
      <c r="I792" s="175"/>
      <c r="J792" s="174"/>
      <c r="K792" s="176"/>
      <c r="L792" s="174"/>
      <c r="M792" s="176"/>
      <c r="N792" s="174"/>
      <c r="O792" s="176"/>
      <c r="P792" s="173"/>
      <c r="Q792" s="173"/>
      <c r="R792" s="173"/>
      <c r="S792" s="177"/>
      <c r="T792" s="173"/>
      <c r="U792" s="173"/>
      <c r="V792" s="173"/>
    </row>
    <row r="793" spans="1:22" ht="13" x14ac:dyDescent="0.15">
      <c r="A793" s="172"/>
      <c r="B793" s="173"/>
      <c r="C793" s="174"/>
      <c r="D793" s="170"/>
      <c r="E793" s="174"/>
      <c r="F793" s="170"/>
      <c r="G793" s="174"/>
      <c r="H793" s="170"/>
      <c r="I793" s="175"/>
      <c r="J793" s="174"/>
      <c r="K793" s="176"/>
      <c r="L793" s="174"/>
      <c r="M793" s="176"/>
      <c r="N793" s="174"/>
      <c r="O793" s="176"/>
      <c r="P793" s="173"/>
      <c r="Q793" s="173"/>
      <c r="R793" s="173"/>
      <c r="S793" s="177"/>
      <c r="T793" s="173"/>
      <c r="U793" s="173"/>
      <c r="V793" s="173"/>
    </row>
    <row r="794" spans="1:22" ht="13" x14ac:dyDescent="0.15">
      <c r="A794" s="172"/>
      <c r="B794" s="173"/>
      <c r="C794" s="174"/>
      <c r="D794" s="170"/>
      <c r="E794" s="174"/>
      <c r="F794" s="170"/>
      <c r="G794" s="174"/>
      <c r="H794" s="170"/>
      <c r="I794" s="175"/>
      <c r="J794" s="174"/>
      <c r="K794" s="176"/>
      <c r="L794" s="174"/>
      <c r="M794" s="176"/>
      <c r="N794" s="174"/>
      <c r="O794" s="176"/>
      <c r="P794" s="173"/>
      <c r="Q794" s="173"/>
      <c r="R794" s="173"/>
      <c r="S794" s="177"/>
      <c r="T794" s="173"/>
      <c r="U794" s="173"/>
      <c r="V794" s="173"/>
    </row>
    <row r="795" spans="1:22" ht="13" x14ac:dyDescent="0.15">
      <c r="A795" s="172"/>
      <c r="B795" s="173"/>
      <c r="C795" s="174"/>
      <c r="D795" s="170"/>
      <c r="E795" s="174"/>
      <c r="F795" s="170"/>
      <c r="G795" s="174"/>
      <c r="H795" s="170"/>
      <c r="I795" s="175"/>
      <c r="J795" s="174"/>
      <c r="K795" s="176"/>
      <c r="L795" s="174"/>
      <c r="M795" s="176"/>
      <c r="N795" s="174"/>
      <c r="O795" s="176"/>
      <c r="P795" s="173"/>
      <c r="Q795" s="173"/>
      <c r="R795" s="173"/>
      <c r="S795" s="177"/>
      <c r="T795" s="173"/>
      <c r="U795" s="173"/>
      <c r="V795" s="173"/>
    </row>
    <row r="796" spans="1:22" ht="13" x14ac:dyDescent="0.15">
      <c r="A796" s="172"/>
      <c r="B796" s="173"/>
      <c r="C796" s="174"/>
      <c r="D796" s="170"/>
      <c r="E796" s="174"/>
      <c r="F796" s="170"/>
      <c r="G796" s="174"/>
      <c r="H796" s="170"/>
      <c r="I796" s="175"/>
      <c r="J796" s="174"/>
      <c r="K796" s="176"/>
      <c r="L796" s="174"/>
      <c r="M796" s="176"/>
      <c r="N796" s="174"/>
      <c r="O796" s="176"/>
      <c r="P796" s="173"/>
      <c r="Q796" s="173"/>
      <c r="R796" s="173"/>
      <c r="S796" s="177"/>
      <c r="T796" s="173"/>
      <c r="U796" s="173"/>
      <c r="V796" s="173"/>
    </row>
    <row r="797" spans="1:22" ht="13" x14ac:dyDescent="0.15">
      <c r="A797" s="172"/>
      <c r="B797" s="173"/>
      <c r="C797" s="174"/>
      <c r="D797" s="170"/>
      <c r="E797" s="174"/>
      <c r="F797" s="170"/>
      <c r="G797" s="174"/>
      <c r="H797" s="170"/>
      <c r="I797" s="175"/>
      <c r="J797" s="174"/>
      <c r="K797" s="176"/>
      <c r="L797" s="174"/>
      <c r="M797" s="176"/>
      <c r="N797" s="174"/>
      <c r="O797" s="176"/>
      <c r="P797" s="173"/>
      <c r="Q797" s="173"/>
      <c r="R797" s="173"/>
      <c r="S797" s="177"/>
      <c r="T797" s="173"/>
      <c r="U797" s="173"/>
      <c r="V797" s="173"/>
    </row>
    <row r="798" spans="1:22" ht="13" x14ac:dyDescent="0.15">
      <c r="A798" s="172"/>
      <c r="B798" s="173"/>
      <c r="C798" s="174"/>
      <c r="D798" s="170"/>
      <c r="E798" s="174"/>
      <c r="F798" s="170"/>
      <c r="G798" s="174"/>
      <c r="H798" s="170"/>
      <c r="I798" s="175"/>
      <c r="J798" s="174"/>
      <c r="K798" s="176"/>
      <c r="L798" s="174"/>
      <c r="M798" s="176"/>
      <c r="N798" s="174"/>
      <c r="O798" s="176"/>
      <c r="P798" s="173"/>
      <c r="Q798" s="173"/>
      <c r="R798" s="173"/>
      <c r="S798" s="177"/>
      <c r="T798" s="173"/>
      <c r="U798" s="173"/>
      <c r="V798" s="173"/>
    </row>
    <row r="799" spans="1:22" ht="13" x14ac:dyDescent="0.15">
      <c r="A799" s="172"/>
      <c r="B799" s="173"/>
      <c r="C799" s="174"/>
      <c r="D799" s="170"/>
      <c r="E799" s="174"/>
      <c r="F799" s="170"/>
      <c r="G799" s="174"/>
      <c r="H799" s="170"/>
      <c r="I799" s="175"/>
      <c r="J799" s="174"/>
      <c r="K799" s="176"/>
      <c r="L799" s="174"/>
      <c r="M799" s="176"/>
      <c r="N799" s="174"/>
      <c r="O799" s="176"/>
      <c r="P799" s="173"/>
      <c r="Q799" s="173"/>
      <c r="R799" s="173"/>
      <c r="S799" s="177"/>
      <c r="T799" s="173"/>
      <c r="U799" s="173"/>
      <c r="V799" s="173"/>
    </row>
    <row r="800" spans="1:22" ht="13" x14ac:dyDescent="0.15">
      <c r="A800" s="172"/>
      <c r="B800" s="173"/>
      <c r="C800" s="174"/>
      <c r="D800" s="170"/>
      <c r="E800" s="174"/>
      <c r="F800" s="170"/>
      <c r="G800" s="174"/>
      <c r="H800" s="170"/>
      <c r="I800" s="175"/>
      <c r="J800" s="174"/>
      <c r="K800" s="176"/>
      <c r="L800" s="174"/>
      <c r="M800" s="176"/>
      <c r="N800" s="174"/>
      <c r="O800" s="176"/>
      <c r="P800" s="173"/>
      <c r="Q800" s="173"/>
      <c r="R800" s="173"/>
      <c r="S800" s="177"/>
      <c r="T800" s="173"/>
      <c r="U800" s="173"/>
      <c r="V800" s="173"/>
    </row>
    <row r="801" spans="1:22" ht="13" x14ac:dyDescent="0.15">
      <c r="A801" s="172"/>
      <c r="B801" s="173"/>
      <c r="C801" s="174"/>
      <c r="D801" s="170"/>
      <c r="E801" s="174"/>
      <c r="F801" s="170"/>
      <c r="G801" s="174"/>
      <c r="H801" s="170"/>
      <c r="I801" s="175"/>
      <c r="J801" s="174"/>
      <c r="K801" s="176"/>
      <c r="L801" s="174"/>
      <c r="M801" s="176"/>
      <c r="N801" s="174"/>
      <c r="O801" s="176"/>
      <c r="P801" s="173"/>
      <c r="Q801" s="173"/>
      <c r="R801" s="173"/>
      <c r="S801" s="177"/>
      <c r="T801" s="173"/>
      <c r="U801" s="173"/>
      <c r="V801" s="173"/>
    </row>
    <row r="802" spans="1:22" ht="13" x14ac:dyDescent="0.15">
      <c r="A802" s="172"/>
      <c r="B802" s="173"/>
      <c r="C802" s="174"/>
      <c r="D802" s="170"/>
      <c r="E802" s="174"/>
      <c r="F802" s="170"/>
      <c r="G802" s="174"/>
      <c r="H802" s="170"/>
      <c r="I802" s="175"/>
      <c r="J802" s="174"/>
      <c r="K802" s="176"/>
      <c r="L802" s="174"/>
      <c r="M802" s="176"/>
      <c r="N802" s="174"/>
      <c r="O802" s="176"/>
      <c r="P802" s="173"/>
      <c r="Q802" s="173"/>
      <c r="R802" s="173"/>
      <c r="S802" s="177"/>
      <c r="T802" s="173"/>
      <c r="U802" s="173"/>
      <c r="V802" s="173"/>
    </row>
    <row r="803" spans="1:22" ht="13" x14ac:dyDescent="0.15">
      <c r="A803" s="172"/>
      <c r="B803" s="173"/>
      <c r="C803" s="174"/>
      <c r="D803" s="170"/>
      <c r="E803" s="174"/>
      <c r="F803" s="170"/>
      <c r="G803" s="174"/>
      <c r="H803" s="170"/>
      <c r="I803" s="175"/>
      <c r="J803" s="174"/>
      <c r="K803" s="176"/>
      <c r="L803" s="174"/>
      <c r="M803" s="176"/>
      <c r="N803" s="174"/>
      <c r="O803" s="176"/>
      <c r="P803" s="173"/>
      <c r="Q803" s="173"/>
      <c r="R803" s="173"/>
      <c r="S803" s="177"/>
      <c r="T803" s="173"/>
      <c r="U803" s="173"/>
      <c r="V803" s="173"/>
    </row>
    <row r="804" spans="1:22" ht="13" x14ac:dyDescent="0.15">
      <c r="A804" s="172"/>
      <c r="B804" s="173"/>
      <c r="C804" s="174"/>
      <c r="D804" s="170"/>
      <c r="E804" s="174"/>
      <c r="F804" s="170"/>
      <c r="G804" s="174"/>
      <c r="H804" s="170"/>
      <c r="I804" s="175"/>
      <c r="J804" s="174"/>
      <c r="K804" s="176"/>
      <c r="L804" s="174"/>
      <c r="M804" s="176"/>
      <c r="N804" s="174"/>
      <c r="O804" s="176"/>
      <c r="P804" s="173"/>
      <c r="Q804" s="173"/>
      <c r="R804" s="173"/>
      <c r="S804" s="177"/>
      <c r="T804" s="173"/>
      <c r="U804" s="173"/>
      <c r="V804" s="173"/>
    </row>
    <row r="805" spans="1:22" ht="13" x14ac:dyDescent="0.15">
      <c r="A805" s="172"/>
      <c r="B805" s="173"/>
      <c r="C805" s="174"/>
      <c r="D805" s="170"/>
      <c r="E805" s="174"/>
      <c r="F805" s="170"/>
      <c r="G805" s="174"/>
      <c r="H805" s="170"/>
      <c r="I805" s="175"/>
      <c r="J805" s="174"/>
      <c r="K805" s="176"/>
      <c r="L805" s="174"/>
      <c r="M805" s="176"/>
      <c r="N805" s="174"/>
      <c r="O805" s="176"/>
      <c r="P805" s="173"/>
      <c r="Q805" s="173"/>
      <c r="R805" s="173"/>
      <c r="S805" s="177"/>
      <c r="T805" s="173"/>
      <c r="U805" s="173"/>
      <c r="V805" s="173"/>
    </row>
    <row r="806" spans="1:22" ht="13" x14ac:dyDescent="0.15">
      <c r="A806" s="172"/>
      <c r="B806" s="173"/>
      <c r="C806" s="174"/>
      <c r="D806" s="170"/>
      <c r="E806" s="174"/>
      <c r="F806" s="170"/>
      <c r="G806" s="174"/>
      <c r="H806" s="170"/>
      <c r="I806" s="175"/>
      <c r="J806" s="174"/>
      <c r="K806" s="176"/>
      <c r="L806" s="174"/>
      <c r="M806" s="176"/>
      <c r="N806" s="174"/>
      <c r="O806" s="176"/>
      <c r="P806" s="173"/>
      <c r="Q806" s="173"/>
      <c r="R806" s="173"/>
      <c r="S806" s="177"/>
      <c r="T806" s="173"/>
      <c r="U806" s="173"/>
      <c r="V806" s="173"/>
    </row>
    <row r="807" spans="1:22" ht="13" x14ac:dyDescent="0.15">
      <c r="A807" s="172"/>
      <c r="B807" s="173"/>
      <c r="C807" s="174"/>
      <c r="D807" s="170"/>
      <c r="E807" s="174"/>
      <c r="F807" s="170"/>
      <c r="G807" s="174"/>
      <c r="H807" s="170"/>
      <c r="I807" s="175"/>
      <c r="J807" s="174"/>
      <c r="K807" s="176"/>
      <c r="L807" s="174"/>
      <c r="M807" s="176"/>
      <c r="N807" s="174"/>
      <c r="O807" s="176"/>
      <c r="P807" s="173"/>
      <c r="Q807" s="173"/>
      <c r="R807" s="173"/>
      <c r="S807" s="177"/>
      <c r="T807" s="173"/>
      <c r="U807" s="173"/>
      <c r="V807" s="173"/>
    </row>
    <row r="808" spans="1:22" ht="13" x14ac:dyDescent="0.15">
      <c r="A808" s="172"/>
      <c r="B808" s="173"/>
      <c r="C808" s="174"/>
      <c r="D808" s="170"/>
      <c r="E808" s="174"/>
      <c r="F808" s="170"/>
      <c r="G808" s="174"/>
      <c r="H808" s="170"/>
      <c r="I808" s="175"/>
      <c r="J808" s="174"/>
      <c r="K808" s="176"/>
      <c r="L808" s="174"/>
      <c r="M808" s="176"/>
      <c r="N808" s="174"/>
      <c r="O808" s="176"/>
      <c r="P808" s="173"/>
      <c r="Q808" s="173"/>
      <c r="R808" s="173"/>
      <c r="S808" s="177"/>
      <c r="T808" s="173"/>
      <c r="U808" s="173"/>
      <c r="V808" s="173"/>
    </row>
    <row r="809" spans="1:22" ht="13" x14ac:dyDescent="0.15">
      <c r="A809" s="172"/>
      <c r="B809" s="173"/>
      <c r="C809" s="174"/>
      <c r="D809" s="170"/>
      <c r="E809" s="174"/>
      <c r="F809" s="170"/>
      <c r="G809" s="174"/>
      <c r="H809" s="170"/>
      <c r="I809" s="175"/>
      <c r="J809" s="174"/>
      <c r="K809" s="176"/>
      <c r="L809" s="174"/>
      <c r="M809" s="176"/>
      <c r="N809" s="174"/>
      <c r="O809" s="176"/>
      <c r="P809" s="173"/>
      <c r="Q809" s="173"/>
      <c r="R809" s="173"/>
      <c r="S809" s="177"/>
      <c r="T809" s="173"/>
      <c r="U809" s="173"/>
      <c r="V809" s="173"/>
    </row>
    <row r="810" spans="1:22" ht="13" x14ac:dyDescent="0.15">
      <c r="A810" s="172"/>
      <c r="B810" s="173"/>
      <c r="C810" s="174"/>
      <c r="D810" s="170"/>
      <c r="E810" s="174"/>
      <c r="F810" s="170"/>
      <c r="G810" s="174"/>
      <c r="H810" s="170"/>
      <c r="I810" s="175"/>
      <c r="J810" s="174"/>
      <c r="K810" s="176"/>
      <c r="L810" s="174"/>
      <c r="M810" s="176"/>
      <c r="N810" s="174"/>
      <c r="O810" s="176"/>
      <c r="P810" s="173"/>
      <c r="Q810" s="173"/>
      <c r="R810" s="173"/>
      <c r="S810" s="177"/>
      <c r="T810" s="173"/>
      <c r="U810" s="173"/>
      <c r="V810" s="173"/>
    </row>
    <row r="811" spans="1:22" ht="13" x14ac:dyDescent="0.15">
      <c r="A811" s="172"/>
      <c r="B811" s="173"/>
      <c r="C811" s="174"/>
      <c r="D811" s="170"/>
      <c r="E811" s="174"/>
      <c r="F811" s="170"/>
      <c r="G811" s="174"/>
      <c r="H811" s="170"/>
      <c r="I811" s="175"/>
      <c r="J811" s="174"/>
      <c r="K811" s="176"/>
      <c r="L811" s="174"/>
      <c r="M811" s="176"/>
      <c r="N811" s="174"/>
      <c r="O811" s="176"/>
      <c r="P811" s="173"/>
      <c r="Q811" s="173"/>
      <c r="R811" s="173"/>
      <c r="S811" s="177"/>
      <c r="T811" s="173"/>
      <c r="U811" s="173"/>
      <c r="V811" s="173"/>
    </row>
    <row r="812" spans="1:22" ht="13" x14ac:dyDescent="0.15">
      <c r="A812" s="172"/>
      <c r="B812" s="173"/>
      <c r="C812" s="174"/>
      <c r="D812" s="170"/>
      <c r="E812" s="174"/>
      <c r="F812" s="170"/>
      <c r="G812" s="174"/>
      <c r="H812" s="170"/>
      <c r="I812" s="175"/>
      <c r="J812" s="174"/>
      <c r="K812" s="176"/>
      <c r="L812" s="174"/>
      <c r="M812" s="176"/>
      <c r="N812" s="174"/>
      <c r="O812" s="176"/>
      <c r="P812" s="173"/>
      <c r="Q812" s="173"/>
      <c r="R812" s="173"/>
      <c r="S812" s="177"/>
      <c r="T812" s="173"/>
      <c r="U812" s="173"/>
      <c r="V812" s="173"/>
    </row>
    <row r="813" spans="1:22" ht="13" x14ac:dyDescent="0.15">
      <c r="A813" s="172"/>
      <c r="B813" s="173"/>
      <c r="C813" s="174"/>
      <c r="D813" s="170"/>
      <c r="E813" s="174"/>
      <c r="F813" s="170"/>
      <c r="G813" s="174"/>
      <c r="H813" s="170"/>
      <c r="I813" s="175"/>
      <c r="J813" s="174"/>
      <c r="K813" s="176"/>
      <c r="L813" s="174"/>
      <c r="M813" s="176"/>
      <c r="N813" s="174"/>
      <c r="O813" s="176"/>
      <c r="P813" s="173"/>
      <c r="Q813" s="173"/>
      <c r="R813" s="173"/>
      <c r="S813" s="177"/>
      <c r="T813" s="173"/>
      <c r="U813" s="173"/>
      <c r="V813" s="173"/>
    </row>
    <row r="814" spans="1:22" ht="13" x14ac:dyDescent="0.15">
      <c r="A814" s="172"/>
      <c r="B814" s="173"/>
      <c r="C814" s="174"/>
      <c r="D814" s="170"/>
      <c r="E814" s="174"/>
      <c r="F814" s="170"/>
      <c r="G814" s="174"/>
      <c r="H814" s="170"/>
      <c r="I814" s="175"/>
      <c r="J814" s="174"/>
      <c r="K814" s="176"/>
      <c r="L814" s="174"/>
      <c r="M814" s="176"/>
      <c r="N814" s="174"/>
      <c r="O814" s="176"/>
      <c r="P814" s="173"/>
      <c r="Q814" s="173"/>
      <c r="R814" s="173"/>
      <c r="S814" s="177"/>
      <c r="T814" s="173"/>
      <c r="U814" s="173"/>
      <c r="V814" s="173"/>
    </row>
    <row r="815" spans="1:22" ht="13" x14ac:dyDescent="0.15">
      <c r="A815" s="172"/>
      <c r="B815" s="173"/>
      <c r="C815" s="174"/>
      <c r="D815" s="170"/>
      <c r="E815" s="174"/>
      <c r="F815" s="170"/>
      <c r="G815" s="174"/>
      <c r="H815" s="170"/>
      <c r="I815" s="175"/>
      <c r="J815" s="174"/>
      <c r="K815" s="176"/>
      <c r="L815" s="174"/>
      <c r="M815" s="176"/>
      <c r="N815" s="174"/>
      <c r="O815" s="176"/>
      <c r="P815" s="173"/>
      <c r="Q815" s="173"/>
      <c r="R815" s="173"/>
      <c r="S815" s="177"/>
      <c r="T815" s="173"/>
      <c r="U815" s="173"/>
      <c r="V815" s="173"/>
    </row>
    <row r="816" spans="1:22" ht="13" x14ac:dyDescent="0.15">
      <c r="A816" s="172"/>
      <c r="B816" s="173"/>
      <c r="C816" s="174"/>
      <c r="D816" s="170"/>
      <c r="E816" s="174"/>
      <c r="F816" s="170"/>
      <c r="G816" s="174"/>
      <c r="H816" s="170"/>
      <c r="I816" s="175"/>
      <c r="J816" s="174"/>
      <c r="K816" s="176"/>
      <c r="L816" s="174"/>
      <c r="M816" s="176"/>
      <c r="N816" s="174"/>
      <c r="O816" s="176"/>
      <c r="P816" s="173"/>
      <c r="Q816" s="173"/>
      <c r="R816" s="173"/>
      <c r="S816" s="177"/>
      <c r="T816" s="173"/>
      <c r="U816" s="173"/>
      <c r="V816" s="173"/>
    </row>
    <row r="817" spans="1:22" ht="13" x14ac:dyDescent="0.15">
      <c r="A817" s="172"/>
      <c r="B817" s="173"/>
      <c r="C817" s="174"/>
      <c r="D817" s="170"/>
      <c r="E817" s="174"/>
      <c r="F817" s="170"/>
      <c r="G817" s="174"/>
      <c r="H817" s="170"/>
      <c r="I817" s="175"/>
      <c r="J817" s="174"/>
      <c r="K817" s="176"/>
      <c r="L817" s="174"/>
      <c r="M817" s="176"/>
      <c r="N817" s="174"/>
      <c r="O817" s="176"/>
      <c r="P817" s="173"/>
      <c r="Q817" s="173"/>
      <c r="R817" s="173"/>
      <c r="S817" s="177"/>
      <c r="T817" s="173"/>
      <c r="U817" s="173"/>
      <c r="V817" s="173"/>
    </row>
    <row r="818" spans="1:22" ht="13" x14ac:dyDescent="0.15">
      <c r="A818" s="172"/>
      <c r="B818" s="173"/>
      <c r="C818" s="174"/>
      <c r="D818" s="170"/>
      <c r="E818" s="174"/>
      <c r="F818" s="170"/>
      <c r="G818" s="174"/>
      <c r="H818" s="170"/>
      <c r="I818" s="175"/>
      <c r="J818" s="174"/>
      <c r="K818" s="176"/>
      <c r="L818" s="174"/>
      <c r="M818" s="176"/>
      <c r="N818" s="174"/>
      <c r="O818" s="176"/>
      <c r="P818" s="173"/>
      <c r="Q818" s="173"/>
      <c r="R818" s="173"/>
      <c r="S818" s="177"/>
      <c r="T818" s="173"/>
      <c r="U818" s="173"/>
      <c r="V818" s="173"/>
    </row>
    <row r="819" spans="1:22" ht="13" x14ac:dyDescent="0.15">
      <c r="A819" s="172"/>
      <c r="B819" s="173"/>
      <c r="C819" s="174"/>
      <c r="D819" s="170"/>
      <c r="E819" s="174"/>
      <c r="F819" s="170"/>
      <c r="G819" s="174"/>
      <c r="H819" s="170"/>
      <c r="I819" s="175"/>
      <c r="J819" s="174"/>
      <c r="K819" s="176"/>
      <c r="L819" s="174"/>
      <c r="M819" s="176"/>
      <c r="N819" s="174"/>
      <c r="O819" s="176"/>
      <c r="P819" s="173"/>
      <c r="Q819" s="173"/>
      <c r="R819" s="173"/>
      <c r="S819" s="177"/>
      <c r="T819" s="173"/>
      <c r="U819" s="173"/>
      <c r="V819" s="173"/>
    </row>
    <row r="820" spans="1:22" ht="13" x14ac:dyDescent="0.15">
      <c r="A820" s="172"/>
      <c r="B820" s="173"/>
      <c r="C820" s="174"/>
      <c r="D820" s="170"/>
      <c r="E820" s="174"/>
      <c r="F820" s="170"/>
      <c r="G820" s="174"/>
      <c r="H820" s="170"/>
      <c r="I820" s="175"/>
      <c r="J820" s="174"/>
      <c r="K820" s="176"/>
      <c r="L820" s="174"/>
      <c r="M820" s="176"/>
      <c r="N820" s="174"/>
      <c r="O820" s="176"/>
      <c r="P820" s="173"/>
      <c r="Q820" s="173"/>
      <c r="R820" s="173"/>
      <c r="S820" s="177"/>
      <c r="T820" s="173"/>
      <c r="U820" s="173"/>
      <c r="V820" s="173"/>
    </row>
    <row r="821" spans="1:22" ht="13" x14ac:dyDescent="0.15">
      <c r="A821" s="172"/>
      <c r="B821" s="173"/>
      <c r="C821" s="174"/>
      <c r="D821" s="170"/>
      <c r="E821" s="174"/>
      <c r="F821" s="170"/>
      <c r="G821" s="174"/>
      <c r="H821" s="170"/>
      <c r="I821" s="175"/>
      <c r="J821" s="174"/>
      <c r="K821" s="176"/>
      <c r="L821" s="174"/>
      <c r="M821" s="176"/>
      <c r="N821" s="174"/>
      <c r="O821" s="176"/>
      <c r="P821" s="173"/>
      <c r="Q821" s="173"/>
      <c r="R821" s="173"/>
      <c r="S821" s="177"/>
      <c r="T821" s="173"/>
      <c r="U821" s="173"/>
      <c r="V821" s="173"/>
    </row>
    <row r="822" spans="1:22" ht="13" x14ac:dyDescent="0.15">
      <c r="A822" s="172"/>
      <c r="B822" s="173"/>
      <c r="C822" s="174"/>
      <c r="D822" s="170"/>
      <c r="E822" s="174"/>
      <c r="F822" s="170"/>
      <c r="G822" s="174"/>
      <c r="H822" s="170"/>
      <c r="I822" s="175"/>
      <c r="J822" s="174"/>
      <c r="K822" s="176"/>
      <c r="L822" s="174"/>
      <c r="M822" s="176"/>
      <c r="N822" s="174"/>
      <c r="O822" s="176"/>
      <c r="P822" s="173"/>
      <c r="Q822" s="173"/>
      <c r="R822" s="173"/>
      <c r="S822" s="177"/>
      <c r="T822" s="173"/>
      <c r="U822" s="173"/>
      <c r="V822" s="173"/>
    </row>
    <row r="823" spans="1:22" ht="13" x14ac:dyDescent="0.15">
      <c r="A823" s="172"/>
      <c r="B823" s="173"/>
      <c r="C823" s="174"/>
      <c r="D823" s="170"/>
      <c r="E823" s="174"/>
      <c r="F823" s="170"/>
      <c r="G823" s="174"/>
      <c r="H823" s="170"/>
      <c r="I823" s="175"/>
      <c r="J823" s="174"/>
      <c r="K823" s="176"/>
      <c r="L823" s="174"/>
      <c r="M823" s="176"/>
      <c r="N823" s="174"/>
      <c r="O823" s="176"/>
      <c r="P823" s="173"/>
      <c r="Q823" s="173"/>
      <c r="R823" s="173"/>
      <c r="S823" s="177"/>
      <c r="T823" s="173"/>
      <c r="U823" s="173"/>
      <c r="V823" s="173"/>
    </row>
    <row r="824" spans="1:22" ht="13" x14ac:dyDescent="0.15">
      <c r="A824" s="172"/>
      <c r="B824" s="173"/>
      <c r="C824" s="174"/>
      <c r="D824" s="170"/>
      <c r="E824" s="174"/>
      <c r="F824" s="170"/>
      <c r="G824" s="174"/>
      <c r="H824" s="170"/>
      <c r="I824" s="175"/>
      <c r="J824" s="174"/>
      <c r="K824" s="176"/>
      <c r="L824" s="174"/>
      <c r="M824" s="176"/>
      <c r="N824" s="174"/>
      <c r="O824" s="176"/>
      <c r="P824" s="173"/>
      <c r="Q824" s="173"/>
      <c r="R824" s="173"/>
      <c r="S824" s="177"/>
      <c r="T824" s="173"/>
      <c r="U824" s="173"/>
      <c r="V824" s="173"/>
    </row>
    <row r="825" spans="1:22" ht="13" x14ac:dyDescent="0.15">
      <c r="A825" s="172"/>
      <c r="B825" s="173"/>
      <c r="C825" s="174"/>
      <c r="D825" s="170"/>
      <c r="E825" s="174"/>
      <c r="F825" s="170"/>
      <c r="G825" s="174"/>
      <c r="H825" s="170"/>
      <c r="I825" s="175"/>
      <c r="J825" s="174"/>
      <c r="K825" s="176"/>
      <c r="L825" s="174"/>
      <c r="M825" s="176"/>
      <c r="N825" s="174"/>
      <c r="O825" s="176"/>
      <c r="P825" s="173"/>
      <c r="Q825" s="173"/>
      <c r="R825" s="173"/>
      <c r="S825" s="177"/>
      <c r="T825" s="173"/>
      <c r="U825" s="173"/>
      <c r="V825" s="173"/>
    </row>
    <row r="826" spans="1:22" ht="13" x14ac:dyDescent="0.15">
      <c r="A826" s="172"/>
      <c r="B826" s="173"/>
      <c r="C826" s="174"/>
      <c r="D826" s="170"/>
      <c r="E826" s="174"/>
      <c r="F826" s="170"/>
      <c r="G826" s="174"/>
      <c r="H826" s="170"/>
      <c r="I826" s="175"/>
      <c r="J826" s="174"/>
      <c r="K826" s="176"/>
      <c r="L826" s="174"/>
      <c r="M826" s="176"/>
      <c r="N826" s="174"/>
      <c r="O826" s="176"/>
      <c r="P826" s="173"/>
      <c r="Q826" s="173"/>
      <c r="R826" s="173"/>
      <c r="S826" s="177"/>
      <c r="T826" s="173"/>
      <c r="U826" s="173"/>
      <c r="V826" s="173"/>
    </row>
    <row r="827" spans="1:22" ht="13" x14ac:dyDescent="0.15">
      <c r="A827" s="172"/>
      <c r="B827" s="173"/>
      <c r="C827" s="174"/>
      <c r="D827" s="170"/>
      <c r="E827" s="174"/>
      <c r="F827" s="170"/>
      <c r="G827" s="174"/>
      <c r="H827" s="170"/>
      <c r="I827" s="175"/>
      <c r="J827" s="174"/>
      <c r="K827" s="176"/>
      <c r="L827" s="174"/>
      <c r="M827" s="176"/>
      <c r="N827" s="174"/>
      <c r="O827" s="176"/>
      <c r="P827" s="173"/>
      <c r="Q827" s="173"/>
      <c r="R827" s="173"/>
      <c r="S827" s="177"/>
      <c r="T827" s="173"/>
      <c r="U827" s="173"/>
      <c r="V827" s="173"/>
    </row>
    <row r="828" spans="1:22" ht="13" x14ac:dyDescent="0.15">
      <c r="A828" s="172"/>
      <c r="B828" s="173"/>
      <c r="C828" s="174"/>
      <c r="D828" s="170"/>
      <c r="E828" s="174"/>
      <c r="F828" s="170"/>
      <c r="G828" s="174"/>
      <c r="H828" s="170"/>
      <c r="I828" s="175"/>
      <c r="J828" s="174"/>
      <c r="K828" s="176"/>
      <c r="L828" s="174"/>
      <c r="M828" s="176"/>
      <c r="N828" s="174"/>
      <c r="O828" s="176"/>
      <c r="P828" s="173"/>
      <c r="Q828" s="173"/>
      <c r="R828" s="173"/>
      <c r="S828" s="177"/>
      <c r="T828" s="173"/>
      <c r="U828" s="173"/>
      <c r="V828" s="173"/>
    </row>
    <row r="829" spans="1:22" ht="13" x14ac:dyDescent="0.15">
      <c r="A829" s="172"/>
      <c r="B829" s="173"/>
      <c r="C829" s="174"/>
      <c r="D829" s="170"/>
      <c r="E829" s="174"/>
      <c r="F829" s="170"/>
      <c r="G829" s="174"/>
      <c r="H829" s="170"/>
      <c r="I829" s="175"/>
      <c r="J829" s="174"/>
      <c r="K829" s="176"/>
      <c r="L829" s="174"/>
      <c r="M829" s="176"/>
      <c r="N829" s="174"/>
      <c r="O829" s="176"/>
      <c r="P829" s="173"/>
      <c r="Q829" s="173"/>
      <c r="R829" s="173"/>
      <c r="S829" s="177"/>
      <c r="T829" s="173"/>
      <c r="U829" s="173"/>
      <c r="V829" s="173"/>
    </row>
    <row r="830" spans="1:22" ht="13" x14ac:dyDescent="0.15">
      <c r="A830" s="172"/>
      <c r="B830" s="173"/>
      <c r="C830" s="174"/>
      <c r="D830" s="170"/>
      <c r="E830" s="174"/>
      <c r="F830" s="170"/>
      <c r="G830" s="174"/>
      <c r="H830" s="170"/>
      <c r="I830" s="175"/>
      <c r="J830" s="174"/>
      <c r="K830" s="176"/>
      <c r="L830" s="174"/>
      <c r="M830" s="176"/>
      <c r="N830" s="174"/>
      <c r="O830" s="176"/>
      <c r="P830" s="173"/>
      <c r="Q830" s="173"/>
      <c r="R830" s="173"/>
      <c r="S830" s="177"/>
      <c r="T830" s="173"/>
      <c r="U830" s="173"/>
      <c r="V830" s="173"/>
    </row>
    <row r="831" spans="1:22" ht="13" x14ac:dyDescent="0.15">
      <c r="A831" s="172"/>
      <c r="B831" s="173"/>
      <c r="C831" s="174"/>
      <c r="D831" s="170"/>
      <c r="E831" s="174"/>
      <c r="F831" s="170"/>
      <c r="G831" s="174"/>
      <c r="H831" s="170"/>
      <c r="I831" s="175"/>
      <c r="J831" s="174"/>
      <c r="K831" s="176"/>
      <c r="L831" s="174"/>
      <c r="M831" s="176"/>
      <c r="N831" s="174"/>
      <c r="O831" s="176"/>
      <c r="P831" s="173"/>
      <c r="Q831" s="173"/>
      <c r="R831" s="173"/>
      <c r="S831" s="177"/>
      <c r="T831" s="173"/>
      <c r="U831" s="173"/>
      <c r="V831" s="173"/>
    </row>
    <row r="832" spans="1:22" ht="13" x14ac:dyDescent="0.15">
      <c r="A832" s="172"/>
      <c r="B832" s="173"/>
      <c r="C832" s="174"/>
      <c r="D832" s="170"/>
      <c r="E832" s="174"/>
      <c r="F832" s="170"/>
      <c r="G832" s="174"/>
      <c r="H832" s="170"/>
      <c r="I832" s="175"/>
      <c r="J832" s="174"/>
      <c r="K832" s="176"/>
      <c r="L832" s="174"/>
      <c r="M832" s="176"/>
      <c r="N832" s="174"/>
      <c r="O832" s="176"/>
      <c r="P832" s="173"/>
      <c r="Q832" s="173"/>
      <c r="R832" s="173"/>
      <c r="S832" s="177"/>
      <c r="T832" s="173"/>
      <c r="U832" s="173"/>
      <c r="V832" s="173"/>
    </row>
    <row r="833" spans="1:22" ht="13" x14ac:dyDescent="0.15">
      <c r="A833" s="172"/>
      <c r="B833" s="173"/>
      <c r="C833" s="174"/>
      <c r="D833" s="170"/>
      <c r="E833" s="174"/>
      <c r="F833" s="170"/>
      <c r="G833" s="174"/>
      <c r="H833" s="170"/>
      <c r="I833" s="175"/>
      <c r="J833" s="174"/>
      <c r="K833" s="176"/>
      <c r="L833" s="174"/>
      <c r="M833" s="176"/>
      <c r="N833" s="174"/>
      <c r="O833" s="176"/>
      <c r="P833" s="173"/>
      <c r="Q833" s="173"/>
      <c r="R833" s="173"/>
      <c r="S833" s="177"/>
      <c r="T833" s="173"/>
      <c r="U833" s="173"/>
      <c r="V833" s="173"/>
    </row>
    <row r="834" spans="1:22" ht="13" x14ac:dyDescent="0.15">
      <c r="A834" s="172"/>
      <c r="B834" s="173"/>
      <c r="C834" s="174"/>
      <c r="D834" s="170"/>
      <c r="E834" s="174"/>
      <c r="F834" s="170"/>
      <c r="G834" s="174"/>
      <c r="H834" s="170"/>
      <c r="I834" s="175"/>
      <c r="J834" s="174"/>
      <c r="K834" s="176"/>
      <c r="L834" s="174"/>
      <c r="M834" s="176"/>
      <c r="N834" s="174"/>
      <c r="O834" s="176"/>
      <c r="P834" s="173"/>
      <c r="Q834" s="173"/>
      <c r="R834" s="173"/>
      <c r="S834" s="177"/>
      <c r="T834" s="173"/>
      <c r="U834" s="173"/>
      <c r="V834" s="173"/>
    </row>
    <row r="835" spans="1:22" ht="13" x14ac:dyDescent="0.15">
      <c r="A835" s="172"/>
      <c r="B835" s="173"/>
      <c r="C835" s="174"/>
      <c r="D835" s="170"/>
      <c r="E835" s="174"/>
      <c r="F835" s="170"/>
      <c r="G835" s="174"/>
      <c r="H835" s="170"/>
      <c r="I835" s="175"/>
      <c r="J835" s="174"/>
      <c r="K835" s="176"/>
      <c r="L835" s="174"/>
      <c r="M835" s="176"/>
      <c r="N835" s="174"/>
      <c r="O835" s="176"/>
      <c r="P835" s="173"/>
      <c r="Q835" s="173"/>
      <c r="R835" s="173"/>
      <c r="S835" s="177"/>
      <c r="T835" s="173"/>
      <c r="U835" s="173"/>
      <c r="V835" s="173"/>
    </row>
    <row r="836" spans="1:22" ht="13" x14ac:dyDescent="0.15">
      <c r="A836" s="172"/>
      <c r="B836" s="173"/>
      <c r="C836" s="174"/>
      <c r="D836" s="170"/>
      <c r="E836" s="174"/>
      <c r="F836" s="170"/>
      <c r="G836" s="174"/>
      <c r="H836" s="170"/>
      <c r="I836" s="175"/>
      <c r="J836" s="174"/>
      <c r="K836" s="176"/>
      <c r="L836" s="174"/>
      <c r="M836" s="176"/>
      <c r="N836" s="174"/>
      <c r="O836" s="176"/>
      <c r="P836" s="173"/>
      <c r="Q836" s="173"/>
      <c r="R836" s="173"/>
      <c r="S836" s="177"/>
      <c r="T836" s="173"/>
      <c r="U836" s="173"/>
      <c r="V836" s="173"/>
    </row>
    <row r="837" spans="1:22" ht="13" x14ac:dyDescent="0.15">
      <c r="A837" s="172"/>
      <c r="B837" s="173"/>
      <c r="C837" s="174"/>
      <c r="D837" s="170"/>
      <c r="E837" s="174"/>
      <c r="F837" s="170"/>
      <c r="G837" s="174"/>
      <c r="H837" s="170"/>
      <c r="I837" s="175"/>
      <c r="J837" s="174"/>
      <c r="K837" s="176"/>
      <c r="L837" s="174"/>
      <c r="M837" s="176"/>
      <c r="N837" s="174"/>
      <c r="O837" s="176"/>
      <c r="P837" s="173"/>
      <c r="Q837" s="173"/>
      <c r="R837" s="173"/>
      <c r="S837" s="177"/>
      <c r="T837" s="173"/>
      <c r="U837" s="173"/>
      <c r="V837" s="173"/>
    </row>
    <row r="838" spans="1:22" ht="13" x14ac:dyDescent="0.15">
      <c r="A838" s="172"/>
      <c r="B838" s="173"/>
      <c r="C838" s="174"/>
      <c r="D838" s="170"/>
      <c r="E838" s="174"/>
      <c r="F838" s="170"/>
      <c r="G838" s="174"/>
      <c r="H838" s="170"/>
      <c r="I838" s="175"/>
      <c r="J838" s="174"/>
      <c r="K838" s="176"/>
      <c r="L838" s="174"/>
      <c r="M838" s="176"/>
      <c r="N838" s="174"/>
      <c r="O838" s="176"/>
      <c r="P838" s="173"/>
      <c r="Q838" s="173"/>
      <c r="R838" s="173"/>
      <c r="S838" s="177"/>
      <c r="T838" s="173"/>
      <c r="U838" s="173"/>
      <c r="V838" s="173"/>
    </row>
    <row r="839" spans="1:22" ht="13" x14ac:dyDescent="0.15">
      <c r="A839" s="172"/>
      <c r="B839" s="173"/>
      <c r="C839" s="174"/>
      <c r="D839" s="170"/>
      <c r="E839" s="174"/>
      <c r="F839" s="170"/>
      <c r="G839" s="174"/>
      <c r="H839" s="170"/>
      <c r="I839" s="175"/>
      <c r="J839" s="174"/>
      <c r="K839" s="176"/>
      <c r="L839" s="174"/>
      <c r="M839" s="176"/>
      <c r="N839" s="174"/>
      <c r="O839" s="176"/>
      <c r="P839" s="173"/>
      <c r="Q839" s="173"/>
      <c r="R839" s="173"/>
      <c r="S839" s="177"/>
      <c r="T839" s="173"/>
      <c r="U839" s="173"/>
      <c r="V839" s="173"/>
    </row>
    <row r="840" spans="1:22" ht="13" x14ac:dyDescent="0.15">
      <c r="A840" s="172"/>
      <c r="B840" s="173"/>
      <c r="C840" s="174"/>
      <c r="D840" s="170"/>
      <c r="E840" s="174"/>
      <c r="F840" s="170"/>
      <c r="G840" s="174"/>
      <c r="H840" s="170"/>
      <c r="I840" s="175"/>
      <c r="J840" s="174"/>
      <c r="K840" s="176"/>
      <c r="L840" s="174"/>
      <c r="M840" s="176"/>
      <c r="N840" s="174"/>
      <c r="O840" s="176"/>
      <c r="P840" s="173"/>
      <c r="Q840" s="173"/>
      <c r="R840" s="173"/>
      <c r="S840" s="177"/>
      <c r="T840" s="173"/>
      <c r="U840" s="173"/>
      <c r="V840" s="173"/>
    </row>
    <row r="841" spans="1:22" ht="13" x14ac:dyDescent="0.15">
      <c r="A841" s="172"/>
      <c r="B841" s="173"/>
      <c r="C841" s="174"/>
      <c r="D841" s="170"/>
      <c r="E841" s="174"/>
      <c r="F841" s="170"/>
      <c r="G841" s="174"/>
      <c r="H841" s="170"/>
      <c r="I841" s="175"/>
      <c r="J841" s="174"/>
      <c r="K841" s="176"/>
      <c r="L841" s="174"/>
      <c r="M841" s="176"/>
      <c r="N841" s="174"/>
      <c r="O841" s="176"/>
      <c r="P841" s="173"/>
      <c r="Q841" s="173"/>
      <c r="R841" s="173"/>
      <c r="S841" s="177"/>
      <c r="T841" s="173"/>
      <c r="U841" s="173"/>
      <c r="V841" s="173"/>
    </row>
    <row r="842" spans="1:22" ht="13" x14ac:dyDescent="0.15">
      <c r="A842" s="172"/>
      <c r="B842" s="173"/>
      <c r="C842" s="174"/>
      <c r="D842" s="170"/>
      <c r="E842" s="174"/>
      <c r="F842" s="170"/>
      <c r="G842" s="174"/>
      <c r="H842" s="170"/>
      <c r="I842" s="175"/>
      <c r="J842" s="174"/>
      <c r="K842" s="176"/>
      <c r="L842" s="174"/>
      <c r="M842" s="176"/>
      <c r="N842" s="174"/>
      <c r="O842" s="176"/>
      <c r="P842" s="173"/>
      <c r="Q842" s="173"/>
      <c r="R842" s="173"/>
      <c r="S842" s="177"/>
      <c r="T842" s="173"/>
      <c r="U842" s="173"/>
      <c r="V842" s="173"/>
    </row>
    <row r="843" spans="1:22" ht="13" x14ac:dyDescent="0.15">
      <c r="A843" s="172"/>
      <c r="B843" s="173"/>
      <c r="C843" s="174"/>
      <c r="D843" s="170"/>
      <c r="E843" s="174"/>
      <c r="F843" s="170"/>
      <c r="G843" s="174"/>
      <c r="H843" s="170"/>
      <c r="I843" s="175"/>
      <c r="J843" s="174"/>
      <c r="K843" s="176"/>
      <c r="L843" s="174"/>
      <c r="M843" s="176"/>
      <c r="N843" s="174"/>
      <c r="O843" s="176"/>
      <c r="P843" s="173"/>
      <c r="Q843" s="173"/>
      <c r="R843" s="173"/>
      <c r="S843" s="177"/>
      <c r="T843" s="173"/>
      <c r="U843" s="173"/>
      <c r="V843" s="173"/>
    </row>
    <row r="844" spans="1:22" ht="13" x14ac:dyDescent="0.15">
      <c r="A844" s="172"/>
      <c r="B844" s="173"/>
      <c r="C844" s="174"/>
      <c r="D844" s="170"/>
      <c r="E844" s="174"/>
      <c r="F844" s="170"/>
      <c r="G844" s="174"/>
      <c r="H844" s="170"/>
      <c r="I844" s="175"/>
      <c r="J844" s="174"/>
      <c r="K844" s="176"/>
      <c r="L844" s="174"/>
      <c r="M844" s="176"/>
      <c r="N844" s="174"/>
      <c r="O844" s="176"/>
      <c r="P844" s="173"/>
      <c r="Q844" s="173"/>
      <c r="R844" s="173"/>
      <c r="S844" s="177"/>
      <c r="T844" s="173"/>
      <c r="U844" s="173"/>
      <c r="V844" s="173"/>
    </row>
    <row r="845" spans="1:22" ht="13" x14ac:dyDescent="0.15">
      <c r="A845" s="172"/>
      <c r="B845" s="173"/>
      <c r="C845" s="174"/>
      <c r="D845" s="170"/>
      <c r="E845" s="174"/>
      <c r="F845" s="170"/>
      <c r="G845" s="174"/>
      <c r="H845" s="170"/>
      <c r="I845" s="175"/>
      <c r="J845" s="174"/>
      <c r="K845" s="176"/>
      <c r="L845" s="174"/>
      <c r="M845" s="176"/>
      <c r="N845" s="174"/>
      <c r="O845" s="176"/>
      <c r="P845" s="173"/>
      <c r="Q845" s="173"/>
      <c r="R845" s="173"/>
      <c r="S845" s="177"/>
      <c r="T845" s="173"/>
      <c r="U845" s="173"/>
      <c r="V845" s="173"/>
    </row>
    <row r="846" spans="1:22" ht="13" x14ac:dyDescent="0.15">
      <c r="A846" s="172"/>
      <c r="B846" s="173"/>
      <c r="C846" s="174"/>
      <c r="D846" s="170"/>
      <c r="E846" s="174"/>
      <c r="F846" s="170"/>
      <c r="G846" s="174"/>
      <c r="H846" s="170"/>
      <c r="I846" s="175"/>
      <c r="J846" s="174"/>
      <c r="K846" s="176"/>
      <c r="L846" s="174"/>
      <c r="M846" s="176"/>
      <c r="N846" s="174"/>
      <c r="O846" s="176"/>
      <c r="P846" s="173"/>
      <c r="Q846" s="173"/>
      <c r="R846" s="173"/>
      <c r="S846" s="177"/>
      <c r="T846" s="173"/>
      <c r="U846" s="173"/>
      <c r="V846" s="173"/>
    </row>
    <row r="847" spans="1:22" ht="13" x14ac:dyDescent="0.15">
      <c r="A847" s="172"/>
      <c r="B847" s="173"/>
      <c r="C847" s="174"/>
      <c r="D847" s="170"/>
      <c r="E847" s="174"/>
      <c r="F847" s="170"/>
      <c r="G847" s="174"/>
      <c r="H847" s="170"/>
      <c r="I847" s="175"/>
      <c r="J847" s="174"/>
      <c r="K847" s="176"/>
      <c r="L847" s="174"/>
      <c r="M847" s="176"/>
      <c r="N847" s="174"/>
      <c r="O847" s="176"/>
      <c r="P847" s="173"/>
      <c r="Q847" s="173"/>
      <c r="R847" s="173"/>
      <c r="S847" s="177"/>
      <c r="T847" s="173"/>
      <c r="U847" s="173"/>
      <c r="V847" s="173"/>
    </row>
    <row r="848" spans="1:22" ht="13" x14ac:dyDescent="0.15">
      <c r="A848" s="172"/>
      <c r="B848" s="173"/>
      <c r="C848" s="174"/>
      <c r="D848" s="170"/>
      <c r="E848" s="174"/>
      <c r="F848" s="170"/>
      <c r="G848" s="174"/>
      <c r="H848" s="170"/>
      <c r="I848" s="175"/>
      <c r="J848" s="174"/>
      <c r="K848" s="176"/>
      <c r="L848" s="174"/>
      <c r="M848" s="176"/>
      <c r="N848" s="174"/>
      <c r="O848" s="176"/>
      <c r="P848" s="173"/>
      <c r="Q848" s="173"/>
      <c r="R848" s="173"/>
      <c r="S848" s="177"/>
      <c r="T848" s="173"/>
      <c r="U848" s="173"/>
      <c r="V848" s="173"/>
    </row>
    <row r="849" spans="1:22" ht="13" x14ac:dyDescent="0.15">
      <c r="A849" s="172"/>
      <c r="B849" s="173"/>
      <c r="C849" s="174"/>
      <c r="D849" s="170"/>
      <c r="E849" s="174"/>
      <c r="F849" s="170"/>
      <c r="G849" s="174"/>
      <c r="H849" s="170"/>
      <c r="I849" s="175"/>
      <c r="J849" s="174"/>
      <c r="K849" s="176"/>
      <c r="L849" s="174"/>
      <c r="M849" s="176"/>
      <c r="N849" s="174"/>
      <c r="O849" s="176"/>
      <c r="P849" s="173"/>
      <c r="Q849" s="173"/>
      <c r="R849" s="173"/>
      <c r="S849" s="177"/>
      <c r="T849" s="173"/>
      <c r="U849" s="173"/>
      <c r="V849" s="173"/>
    </row>
    <row r="850" spans="1:22" ht="13" x14ac:dyDescent="0.15">
      <c r="A850" s="172"/>
      <c r="B850" s="173"/>
      <c r="C850" s="174"/>
      <c r="D850" s="170"/>
      <c r="E850" s="174"/>
      <c r="F850" s="170"/>
      <c r="G850" s="174"/>
      <c r="H850" s="170"/>
      <c r="I850" s="175"/>
      <c r="J850" s="174"/>
      <c r="K850" s="176"/>
      <c r="L850" s="174"/>
      <c r="M850" s="176"/>
      <c r="N850" s="174"/>
      <c r="O850" s="176"/>
      <c r="P850" s="173"/>
      <c r="Q850" s="173"/>
      <c r="R850" s="173"/>
      <c r="S850" s="177"/>
      <c r="T850" s="173"/>
      <c r="U850" s="173"/>
      <c r="V850" s="173"/>
    </row>
    <row r="851" spans="1:22" ht="13" x14ac:dyDescent="0.15">
      <c r="A851" s="172"/>
      <c r="B851" s="173"/>
      <c r="C851" s="174"/>
      <c r="D851" s="170"/>
      <c r="E851" s="174"/>
      <c r="F851" s="170"/>
      <c r="G851" s="174"/>
      <c r="H851" s="170"/>
      <c r="I851" s="175"/>
      <c r="J851" s="174"/>
      <c r="K851" s="176"/>
      <c r="L851" s="174"/>
      <c r="M851" s="176"/>
      <c r="N851" s="174"/>
      <c r="O851" s="176"/>
      <c r="P851" s="173"/>
      <c r="Q851" s="173"/>
      <c r="R851" s="173"/>
      <c r="S851" s="177"/>
      <c r="T851" s="173"/>
      <c r="U851" s="173"/>
      <c r="V851" s="173"/>
    </row>
    <row r="852" spans="1:22" ht="13" x14ac:dyDescent="0.15">
      <c r="A852" s="172"/>
      <c r="B852" s="173"/>
      <c r="C852" s="174"/>
      <c r="D852" s="170"/>
      <c r="E852" s="174"/>
      <c r="F852" s="170"/>
      <c r="G852" s="174"/>
      <c r="H852" s="170"/>
      <c r="I852" s="175"/>
      <c r="J852" s="174"/>
      <c r="K852" s="176"/>
      <c r="L852" s="174"/>
      <c r="M852" s="176"/>
      <c r="N852" s="174"/>
      <c r="O852" s="176"/>
      <c r="P852" s="173"/>
      <c r="Q852" s="173"/>
      <c r="R852" s="173"/>
      <c r="S852" s="177"/>
      <c r="T852" s="173"/>
      <c r="U852" s="173"/>
      <c r="V852" s="173"/>
    </row>
    <row r="853" spans="1:22" ht="13" x14ac:dyDescent="0.15">
      <c r="A853" s="172"/>
      <c r="B853" s="173"/>
      <c r="C853" s="174"/>
      <c r="D853" s="170"/>
      <c r="E853" s="174"/>
      <c r="F853" s="170"/>
      <c r="G853" s="174"/>
      <c r="H853" s="170"/>
      <c r="I853" s="175"/>
      <c r="J853" s="174"/>
      <c r="K853" s="176"/>
      <c r="L853" s="174"/>
      <c r="M853" s="176"/>
      <c r="N853" s="174"/>
      <c r="O853" s="176"/>
      <c r="P853" s="173"/>
      <c r="Q853" s="173"/>
      <c r="R853" s="173"/>
      <c r="S853" s="177"/>
      <c r="T853" s="173"/>
      <c r="U853" s="173"/>
      <c r="V853" s="173"/>
    </row>
    <row r="854" spans="1:22" ht="13" x14ac:dyDescent="0.15">
      <c r="A854" s="172"/>
      <c r="B854" s="173"/>
      <c r="C854" s="174"/>
      <c r="D854" s="170"/>
      <c r="E854" s="174"/>
      <c r="F854" s="170"/>
      <c r="G854" s="174"/>
      <c r="H854" s="170"/>
      <c r="I854" s="175"/>
      <c r="J854" s="174"/>
      <c r="K854" s="176"/>
      <c r="L854" s="174"/>
      <c r="M854" s="176"/>
      <c r="N854" s="174"/>
      <c r="O854" s="176"/>
      <c r="P854" s="173"/>
      <c r="Q854" s="173"/>
      <c r="R854" s="173"/>
      <c r="S854" s="177"/>
      <c r="T854" s="173"/>
      <c r="U854" s="173"/>
      <c r="V854" s="173"/>
    </row>
    <row r="855" spans="1:22" ht="13" x14ac:dyDescent="0.15">
      <c r="A855" s="172"/>
      <c r="B855" s="173"/>
      <c r="C855" s="174"/>
      <c r="D855" s="170"/>
      <c r="E855" s="174"/>
      <c r="F855" s="170"/>
      <c r="G855" s="174"/>
      <c r="H855" s="170"/>
      <c r="I855" s="175"/>
      <c r="J855" s="174"/>
      <c r="K855" s="176"/>
      <c r="L855" s="174"/>
      <c r="M855" s="176"/>
      <c r="N855" s="174"/>
      <c r="O855" s="176"/>
      <c r="P855" s="173"/>
      <c r="Q855" s="173"/>
      <c r="R855" s="173"/>
      <c r="S855" s="177"/>
      <c r="T855" s="173"/>
      <c r="U855" s="173"/>
      <c r="V855" s="173"/>
    </row>
    <row r="856" spans="1:22" ht="13" x14ac:dyDescent="0.15">
      <c r="A856" s="172"/>
      <c r="B856" s="173"/>
      <c r="C856" s="174"/>
      <c r="D856" s="170"/>
      <c r="E856" s="174"/>
      <c r="F856" s="170"/>
      <c r="G856" s="174"/>
      <c r="H856" s="170"/>
      <c r="I856" s="175"/>
      <c r="J856" s="174"/>
      <c r="K856" s="176"/>
      <c r="L856" s="174"/>
      <c r="M856" s="176"/>
      <c r="N856" s="174"/>
      <c r="O856" s="176"/>
      <c r="P856" s="173"/>
      <c r="Q856" s="173"/>
      <c r="R856" s="173"/>
      <c r="S856" s="177"/>
      <c r="T856" s="173"/>
      <c r="U856" s="173"/>
      <c r="V856" s="173"/>
    </row>
    <row r="857" spans="1:22" ht="13" x14ac:dyDescent="0.15">
      <c r="A857" s="172"/>
      <c r="B857" s="173"/>
      <c r="C857" s="174"/>
      <c r="D857" s="170"/>
      <c r="E857" s="174"/>
      <c r="F857" s="170"/>
      <c r="G857" s="174"/>
      <c r="H857" s="170"/>
      <c r="I857" s="175"/>
      <c r="J857" s="174"/>
      <c r="K857" s="176"/>
      <c r="L857" s="174"/>
      <c r="M857" s="176"/>
      <c r="N857" s="174"/>
      <c r="O857" s="176"/>
      <c r="P857" s="173"/>
      <c r="Q857" s="173"/>
      <c r="R857" s="173"/>
      <c r="S857" s="177"/>
      <c r="T857" s="173"/>
      <c r="U857" s="173"/>
      <c r="V857" s="173"/>
    </row>
    <row r="858" spans="1:22" ht="13" x14ac:dyDescent="0.15">
      <c r="A858" s="172"/>
      <c r="B858" s="173"/>
      <c r="C858" s="174"/>
      <c r="D858" s="170"/>
      <c r="E858" s="174"/>
      <c r="F858" s="170"/>
      <c r="G858" s="174"/>
      <c r="H858" s="170"/>
      <c r="I858" s="175"/>
      <c r="J858" s="174"/>
      <c r="K858" s="176"/>
      <c r="L858" s="174"/>
      <c r="M858" s="176"/>
      <c r="N858" s="174"/>
      <c r="O858" s="176"/>
      <c r="P858" s="173"/>
      <c r="Q858" s="173"/>
      <c r="R858" s="173"/>
      <c r="S858" s="177"/>
      <c r="T858" s="173"/>
      <c r="U858" s="173"/>
      <c r="V858" s="173"/>
    </row>
    <row r="859" spans="1:22" ht="13" x14ac:dyDescent="0.15">
      <c r="A859" s="172"/>
      <c r="B859" s="173"/>
      <c r="C859" s="174"/>
      <c r="D859" s="170"/>
      <c r="E859" s="174"/>
      <c r="F859" s="170"/>
      <c r="G859" s="174"/>
      <c r="H859" s="170"/>
      <c r="I859" s="175"/>
      <c r="J859" s="174"/>
      <c r="K859" s="176"/>
      <c r="L859" s="174"/>
      <c r="M859" s="176"/>
      <c r="N859" s="174"/>
      <c r="O859" s="176"/>
      <c r="P859" s="173"/>
      <c r="Q859" s="173"/>
      <c r="R859" s="173"/>
      <c r="S859" s="177"/>
      <c r="T859" s="173"/>
      <c r="U859" s="173"/>
      <c r="V859" s="173"/>
    </row>
    <row r="860" spans="1:22" ht="13" x14ac:dyDescent="0.15">
      <c r="A860" s="172"/>
      <c r="B860" s="173"/>
      <c r="C860" s="174"/>
      <c r="D860" s="170"/>
      <c r="E860" s="174"/>
      <c r="F860" s="170"/>
      <c r="G860" s="174"/>
      <c r="H860" s="170"/>
      <c r="I860" s="175"/>
      <c r="J860" s="174"/>
      <c r="K860" s="176"/>
      <c r="L860" s="174"/>
      <c r="M860" s="176"/>
      <c r="N860" s="174"/>
      <c r="O860" s="176"/>
      <c r="P860" s="173"/>
      <c r="Q860" s="173"/>
      <c r="R860" s="173"/>
      <c r="S860" s="177"/>
      <c r="T860" s="173"/>
      <c r="U860" s="173"/>
      <c r="V860" s="173"/>
    </row>
    <row r="861" spans="1:22" ht="13" x14ac:dyDescent="0.15">
      <c r="A861" s="172"/>
      <c r="B861" s="173"/>
      <c r="C861" s="174"/>
      <c r="D861" s="170"/>
      <c r="E861" s="174"/>
      <c r="F861" s="170"/>
      <c r="G861" s="174"/>
      <c r="H861" s="170"/>
      <c r="I861" s="175"/>
      <c r="J861" s="174"/>
      <c r="K861" s="176"/>
      <c r="L861" s="174"/>
      <c r="M861" s="176"/>
      <c r="N861" s="174"/>
      <c r="O861" s="176"/>
      <c r="P861" s="173"/>
      <c r="Q861" s="173"/>
      <c r="R861" s="173"/>
      <c r="S861" s="177"/>
      <c r="T861" s="173"/>
      <c r="U861" s="173"/>
      <c r="V861" s="173"/>
    </row>
    <row r="862" spans="1:22" ht="13" x14ac:dyDescent="0.15">
      <c r="A862" s="172"/>
      <c r="B862" s="173"/>
      <c r="C862" s="174"/>
      <c r="D862" s="170"/>
      <c r="E862" s="174"/>
      <c r="F862" s="170"/>
      <c r="G862" s="174"/>
      <c r="H862" s="170"/>
      <c r="I862" s="175"/>
      <c r="J862" s="174"/>
      <c r="K862" s="176"/>
      <c r="L862" s="174"/>
      <c r="M862" s="176"/>
      <c r="N862" s="174"/>
      <c r="O862" s="176"/>
      <c r="P862" s="173"/>
      <c r="Q862" s="173"/>
      <c r="R862" s="173"/>
      <c r="S862" s="177"/>
      <c r="T862" s="173"/>
      <c r="U862" s="173"/>
      <c r="V862" s="173"/>
    </row>
    <row r="863" spans="1:22" ht="13" x14ac:dyDescent="0.15">
      <c r="A863" s="172"/>
      <c r="B863" s="173"/>
      <c r="C863" s="174"/>
      <c r="D863" s="170"/>
      <c r="E863" s="174"/>
      <c r="F863" s="170"/>
      <c r="G863" s="174"/>
      <c r="H863" s="170"/>
      <c r="I863" s="175"/>
      <c r="J863" s="174"/>
      <c r="K863" s="176"/>
      <c r="L863" s="174"/>
      <c r="M863" s="176"/>
      <c r="N863" s="174"/>
      <c r="O863" s="176"/>
      <c r="P863" s="173"/>
      <c r="Q863" s="173"/>
      <c r="R863" s="173"/>
      <c r="S863" s="177"/>
      <c r="T863" s="173"/>
      <c r="U863" s="173"/>
      <c r="V863" s="173"/>
    </row>
    <row r="864" spans="1:22" ht="13" x14ac:dyDescent="0.15">
      <c r="A864" s="172"/>
      <c r="B864" s="173"/>
      <c r="C864" s="174"/>
      <c r="D864" s="170"/>
      <c r="E864" s="174"/>
      <c r="F864" s="170"/>
      <c r="G864" s="174"/>
      <c r="H864" s="170"/>
      <c r="I864" s="175"/>
      <c r="J864" s="174"/>
      <c r="K864" s="176"/>
      <c r="L864" s="174"/>
      <c r="M864" s="176"/>
      <c r="N864" s="174"/>
      <c r="O864" s="176"/>
      <c r="P864" s="173"/>
      <c r="Q864" s="173"/>
      <c r="R864" s="173"/>
      <c r="S864" s="177"/>
      <c r="T864" s="173"/>
      <c r="U864" s="173"/>
      <c r="V864" s="173"/>
    </row>
    <row r="865" spans="1:22" ht="13" x14ac:dyDescent="0.15">
      <c r="A865" s="172"/>
      <c r="B865" s="173"/>
      <c r="C865" s="174"/>
      <c r="D865" s="170"/>
      <c r="E865" s="174"/>
      <c r="F865" s="170"/>
      <c r="G865" s="174"/>
      <c r="H865" s="170"/>
      <c r="I865" s="175"/>
      <c r="J865" s="174"/>
      <c r="K865" s="176"/>
      <c r="L865" s="174"/>
      <c r="M865" s="176"/>
      <c r="N865" s="174"/>
      <c r="O865" s="176"/>
      <c r="P865" s="173"/>
      <c r="Q865" s="173"/>
      <c r="R865" s="173"/>
      <c r="S865" s="177"/>
      <c r="T865" s="173"/>
      <c r="U865" s="173"/>
      <c r="V865" s="173"/>
    </row>
    <row r="866" spans="1:22" ht="13" x14ac:dyDescent="0.15">
      <c r="A866" s="172"/>
      <c r="B866" s="173"/>
      <c r="C866" s="174"/>
      <c r="D866" s="170"/>
      <c r="E866" s="174"/>
      <c r="F866" s="170"/>
      <c r="G866" s="174"/>
      <c r="H866" s="170"/>
      <c r="I866" s="175"/>
      <c r="J866" s="174"/>
      <c r="K866" s="176"/>
      <c r="L866" s="174"/>
      <c r="M866" s="176"/>
      <c r="N866" s="174"/>
      <c r="O866" s="176"/>
      <c r="P866" s="173"/>
      <c r="Q866" s="173"/>
      <c r="R866" s="173"/>
      <c r="S866" s="177"/>
      <c r="T866" s="173"/>
      <c r="U866" s="173"/>
      <c r="V866" s="173"/>
    </row>
    <row r="867" spans="1:22" ht="13" x14ac:dyDescent="0.15">
      <c r="A867" s="172"/>
      <c r="B867" s="173"/>
      <c r="C867" s="174"/>
      <c r="D867" s="170"/>
      <c r="E867" s="174"/>
      <c r="F867" s="170"/>
      <c r="G867" s="174"/>
      <c r="H867" s="170"/>
      <c r="I867" s="175"/>
      <c r="J867" s="174"/>
      <c r="K867" s="176"/>
      <c r="L867" s="174"/>
      <c r="M867" s="176"/>
      <c r="N867" s="174"/>
      <c r="O867" s="176"/>
      <c r="P867" s="173"/>
      <c r="Q867" s="173"/>
      <c r="R867" s="173"/>
      <c r="S867" s="177"/>
      <c r="T867" s="173"/>
      <c r="U867" s="173"/>
      <c r="V867" s="173"/>
    </row>
    <row r="868" spans="1:22" ht="13" x14ac:dyDescent="0.15">
      <c r="A868" s="172"/>
      <c r="B868" s="173"/>
      <c r="C868" s="174"/>
      <c r="D868" s="170"/>
      <c r="E868" s="174"/>
      <c r="F868" s="170"/>
      <c r="G868" s="174"/>
      <c r="H868" s="170"/>
      <c r="I868" s="175"/>
      <c r="J868" s="174"/>
      <c r="K868" s="176"/>
      <c r="L868" s="174"/>
      <c r="M868" s="176"/>
      <c r="N868" s="174"/>
      <c r="O868" s="176"/>
      <c r="P868" s="173"/>
      <c r="Q868" s="173"/>
      <c r="R868" s="173"/>
      <c r="S868" s="177"/>
      <c r="T868" s="173"/>
      <c r="U868" s="173"/>
      <c r="V868" s="173"/>
    </row>
    <row r="869" spans="1:22" ht="13" x14ac:dyDescent="0.15">
      <c r="A869" s="172"/>
      <c r="B869" s="173"/>
      <c r="C869" s="174"/>
      <c r="D869" s="170"/>
      <c r="E869" s="174"/>
      <c r="F869" s="170"/>
      <c r="G869" s="174"/>
      <c r="H869" s="170"/>
      <c r="I869" s="175"/>
      <c r="J869" s="174"/>
      <c r="K869" s="176"/>
      <c r="L869" s="174"/>
      <c r="M869" s="176"/>
      <c r="N869" s="174"/>
      <c r="O869" s="176"/>
      <c r="P869" s="173"/>
      <c r="Q869" s="173"/>
      <c r="R869" s="173"/>
      <c r="S869" s="177"/>
      <c r="T869" s="173"/>
      <c r="U869" s="173"/>
      <c r="V869" s="173"/>
    </row>
    <row r="870" spans="1:22" ht="13" x14ac:dyDescent="0.15">
      <c r="A870" s="172"/>
      <c r="B870" s="173"/>
      <c r="C870" s="174"/>
      <c r="D870" s="170"/>
      <c r="E870" s="174"/>
      <c r="F870" s="170"/>
      <c r="G870" s="174"/>
      <c r="H870" s="170"/>
      <c r="I870" s="175"/>
      <c r="J870" s="174"/>
      <c r="K870" s="176"/>
      <c r="L870" s="174"/>
      <c r="M870" s="176"/>
      <c r="N870" s="174"/>
      <c r="O870" s="176"/>
      <c r="P870" s="173"/>
      <c r="Q870" s="173"/>
      <c r="R870" s="173"/>
      <c r="S870" s="177"/>
      <c r="T870" s="173"/>
      <c r="U870" s="173"/>
      <c r="V870" s="173"/>
    </row>
    <row r="871" spans="1:22" ht="13" x14ac:dyDescent="0.15">
      <c r="A871" s="172"/>
      <c r="B871" s="173"/>
      <c r="C871" s="174"/>
      <c r="D871" s="170"/>
      <c r="E871" s="174"/>
      <c r="F871" s="170"/>
      <c r="G871" s="174"/>
      <c r="H871" s="170"/>
      <c r="I871" s="175"/>
      <c r="J871" s="174"/>
      <c r="K871" s="176"/>
      <c r="L871" s="174"/>
      <c r="M871" s="176"/>
      <c r="N871" s="174"/>
      <c r="O871" s="176"/>
      <c r="P871" s="173"/>
      <c r="Q871" s="173"/>
      <c r="R871" s="173"/>
      <c r="S871" s="177"/>
      <c r="T871" s="173"/>
      <c r="U871" s="173"/>
      <c r="V871" s="173"/>
    </row>
    <row r="872" spans="1:22" ht="13" x14ac:dyDescent="0.15">
      <c r="A872" s="172"/>
      <c r="B872" s="173"/>
      <c r="C872" s="174"/>
      <c r="D872" s="170"/>
      <c r="E872" s="174"/>
      <c r="F872" s="170"/>
      <c r="G872" s="174"/>
      <c r="H872" s="170"/>
      <c r="I872" s="175"/>
      <c r="J872" s="174"/>
      <c r="K872" s="176"/>
      <c r="L872" s="174"/>
      <c r="M872" s="176"/>
      <c r="N872" s="174"/>
      <c r="O872" s="176"/>
      <c r="P872" s="173"/>
      <c r="Q872" s="173"/>
      <c r="R872" s="173"/>
      <c r="S872" s="177"/>
      <c r="T872" s="173"/>
      <c r="U872" s="173"/>
      <c r="V872" s="173"/>
    </row>
    <row r="873" spans="1:22" ht="13" x14ac:dyDescent="0.15">
      <c r="A873" s="172"/>
      <c r="B873" s="173"/>
      <c r="C873" s="174"/>
      <c r="D873" s="170"/>
      <c r="E873" s="174"/>
      <c r="F873" s="170"/>
      <c r="G873" s="174"/>
      <c r="H873" s="170"/>
      <c r="I873" s="175"/>
      <c r="J873" s="174"/>
      <c r="K873" s="176"/>
      <c r="L873" s="174"/>
      <c r="M873" s="176"/>
      <c r="N873" s="174"/>
      <c r="O873" s="176"/>
      <c r="P873" s="173"/>
      <c r="Q873" s="173"/>
      <c r="R873" s="173"/>
      <c r="S873" s="177"/>
      <c r="T873" s="173"/>
      <c r="U873" s="173"/>
      <c r="V873" s="173"/>
    </row>
    <row r="874" spans="1:22" ht="13" x14ac:dyDescent="0.15">
      <c r="A874" s="172"/>
      <c r="B874" s="173"/>
      <c r="C874" s="174"/>
      <c r="D874" s="170"/>
      <c r="E874" s="174"/>
      <c r="F874" s="170"/>
      <c r="G874" s="174"/>
      <c r="H874" s="170"/>
      <c r="I874" s="175"/>
      <c r="J874" s="174"/>
      <c r="K874" s="176"/>
      <c r="L874" s="174"/>
      <c r="M874" s="176"/>
      <c r="N874" s="174"/>
      <c r="O874" s="176"/>
      <c r="P874" s="173"/>
      <c r="Q874" s="173"/>
      <c r="R874" s="173"/>
      <c r="S874" s="177"/>
      <c r="T874" s="173"/>
      <c r="U874" s="173"/>
      <c r="V874" s="173"/>
    </row>
    <row r="875" spans="1:22" ht="13" x14ac:dyDescent="0.15">
      <c r="A875" s="172"/>
      <c r="B875" s="173"/>
      <c r="C875" s="174"/>
      <c r="D875" s="170"/>
      <c r="E875" s="174"/>
      <c r="F875" s="170"/>
      <c r="G875" s="174"/>
      <c r="H875" s="170"/>
      <c r="I875" s="175"/>
      <c r="J875" s="174"/>
      <c r="K875" s="176"/>
      <c r="L875" s="174"/>
      <c r="M875" s="176"/>
      <c r="N875" s="174"/>
      <c r="O875" s="176"/>
      <c r="P875" s="173"/>
      <c r="Q875" s="173"/>
      <c r="R875" s="173"/>
      <c r="S875" s="177"/>
      <c r="T875" s="173"/>
      <c r="U875" s="173"/>
      <c r="V875" s="173"/>
    </row>
    <row r="876" spans="1:22" ht="13" x14ac:dyDescent="0.15">
      <c r="A876" s="172"/>
      <c r="B876" s="173"/>
      <c r="C876" s="174"/>
      <c r="D876" s="170"/>
      <c r="E876" s="174"/>
      <c r="F876" s="170"/>
      <c r="G876" s="174"/>
      <c r="H876" s="170"/>
      <c r="I876" s="175"/>
      <c r="J876" s="174"/>
      <c r="K876" s="176"/>
      <c r="L876" s="174"/>
      <c r="M876" s="176"/>
      <c r="N876" s="174"/>
      <c r="O876" s="176"/>
      <c r="P876" s="173"/>
      <c r="Q876" s="173"/>
      <c r="R876" s="173"/>
      <c r="S876" s="177"/>
      <c r="T876" s="173"/>
      <c r="U876" s="173"/>
      <c r="V876" s="173"/>
    </row>
    <row r="877" spans="1:22" ht="13" x14ac:dyDescent="0.15">
      <c r="A877" s="172"/>
      <c r="B877" s="173"/>
      <c r="C877" s="174"/>
      <c r="D877" s="170"/>
      <c r="E877" s="174"/>
      <c r="F877" s="170"/>
      <c r="G877" s="174"/>
      <c r="H877" s="170"/>
      <c r="I877" s="175"/>
      <c r="J877" s="174"/>
      <c r="K877" s="176"/>
      <c r="L877" s="174"/>
      <c r="M877" s="176"/>
      <c r="N877" s="174"/>
      <c r="O877" s="176"/>
      <c r="P877" s="173"/>
      <c r="Q877" s="173"/>
      <c r="R877" s="173"/>
      <c r="S877" s="177"/>
      <c r="T877" s="173"/>
      <c r="U877" s="173"/>
      <c r="V877" s="173"/>
    </row>
    <row r="878" spans="1:22" ht="13" x14ac:dyDescent="0.15">
      <c r="A878" s="172"/>
      <c r="B878" s="173"/>
      <c r="C878" s="174"/>
      <c r="D878" s="170"/>
      <c r="E878" s="174"/>
      <c r="F878" s="170"/>
      <c r="G878" s="174"/>
      <c r="H878" s="170"/>
      <c r="I878" s="175"/>
      <c r="J878" s="174"/>
      <c r="K878" s="176"/>
      <c r="L878" s="174"/>
      <c r="M878" s="176"/>
      <c r="N878" s="174"/>
      <c r="O878" s="176"/>
      <c r="P878" s="173"/>
      <c r="Q878" s="173"/>
      <c r="R878" s="173"/>
      <c r="S878" s="177"/>
      <c r="T878" s="173"/>
      <c r="U878" s="173"/>
      <c r="V878" s="173"/>
    </row>
    <row r="879" spans="1:22" ht="13" x14ac:dyDescent="0.15">
      <c r="A879" s="172"/>
      <c r="B879" s="173"/>
      <c r="C879" s="174"/>
      <c r="D879" s="170"/>
      <c r="E879" s="174"/>
      <c r="F879" s="170"/>
      <c r="G879" s="174"/>
      <c r="H879" s="170"/>
      <c r="I879" s="175"/>
      <c r="J879" s="174"/>
      <c r="K879" s="176"/>
      <c r="L879" s="174"/>
      <c r="M879" s="176"/>
      <c r="N879" s="174"/>
      <c r="O879" s="176"/>
      <c r="P879" s="173"/>
      <c r="Q879" s="173"/>
      <c r="R879" s="173"/>
      <c r="S879" s="177"/>
      <c r="T879" s="173"/>
      <c r="U879" s="173"/>
      <c r="V879" s="173"/>
    </row>
    <row r="880" spans="1:22" ht="13" x14ac:dyDescent="0.15">
      <c r="A880" s="172"/>
      <c r="B880" s="173"/>
      <c r="C880" s="174"/>
      <c r="D880" s="170"/>
      <c r="E880" s="174"/>
      <c r="F880" s="170"/>
      <c r="G880" s="174"/>
      <c r="H880" s="170"/>
      <c r="I880" s="175"/>
      <c r="J880" s="174"/>
      <c r="K880" s="176"/>
      <c r="L880" s="174"/>
      <c r="M880" s="176"/>
      <c r="N880" s="174"/>
      <c r="O880" s="176"/>
      <c r="P880" s="173"/>
      <c r="Q880" s="173"/>
      <c r="R880" s="173"/>
      <c r="S880" s="177"/>
      <c r="T880" s="173"/>
      <c r="U880" s="173"/>
      <c r="V880" s="173"/>
    </row>
    <row r="881" spans="1:22" ht="13" x14ac:dyDescent="0.15">
      <c r="A881" s="172"/>
      <c r="B881" s="173"/>
      <c r="C881" s="174"/>
      <c r="D881" s="170"/>
      <c r="E881" s="174"/>
      <c r="F881" s="170"/>
      <c r="G881" s="174"/>
      <c r="H881" s="170"/>
      <c r="I881" s="175"/>
      <c r="J881" s="174"/>
      <c r="K881" s="176"/>
      <c r="L881" s="174"/>
      <c r="M881" s="176"/>
      <c r="N881" s="174"/>
      <c r="O881" s="176"/>
      <c r="P881" s="173"/>
      <c r="Q881" s="173"/>
      <c r="R881" s="173"/>
      <c r="S881" s="177"/>
      <c r="T881" s="173"/>
      <c r="U881" s="173"/>
      <c r="V881" s="173"/>
    </row>
    <row r="882" spans="1:22" ht="13" x14ac:dyDescent="0.15">
      <c r="A882" s="172"/>
      <c r="B882" s="173"/>
      <c r="C882" s="174"/>
      <c r="D882" s="170"/>
      <c r="E882" s="174"/>
      <c r="F882" s="170"/>
      <c r="G882" s="174"/>
      <c r="H882" s="170"/>
      <c r="I882" s="175"/>
      <c r="J882" s="174"/>
      <c r="K882" s="176"/>
      <c r="L882" s="174"/>
      <c r="M882" s="176"/>
      <c r="N882" s="174"/>
      <c r="O882" s="176"/>
      <c r="P882" s="173"/>
      <c r="Q882" s="173"/>
      <c r="R882" s="173"/>
      <c r="S882" s="177"/>
      <c r="T882" s="173"/>
      <c r="U882" s="173"/>
      <c r="V882" s="173"/>
    </row>
    <row r="883" spans="1:22" ht="13" x14ac:dyDescent="0.15">
      <c r="A883" s="172"/>
      <c r="B883" s="173"/>
      <c r="C883" s="174"/>
      <c r="D883" s="170"/>
      <c r="E883" s="174"/>
      <c r="F883" s="170"/>
      <c r="G883" s="174"/>
      <c r="H883" s="170"/>
      <c r="I883" s="175"/>
      <c r="J883" s="174"/>
      <c r="K883" s="176"/>
      <c r="L883" s="174"/>
      <c r="M883" s="176"/>
      <c r="N883" s="174"/>
      <c r="O883" s="176"/>
      <c r="P883" s="173"/>
      <c r="Q883" s="173"/>
      <c r="R883" s="173"/>
      <c r="S883" s="177"/>
      <c r="T883" s="173"/>
      <c r="U883" s="173"/>
      <c r="V883" s="173"/>
    </row>
    <row r="884" spans="1:22" ht="13" x14ac:dyDescent="0.15">
      <c r="A884" s="172"/>
      <c r="B884" s="173"/>
      <c r="C884" s="174"/>
      <c r="D884" s="170"/>
      <c r="E884" s="174"/>
      <c r="F884" s="170"/>
      <c r="G884" s="174"/>
      <c r="H884" s="170"/>
      <c r="I884" s="175"/>
      <c r="J884" s="174"/>
      <c r="K884" s="176"/>
      <c r="L884" s="174"/>
      <c r="M884" s="176"/>
      <c r="N884" s="174"/>
      <c r="O884" s="176"/>
      <c r="P884" s="173"/>
      <c r="Q884" s="173"/>
      <c r="R884" s="173"/>
      <c r="S884" s="177"/>
      <c r="T884" s="173"/>
      <c r="U884" s="173"/>
      <c r="V884" s="173"/>
    </row>
    <row r="885" spans="1:22" ht="13" x14ac:dyDescent="0.15">
      <c r="A885" s="172"/>
      <c r="B885" s="173"/>
      <c r="C885" s="174"/>
      <c r="D885" s="170"/>
      <c r="E885" s="174"/>
      <c r="F885" s="170"/>
      <c r="G885" s="174"/>
      <c r="H885" s="170"/>
      <c r="I885" s="175"/>
      <c r="J885" s="174"/>
      <c r="K885" s="176"/>
      <c r="L885" s="174"/>
      <c r="M885" s="176"/>
      <c r="N885" s="174"/>
      <c r="O885" s="176"/>
      <c r="P885" s="173"/>
      <c r="Q885" s="173"/>
      <c r="R885" s="173"/>
      <c r="S885" s="177"/>
      <c r="T885" s="173"/>
      <c r="U885" s="173"/>
      <c r="V885" s="173"/>
    </row>
    <row r="886" spans="1:22" ht="13" x14ac:dyDescent="0.15">
      <c r="A886" s="172"/>
      <c r="B886" s="173"/>
      <c r="C886" s="174"/>
      <c r="D886" s="170"/>
      <c r="E886" s="174"/>
      <c r="F886" s="170"/>
      <c r="G886" s="174"/>
      <c r="H886" s="170"/>
      <c r="I886" s="175"/>
      <c r="J886" s="174"/>
      <c r="K886" s="176"/>
      <c r="L886" s="174"/>
      <c r="M886" s="176"/>
      <c r="N886" s="174"/>
      <c r="O886" s="176"/>
      <c r="P886" s="173"/>
      <c r="Q886" s="173"/>
      <c r="R886" s="173"/>
      <c r="S886" s="177"/>
      <c r="T886" s="173"/>
      <c r="U886" s="173"/>
      <c r="V886" s="173"/>
    </row>
    <row r="887" spans="1:22" ht="13" x14ac:dyDescent="0.15">
      <c r="A887" s="172"/>
      <c r="B887" s="173"/>
      <c r="C887" s="174"/>
      <c r="D887" s="170"/>
      <c r="E887" s="174"/>
      <c r="F887" s="170"/>
      <c r="G887" s="174"/>
      <c r="H887" s="170"/>
      <c r="I887" s="175"/>
      <c r="J887" s="174"/>
      <c r="K887" s="176"/>
      <c r="L887" s="174"/>
      <c r="M887" s="176"/>
      <c r="N887" s="174"/>
      <c r="O887" s="176"/>
      <c r="P887" s="173"/>
      <c r="Q887" s="173"/>
      <c r="R887" s="173"/>
      <c r="S887" s="177"/>
      <c r="T887" s="173"/>
      <c r="U887" s="173"/>
      <c r="V887" s="173"/>
    </row>
    <row r="888" spans="1:22" ht="13" x14ac:dyDescent="0.15">
      <c r="A888" s="172"/>
      <c r="B888" s="173"/>
      <c r="C888" s="174"/>
      <c r="D888" s="170"/>
      <c r="E888" s="174"/>
      <c r="F888" s="170"/>
      <c r="G888" s="174"/>
      <c r="H888" s="170"/>
      <c r="I888" s="175"/>
      <c r="J888" s="174"/>
      <c r="K888" s="176"/>
      <c r="L888" s="174"/>
      <c r="M888" s="176"/>
      <c r="N888" s="174"/>
      <c r="O888" s="176"/>
      <c r="P888" s="173"/>
      <c r="Q888" s="173"/>
      <c r="R888" s="173"/>
      <c r="S888" s="177"/>
      <c r="T888" s="173"/>
      <c r="U888" s="173"/>
      <c r="V888" s="173"/>
    </row>
    <row r="889" spans="1:22" ht="13" x14ac:dyDescent="0.15">
      <c r="A889" s="172"/>
      <c r="B889" s="173"/>
      <c r="C889" s="174"/>
      <c r="D889" s="170"/>
      <c r="E889" s="174"/>
      <c r="F889" s="170"/>
      <c r="G889" s="174"/>
      <c r="H889" s="170"/>
      <c r="I889" s="175"/>
      <c r="J889" s="174"/>
      <c r="K889" s="176"/>
      <c r="L889" s="174"/>
      <c r="M889" s="176"/>
      <c r="N889" s="174"/>
      <c r="O889" s="176"/>
      <c r="P889" s="173"/>
      <c r="Q889" s="173"/>
      <c r="R889" s="173"/>
      <c r="S889" s="177"/>
      <c r="T889" s="173"/>
      <c r="U889" s="173"/>
      <c r="V889" s="173"/>
    </row>
    <row r="890" spans="1:22" ht="13" x14ac:dyDescent="0.15">
      <c r="A890" s="172"/>
      <c r="B890" s="173"/>
      <c r="C890" s="174"/>
      <c r="D890" s="170"/>
      <c r="E890" s="174"/>
      <c r="F890" s="170"/>
      <c r="G890" s="174"/>
      <c r="H890" s="170"/>
      <c r="I890" s="175"/>
      <c r="J890" s="174"/>
      <c r="K890" s="176"/>
      <c r="L890" s="174"/>
      <c r="M890" s="176"/>
      <c r="N890" s="174"/>
      <c r="O890" s="176"/>
      <c r="P890" s="173"/>
      <c r="Q890" s="173"/>
      <c r="R890" s="173"/>
      <c r="S890" s="177"/>
      <c r="T890" s="173"/>
      <c r="U890" s="173"/>
      <c r="V890" s="173"/>
    </row>
    <row r="891" spans="1:22" ht="13" x14ac:dyDescent="0.15">
      <c r="A891" s="172"/>
      <c r="B891" s="173"/>
      <c r="C891" s="174"/>
      <c r="D891" s="170"/>
      <c r="E891" s="174"/>
      <c r="F891" s="170"/>
      <c r="G891" s="174"/>
      <c r="H891" s="170"/>
      <c r="I891" s="175"/>
      <c r="J891" s="174"/>
      <c r="K891" s="176"/>
      <c r="L891" s="174"/>
      <c r="M891" s="176"/>
      <c r="N891" s="174"/>
      <c r="O891" s="176"/>
      <c r="P891" s="173"/>
      <c r="Q891" s="173"/>
      <c r="R891" s="173"/>
      <c r="S891" s="177"/>
      <c r="T891" s="173"/>
      <c r="U891" s="173"/>
      <c r="V891" s="173"/>
    </row>
    <row r="892" spans="1:22" ht="13" x14ac:dyDescent="0.15">
      <c r="A892" s="172"/>
      <c r="B892" s="173"/>
      <c r="C892" s="174"/>
      <c r="D892" s="170"/>
      <c r="E892" s="174"/>
      <c r="F892" s="170"/>
      <c r="G892" s="174"/>
      <c r="H892" s="170"/>
      <c r="I892" s="175"/>
      <c r="J892" s="174"/>
      <c r="K892" s="176"/>
      <c r="L892" s="174"/>
      <c r="M892" s="176"/>
      <c r="N892" s="174"/>
      <c r="O892" s="176"/>
      <c r="P892" s="173"/>
      <c r="Q892" s="173"/>
      <c r="R892" s="173"/>
      <c r="S892" s="177"/>
      <c r="T892" s="173"/>
      <c r="U892" s="173"/>
      <c r="V892" s="173"/>
    </row>
    <row r="893" spans="1:22" ht="13" x14ac:dyDescent="0.15">
      <c r="A893" s="172"/>
      <c r="B893" s="173"/>
      <c r="C893" s="174"/>
      <c r="D893" s="170"/>
      <c r="E893" s="174"/>
      <c r="F893" s="170"/>
      <c r="G893" s="174"/>
      <c r="H893" s="170"/>
      <c r="I893" s="175"/>
      <c r="J893" s="174"/>
      <c r="K893" s="176"/>
      <c r="L893" s="174"/>
      <c r="M893" s="176"/>
      <c r="N893" s="174"/>
      <c r="O893" s="176"/>
      <c r="P893" s="173"/>
      <c r="Q893" s="173"/>
      <c r="R893" s="173"/>
      <c r="S893" s="177"/>
      <c r="T893" s="173"/>
      <c r="U893" s="173"/>
      <c r="V893" s="173"/>
    </row>
    <row r="894" spans="1:22" ht="13" x14ac:dyDescent="0.15">
      <c r="A894" s="172"/>
      <c r="B894" s="173"/>
      <c r="C894" s="174"/>
      <c r="D894" s="170"/>
      <c r="E894" s="174"/>
      <c r="F894" s="170"/>
      <c r="G894" s="174"/>
      <c r="H894" s="170"/>
      <c r="I894" s="175"/>
      <c r="J894" s="174"/>
      <c r="K894" s="176"/>
      <c r="L894" s="174"/>
      <c r="M894" s="176"/>
      <c r="N894" s="174"/>
      <c r="O894" s="176"/>
      <c r="P894" s="173"/>
      <c r="Q894" s="173"/>
      <c r="R894" s="173"/>
      <c r="S894" s="177"/>
      <c r="T894" s="173"/>
      <c r="U894" s="173"/>
      <c r="V894" s="173"/>
    </row>
    <row r="895" spans="1:22" ht="13" x14ac:dyDescent="0.15">
      <c r="A895" s="172"/>
      <c r="B895" s="173"/>
      <c r="C895" s="174"/>
      <c r="D895" s="170"/>
      <c r="E895" s="174"/>
      <c r="F895" s="170"/>
      <c r="G895" s="174"/>
      <c r="H895" s="170"/>
      <c r="I895" s="175"/>
      <c r="J895" s="174"/>
      <c r="K895" s="176"/>
      <c r="L895" s="174"/>
      <c r="M895" s="176"/>
      <c r="N895" s="174"/>
      <c r="O895" s="176"/>
      <c r="P895" s="173"/>
      <c r="Q895" s="173"/>
      <c r="R895" s="173"/>
      <c r="S895" s="177"/>
      <c r="T895" s="173"/>
      <c r="U895" s="173"/>
      <c r="V895" s="173"/>
    </row>
    <row r="896" spans="1:22" ht="13" x14ac:dyDescent="0.15">
      <c r="A896" s="172"/>
      <c r="B896" s="173"/>
      <c r="C896" s="174"/>
      <c r="D896" s="170"/>
      <c r="E896" s="174"/>
      <c r="F896" s="170"/>
      <c r="G896" s="174"/>
      <c r="H896" s="170"/>
      <c r="I896" s="175"/>
      <c r="J896" s="174"/>
      <c r="K896" s="176"/>
      <c r="L896" s="174"/>
      <c r="M896" s="176"/>
      <c r="N896" s="174"/>
      <c r="O896" s="176"/>
      <c r="P896" s="173"/>
      <c r="Q896" s="173"/>
      <c r="R896" s="173"/>
      <c r="S896" s="177"/>
      <c r="T896" s="173"/>
      <c r="U896" s="173"/>
      <c r="V896" s="173"/>
    </row>
    <row r="897" spans="1:22" ht="13" x14ac:dyDescent="0.15">
      <c r="A897" s="172"/>
      <c r="B897" s="173"/>
      <c r="C897" s="174"/>
      <c r="D897" s="170"/>
      <c r="E897" s="174"/>
      <c r="F897" s="170"/>
      <c r="G897" s="174"/>
      <c r="H897" s="170"/>
      <c r="I897" s="175"/>
      <c r="J897" s="174"/>
      <c r="K897" s="176"/>
      <c r="L897" s="174"/>
      <c r="M897" s="176"/>
      <c r="N897" s="174"/>
      <c r="O897" s="176"/>
      <c r="P897" s="173"/>
      <c r="Q897" s="173"/>
      <c r="R897" s="173"/>
      <c r="S897" s="177"/>
      <c r="T897" s="173"/>
      <c r="U897" s="173"/>
      <c r="V897" s="173"/>
    </row>
    <row r="898" spans="1:22" ht="13" x14ac:dyDescent="0.15">
      <c r="A898" s="172"/>
      <c r="B898" s="173"/>
      <c r="C898" s="174"/>
      <c r="D898" s="170"/>
      <c r="E898" s="174"/>
      <c r="F898" s="170"/>
      <c r="G898" s="174"/>
      <c r="H898" s="170"/>
      <c r="I898" s="175"/>
      <c r="J898" s="174"/>
      <c r="K898" s="176"/>
      <c r="L898" s="174"/>
      <c r="M898" s="176"/>
      <c r="N898" s="174"/>
      <c r="O898" s="176"/>
      <c r="P898" s="173"/>
      <c r="Q898" s="173"/>
      <c r="R898" s="173"/>
      <c r="S898" s="177"/>
      <c r="T898" s="173"/>
      <c r="U898" s="173"/>
      <c r="V898" s="173"/>
    </row>
    <row r="899" spans="1:22" ht="13" x14ac:dyDescent="0.15">
      <c r="A899" s="172"/>
      <c r="B899" s="173"/>
      <c r="C899" s="174"/>
      <c r="D899" s="170"/>
      <c r="E899" s="174"/>
      <c r="F899" s="170"/>
      <c r="G899" s="174"/>
      <c r="H899" s="170"/>
      <c r="I899" s="175"/>
      <c r="J899" s="174"/>
      <c r="K899" s="176"/>
      <c r="L899" s="174"/>
      <c r="M899" s="176"/>
      <c r="N899" s="174"/>
      <c r="O899" s="176"/>
      <c r="P899" s="173"/>
      <c r="Q899" s="173"/>
      <c r="R899" s="173"/>
      <c r="S899" s="177"/>
      <c r="T899" s="173"/>
      <c r="U899" s="173"/>
      <c r="V899" s="173"/>
    </row>
    <row r="900" spans="1:22" ht="13" x14ac:dyDescent="0.15">
      <c r="A900" s="172"/>
      <c r="B900" s="173"/>
      <c r="C900" s="174"/>
      <c r="D900" s="170"/>
      <c r="E900" s="174"/>
      <c r="F900" s="170"/>
      <c r="G900" s="174"/>
      <c r="H900" s="170"/>
      <c r="I900" s="175"/>
      <c r="J900" s="174"/>
      <c r="K900" s="176"/>
      <c r="L900" s="174"/>
      <c r="M900" s="176"/>
      <c r="N900" s="174"/>
      <c r="O900" s="176"/>
      <c r="P900" s="173"/>
      <c r="Q900" s="173"/>
      <c r="R900" s="173"/>
      <c r="S900" s="177"/>
      <c r="T900" s="173"/>
      <c r="U900" s="173"/>
      <c r="V900" s="173"/>
    </row>
    <row r="901" spans="1:22" ht="13" x14ac:dyDescent="0.15">
      <c r="A901" s="172"/>
      <c r="B901" s="173"/>
      <c r="C901" s="174"/>
      <c r="D901" s="170"/>
      <c r="E901" s="174"/>
      <c r="F901" s="170"/>
      <c r="G901" s="174"/>
      <c r="H901" s="170"/>
      <c r="I901" s="175"/>
      <c r="J901" s="174"/>
      <c r="K901" s="176"/>
      <c r="L901" s="174"/>
      <c r="M901" s="176"/>
      <c r="N901" s="174"/>
      <c r="O901" s="176"/>
      <c r="P901" s="173"/>
      <c r="Q901" s="173"/>
      <c r="R901" s="173"/>
      <c r="S901" s="177"/>
      <c r="T901" s="173"/>
      <c r="U901" s="173"/>
      <c r="V901" s="173"/>
    </row>
    <row r="902" spans="1:22" ht="13" x14ac:dyDescent="0.15">
      <c r="A902" s="172"/>
      <c r="B902" s="173"/>
      <c r="C902" s="174"/>
      <c r="D902" s="170"/>
      <c r="E902" s="174"/>
      <c r="F902" s="170"/>
      <c r="G902" s="174"/>
      <c r="H902" s="170"/>
      <c r="I902" s="175"/>
      <c r="J902" s="174"/>
      <c r="K902" s="176"/>
      <c r="L902" s="174"/>
      <c r="M902" s="176"/>
      <c r="N902" s="174"/>
      <c r="O902" s="176"/>
      <c r="P902" s="173"/>
      <c r="Q902" s="173"/>
      <c r="R902" s="173"/>
      <c r="S902" s="177"/>
      <c r="T902" s="173"/>
      <c r="U902" s="173"/>
      <c r="V902" s="173"/>
    </row>
    <row r="903" spans="1:22" ht="13" x14ac:dyDescent="0.15">
      <c r="A903" s="172"/>
      <c r="B903" s="173"/>
      <c r="C903" s="174"/>
      <c r="D903" s="170"/>
      <c r="E903" s="174"/>
      <c r="F903" s="170"/>
      <c r="G903" s="174"/>
      <c r="H903" s="170"/>
      <c r="I903" s="175"/>
      <c r="J903" s="174"/>
      <c r="K903" s="176"/>
      <c r="L903" s="174"/>
      <c r="M903" s="176"/>
      <c r="N903" s="174"/>
      <c r="O903" s="176"/>
      <c r="P903" s="173"/>
      <c r="Q903" s="173"/>
      <c r="R903" s="173"/>
      <c r="S903" s="177"/>
      <c r="T903" s="173"/>
      <c r="U903" s="173"/>
      <c r="V903" s="173"/>
    </row>
    <row r="904" spans="1:22" ht="13" x14ac:dyDescent="0.15">
      <c r="A904" s="172"/>
      <c r="B904" s="173"/>
      <c r="C904" s="174"/>
      <c r="D904" s="170"/>
      <c r="E904" s="174"/>
      <c r="F904" s="170"/>
      <c r="G904" s="174"/>
      <c r="H904" s="170"/>
      <c r="I904" s="175"/>
      <c r="J904" s="174"/>
      <c r="K904" s="176"/>
      <c r="L904" s="174"/>
      <c r="M904" s="176"/>
      <c r="N904" s="174"/>
      <c r="O904" s="176"/>
      <c r="P904" s="173"/>
      <c r="Q904" s="173"/>
      <c r="R904" s="173"/>
      <c r="S904" s="177"/>
      <c r="T904" s="173"/>
      <c r="U904" s="173"/>
      <c r="V904" s="173"/>
    </row>
    <row r="905" spans="1:22" ht="13" x14ac:dyDescent="0.15">
      <c r="A905" s="172"/>
      <c r="B905" s="173"/>
      <c r="C905" s="174"/>
      <c r="D905" s="170"/>
      <c r="E905" s="174"/>
      <c r="F905" s="170"/>
      <c r="G905" s="174"/>
      <c r="H905" s="170"/>
      <c r="I905" s="175"/>
      <c r="J905" s="174"/>
      <c r="K905" s="176"/>
      <c r="L905" s="174"/>
      <c r="M905" s="176"/>
      <c r="N905" s="174"/>
      <c r="O905" s="176"/>
      <c r="P905" s="173"/>
      <c r="Q905" s="173"/>
      <c r="R905" s="173"/>
      <c r="S905" s="177"/>
      <c r="T905" s="173"/>
      <c r="U905" s="173"/>
      <c r="V905" s="173"/>
    </row>
    <row r="906" spans="1:22" ht="13" x14ac:dyDescent="0.15">
      <c r="A906" s="172"/>
      <c r="B906" s="173"/>
      <c r="C906" s="174"/>
      <c r="D906" s="170"/>
      <c r="E906" s="174"/>
      <c r="F906" s="170"/>
      <c r="G906" s="174"/>
      <c r="H906" s="170"/>
      <c r="I906" s="175"/>
      <c r="J906" s="174"/>
      <c r="K906" s="176"/>
      <c r="L906" s="174"/>
      <c r="M906" s="176"/>
      <c r="N906" s="174"/>
      <c r="O906" s="176"/>
      <c r="P906" s="173"/>
      <c r="Q906" s="173"/>
      <c r="R906" s="173"/>
      <c r="S906" s="177"/>
      <c r="T906" s="173"/>
      <c r="U906" s="173"/>
      <c r="V906" s="173"/>
    </row>
    <row r="907" spans="1:22" ht="13" x14ac:dyDescent="0.15">
      <c r="A907" s="172"/>
      <c r="B907" s="173"/>
      <c r="C907" s="174"/>
      <c r="D907" s="170"/>
      <c r="E907" s="174"/>
      <c r="F907" s="170"/>
      <c r="G907" s="174"/>
      <c r="H907" s="170"/>
      <c r="I907" s="175"/>
      <c r="J907" s="174"/>
      <c r="K907" s="176"/>
      <c r="L907" s="174"/>
      <c r="M907" s="176"/>
      <c r="N907" s="174"/>
      <c r="O907" s="176"/>
      <c r="P907" s="173"/>
      <c r="Q907" s="173"/>
      <c r="R907" s="173"/>
      <c r="S907" s="177"/>
      <c r="T907" s="173"/>
      <c r="U907" s="173"/>
      <c r="V907" s="173"/>
    </row>
    <row r="908" spans="1:22" ht="13" x14ac:dyDescent="0.15">
      <c r="A908" s="172"/>
      <c r="B908" s="173"/>
      <c r="C908" s="174"/>
      <c r="D908" s="170"/>
      <c r="E908" s="174"/>
      <c r="F908" s="170"/>
      <c r="G908" s="174"/>
      <c r="H908" s="170"/>
      <c r="I908" s="175"/>
      <c r="J908" s="174"/>
      <c r="K908" s="176"/>
      <c r="L908" s="174"/>
      <c r="M908" s="176"/>
      <c r="N908" s="174"/>
      <c r="O908" s="176"/>
      <c r="P908" s="173"/>
      <c r="Q908" s="173"/>
      <c r="R908" s="173"/>
      <c r="S908" s="177"/>
      <c r="T908" s="173"/>
      <c r="U908" s="173"/>
      <c r="V908" s="173"/>
    </row>
    <row r="909" spans="1:22" ht="13" x14ac:dyDescent="0.15">
      <c r="A909" s="172"/>
      <c r="B909" s="173"/>
      <c r="C909" s="174"/>
      <c r="D909" s="170"/>
      <c r="E909" s="174"/>
      <c r="F909" s="170"/>
      <c r="G909" s="174"/>
      <c r="H909" s="170"/>
      <c r="I909" s="175"/>
      <c r="J909" s="174"/>
      <c r="K909" s="176"/>
      <c r="L909" s="174"/>
      <c r="M909" s="176"/>
      <c r="N909" s="174"/>
      <c r="O909" s="176"/>
      <c r="P909" s="173"/>
      <c r="Q909" s="173"/>
      <c r="R909" s="173"/>
      <c r="S909" s="177"/>
      <c r="T909" s="173"/>
      <c r="U909" s="173"/>
      <c r="V909" s="173"/>
    </row>
    <row r="910" spans="1:22" ht="13" x14ac:dyDescent="0.15">
      <c r="A910" s="172"/>
      <c r="B910" s="173"/>
      <c r="C910" s="174"/>
      <c r="D910" s="170"/>
      <c r="E910" s="174"/>
      <c r="F910" s="170"/>
      <c r="G910" s="174"/>
      <c r="H910" s="170"/>
      <c r="I910" s="175"/>
      <c r="J910" s="174"/>
      <c r="K910" s="176"/>
      <c r="L910" s="174"/>
      <c r="M910" s="176"/>
      <c r="N910" s="174"/>
      <c r="O910" s="176"/>
      <c r="P910" s="173"/>
      <c r="Q910" s="173"/>
      <c r="R910" s="173"/>
      <c r="S910" s="177"/>
      <c r="T910" s="173"/>
      <c r="U910" s="173"/>
      <c r="V910" s="173"/>
    </row>
    <row r="911" spans="1:22" ht="13" x14ac:dyDescent="0.15">
      <c r="A911" s="172"/>
      <c r="B911" s="173"/>
      <c r="C911" s="174"/>
      <c r="D911" s="170"/>
      <c r="E911" s="174"/>
      <c r="F911" s="170"/>
      <c r="G911" s="174"/>
      <c r="H911" s="170"/>
      <c r="I911" s="175"/>
      <c r="J911" s="174"/>
      <c r="K911" s="176"/>
      <c r="L911" s="174"/>
      <c r="M911" s="176"/>
      <c r="N911" s="174"/>
      <c r="O911" s="176"/>
      <c r="P911" s="173"/>
      <c r="Q911" s="173"/>
      <c r="R911" s="173"/>
      <c r="S911" s="177"/>
      <c r="T911" s="173"/>
      <c r="U911" s="173"/>
      <c r="V911" s="173"/>
    </row>
    <row r="912" spans="1:22" ht="13" x14ac:dyDescent="0.15">
      <c r="A912" s="172"/>
      <c r="B912" s="173"/>
      <c r="C912" s="174"/>
      <c r="D912" s="170"/>
      <c r="E912" s="174"/>
      <c r="F912" s="170"/>
      <c r="G912" s="174"/>
      <c r="H912" s="170"/>
      <c r="I912" s="175"/>
      <c r="J912" s="174"/>
      <c r="K912" s="176"/>
      <c r="L912" s="174"/>
      <c r="M912" s="176"/>
      <c r="N912" s="174"/>
      <c r="O912" s="176"/>
      <c r="P912" s="173"/>
      <c r="Q912" s="173"/>
      <c r="R912" s="173"/>
      <c r="S912" s="177"/>
      <c r="T912" s="173"/>
      <c r="U912" s="173"/>
      <c r="V912" s="173"/>
    </row>
    <row r="913" spans="1:22" ht="13" x14ac:dyDescent="0.15">
      <c r="A913" s="172"/>
      <c r="B913" s="173"/>
      <c r="C913" s="174"/>
      <c r="D913" s="170"/>
      <c r="E913" s="174"/>
      <c r="F913" s="170"/>
      <c r="G913" s="174"/>
      <c r="H913" s="170"/>
      <c r="I913" s="175"/>
      <c r="J913" s="174"/>
      <c r="K913" s="176"/>
      <c r="L913" s="174"/>
      <c r="M913" s="176"/>
      <c r="N913" s="174"/>
      <c r="O913" s="176"/>
      <c r="P913" s="173"/>
      <c r="Q913" s="173"/>
      <c r="R913" s="173"/>
      <c r="S913" s="177"/>
      <c r="T913" s="173"/>
      <c r="U913" s="173"/>
      <c r="V913" s="173"/>
    </row>
    <row r="914" spans="1:22" ht="13" x14ac:dyDescent="0.15">
      <c r="A914" s="172"/>
      <c r="B914" s="173"/>
      <c r="C914" s="174"/>
      <c r="D914" s="170"/>
      <c r="E914" s="174"/>
      <c r="F914" s="170"/>
      <c r="G914" s="174"/>
      <c r="H914" s="170"/>
      <c r="I914" s="175"/>
      <c r="J914" s="174"/>
      <c r="K914" s="176"/>
      <c r="L914" s="174"/>
      <c r="M914" s="176"/>
      <c r="N914" s="174"/>
      <c r="O914" s="176"/>
      <c r="P914" s="173"/>
      <c r="Q914" s="173"/>
      <c r="R914" s="173"/>
      <c r="S914" s="177"/>
      <c r="T914" s="173"/>
      <c r="U914" s="173"/>
      <c r="V914" s="173"/>
    </row>
    <row r="915" spans="1:22" ht="13" x14ac:dyDescent="0.15">
      <c r="A915" s="172"/>
      <c r="B915" s="173"/>
      <c r="C915" s="174"/>
      <c r="D915" s="170"/>
      <c r="E915" s="174"/>
      <c r="F915" s="170"/>
      <c r="G915" s="174"/>
      <c r="H915" s="170"/>
      <c r="I915" s="175"/>
      <c r="J915" s="174"/>
      <c r="K915" s="176"/>
      <c r="L915" s="174"/>
      <c r="M915" s="176"/>
      <c r="N915" s="174"/>
      <c r="O915" s="176"/>
      <c r="P915" s="173"/>
      <c r="Q915" s="173"/>
      <c r="R915" s="173"/>
      <c r="S915" s="177"/>
      <c r="T915" s="173"/>
      <c r="U915" s="173"/>
      <c r="V915" s="173"/>
    </row>
    <row r="916" spans="1:22" ht="13" x14ac:dyDescent="0.15">
      <c r="A916" s="172"/>
      <c r="B916" s="173"/>
      <c r="C916" s="174"/>
      <c r="D916" s="170"/>
      <c r="E916" s="174"/>
      <c r="F916" s="170"/>
      <c r="G916" s="174"/>
      <c r="H916" s="170"/>
      <c r="I916" s="175"/>
      <c r="J916" s="174"/>
      <c r="K916" s="176"/>
      <c r="L916" s="174"/>
      <c r="M916" s="176"/>
      <c r="N916" s="174"/>
      <c r="O916" s="176"/>
      <c r="P916" s="173"/>
      <c r="Q916" s="173"/>
      <c r="R916" s="173"/>
      <c r="S916" s="177"/>
      <c r="T916" s="173"/>
      <c r="U916" s="173"/>
      <c r="V916" s="173"/>
    </row>
    <row r="917" spans="1:22" ht="13" x14ac:dyDescent="0.15">
      <c r="A917" s="172"/>
      <c r="B917" s="173"/>
      <c r="C917" s="174"/>
      <c r="D917" s="170"/>
      <c r="E917" s="174"/>
      <c r="F917" s="170"/>
      <c r="G917" s="174"/>
      <c r="H917" s="170"/>
      <c r="I917" s="175"/>
      <c r="J917" s="174"/>
      <c r="K917" s="176"/>
      <c r="L917" s="174"/>
      <c r="M917" s="176"/>
      <c r="N917" s="174"/>
      <c r="O917" s="176"/>
      <c r="P917" s="173"/>
      <c r="Q917" s="173"/>
      <c r="R917" s="173"/>
      <c r="S917" s="177"/>
      <c r="T917" s="173"/>
      <c r="U917" s="173"/>
      <c r="V917" s="173"/>
    </row>
    <row r="918" spans="1:22" ht="13" x14ac:dyDescent="0.15">
      <c r="A918" s="172"/>
      <c r="B918" s="173"/>
      <c r="C918" s="174"/>
      <c r="D918" s="170"/>
      <c r="E918" s="174"/>
      <c r="F918" s="170"/>
      <c r="G918" s="174"/>
      <c r="H918" s="170"/>
      <c r="I918" s="175"/>
      <c r="J918" s="174"/>
      <c r="K918" s="176"/>
      <c r="L918" s="174"/>
      <c r="M918" s="176"/>
      <c r="N918" s="174"/>
      <c r="O918" s="176"/>
      <c r="P918" s="173"/>
      <c r="Q918" s="173"/>
      <c r="R918" s="173"/>
      <c r="S918" s="177"/>
      <c r="T918" s="173"/>
      <c r="U918" s="173"/>
      <c r="V918" s="173"/>
    </row>
    <row r="919" spans="1:22" ht="13" x14ac:dyDescent="0.15">
      <c r="A919" s="172"/>
      <c r="B919" s="173"/>
      <c r="C919" s="174"/>
      <c r="D919" s="170"/>
      <c r="E919" s="174"/>
      <c r="F919" s="170"/>
      <c r="G919" s="174"/>
      <c r="H919" s="170"/>
      <c r="I919" s="175"/>
      <c r="J919" s="174"/>
      <c r="K919" s="176"/>
      <c r="L919" s="174"/>
      <c r="M919" s="176"/>
      <c r="N919" s="174"/>
      <c r="O919" s="176"/>
      <c r="P919" s="173"/>
      <c r="Q919" s="173"/>
      <c r="R919" s="173"/>
      <c r="S919" s="177"/>
      <c r="T919" s="173"/>
      <c r="U919" s="173"/>
      <c r="V919" s="173"/>
    </row>
    <row r="920" spans="1:22" ht="13" x14ac:dyDescent="0.15">
      <c r="A920" s="172"/>
      <c r="B920" s="173"/>
      <c r="C920" s="174"/>
      <c r="D920" s="170"/>
      <c r="E920" s="174"/>
      <c r="F920" s="170"/>
      <c r="G920" s="174"/>
      <c r="H920" s="170"/>
      <c r="I920" s="175"/>
      <c r="J920" s="174"/>
      <c r="K920" s="176"/>
      <c r="L920" s="174"/>
      <c r="M920" s="176"/>
      <c r="N920" s="174"/>
      <c r="O920" s="176"/>
      <c r="P920" s="173"/>
      <c r="Q920" s="173"/>
      <c r="R920" s="173"/>
      <c r="S920" s="177"/>
      <c r="T920" s="173"/>
      <c r="U920" s="173"/>
      <c r="V920" s="173"/>
    </row>
    <row r="921" spans="1:22" ht="13" x14ac:dyDescent="0.15">
      <c r="A921" s="172"/>
      <c r="B921" s="173"/>
      <c r="C921" s="174"/>
      <c r="D921" s="170"/>
      <c r="E921" s="174"/>
      <c r="F921" s="170"/>
      <c r="G921" s="174"/>
      <c r="H921" s="170"/>
      <c r="I921" s="175"/>
      <c r="J921" s="174"/>
      <c r="K921" s="176"/>
      <c r="L921" s="174"/>
      <c r="M921" s="176"/>
      <c r="N921" s="174"/>
      <c r="O921" s="176"/>
      <c r="P921" s="173"/>
      <c r="Q921" s="173"/>
      <c r="R921" s="173"/>
      <c r="S921" s="177"/>
      <c r="T921" s="173"/>
      <c r="U921" s="173"/>
      <c r="V921" s="173"/>
    </row>
    <row r="922" spans="1:22" ht="13" x14ac:dyDescent="0.15">
      <c r="A922" s="172"/>
      <c r="B922" s="173"/>
      <c r="C922" s="174"/>
      <c r="D922" s="170"/>
      <c r="E922" s="174"/>
      <c r="F922" s="170"/>
      <c r="G922" s="174"/>
      <c r="H922" s="170"/>
      <c r="I922" s="175"/>
      <c r="J922" s="174"/>
      <c r="K922" s="176"/>
      <c r="L922" s="174"/>
      <c r="M922" s="176"/>
      <c r="N922" s="174"/>
      <c r="O922" s="176"/>
      <c r="P922" s="173"/>
      <c r="Q922" s="173"/>
      <c r="R922" s="173"/>
      <c r="S922" s="177"/>
      <c r="T922" s="173"/>
      <c r="U922" s="173"/>
      <c r="V922" s="173"/>
    </row>
    <row r="923" spans="1:22" ht="13" x14ac:dyDescent="0.15">
      <c r="A923" s="172"/>
      <c r="B923" s="173"/>
      <c r="C923" s="174"/>
      <c r="D923" s="170"/>
      <c r="E923" s="174"/>
      <c r="F923" s="170"/>
      <c r="G923" s="174"/>
      <c r="H923" s="170"/>
      <c r="I923" s="175"/>
      <c r="J923" s="174"/>
      <c r="K923" s="176"/>
      <c r="L923" s="174"/>
      <c r="M923" s="176"/>
      <c r="N923" s="174"/>
      <c r="O923" s="176"/>
      <c r="P923" s="173"/>
      <c r="Q923" s="173"/>
      <c r="R923" s="173"/>
      <c r="S923" s="177"/>
      <c r="T923" s="173"/>
      <c r="U923" s="173"/>
      <c r="V923" s="173"/>
    </row>
    <row r="924" spans="1:22" ht="13" x14ac:dyDescent="0.15">
      <c r="A924" s="172"/>
      <c r="B924" s="173"/>
      <c r="C924" s="174"/>
      <c r="D924" s="170"/>
      <c r="E924" s="174"/>
      <c r="F924" s="170"/>
      <c r="G924" s="174"/>
      <c r="H924" s="170"/>
      <c r="I924" s="175"/>
      <c r="J924" s="174"/>
      <c r="K924" s="176"/>
      <c r="L924" s="174"/>
      <c r="M924" s="176"/>
      <c r="N924" s="174"/>
      <c r="O924" s="176"/>
      <c r="P924" s="173"/>
      <c r="Q924" s="173"/>
      <c r="R924" s="173"/>
      <c r="S924" s="177"/>
      <c r="T924" s="173"/>
      <c r="U924" s="173"/>
      <c r="V924" s="173"/>
    </row>
    <row r="925" spans="1:22" ht="13" x14ac:dyDescent="0.15">
      <c r="A925" s="172"/>
      <c r="B925" s="173"/>
      <c r="C925" s="174"/>
      <c r="D925" s="170"/>
      <c r="E925" s="174"/>
      <c r="F925" s="170"/>
      <c r="G925" s="174"/>
      <c r="H925" s="170"/>
      <c r="I925" s="175"/>
      <c r="J925" s="174"/>
      <c r="K925" s="176"/>
      <c r="L925" s="174"/>
      <c r="M925" s="176"/>
      <c r="N925" s="174"/>
      <c r="O925" s="176"/>
      <c r="P925" s="173"/>
      <c r="Q925" s="173"/>
      <c r="R925" s="173"/>
      <c r="S925" s="177"/>
      <c r="T925" s="173"/>
      <c r="U925" s="173"/>
      <c r="V925" s="173"/>
    </row>
    <row r="926" spans="1:22" ht="13" x14ac:dyDescent="0.15">
      <c r="A926" s="172"/>
      <c r="B926" s="173"/>
      <c r="C926" s="174"/>
      <c r="D926" s="170"/>
      <c r="E926" s="174"/>
      <c r="F926" s="170"/>
      <c r="G926" s="174"/>
      <c r="H926" s="170"/>
      <c r="I926" s="175"/>
      <c r="J926" s="174"/>
      <c r="K926" s="176"/>
      <c r="L926" s="174"/>
      <c r="M926" s="176"/>
      <c r="N926" s="174"/>
      <c r="O926" s="176"/>
      <c r="P926" s="173"/>
      <c r="Q926" s="173"/>
      <c r="R926" s="173"/>
      <c r="S926" s="177"/>
      <c r="T926" s="173"/>
      <c r="U926" s="173"/>
      <c r="V926" s="173"/>
    </row>
    <row r="927" spans="1:22" ht="13" x14ac:dyDescent="0.15">
      <c r="A927" s="172"/>
      <c r="B927" s="173"/>
      <c r="C927" s="174"/>
      <c r="D927" s="170"/>
      <c r="E927" s="174"/>
      <c r="F927" s="170"/>
      <c r="G927" s="174"/>
      <c r="H927" s="170"/>
      <c r="I927" s="175"/>
      <c r="J927" s="174"/>
      <c r="K927" s="176"/>
      <c r="L927" s="174"/>
      <c r="M927" s="176"/>
      <c r="N927" s="174"/>
      <c r="O927" s="176"/>
      <c r="P927" s="173"/>
      <c r="Q927" s="173"/>
      <c r="R927" s="173"/>
      <c r="S927" s="177"/>
      <c r="T927" s="173"/>
      <c r="U927" s="173"/>
      <c r="V927" s="173"/>
    </row>
    <row r="928" spans="1:22" ht="13" x14ac:dyDescent="0.15">
      <c r="A928" s="172"/>
      <c r="B928" s="173"/>
      <c r="C928" s="174"/>
      <c r="D928" s="170"/>
      <c r="E928" s="174"/>
      <c r="F928" s="170"/>
      <c r="G928" s="174"/>
      <c r="H928" s="170"/>
      <c r="I928" s="175"/>
      <c r="J928" s="174"/>
      <c r="K928" s="176"/>
      <c r="L928" s="174"/>
      <c r="M928" s="176"/>
      <c r="N928" s="174"/>
      <c r="O928" s="176"/>
      <c r="P928" s="173"/>
      <c r="Q928" s="173"/>
      <c r="R928" s="173"/>
      <c r="S928" s="177"/>
      <c r="T928" s="173"/>
      <c r="U928" s="173"/>
      <c r="V928" s="173"/>
    </row>
    <row r="929" spans="1:22" ht="13" x14ac:dyDescent="0.15">
      <c r="A929" s="172"/>
      <c r="B929" s="173"/>
      <c r="C929" s="174"/>
      <c r="D929" s="170"/>
      <c r="E929" s="174"/>
      <c r="F929" s="170"/>
      <c r="G929" s="174"/>
      <c r="H929" s="170"/>
      <c r="I929" s="175"/>
      <c r="J929" s="174"/>
      <c r="K929" s="176"/>
      <c r="L929" s="174"/>
      <c r="M929" s="176"/>
      <c r="N929" s="174"/>
      <c r="O929" s="176"/>
      <c r="P929" s="173"/>
      <c r="Q929" s="173"/>
      <c r="R929" s="173"/>
      <c r="S929" s="177"/>
      <c r="T929" s="173"/>
      <c r="U929" s="173"/>
      <c r="V929" s="173"/>
    </row>
    <row r="930" spans="1:22" ht="13" x14ac:dyDescent="0.15">
      <c r="A930" s="172"/>
      <c r="B930" s="173"/>
      <c r="C930" s="174"/>
      <c r="D930" s="170"/>
      <c r="E930" s="174"/>
      <c r="F930" s="170"/>
      <c r="G930" s="174"/>
      <c r="H930" s="170"/>
      <c r="I930" s="175"/>
      <c r="J930" s="174"/>
      <c r="K930" s="176"/>
      <c r="L930" s="174"/>
      <c r="M930" s="176"/>
      <c r="N930" s="174"/>
      <c r="O930" s="176"/>
      <c r="P930" s="173"/>
      <c r="Q930" s="173"/>
      <c r="R930" s="173"/>
      <c r="S930" s="177"/>
      <c r="T930" s="173"/>
      <c r="U930" s="173"/>
      <c r="V930" s="173"/>
    </row>
    <row r="931" spans="1:22" ht="13" x14ac:dyDescent="0.15">
      <c r="A931" s="172"/>
      <c r="B931" s="173"/>
      <c r="C931" s="174"/>
      <c r="D931" s="170"/>
      <c r="E931" s="174"/>
      <c r="F931" s="170"/>
      <c r="G931" s="174"/>
      <c r="H931" s="170"/>
      <c r="I931" s="175"/>
      <c r="J931" s="174"/>
      <c r="K931" s="176"/>
      <c r="L931" s="174"/>
      <c r="M931" s="176"/>
      <c r="N931" s="174"/>
      <c r="O931" s="176"/>
      <c r="P931" s="173"/>
      <c r="Q931" s="173"/>
      <c r="R931" s="173"/>
      <c r="S931" s="177"/>
      <c r="T931" s="173"/>
      <c r="U931" s="173"/>
      <c r="V931" s="173"/>
    </row>
    <row r="932" spans="1:22" ht="13" x14ac:dyDescent="0.15">
      <c r="A932" s="172"/>
      <c r="B932" s="173"/>
      <c r="C932" s="174"/>
      <c r="D932" s="170"/>
      <c r="E932" s="174"/>
      <c r="F932" s="170"/>
      <c r="G932" s="174"/>
      <c r="H932" s="170"/>
      <c r="I932" s="175"/>
      <c r="J932" s="174"/>
      <c r="K932" s="176"/>
      <c r="L932" s="174"/>
      <c r="M932" s="176"/>
      <c r="N932" s="174"/>
      <c r="O932" s="176"/>
      <c r="P932" s="173"/>
      <c r="Q932" s="173"/>
      <c r="R932" s="173"/>
      <c r="S932" s="177"/>
      <c r="T932" s="173"/>
      <c r="U932" s="173"/>
      <c r="V932" s="173"/>
    </row>
    <row r="933" spans="1:22" ht="13" x14ac:dyDescent="0.15">
      <c r="A933" s="172"/>
      <c r="B933" s="173"/>
      <c r="C933" s="174"/>
      <c r="D933" s="170"/>
      <c r="E933" s="174"/>
      <c r="F933" s="170"/>
      <c r="G933" s="174"/>
      <c r="H933" s="170"/>
      <c r="I933" s="175"/>
      <c r="J933" s="174"/>
      <c r="K933" s="176"/>
      <c r="L933" s="174"/>
      <c r="M933" s="176"/>
      <c r="N933" s="174"/>
      <c r="O933" s="176"/>
      <c r="P933" s="173"/>
      <c r="Q933" s="173"/>
      <c r="R933" s="173"/>
      <c r="S933" s="177"/>
      <c r="T933" s="173"/>
      <c r="U933" s="173"/>
      <c r="V933" s="173"/>
    </row>
    <row r="934" spans="1:22" ht="13" x14ac:dyDescent="0.15">
      <c r="A934" s="172"/>
      <c r="B934" s="173"/>
      <c r="C934" s="174"/>
      <c r="D934" s="170"/>
      <c r="E934" s="174"/>
      <c r="F934" s="170"/>
      <c r="G934" s="174"/>
      <c r="H934" s="170"/>
      <c r="I934" s="175"/>
      <c r="J934" s="174"/>
      <c r="K934" s="176"/>
      <c r="L934" s="174"/>
      <c r="M934" s="176"/>
      <c r="N934" s="174"/>
      <c r="O934" s="176"/>
      <c r="P934" s="173"/>
      <c r="Q934" s="173"/>
      <c r="R934" s="173"/>
      <c r="S934" s="177"/>
      <c r="T934" s="173"/>
      <c r="U934" s="173"/>
      <c r="V934" s="173"/>
    </row>
    <row r="935" spans="1:22" ht="13" x14ac:dyDescent="0.15">
      <c r="A935" s="172"/>
      <c r="B935" s="173"/>
      <c r="C935" s="174"/>
      <c r="D935" s="170"/>
      <c r="E935" s="174"/>
      <c r="F935" s="170"/>
      <c r="G935" s="174"/>
      <c r="H935" s="170"/>
      <c r="I935" s="175"/>
      <c r="J935" s="174"/>
      <c r="K935" s="176"/>
      <c r="L935" s="174"/>
      <c r="M935" s="176"/>
      <c r="N935" s="174"/>
      <c r="O935" s="176"/>
      <c r="P935" s="173"/>
      <c r="Q935" s="173"/>
      <c r="R935" s="173"/>
      <c r="S935" s="177"/>
      <c r="T935" s="173"/>
      <c r="U935" s="173"/>
      <c r="V935" s="173"/>
    </row>
    <row r="936" spans="1:22" ht="13" x14ac:dyDescent="0.15">
      <c r="A936" s="172"/>
      <c r="B936" s="173"/>
      <c r="C936" s="174"/>
      <c r="D936" s="170"/>
      <c r="E936" s="174"/>
      <c r="F936" s="170"/>
      <c r="G936" s="174"/>
      <c r="H936" s="170"/>
      <c r="I936" s="175"/>
      <c r="J936" s="174"/>
      <c r="K936" s="176"/>
      <c r="L936" s="174"/>
      <c r="M936" s="176"/>
      <c r="N936" s="174"/>
      <c r="O936" s="176"/>
      <c r="P936" s="173"/>
      <c r="Q936" s="173"/>
      <c r="R936" s="173"/>
      <c r="S936" s="177"/>
      <c r="T936" s="173"/>
      <c r="U936" s="173"/>
      <c r="V936" s="173"/>
    </row>
    <row r="937" spans="1:22" ht="13" x14ac:dyDescent="0.15">
      <c r="A937" s="172"/>
      <c r="B937" s="173"/>
      <c r="C937" s="174"/>
      <c r="D937" s="170"/>
      <c r="E937" s="174"/>
      <c r="F937" s="170"/>
      <c r="G937" s="174"/>
      <c r="H937" s="170"/>
      <c r="I937" s="175"/>
      <c r="J937" s="174"/>
      <c r="K937" s="176"/>
      <c r="L937" s="174"/>
      <c r="M937" s="176"/>
      <c r="N937" s="174"/>
      <c r="O937" s="176"/>
      <c r="P937" s="173"/>
      <c r="Q937" s="173"/>
      <c r="R937" s="173"/>
      <c r="S937" s="177"/>
      <c r="T937" s="173"/>
      <c r="U937" s="173"/>
      <c r="V937" s="173"/>
    </row>
    <row r="938" spans="1:22" ht="13" x14ac:dyDescent="0.15">
      <c r="A938" s="172"/>
      <c r="B938" s="173"/>
      <c r="C938" s="174"/>
      <c r="D938" s="170"/>
      <c r="E938" s="174"/>
      <c r="F938" s="170"/>
      <c r="G938" s="174"/>
      <c r="H938" s="170"/>
      <c r="I938" s="175"/>
      <c r="J938" s="174"/>
      <c r="K938" s="176"/>
      <c r="L938" s="174"/>
      <c r="M938" s="176"/>
      <c r="N938" s="174"/>
      <c r="O938" s="176"/>
      <c r="P938" s="173"/>
      <c r="Q938" s="173"/>
      <c r="R938" s="173"/>
      <c r="S938" s="177"/>
      <c r="T938" s="173"/>
      <c r="U938" s="173"/>
      <c r="V938" s="173"/>
    </row>
    <row r="939" spans="1:22" ht="13" x14ac:dyDescent="0.15">
      <c r="A939" s="172"/>
      <c r="B939" s="173"/>
      <c r="C939" s="174"/>
      <c r="D939" s="170"/>
      <c r="E939" s="174"/>
      <c r="F939" s="170"/>
      <c r="G939" s="174"/>
      <c r="H939" s="170"/>
      <c r="I939" s="175"/>
      <c r="J939" s="174"/>
      <c r="K939" s="176"/>
      <c r="L939" s="174"/>
      <c r="M939" s="176"/>
      <c r="N939" s="174"/>
      <c r="O939" s="176"/>
      <c r="P939" s="173"/>
      <c r="Q939" s="173"/>
      <c r="R939" s="173"/>
      <c r="S939" s="177"/>
      <c r="T939" s="173"/>
      <c r="U939" s="173"/>
      <c r="V939" s="173"/>
    </row>
    <row r="940" spans="1:22" ht="13" x14ac:dyDescent="0.15">
      <c r="A940" s="172"/>
      <c r="B940" s="173"/>
      <c r="C940" s="174"/>
      <c r="D940" s="170"/>
      <c r="E940" s="174"/>
      <c r="F940" s="170"/>
      <c r="G940" s="174"/>
      <c r="H940" s="170"/>
      <c r="I940" s="175"/>
      <c r="J940" s="174"/>
      <c r="K940" s="176"/>
      <c r="L940" s="174"/>
      <c r="M940" s="176"/>
      <c r="N940" s="174"/>
      <c r="O940" s="176"/>
      <c r="P940" s="173"/>
      <c r="Q940" s="173"/>
      <c r="R940" s="173"/>
      <c r="S940" s="177"/>
      <c r="T940" s="173"/>
      <c r="U940" s="173"/>
      <c r="V940" s="173"/>
    </row>
    <row r="941" spans="1:22" ht="13" x14ac:dyDescent="0.15">
      <c r="A941" s="172"/>
      <c r="B941" s="173"/>
      <c r="C941" s="174"/>
      <c r="D941" s="170"/>
      <c r="E941" s="174"/>
      <c r="F941" s="170"/>
      <c r="G941" s="174"/>
      <c r="H941" s="170"/>
      <c r="I941" s="175"/>
      <c r="J941" s="174"/>
      <c r="K941" s="176"/>
      <c r="L941" s="174"/>
      <c r="M941" s="176"/>
      <c r="N941" s="174"/>
      <c r="O941" s="176"/>
      <c r="P941" s="173"/>
      <c r="Q941" s="173"/>
      <c r="R941" s="173"/>
      <c r="S941" s="177"/>
      <c r="T941" s="173"/>
      <c r="U941" s="173"/>
      <c r="V941" s="173"/>
    </row>
    <row r="942" spans="1:22" ht="13" x14ac:dyDescent="0.15">
      <c r="A942" s="172"/>
      <c r="B942" s="173"/>
      <c r="C942" s="174"/>
      <c r="D942" s="170"/>
      <c r="E942" s="174"/>
      <c r="F942" s="170"/>
      <c r="G942" s="174"/>
      <c r="H942" s="170"/>
      <c r="I942" s="175"/>
      <c r="J942" s="174"/>
      <c r="K942" s="176"/>
      <c r="L942" s="174"/>
      <c r="M942" s="176"/>
      <c r="N942" s="174"/>
      <c r="O942" s="176"/>
      <c r="P942" s="173"/>
      <c r="Q942" s="173"/>
      <c r="R942" s="173"/>
      <c r="S942" s="177"/>
      <c r="T942" s="173"/>
      <c r="U942" s="173"/>
      <c r="V942" s="173"/>
    </row>
    <row r="943" spans="1:22" ht="13" x14ac:dyDescent="0.15">
      <c r="A943" s="172"/>
      <c r="B943" s="173"/>
      <c r="C943" s="174"/>
      <c r="D943" s="170"/>
      <c r="E943" s="174"/>
      <c r="F943" s="170"/>
      <c r="G943" s="174"/>
      <c r="H943" s="170"/>
      <c r="I943" s="175"/>
      <c r="J943" s="174"/>
      <c r="K943" s="176"/>
      <c r="L943" s="174"/>
      <c r="M943" s="176"/>
      <c r="N943" s="174"/>
      <c r="O943" s="176"/>
      <c r="P943" s="173"/>
      <c r="Q943" s="173"/>
      <c r="R943" s="173"/>
      <c r="S943" s="177"/>
      <c r="T943" s="173"/>
      <c r="U943" s="173"/>
      <c r="V943" s="173"/>
    </row>
    <row r="944" spans="1:22" ht="13" x14ac:dyDescent="0.15">
      <c r="A944" s="172"/>
      <c r="B944" s="173"/>
      <c r="C944" s="174"/>
      <c r="D944" s="170"/>
      <c r="E944" s="174"/>
      <c r="F944" s="170"/>
      <c r="G944" s="174"/>
      <c r="H944" s="170"/>
      <c r="I944" s="175"/>
      <c r="J944" s="174"/>
      <c r="K944" s="176"/>
      <c r="L944" s="174"/>
      <c r="M944" s="176"/>
      <c r="N944" s="174"/>
      <c r="O944" s="176"/>
      <c r="P944" s="173"/>
      <c r="Q944" s="173"/>
      <c r="R944" s="173"/>
      <c r="S944" s="177"/>
      <c r="T944" s="173"/>
      <c r="U944" s="173"/>
      <c r="V944" s="173"/>
    </row>
    <row r="945" spans="1:22" ht="13" x14ac:dyDescent="0.15">
      <c r="A945" s="172"/>
      <c r="B945" s="173"/>
      <c r="C945" s="174"/>
      <c r="D945" s="170"/>
      <c r="E945" s="174"/>
      <c r="F945" s="170"/>
      <c r="G945" s="174"/>
      <c r="H945" s="170"/>
      <c r="I945" s="175"/>
      <c r="J945" s="174"/>
      <c r="K945" s="176"/>
      <c r="L945" s="174"/>
      <c r="M945" s="176"/>
      <c r="N945" s="174"/>
      <c r="O945" s="176"/>
      <c r="P945" s="173"/>
      <c r="Q945" s="173"/>
      <c r="R945" s="173"/>
      <c r="S945" s="177"/>
      <c r="T945" s="173"/>
      <c r="U945" s="173"/>
      <c r="V945" s="173"/>
    </row>
    <row r="946" spans="1:22" ht="13" x14ac:dyDescent="0.15">
      <c r="A946" s="172"/>
      <c r="B946" s="173"/>
      <c r="C946" s="174"/>
      <c r="D946" s="170"/>
      <c r="E946" s="174"/>
      <c r="F946" s="170"/>
      <c r="G946" s="174"/>
      <c r="H946" s="170"/>
      <c r="I946" s="175"/>
      <c r="J946" s="174"/>
      <c r="K946" s="176"/>
      <c r="L946" s="174"/>
      <c r="M946" s="176"/>
      <c r="N946" s="174"/>
      <c r="O946" s="176"/>
      <c r="P946" s="173"/>
      <c r="Q946" s="173"/>
      <c r="R946" s="173"/>
      <c r="S946" s="177"/>
      <c r="T946" s="173"/>
      <c r="U946" s="173"/>
      <c r="V946" s="173"/>
    </row>
    <row r="947" spans="1:22" ht="13" x14ac:dyDescent="0.15">
      <c r="A947" s="172"/>
      <c r="B947" s="173"/>
      <c r="C947" s="174"/>
      <c r="D947" s="170"/>
      <c r="E947" s="174"/>
      <c r="F947" s="170"/>
      <c r="G947" s="174"/>
      <c r="H947" s="170"/>
      <c r="I947" s="175"/>
      <c r="J947" s="174"/>
      <c r="K947" s="176"/>
      <c r="L947" s="174"/>
      <c r="M947" s="176"/>
      <c r="N947" s="174"/>
      <c r="O947" s="176"/>
      <c r="P947" s="173"/>
      <c r="Q947" s="173"/>
      <c r="R947" s="173"/>
      <c r="S947" s="177"/>
      <c r="T947" s="173"/>
      <c r="U947" s="173"/>
      <c r="V947" s="173"/>
    </row>
    <row r="948" spans="1:22" ht="13" x14ac:dyDescent="0.15">
      <c r="A948" s="172"/>
      <c r="B948" s="173"/>
      <c r="C948" s="174"/>
      <c r="D948" s="170"/>
      <c r="E948" s="174"/>
      <c r="F948" s="170"/>
      <c r="G948" s="174"/>
      <c r="H948" s="170"/>
      <c r="I948" s="175"/>
      <c r="J948" s="174"/>
      <c r="K948" s="176"/>
      <c r="L948" s="174"/>
      <c r="M948" s="176"/>
      <c r="N948" s="174"/>
      <c r="O948" s="176"/>
      <c r="P948" s="173"/>
      <c r="Q948" s="173"/>
      <c r="R948" s="173"/>
      <c r="S948" s="177"/>
      <c r="T948" s="173"/>
      <c r="U948" s="173"/>
      <c r="V948" s="173"/>
    </row>
    <row r="949" spans="1:22" ht="13" x14ac:dyDescent="0.15">
      <c r="A949" s="172"/>
      <c r="B949" s="173"/>
      <c r="C949" s="174"/>
      <c r="D949" s="170"/>
      <c r="E949" s="174"/>
      <c r="F949" s="170"/>
      <c r="G949" s="174"/>
      <c r="H949" s="170"/>
      <c r="I949" s="175"/>
      <c r="J949" s="174"/>
      <c r="K949" s="176"/>
      <c r="L949" s="174"/>
      <c r="M949" s="176"/>
      <c r="N949" s="174"/>
      <c r="O949" s="176"/>
      <c r="P949" s="173"/>
      <c r="Q949" s="173"/>
      <c r="R949" s="173"/>
      <c r="S949" s="177"/>
      <c r="T949" s="173"/>
      <c r="U949" s="173"/>
      <c r="V949" s="173"/>
    </row>
    <row r="950" spans="1:22" ht="13" x14ac:dyDescent="0.15">
      <c r="A950" s="172"/>
      <c r="B950" s="173"/>
      <c r="C950" s="174"/>
      <c r="D950" s="170"/>
      <c r="E950" s="174"/>
      <c r="F950" s="170"/>
      <c r="G950" s="174"/>
      <c r="H950" s="170"/>
      <c r="I950" s="175"/>
      <c r="J950" s="174"/>
      <c r="K950" s="176"/>
      <c r="L950" s="174"/>
      <c r="M950" s="176"/>
      <c r="N950" s="174"/>
      <c r="O950" s="176"/>
      <c r="P950" s="173"/>
      <c r="Q950" s="173"/>
      <c r="R950" s="173"/>
      <c r="S950" s="177"/>
      <c r="T950" s="173"/>
      <c r="U950" s="173"/>
      <c r="V950" s="173"/>
    </row>
    <row r="951" spans="1:22" ht="13" x14ac:dyDescent="0.15">
      <c r="A951" s="172"/>
      <c r="B951" s="173"/>
      <c r="C951" s="174"/>
      <c r="D951" s="170"/>
      <c r="E951" s="174"/>
      <c r="F951" s="170"/>
      <c r="G951" s="174"/>
      <c r="H951" s="170"/>
      <c r="I951" s="175"/>
      <c r="J951" s="174"/>
      <c r="K951" s="176"/>
      <c r="L951" s="174"/>
      <c r="M951" s="176"/>
      <c r="N951" s="174"/>
      <c r="O951" s="176"/>
      <c r="P951" s="173"/>
      <c r="Q951" s="173"/>
      <c r="R951" s="173"/>
      <c r="S951" s="177"/>
      <c r="T951" s="173"/>
      <c r="U951" s="173"/>
      <c r="V951" s="173"/>
    </row>
    <row r="952" spans="1:22" ht="13" x14ac:dyDescent="0.15">
      <c r="A952" s="172"/>
      <c r="B952" s="173"/>
      <c r="C952" s="174"/>
      <c r="D952" s="170"/>
      <c r="E952" s="174"/>
      <c r="F952" s="170"/>
      <c r="G952" s="174"/>
      <c r="H952" s="170"/>
      <c r="I952" s="175"/>
      <c r="J952" s="174"/>
      <c r="K952" s="176"/>
      <c r="L952" s="174"/>
      <c r="M952" s="176"/>
      <c r="N952" s="174"/>
      <c r="O952" s="176"/>
      <c r="P952" s="173"/>
      <c r="Q952" s="173"/>
      <c r="R952" s="173"/>
      <c r="S952" s="177"/>
      <c r="T952" s="173"/>
      <c r="U952" s="173"/>
      <c r="V952" s="173"/>
    </row>
    <row r="953" spans="1:22" ht="13" x14ac:dyDescent="0.15">
      <c r="A953" s="172"/>
      <c r="B953" s="173"/>
      <c r="C953" s="174"/>
      <c r="D953" s="170"/>
      <c r="E953" s="174"/>
      <c r="F953" s="170"/>
      <c r="G953" s="174"/>
      <c r="H953" s="170"/>
      <c r="I953" s="175"/>
      <c r="J953" s="174"/>
      <c r="K953" s="176"/>
      <c r="L953" s="174"/>
      <c r="M953" s="176"/>
      <c r="N953" s="174"/>
      <c r="O953" s="176"/>
      <c r="P953" s="173"/>
      <c r="Q953" s="173"/>
      <c r="R953" s="173"/>
      <c r="S953" s="177"/>
      <c r="T953" s="173"/>
      <c r="U953" s="173"/>
      <c r="V953" s="173"/>
    </row>
    <row r="954" spans="1:22" ht="13" x14ac:dyDescent="0.15">
      <c r="A954" s="172"/>
      <c r="B954" s="173"/>
      <c r="C954" s="174"/>
      <c r="D954" s="170"/>
      <c r="E954" s="174"/>
      <c r="F954" s="170"/>
      <c r="G954" s="174"/>
      <c r="H954" s="170"/>
      <c r="I954" s="175"/>
      <c r="J954" s="174"/>
      <c r="K954" s="176"/>
      <c r="L954" s="174"/>
      <c r="M954" s="176"/>
      <c r="N954" s="174"/>
      <c r="O954" s="176"/>
      <c r="P954" s="173"/>
      <c r="Q954" s="173"/>
      <c r="R954" s="173"/>
      <c r="S954" s="177"/>
      <c r="T954" s="173"/>
      <c r="U954" s="173"/>
      <c r="V954" s="173"/>
    </row>
    <row r="955" spans="1:22" ht="13" x14ac:dyDescent="0.15">
      <c r="A955" s="172"/>
      <c r="B955" s="173"/>
      <c r="C955" s="174"/>
      <c r="D955" s="170"/>
      <c r="E955" s="174"/>
      <c r="F955" s="170"/>
      <c r="G955" s="174"/>
      <c r="H955" s="170"/>
      <c r="I955" s="175"/>
      <c r="J955" s="174"/>
      <c r="K955" s="176"/>
      <c r="L955" s="174"/>
      <c r="M955" s="176"/>
      <c r="N955" s="174"/>
      <c r="O955" s="176"/>
      <c r="P955" s="173"/>
      <c r="Q955" s="173"/>
      <c r="R955" s="173"/>
      <c r="S955" s="177"/>
      <c r="T955" s="173"/>
      <c r="U955" s="173"/>
      <c r="V955" s="173"/>
    </row>
    <row r="956" spans="1:22" ht="13" x14ac:dyDescent="0.15">
      <c r="A956" s="172"/>
      <c r="B956" s="173"/>
      <c r="C956" s="174"/>
      <c r="D956" s="170"/>
      <c r="E956" s="174"/>
      <c r="F956" s="170"/>
      <c r="G956" s="174"/>
      <c r="H956" s="170"/>
      <c r="I956" s="175"/>
      <c r="J956" s="174"/>
      <c r="K956" s="176"/>
      <c r="L956" s="174"/>
      <c r="M956" s="176"/>
      <c r="N956" s="174"/>
      <c r="O956" s="176"/>
      <c r="P956" s="173"/>
      <c r="Q956" s="173"/>
      <c r="R956" s="173"/>
      <c r="S956" s="177"/>
      <c r="T956" s="173"/>
      <c r="U956" s="173"/>
      <c r="V956" s="173"/>
    </row>
    <row r="957" spans="1:22" ht="13" x14ac:dyDescent="0.15">
      <c r="A957" s="172"/>
      <c r="B957" s="173"/>
      <c r="C957" s="174"/>
      <c r="D957" s="170"/>
      <c r="E957" s="174"/>
      <c r="F957" s="170"/>
      <c r="G957" s="174"/>
      <c r="H957" s="170"/>
      <c r="I957" s="175"/>
      <c r="J957" s="174"/>
      <c r="K957" s="176"/>
      <c r="L957" s="174"/>
      <c r="M957" s="176"/>
      <c r="N957" s="174"/>
      <c r="O957" s="176"/>
      <c r="P957" s="173"/>
      <c r="Q957" s="173"/>
      <c r="R957" s="173"/>
      <c r="S957" s="177"/>
      <c r="T957" s="173"/>
      <c r="U957" s="173"/>
      <c r="V957" s="173"/>
    </row>
    <row r="958" spans="1:22" ht="13" x14ac:dyDescent="0.15">
      <c r="A958" s="172"/>
      <c r="B958" s="173"/>
      <c r="C958" s="174"/>
      <c r="D958" s="170"/>
      <c r="E958" s="174"/>
      <c r="F958" s="170"/>
      <c r="G958" s="174"/>
      <c r="H958" s="170"/>
      <c r="I958" s="175"/>
      <c r="J958" s="174"/>
      <c r="K958" s="176"/>
      <c r="L958" s="174"/>
      <c r="M958" s="176"/>
      <c r="N958" s="174"/>
      <c r="O958" s="176"/>
      <c r="P958" s="173"/>
      <c r="Q958" s="173"/>
      <c r="R958" s="173"/>
      <c r="S958" s="177"/>
      <c r="T958" s="173"/>
      <c r="U958" s="173"/>
      <c r="V958" s="173"/>
    </row>
    <row r="959" spans="1:22" ht="13" x14ac:dyDescent="0.15">
      <c r="A959" s="172"/>
      <c r="B959" s="173"/>
      <c r="C959" s="174"/>
      <c r="D959" s="170"/>
      <c r="E959" s="174"/>
      <c r="F959" s="170"/>
      <c r="G959" s="174"/>
      <c r="H959" s="170"/>
      <c r="I959" s="175"/>
      <c r="J959" s="174"/>
      <c r="K959" s="176"/>
      <c r="L959" s="174"/>
      <c r="M959" s="176"/>
      <c r="N959" s="174"/>
      <c r="O959" s="176"/>
      <c r="P959" s="173"/>
      <c r="Q959" s="173"/>
      <c r="R959" s="173"/>
      <c r="S959" s="177"/>
      <c r="T959" s="173"/>
      <c r="U959" s="173"/>
      <c r="V959" s="173"/>
    </row>
    <row r="960" spans="1:22" ht="13" x14ac:dyDescent="0.15">
      <c r="A960" s="172"/>
      <c r="B960" s="173"/>
      <c r="C960" s="174"/>
      <c r="D960" s="170"/>
      <c r="E960" s="174"/>
      <c r="F960" s="170"/>
      <c r="G960" s="174"/>
      <c r="H960" s="170"/>
      <c r="I960" s="175"/>
      <c r="J960" s="174"/>
      <c r="K960" s="176"/>
      <c r="L960" s="174"/>
      <c r="M960" s="176"/>
      <c r="N960" s="174"/>
      <c r="O960" s="176"/>
      <c r="P960" s="173"/>
      <c r="Q960" s="173"/>
      <c r="R960" s="173"/>
      <c r="S960" s="177"/>
      <c r="T960" s="173"/>
      <c r="U960" s="173"/>
      <c r="V960" s="173"/>
    </row>
    <row r="961" spans="1:22" ht="13" x14ac:dyDescent="0.15">
      <c r="A961" s="172"/>
      <c r="B961" s="173"/>
      <c r="C961" s="174"/>
      <c r="D961" s="170"/>
      <c r="E961" s="174"/>
      <c r="F961" s="170"/>
      <c r="G961" s="174"/>
      <c r="H961" s="170"/>
      <c r="I961" s="175"/>
      <c r="J961" s="174"/>
      <c r="K961" s="176"/>
      <c r="L961" s="174"/>
      <c r="M961" s="176"/>
      <c r="N961" s="174"/>
      <c r="O961" s="176"/>
      <c r="P961" s="173"/>
      <c r="Q961" s="173"/>
      <c r="R961" s="173"/>
      <c r="S961" s="177"/>
      <c r="T961" s="173"/>
      <c r="U961" s="173"/>
      <c r="V961" s="173"/>
    </row>
    <row r="962" spans="1:22" ht="13" x14ac:dyDescent="0.15">
      <c r="A962" s="172"/>
      <c r="B962" s="173"/>
      <c r="C962" s="174"/>
      <c r="D962" s="170"/>
      <c r="E962" s="174"/>
      <c r="F962" s="170"/>
      <c r="G962" s="174"/>
      <c r="H962" s="170"/>
      <c r="I962" s="175"/>
      <c r="J962" s="174"/>
      <c r="K962" s="176"/>
      <c r="L962" s="174"/>
      <c r="M962" s="176"/>
      <c r="N962" s="174"/>
      <c r="O962" s="176"/>
      <c r="P962" s="173"/>
      <c r="Q962" s="173"/>
      <c r="R962" s="173"/>
      <c r="S962" s="177"/>
      <c r="T962" s="173"/>
      <c r="U962" s="173"/>
      <c r="V962" s="173"/>
    </row>
    <row r="963" spans="1:22" ht="13" x14ac:dyDescent="0.15">
      <c r="A963" s="172"/>
      <c r="B963" s="173"/>
      <c r="C963" s="174"/>
      <c r="D963" s="170"/>
      <c r="E963" s="174"/>
      <c r="F963" s="170"/>
      <c r="G963" s="174"/>
      <c r="H963" s="170"/>
      <c r="I963" s="175"/>
      <c r="J963" s="174"/>
      <c r="K963" s="176"/>
      <c r="L963" s="174"/>
      <c r="M963" s="176"/>
      <c r="N963" s="174"/>
      <c r="O963" s="176"/>
      <c r="P963" s="173"/>
      <c r="Q963" s="173"/>
      <c r="R963" s="173"/>
      <c r="S963" s="177"/>
      <c r="T963" s="173"/>
      <c r="U963" s="173"/>
      <c r="V963" s="173"/>
    </row>
    <row r="964" spans="1:22" ht="13" x14ac:dyDescent="0.15">
      <c r="A964" s="172"/>
      <c r="B964" s="173"/>
      <c r="C964" s="174"/>
      <c r="D964" s="170"/>
      <c r="E964" s="174"/>
      <c r="F964" s="170"/>
      <c r="G964" s="174"/>
      <c r="H964" s="170"/>
      <c r="I964" s="175"/>
      <c r="J964" s="174"/>
      <c r="K964" s="176"/>
      <c r="L964" s="174"/>
      <c r="M964" s="176"/>
      <c r="N964" s="174"/>
      <c r="O964" s="176"/>
      <c r="P964" s="173"/>
      <c r="Q964" s="173"/>
      <c r="R964" s="173"/>
      <c r="S964" s="177"/>
      <c r="T964" s="173"/>
      <c r="U964" s="173"/>
      <c r="V964" s="173"/>
    </row>
    <row r="965" spans="1:22" ht="13" x14ac:dyDescent="0.15">
      <c r="A965" s="172"/>
      <c r="B965" s="173"/>
      <c r="C965" s="174"/>
      <c r="D965" s="170"/>
      <c r="E965" s="174"/>
      <c r="F965" s="170"/>
      <c r="G965" s="174"/>
      <c r="H965" s="170"/>
      <c r="I965" s="175"/>
      <c r="J965" s="174"/>
      <c r="K965" s="176"/>
      <c r="L965" s="174"/>
      <c r="M965" s="176"/>
      <c r="N965" s="174"/>
      <c r="O965" s="176"/>
      <c r="P965" s="173"/>
      <c r="Q965" s="173"/>
      <c r="R965" s="173"/>
      <c r="S965" s="177"/>
      <c r="T965" s="173"/>
      <c r="U965" s="173"/>
      <c r="V965" s="173"/>
    </row>
    <row r="966" spans="1:22" ht="13" x14ac:dyDescent="0.15">
      <c r="A966" s="172"/>
      <c r="B966" s="173"/>
      <c r="C966" s="174"/>
      <c r="D966" s="170"/>
      <c r="E966" s="174"/>
      <c r="F966" s="170"/>
      <c r="G966" s="174"/>
      <c r="H966" s="170"/>
      <c r="I966" s="175"/>
      <c r="J966" s="174"/>
      <c r="K966" s="176"/>
      <c r="L966" s="174"/>
      <c r="M966" s="176"/>
      <c r="N966" s="174"/>
      <c r="O966" s="176"/>
      <c r="P966" s="173"/>
      <c r="Q966" s="173"/>
      <c r="R966" s="173"/>
      <c r="S966" s="177"/>
      <c r="T966" s="173"/>
      <c r="U966" s="173"/>
      <c r="V966" s="173"/>
    </row>
    <row r="967" spans="1:22" ht="13" x14ac:dyDescent="0.15">
      <c r="A967" s="172"/>
      <c r="B967" s="173"/>
      <c r="C967" s="174"/>
      <c r="D967" s="170"/>
      <c r="E967" s="174"/>
      <c r="F967" s="170"/>
      <c r="G967" s="174"/>
      <c r="H967" s="170"/>
      <c r="I967" s="175"/>
      <c r="J967" s="174"/>
      <c r="K967" s="176"/>
      <c r="L967" s="174"/>
      <c r="M967" s="176"/>
      <c r="N967" s="174"/>
      <c r="O967" s="176"/>
      <c r="P967" s="173"/>
      <c r="Q967" s="173"/>
      <c r="R967" s="173"/>
      <c r="S967" s="177"/>
      <c r="T967" s="173"/>
      <c r="U967" s="173"/>
      <c r="V967" s="173"/>
    </row>
    <row r="968" spans="1:22" ht="13" x14ac:dyDescent="0.15">
      <c r="A968" s="172"/>
      <c r="B968" s="173"/>
      <c r="C968" s="174"/>
      <c r="D968" s="170"/>
      <c r="E968" s="174"/>
      <c r="F968" s="170"/>
      <c r="G968" s="174"/>
      <c r="H968" s="170"/>
      <c r="I968" s="175"/>
      <c r="J968" s="174"/>
      <c r="K968" s="176"/>
      <c r="L968" s="174"/>
      <c r="M968" s="176"/>
      <c r="N968" s="174"/>
      <c r="O968" s="176"/>
      <c r="P968" s="173"/>
      <c r="Q968" s="173"/>
      <c r="R968" s="173"/>
      <c r="S968" s="177"/>
      <c r="T968" s="173"/>
      <c r="U968" s="173"/>
      <c r="V968" s="173"/>
    </row>
    <row r="969" spans="1:22" ht="13" x14ac:dyDescent="0.15">
      <c r="A969" s="172"/>
      <c r="B969" s="173"/>
      <c r="C969" s="174"/>
      <c r="D969" s="170"/>
      <c r="E969" s="174"/>
      <c r="F969" s="170"/>
      <c r="G969" s="174"/>
      <c r="H969" s="170"/>
      <c r="I969" s="175"/>
      <c r="J969" s="174"/>
      <c r="K969" s="176"/>
      <c r="L969" s="174"/>
      <c r="M969" s="176"/>
      <c r="N969" s="174"/>
      <c r="O969" s="176"/>
      <c r="P969" s="173"/>
      <c r="Q969" s="173"/>
      <c r="R969" s="173"/>
      <c r="S969" s="177"/>
      <c r="T969" s="173"/>
      <c r="U969" s="173"/>
      <c r="V969" s="173"/>
    </row>
    <row r="970" spans="1:22" ht="13" x14ac:dyDescent="0.15">
      <c r="A970" s="172"/>
      <c r="B970" s="173"/>
      <c r="C970" s="174"/>
      <c r="D970" s="170"/>
      <c r="E970" s="174"/>
      <c r="F970" s="170"/>
      <c r="G970" s="174"/>
      <c r="H970" s="170"/>
      <c r="I970" s="175"/>
      <c r="J970" s="174"/>
      <c r="K970" s="176"/>
      <c r="L970" s="174"/>
      <c r="M970" s="176"/>
      <c r="N970" s="174"/>
      <c r="O970" s="176"/>
      <c r="P970" s="173"/>
      <c r="Q970" s="173"/>
      <c r="R970" s="173"/>
      <c r="S970" s="177"/>
      <c r="T970" s="173"/>
      <c r="U970" s="173"/>
      <c r="V970" s="173"/>
    </row>
    <row r="971" spans="1:22" ht="13" x14ac:dyDescent="0.15">
      <c r="A971" s="172"/>
      <c r="B971" s="173"/>
      <c r="C971" s="174"/>
      <c r="D971" s="170"/>
      <c r="E971" s="174"/>
      <c r="F971" s="170"/>
      <c r="G971" s="174"/>
      <c r="H971" s="170"/>
      <c r="I971" s="175"/>
      <c r="J971" s="174"/>
      <c r="K971" s="176"/>
      <c r="L971" s="174"/>
      <c r="M971" s="176"/>
      <c r="N971" s="174"/>
      <c r="O971" s="176"/>
      <c r="P971" s="173"/>
      <c r="Q971" s="173"/>
      <c r="R971" s="173"/>
      <c r="S971" s="177"/>
      <c r="T971" s="173"/>
      <c r="U971" s="173"/>
      <c r="V971" s="173"/>
    </row>
    <row r="972" spans="1:22" ht="13" x14ac:dyDescent="0.15">
      <c r="A972" s="172"/>
      <c r="B972" s="173"/>
      <c r="C972" s="174"/>
      <c r="D972" s="170"/>
      <c r="E972" s="174"/>
      <c r="F972" s="170"/>
      <c r="G972" s="174"/>
      <c r="H972" s="170"/>
      <c r="I972" s="175"/>
      <c r="J972" s="174"/>
      <c r="K972" s="176"/>
      <c r="L972" s="174"/>
      <c r="M972" s="176"/>
      <c r="N972" s="174"/>
      <c r="O972" s="176"/>
      <c r="P972" s="173"/>
      <c r="Q972" s="173"/>
      <c r="R972" s="173"/>
      <c r="S972" s="177"/>
      <c r="T972" s="173"/>
      <c r="U972" s="173"/>
      <c r="V972" s="173"/>
    </row>
    <row r="973" spans="1:22" ht="13" x14ac:dyDescent="0.15">
      <c r="A973" s="172"/>
      <c r="B973" s="173"/>
      <c r="C973" s="174"/>
      <c r="D973" s="170"/>
      <c r="E973" s="174"/>
      <c r="F973" s="170"/>
      <c r="G973" s="174"/>
      <c r="H973" s="170"/>
      <c r="I973" s="175"/>
      <c r="J973" s="174"/>
      <c r="K973" s="176"/>
      <c r="L973" s="174"/>
      <c r="M973" s="176"/>
      <c r="N973" s="174"/>
      <c r="O973" s="176"/>
      <c r="P973" s="173"/>
      <c r="Q973" s="173"/>
      <c r="R973" s="173"/>
      <c r="S973" s="177"/>
      <c r="T973" s="173"/>
      <c r="U973" s="173"/>
      <c r="V973" s="173"/>
    </row>
    <row r="974" spans="1:22" ht="13" x14ac:dyDescent="0.15">
      <c r="A974" s="172"/>
      <c r="B974" s="173"/>
      <c r="C974" s="174"/>
      <c r="D974" s="170"/>
      <c r="E974" s="174"/>
      <c r="F974" s="170"/>
      <c r="G974" s="174"/>
      <c r="H974" s="170"/>
      <c r="I974" s="175"/>
      <c r="J974" s="174"/>
      <c r="K974" s="176"/>
      <c r="L974" s="174"/>
      <c r="M974" s="176"/>
      <c r="N974" s="174"/>
      <c r="O974" s="176"/>
      <c r="P974" s="173"/>
      <c r="Q974" s="173"/>
      <c r="R974" s="173"/>
      <c r="S974" s="177"/>
      <c r="T974" s="173"/>
      <c r="U974" s="173"/>
      <c r="V974" s="173"/>
    </row>
    <row r="975" spans="1:22" ht="13" x14ac:dyDescent="0.15">
      <c r="A975" s="172"/>
      <c r="B975" s="173"/>
      <c r="C975" s="174"/>
      <c r="D975" s="170"/>
      <c r="E975" s="174"/>
      <c r="F975" s="170"/>
      <c r="G975" s="174"/>
      <c r="H975" s="170"/>
      <c r="I975" s="175"/>
      <c r="J975" s="174"/>
      <c r="K975" s="176"/>
      <c r="L975" s="174"/>
      <c r="M975" s="176"/>
      <c r="N975" s="174"/>
      <c r="O975" s="176"/>
      <c r="P975" s="173"/>
      <c r="Q975" s="173"/>
      <c r="R975" s="173"/>
      <c r="S975" s="177"/>
      <c r="T975" s="173"/>
      <c r="U975" s="173"/>
      <c r="V975" s="173"/>
    </row>
    <row r="976" spans="1:22" ht="13" x14ac:dyDescent="0.15">
      <c r="A976" s="172"/>
      <c r="B976" s="173"/>
      <c r="C976" s="174"/>
      <c r="D976" s="170"/>
      <c r="E976" s="174"/>
      <c r="F976" s="170"/>
      <c r="G976" s="174"/>
      <c r="H976" s="170"/>
      <c r="I976" s="175"/>
      <c r="J976" s="174"/>
      <c r="K976" s="176"/>
      <c r="L976" s="174"/>
      <c r="M976" s="176"/>
      <c r="N976" s="174"/>
      <c r="O976" s="176"/>
      <c r="P976" s="173"/>
      <c r="Q976" s="173"/>
      <c r="R976" s="173"/>
      <c r="S976" s="177"/>
      <c r="T976" s="173"/>
      <c r="U976" s="173"/>
      <c r="V976" s="173"/>
    </row>
    <row r="977" spans="1:22" ht="13" x14ac:dyDescent="0.15">
      <c r="A977" s="172"/>
      <c r="B977" s="173"/>
      <c r="C977" s="174"/>
      <c r="D977" s="170"/>
      <c r="E977" s="174"/>
      <c r="F977" s="170"/>
      <c r="G977" s="174"/>
      <c r="H977" s="170"/>
      <c r="I977" s="175"/>
      <c r="J977" s="174"/>
      <c r="K977" s="176"/>
      <c r="L977" s="174"/>
      <c r="M977" s="176"/>
      <c r="N977" s="174"/>
      <c r="O977" s="176"/>
      <c r="P977" s="173"/>
      <c r="Q977" s="173"/>
      <c r="R977" s="173"/>
      <c r="S977" s="177"/>
      <c r="T977" s="173"/>
      <c r="U977" s="173"/>
      <c r="V977" s="173"/>
    </row>
    <row r="978" spans="1:22" ht="13" x14ac:dyDescent="0.15">
      <c r="A978" s="172"/>
      <c r="B978" s="173"/>
      <c r="C978" s="174"/>
      <c r="D978" s="170"/>
      <c r="E978" s="174"/>
      <c r="F978" s="170"/>
      <c r="G978" s="174"/>
      <c r="H978" s="170"/>
      <c r="I978" s="175"/>
      <c r="J978" s="174"/>
      <c r="K978" s="176"/>
      <c r="L978" s="174"/>
      <c r="M978" s="176"/>
      <c r="N978" s="174"/>
      <c r="O978" s="176"/>
      <c r="P978" s="173"/>
      <c r="Q978" s="173"/>
      <c r="R978" s="173"/>
      <c r="S978" s="177"/>
      <c r="T978" s="173"/>
      <c r="U978" s="173"/>
      <c r="V978" s="173"/>
    </row>
    <row r="979" spans="1:22" ht="13" x14ac:dyDescent="0.15">
      <c r="A979" s="172"/>
      <c r="B979" s="173"/>
      <c r="C979" s="174"/>
      <c r="D979" s="170"/>
      <c r="E979" s="174"/>
      <c r="F979" s="170"/>
      <c r="G979" s="174"/>
      <c r="H979" s="170"/>
      <c r="I979" s="175"/>
      <c r="J979" s="174"/>
      <c r="K979" s="176"/>
      <c r="L979" s="174"/>
      <c r="M979" s="176"/>
      <c r="N979" s="174"/>
      <c r="O979" s="176"/>
      <c r="P979" s="173"/>
      <c r="Q979" s="173"/>
      <c r="R979" s="173"/>
      <c r="S979" s="177"/>
      <c r="T979" s="173"/>
      <c r="U979" s="173"/>
      <c r="V979" s="173"/>
    </row>
    <row r="980" spans="1:22" ht="13" x14ac:dyDescent="0.15">
      <c r="A980" s="172"/>
      <c r="B980" s="173"/>
      <c r="C980" s="174"/>
      <c r="D980" s="170"/>
      <c r="E980" s="174"/>
      <c r="F980" s="170"/>
      <c r="G980" s="174"/>
      <c r="H980" s="170"/>
      <c r="I980" s="175"/>
      <c r="J980" s="174"/>
      <c r="K980" s="176"/>
      <c r="L980" s="174"/>
      <c r="M980" s="176"/>
      <c r="N980" s="174"/>
      <c r="O980" s="176"/>
      <c r="P980" s="173"/>
      <c r="Q980" s="173"/>
      <c r="R980" s="173"/>
      <c r="S980" s="177"/>
      <c r="T980" s="173"/>
      <c r="U980" s="173"/>
      <c r="V980" s="173"/>
    </row>
    <row r="981" spans="1:22" ht="13" x14ac:dyDescent="0.15">
      <c r="A981" s="172"/>
      <c r="B981" s="173"/>
      <c r="C981" s="174"/>
      <c r="D981" s="170"/>
      <c r="E981" s="174"/>
      <c r="F981" s="170"/>
      <c r="G981" s="174"/>
      <c r="H981" s="170"/>
      <c r="I981" s="175"/>
      <c r="J981" s="174"/>
      <c r="K981" s="176"/>
      <c r="L981" s="174"/>
      <c r="M981" s="176"/>
      <c r="N981" s="174"/>
      <c r="O981" s="176"/>
      <c r="P981" s="173"/>
      <c r="Q981" s="173"/>
      <c r="R981" s="173"/>
      <c r="S981" s="177"/>
      <c r="T981" s="173"/>
      <c r="U981" s="173"/>
      <c r="V981" s="173"/>
    </row>
    <row r="982" spans="1:22" ht="13" x14ac:dyDescent="0.15">
      <c r="A982" s="172"/>
      <c r="B982" s="173"/>
      <c r="C982" s="174"/>
      <c r="D982" s="170"/>
      <c r="E982" s="174"/>
      <c r="F982" s="170"/>
      <c r="G982" s="174"/>
      <c r="H982" s="170"/>
      <c r="I982" s="175"/>
      <c r="J982" s="174"/>
      <c r="K982" s="176"/>
      <c r="L982" s="174"/>
      <c r="M982" s="176"/>
      <c r="N982" s="174"/>
      <c r="O982" s="176"/>
      <c r="P982" s="173"/>
      <c r="Q982" s="173"/>
      <c r="R982" s="173"/>
      <c r="S982" s="177"/>
      <c r="T982" s="173"/>
      <c r="U982" s="173"/>
      <c r="V982" s="173"/>
    </row>
    <row r="983" spans="1:22" ht="13" x14ac:dyDescent="0.15">
      <c r="A983" s="172"/>
      <c r="B983" s="173"/>
      <c r="C983" s="174"/>
      <c r="D983" s="170"/>
      <c r="E983" s="174"/>
      <c r="F983" s="170"/>
      <c r="G983" s="174"/>
      <c r="H983" s="170"/>
      <c r="I983" s="175"/>
      <c r="J983" s="174"/>
      <c r="K983" s="176"/>
      <c r="L983" s="174"/>
      <c r="M983" s="176"/>
      <c r="N983" s="174"/>
      <c r="O983" s="176"/>
      <c r="P983" s="173"/>
      <c r="Q983" s="173"/>
      <c r="R983" s="173"/>
      <c r="S983" s="177"/>
      <c r="T983" s="173"/>
      <c r="U983" s="173"/>
      <c r="V983" s="173"/>
    </row>
    <row r="984" spans="1:22" ht="13" x14ac:dyDescent="0.15">
      <c r="A984" s="172"/>
      <c r="B984" s="173"/>
      <c r="C984" s="174"/>
      <c r="D984" s="170"/>
      <c r="E984" s="174"/>
      <c r="F984" s="170"/>
      <c r="G984" s="174"/>
      <c r="H984" s="170"/>
      <c r="I984" s="175"/>
      <c r="J984" s="174"/>
      <c r="K984" s="176"/>
      <c r="L984" s="174"/>
      <c r="M984" s="176"/>
      <c r="N984" s="174"/>
      <c r="O984" s="176"/>
      <c r="P984" s="173"/>
      <c r="Q984" s="173"/>
      <c r="R984" s="173"/>
      <c r="S984" s="177"/>
      <c r="T984" s="173"/>
      <c r="U984" s="173"/>
      <c r="V984" s="173"/>
    </row>
    <row r="985" spans="1:22" ht="13" x14ac:dyDescent="0.15">
      <c r="A985" s="172"/>
      <c r="B985" s="173"/>
      <c r="C985" s="174"/>
      <c r="D985" s="170"/>
      <c r="E985" s="174"/>
      <c r="F985" s="170"/>
      <c r="G985" s="174"/>
      <c r="H985" s="170"/>
      <c r="I985" s="175"/>
      <c r="J985" s="174"/>
      <c r="K985" s="176"/>
      <c r="L985" s="174"/>
      <c r="M985" s="176"/>
      <c r="N985" s="174"/>
      <c r="O985" s="176"/>
      <c r="P985" s="173"/>
      <c r="Q985" s="173"/>
      <c r="R985" s="173"/>
      <c r="S985" s="177"/>
      <c r="T985" s="173"/>
      <c r="U985" s="173"/>
      <c r="V985" s="173"/>
    </row>
    <row r="986" spans="1:22" ht="13" x14ac:dyDescent="0.15">
      <c r="A986" s="172"/>
      <c r="B986" s="173"/>
      <c r="C986" s="174"/>
      <c r="D986" s="170"/>
      <c r="E986" s="174"/>
      <c r="F986" s="170"/>
      <c r="G986" s="174"/>
      <c r="H986" s="170"/>
      <c r="I986" s="175"/>
      <c r="J986" s="174"/>
      <c r="K986" s="176"/>
      <c r="L986" s="174"/>
      <c r="M986" s="176"/>
      <c r="N986" s="174"/>
      <c r="O986" s="176"/>
      <c r="P986" s="173"/>
      <c r="Q986" s="173"/>
      <c r="R986" s="173"/>
      <c r="S986" s="177"/>
      <c r="T986" s="173"/>
      <c r="U986" s="173"/>
      <c r="V986" s="173"/>
    </row>
    <row r="987" spans="1:22" ht="13" x14ac:dyDescent="0.15">
      <c r="A987" s="172"/>
      <c r="B987" s="173"/>
      <c r="C987" s="174"/>
      <c r="D987" s="170"/>
      <c r="E987" s="174"/>
      <c r="F987" s="170"/>
      <c r="G987" s="174"/>
      <c r="H987" s="170"/>
      <c r="I987" s="175"/>
      <c r="J987" s="174"/>
      <c r="K987" s="176"/>
      <c r="L987" s="174"/>
      <c r="M987" s="176"/>
      <c r="N987" s="174"/>
      <c r="O987" s="176"/>
      <c r="P987" s="173"/>
      <c r="Q987" s="173"/>
      <c r="R987" s="173"/>
      <c r="S987" s="177"/>
      <c r="T987" s="173"/>
      <c r="U987" s="173"/>
      <c r="V987" s="173"/>
    </row>
    <row r="988" spans="1:22" ht="13" x14ac:dyDescent="0.15">
      <c r="A988" s="172"/>
      <c r="B988" s="173"/>
      <c r="C988" s="174"/>
      <c r="D988" s="170"/>
      <c r="E988" s="174"/>
      <c r="F988" s="170"/>
      <c r="G988" s="174"/>
      <c r="H988" s="170"/>
      <c r="I988" s="175"/>
      <c r="J988" s="174"/>
      <c r="K988" s="176"/>
      <c r="L988" s="174"/>
      <c r="M988" s="176"/>
      <c r="N988" s="174"/>
      <c r="O988" s="176"/>
      <c r="P988" s="173"/>
      <c r="Q988" s="173"/>
      <c r="R988" s="173"/>
      <c r="S988" s="177"/>
      <c r="T988" s="173"/>
      <c r="U988" s="173"/>
      <c r="V988" s="173"/>
    </row>
    <row r="989" spans="1:22" ht="13" x14ac:dyDescent="0.15">
      <c r="A989" s="172"/>
      <c r="B989" s="173"/>
      <c r="C989" s="174"/>
      <c r="D989" s="170"/>
      <c r="E989" s="174"/>
      <c r="F989" s="170"/>
      <c r="G989" s="174"/>
      <c r="H989" s="170"/>
      <c r="I989" s="175"/>
      <c r="J989" s="174"/>
      <c r="K989" s="176"/>
      <c r="L989" s="174"/>
      <c r="M989" s="176"/>
      <c r="N989" s="174"/>
      <c r="O989" s="176"/>
      <c r="P989" s="173"/>
      <c r="Q989" s="173"/>
      <c r="R989" s="173"/>
      <c r="S989" s="177"/>
      <c r="T989" s="173"/>
      <c r="U989" s="173"/>
      <c r="V989" s="173"/>
    </row>
    <row r="990" spans="1:22" ht="13" x14ac:dyDescent="0.15">
      <c r="A990" s="172"/>
      <c r="B990" s="173"/>
      <c r="C990" s="174"/>
      <c r="D990" s="170"/>
      <c r="E990" s="174"/>
      <c r="F990" s="170"/>
      <c r="G990" s="174"/>
      <c r="H990" s="170"/>
      <c r="I990" s="175"/>
      <c r="J990" s="174"/>
      <c r="K990" s="176"/>
      <c r="L990" s="174"/>
      <c r="M990" s="176"/>
      <c r="N990" s="174"/>
      <c r="O990" s="176"/>
      <c r="P990" s="173"/>
      <c r="Q990" s="173"/>
      <c r="R990" s="173"/>
      <c r="S990" s="177"/>
      <c r="T990" s="173"/>
      <c r="U990" s="173"/>
      <c r="V990" s="173"/>
    </row>
    <row r="991" spans="1:22" ht="13" x14ac:dyDescent="0.15">
      <c r="A991" s="172"/>
      <c r="B991" s="173"/>
      <c r="C991" s="174"/>
      <c r="D991" s="170"/>
      <c r="E991" s="174"/>
      <c r="F991" s="170"/>
      <c r="G991" s="174"/>
      <c r="H991" s="170"/>
      <c r="I991" s="175"/>
      <c r="J991" s="174"/>
      <c r="K991" s="176"/>
      <c r="L991" s="174"/>
      <c r="M991" s="176"/>
      <c r="N991" s="174"/>
      <c r="O991" s="176"/>
      <c r="P991" s="173"/>
      <c r="Q991" s="173"/>
      <c r="R991" s="173"/>
      <c r="S991" s="177"/>
      <c r="T991" s="173"/>
      <c r="U991" s="173"/>
      <c r="V991" s="173"/>
    </row>
    <row r="992" spans="1:22" ht="13" x14ac:dyDescent="0.15">
      <c r="A992" s="172"/>
      <c r="B992" s="173"/>
      <c r="C992" s="174"/>
      <c r="D992" s="170"/>
      <c r="E992" s="174"/>
      <c r="F992" s="170"/>
      <c r="G992" s="174"/>
      <c r="H992" s="170"/>
      <c r="I992" s="175"/>
      <c r="J992" s="174"/>
      <c r="K992" s="176"/>
      <c r="L992" s="174"/>
      <c r="M992" s="176"/>
      <c r="N992" s="174"/>
      <c r="O992" s="176"/>
      <c r="P992" s="173"/>
      <c r="Q992" s="173"/>
      <c r="R992" s="173"/>
      <c r="S992" s="177"/>
      <c r="T992" s="173"/>
      <c r="U992" s="173"/>
      <c r="V992" s="173"/>
    </row>
    <row r="993" spans="1:22" ht="13" x14ac:dyDescent="0.15">
      <c r="A993" s="172"/>
      <c r="B993" s="173"/>
      <c r="C993" s="174"/>
      <c r="D993" s="170"/>
      <c r="E993" s="174"/>
      <c r="F993" s="170"/>
      <c r="G993" s="174"/>
      <c r="H993" s="170"/>
      <c r="I993" s="175"/>
      <c r="J993" s="174"/>
      <c r="K993" s="176"/>
      <c r="L993" s="174"/>
      <c r="M993" s="176"/>
      <c r="N993" s="174"/>
      <c r="O993" s="176"/>
      <c r="P993" s="173"/>
      <c r="Q993" s="173"/>
      <c r="R993" s="173"/>
      <c r="S993" s="177"/>
      <c r="T993" s="173"/>
      <c r="U993" s="173"/>
      <c r="V993" s="173"/>
    </row>
    <row r="994" spans="1:22" ht="13" x14ac:dyDescent="0.15">
      <c r="A994" s="172"/>
      <c r="B994" s="173"/>
      <c r="C994" s="174"/>
      <c r="D994" s="170"/>
      <c r="E994" s="174"/>
      <c r="F994" s="170"/>
      <c r="G994" s="174"/>
      <c r="H994" s="170"/>
      <c r="I994" s="175"/>
      <c r="J994" s="174"/>
      <c r="K994" s="176"/>
      <c r="L994" s="174"/>
      <c r="M994" s="176"/>
      <c r="N994" s="174"/>
      <c r="O994" s="176"/>
      <c r="P994" s="173"/>
      <c r="Q994" s="173"/>
      <c r="R994" s="173"/>
      <c r="S994" s="177"/>
      <c r="T994" s="173"/>
      <c r="U994" s="173"/>
      <c r="V994" s="173"/>
    </row>
    <row r="995" spans="1:22" ht="13" x14ac:dyDescent="0.15">
      <c r="A995" s="172"/>
      <c r="B995" s="173"/>
      <c r="C995" s="174"/>
      <c r="D995" s="170"/>
      <c r="E995" s="174"/>
      <c r="F995" s="170"/>
      <c r="G995" s="174"/>
      <c r="H995" s="170"/>
      <c r="I995" s="175"/>
      <c r="J995" s="174"/>
      <c r="K995" s="176"/>
      <c r="L995" s="174"/>
      <c r="M995" s="176"/>
      <c r="N995" s="174"/>
      <c r="O995" s="176"/>
      <c r="P995" s="173"/>
      <c r="Q995" s="173"/>
      <c r="R995" s="173"/>
      <c r="S995" s="177"/>
      <c r="T995" s="173"/>
      <c r="U995" s="173"/>
      <c r="V995" s="173"/>
    </row>
    <row r="996" spans="1:22" ht="13" x14ac:dyDescent="0.15">
      <c r="A996" s="172"/>
      <c r="B996" s="173"/>
      <c r="C996" s="174"/>
      <c r="D996" s="170"/>
      <c r="E996" s="174"/>
      <c r="F996" s="170"/>
      <c r="G996" s="174"/>
      <c r="H996" s="170"/>
      <c r="I996" s="175"/>
      <c r="J996" s="174"/>
      <c r="K996" s="176"/>
      <c r="L996" s="174"/>
      <c r="M996" s="176"/>
      <c r="N996" s="174"/>
      <c r="O996" s="176"/>
      <c r="P996" s="173"/>
      <c r="Q996" s="173"/>
      <c r="R996" s="173"/>
      <c r="S996" s="177"/>
      <c r="T996" s="173"/>
      <c r="U996" s="173"/>
      <c r="V996" s="173"/>
    </row>
    <row r="997" spans="1:22" ht="13" x14ac:dyDescent="0.15">
      <c r="A997" s="172"/>
      <c r="B997" s="173"/>
      <c r="C997" s="174"/>
      <c r="D997" s="170"/>
      <c r="E997" s="174"/>
      <c r="F997" s="170"/>
      <c r="G997" s="174"/>
      <c r="H997" s="170"/>
      <c r="I997" s="175"/>
      <c r="J997" s="174"/>
      <c r="K997" s="176"/>
      <c r="L997" s="174"/>
      <c r="M997" s="176"/>
      <c r="N997" s="174"/>
      <c r="O997" s="176"/>
      <c r="P997" s="173"/>
      <c r="Q997" s="173"/>
      <c r="R997" s="173"/>
      <c r="S997" s="177"/>
      <c r="T997" s="173"/>
      <c r="U997" s="173"/>
      <c r="V997" s="173"/>
    </row>
    <row r="998" spans="1:22" ht="13" x14ac:dyDescent="0.15">
      <c r="A998" s="172"/>
      <c r="B998" s="173"/>
      <c r="C998" s="174"/>
      <c r="D998" s="170"/>
      <c r="E998" s="174"/>
      <c r="F998" s="170"/>
      <c r="G998" s="174"/>
      <c r="H998" s="170"/>
      <c r="I998" s="175"/>
      <c r="J998" s="174"/>
      <c r="K998" s="176"/>
      <c r="L998" s="174"/>
      <c r="M998" s="176"/>
      <c r="N998" s="174"/>
      <c r="O998" s="176"/>
      <c r="P998" s="173"/>
      <c r="Q998" s="173"/>
      <c r="R998" s="173"/>
      <c r="S998" s="177"/>
      <c r="T998" s="173"/>
      <c r="U998" s="173"/>
      <c r="V998" s="173"/>
    </row>
    <row r="999" spans="1:22" ht="13" x14ac:dyDescent="0.15">
      <c r="A999" s="172"/>
      <c r="B999" s="173"/>
      <c r="C999" s="174"/>
      <c r="D999" s="170"/>
      <c r="E999" s="174"/>
      <c r="F999" s="170"/>
      <c r="G999" s="174"/>
      <c r="H999" s="170"/>
      <c r="I999" s="175"/>
      <c r="J999" s="174"/>
      <c r="K999" s="176"/>
      <c r="L999" s="174"/>
      <c r="M999" s="176"/>
      <c r="N999" s="174"/>
      <c r="O999" s="176"/>
      <c r="P999" s="173"/>
      <c r="Q999" s="173"/>
      <c r="R999" s="173"/>
      <c r="S999" s="177"/>
      <c r="T999" s="173"/>
      <c r="U999" s="173"/>
      <c r="V999" s="173"/>
    </row>
    <row r="1000" spans="1:22" ht="13" x14ac:dyDescent="0.15">
      <c r="A1000" s="172"/>
      <c r="B1000" s="173"/>
      <c r="C1000" s="174"/>
      <c r="D1000" s="170"/>
      <c r="E1000" s="174"/>
      <c r="F1000" s="170"/>
      <c r="G1000" s="174"/>
      <c r="H1000" s="170"/>
      <c r="I1000" s="175"/>
      <c r="J1000" s="174"/>
      <c r="K1000" s="176"/>
      <c r="L1000" s="174"/>
      <c r="M1000" s="176"/>
      <c r="N1000" s="174"/>
      <c r="O1000" s="176"/>
      <c r="P1000" s="173"/>
      <c r="Q1000" s="173"/>
      <c r="R1000" s="173"/>
      <c r="S1000" s="177"/>
      <c r="T1000" s="173"/>
      <c r="U1000" s="173"/>
      <c r="V1000" s="173"/>
    </row>
    <row r="1001" spans="1:22" ht="13" x14ac:dyDescent="0.15">
      <c r="A1001" s="172"/>
      <c r="B1001" s="173"/>
      <c r="C1001" s="174"/>
      <c r="D1001" s="170"/>
      <c r="E1001" s="174"/>
      <c r="F1001" s="170"/>
      <c r="G1001" s="174"/>
      <c r="H1001" s="170"/>
      <c r="I1001" s="175"/>
      <c r="J1001" s="174"/>
      <c r="K1001" s="176"/>
      <c r="L1001" s="174"/>
      <c r="M1001" s="176"/>
      <c r="N1001" s="174"/>
      <c r="O1001" s="176"/>
      <c r="P1001" s="173"/>
      <c r="Q1001" s="173"/>
      <c r="R1001" s="173"/>
      <c r="S1001" s="177"/>
      <c r="T1001" s="173"/>
      <c r="U1001" s="173"/>
      <c r="V1001" s="173"/>
    </row>
    <row r="1002" spans="1:22" ht="13" x14ac:dyDescent="0.15">
      <c r="A1002" s="172"/>
      <c r="B1002" s="173"/>
      <c r="C1002" s="174"/>
      <c r="D1002" s="170"/>
      <c r="E1002" s="174"/>
      <c r="F1002" s="170"/>
      <c r="G1002" s="174"/>
      <c r="H1002" s="170"/>
      <c r="I1002" s="175"/>
      <c r="J1002" s="174"/>
      <c r="K1002" s="176"/>
      <c r="L1002" s="174"/>
      <c r="M1002" s="176"/>
      <c r="N1002" s="174"/>
      <c r="O1002" s="176"/>
      <c r="P1002" s="173"/>
      <c r="Q1002" s="173"/>
      <c r="R1002" s="173"/>
      <c r="S1002" s="177"/>
      <c r="T1002" s="173"/>
      <c r="U1002" s="173"/>
      <c r="V1002" s="173"/>
    </row>
    <row r="1003" spans="1:22" ht="13" x14ac:dyDescent="0.15">
      <c r="A1003" s="172"/>
      <c r="B1003" s="173"/>
      <c r="C1003" s="174"/>
      <c r="D1003" s="170"/>
      <c r="E1003" s="174"/>
      <c r="F1003" s="170"/>
      <c r="G1003" s="174"/>
      <c r="H1003" s="170"/>
      <c r="I1003" s="175"/>
      <c r="J1003" s="174"/>
      <c r="K1003" s="176"/>
      <c r="L1003" s="174"/>
      <c r="M1003" s="176"/>
      <c r="N1003" s="174"/>
      <c r="O1003" s="176"/>
      <c r="P1003" s="173"/>
      <c r="Q1003" s="173"/>
      <c r="R1003" s="173"/>
      <c r="S1003" s="177"/>
      <c r="T1003" s="173"/>
      <c r="U1003" s="173"/>
      <c r="V1003" s="173"/>
    </row>
    <row r="1004" spans="1:22" ht="13" x14ac:dyDescent="0.15">
      <c r="A1004" s="172"/>
      <c r="B1004" s="173"/>
      <c r="C1004" s="174"/>
      <c r="D1004" s="170"/>
      <c r="E1004" s="174"/>
      <c r="F1004" s="170"/>
      <c r="G1004" s="174"/>
      <c r="H1004" s="170"/>
      <c r="I1004" s="175"/>
      <c r="J1004" s="174"/>
      <c r="K1004" s="176"/>
      <c r="L1004" s="174"/>
      <c r="M1004" s="176"/>
      <c r="N1004" s="174"/>
      <c r="O1004" s="176"/>
      <c r="P1004" s="173"/>
      <c r="Q1004" s="173"/>
      <c r="R1004" s="173"/>
      <c r="S1004" s="177"/>
      <c r="T1004" s="173"/>
      <c r="U1004" s="173"/>
      <c r="V1004" s="173"/>
    </row>
    <row r="1005" spans="1:22" ht="13" x14ac:dyDescent="0.15">
      <c r="A1005" s="172"/>
      <c r="B1005" s="173"/>
      <c r="C1005" s="174"/>
      <c r="D1005" s="170"/>
      <c r="E1005" s="174"/>
      <c r="F1005" s="170"/>
      <c r="G1005" s="174"/>
      <c r="H1005" s="170"/>
      <c r="I1005" s="175"/>
      <c r="J1005" s="174"/>
      <c r="K1005" s="176"/>
      <c r="L1005" s="174"/>
      <c r="M1005" s="176"/>
      <c r="N1005" s="174"/>
      <c r="O1005" s="176"/>
      <c r="P1005" s="173"/>
      <c r="Q1005" s="173"/>
      <c r="R1005" s="173"/>
      <c r="S1005" s="177"/>
      <c r="T1005" s="173"/>
      <c r="U1005" s="173"/>
      <c r="V1005" s="173"/>
    </row>
    <row r="1006" spans="1:22" ht="13" x14ac:dyDescent="0.15">
      <c r="A1006" s="172"/>
      <c r="B1006" s="173"/>
      <c r="C1006" s="174"/>
      <c r="D1006" s="170"/>
      <c r="E1006" s="174"/>
      <c r="F1006" s="170"/>
      <c r="G1006" s="174"/>
      <c r="H1006" s="170"/>
      <c r="I1006" s="175"/>
      <c r="J1006" s="174"/>
      <c r="K1006" s="176"/>
      <c r="L1006" s="174"/>
      <c r="M1006" s="176"/>
      <c r="N1006" s="174"/>
      <c r="O1006" s="176"/>
      <c r="P1006" s="173"/>
      <c r="Q1006" s="173"/>
      <c r="R1006" s="173"/>
      <c r="S1006" s="177"/>
      <c r="T1006" s="173"/>
      <c r="U1006" s="173"/>
      <c r="V1006" s="173"/>
    </row>
    <row r="1007" spans="1:22" ht="13" x14ac:dyDescent="0.15">
      <c r="A1007" s="172"/>
      <c r="B1007" s="173"/>
      <c r="C1007" s="174"/>
      <c r="D1007" s="170"/>
      <c r="E1007" s="174"/>
      <c r="F1007" s="170"/>
      <c r="G1007" s="174"/>
      <c r="H1007" s="170"/>
      <c r="I1007" s="175"/>
      <c r="J1007" s="174"/>
      <c r="K1007" s="176"/>
      <c r="L1007" s="174"/>
      <c r="M1007" s="176"/>
      <c r="N1007" s="174"/>
      <c r="O1007" s="176"/>
      <c r="P1007" s="173"/>
      <c r="Q1007" s="173"/>
      <c r="R1007" s="173"/>
      <c r="S1007" s="177"/>
      <c r="T1007" s="173"/>
      <c r="U1007" s="173"/>
      <c r="V1007" s="173"/>
    </row>
    <row r="1008" spans="1:22" ht="13" x14ac:dyDescent="0.15">
      <c r="A1008" s="172"/>
      <c r="B1008" s="173"/>
      <c r="C1008" s="174"/>
      <c r="D1008" s="170"/>
      <c r="E1008" s="174"/>
      <c r="F1008" s="170"/>
      <c r="G1008" s="174"/>
      <c r="H1008" s="170"/>
      <c r="I1008" s="175"/>
      <c r="J1008" s="174"/>
      <c r="K1008" s="176"/>
      <c r="L1008" s="174"/>
      <c r="M1008" s="176"/>
      <c r="N1008" s="174"/>
      <c r="O1008" s="176"/>
      <c r="P1008" s="173"/>
      <c r="Q1008" s="173"/>
      <c r="R1008" s="173"/>
      <c r="S1008" s="177"/>
      <c r="T1008" s="173"/>
      <c r="U1008" s="173"/>
      <c r="V1008" s="173"/>
    </row>
    <row r="1009" spans="1:22" ht="13" x14ac:dyDescent="0.15">
      <c r="A1009" s="172"/>
      <c r="B1009" s="173"/>
      <c r="C1009" s="174"/>
      <c r="D1009" s="170"/>
      <c r="E1009" s="174"/>
      <c r="F1009" s="170"/>
      <c r="G1009" s="174"/>
      <c r="H1009" s="170"/>
      <c r="I1009" s="175"/>
      <c r="J1009" s="174"/>
      <c r="K1009" s="176"/>
      <c r="L1009" s="174"/>
      <c r="M1009" s="176"/>
      <c r="N1009" s="174"/>
      <c r="O1009" s="176"/>
      <c r="P1009" s="173"/>
      <c r="Q1009" s="173"/>
      <c r="R1009" s="173"/>
      <c r="S1009" s="177"/>
      <c r="T1009" s="173"/>
      <c r="U1009" s="173"/>
      <c r="V1009" s="173"/>
    </row>
    <row r="1010" spans="1:22" ht="13" x14ac:dyDescent="0.15">
      <c r="A1010" s="172"/>
      <c r="B1010" s="173"/>
      <c r="C1010" s="174"/>
      <c r="D1010" s="170"/>
      <c r="E1010" s="174"/>
      <c r="F1010" s="170"/>
      <c r="G1010" s="174"/>
      <c r="H1010" s="170"/>
      <c r="I1010" s="175"/>
      <c r="J1010" s="174"/>
      <c r="K1010" s="176"/>
      <c r="L1010" s="174"/>
      <c r="M1010" s="176"/>
      <c r="N1010" s="174"/>
      <c r="O1010" s="176"/>
      <c r="P1010" s="173"/>
      <c r="Q1010" s="173"/>
      <c r="R1010" s="173"/>
      <c r="S1010" s="177"/>
      <c r="T1010" s="173"/>
      <c r="U1010" s="173"/>
      <c r="V1010" s="173"/>
    </row>
    <row r="1011" spans="1:22" ht="13" x14ac:dyDescent="0.15">
      <c r="A1011" s="172"/>
      <c r="B1011" s="173"/>
      <c r="C1011" s="174"/>
      <c r="D1011" s="170"/>
      <c r="E1011" s="174"/>
      <c r="F1011" s="170"/>
      <c r="G1011" s="174"/>
      <c r="H1011" s="170"/>
      <c r="I1011" s="175"/>
      <c r="J1011" s="174"/>
      <c r="K1011" s="176"/>
      <c r="L1011" s="174"/>
      <c r="M1011" s="176"/>
      <c r="N1011" s="174"/>
      <c r="O1011" s="176"/>
      <c r="P1011" s="173"/>
      <c r="Q1011" s="173"/>
      <c r="R1011" s="173"/>
      <c r="S1011" s="177"/>
      <c r="T1011" s="173"/>
      <c r="U1011" s="173"/>
      <c r="V1011" s="173"/>
    </row>
    <row r="1012" spans="1:22" ht="13" x14ac:dyDescent="0.15">
      <c r="A1012" s="172"/>
      <c r="B1012" s="173"/>
      <c r="C1012" s="174"/>
      <c r="D1012" s="170"/>
      <c r="E1012" s="174"/>
      <c r="F1012" s="170"/>
      <c r="G1012" s="174"/>
      <c r="H1012" s="170"/>
      <c r="I1012" s="175"/>
      <c r="J1012" s="174"/>
      <c r="K1012" s="176"/>
      <c r="L1012" s="174"/>
      <c r="M1012" s="176"/>
      <c r="N1012" s="174"/>
      <c r="O1012" s="176"/>
      <c r="P1012" s="173"/>
      <c r="Q1012" s="173"/>
      <c r="R1012" s="173"/>
      <c r="S1012" s="177"/>
      <c r="T1012" s="173"/>
      <c r="U1012" s="173"/>
      <c r="V1012" s="173"/>
    </row>
    <row r="1013" spans="1:22" ht="13" x14ac:dyDescent="0.15">
      <c r="A1013" s="172"/>
      <c r="B1013" s="173"/>
      <c r="C1013" s="174"/>
      <c r="D1013" s="170"/>
      <c r="E1013" s="174"/>
      <c r="F1013" s="170"/>
      <c r="G1013" s="174"/>
      <c r="H1013" s="170"/>
      <c r="I1013" s="175"/>
      <c r="J1013" s="174"/>
      <c r="K1013" s="176"/>
      <c r="L1013" s="174"/>
      <c r="M1013" s="176"/>
      <c r="N1013" s="174"/>
      <c r="O1013" s="176"/>
      <c r="P1013" s="173"/>
      <c r="Q1013" s="173"/>
      <c r="R1013" s="173"/>
      <c r="S1013" s="177"/>
      <c r="T1013" s="173"/>
      <c r="U1013" s="173"/>
      <c r="V1013" s="173"/>
    </row>
    <row r="1014" spans="1:22" ht="13" x14ac:dyDescent="0.15">
      <c r="A1014" s="172"/>
      <c r="B1014" s="173"/>
      <c r="C1014" s="174"/>
      <c r="D1014" s="170"/>
      <c r="E1014" s="174"/>
      <c r="F1014" s="170"/>
      <c r="G1014" s="174"/>
      <c r="H1014" s="170"/>
      <c r="I1014" s="175"/>
      <c r="J1014" s="174"/>
      <c r="K1014" s="176"/>
      <c r="L1014" s="174"/>
      <c r="M1014" s="176"/>
      <c r="N1014" s="174"/>
      <c r="O1014" s="176"/>
      <c r="P1014" s="173"/>
      <c r="Q1014" s="173"/>
      <c r="R1014" s="173"/>
      <c r="S1014" s="177"/>
      <c r="T1014" s="173"/>
      <c r="U1014" s="173"/>
      <c r="V1014" s="173"/>
    </row>
    <row r="1015" spans="1:22" ht="13" x14ac:dyDescent="0.15">
      <c r="A1015" s="172"/>
      <c r="B1015" s="173"/>
      <c r="C1015" s="174"/>
      <c r="D1015" s="170"/>
      <c r="E1015" s="174"/>
      <c r="F1015" s="170"/>
      <c r="G1015" s="174"/>
      <c r="H1015" s="170"/>
      <c r="I1015" s="175"/>
      <c r="J1015" s="174"/>
      <c r="K1015" s="176"/>
      <c r="L1015" s="174"/>
      <c r="M1015" s="176"/>
      <c r="N1015" s="174"/>
      <c r="O1015" s="176"/>
      <c r="P1015" s="173"/>
      <c r="Q1015" s="173"/>
      <c r="R1015" s="173"/>
      <c r="S1015" s="177"/>
      <c r="T1015" s="173"/>
      <c r="U1015" s="173"/>
      <c r="V1015" s="173"/>
    </row>
    <row r="1016" spans="1:22" ht="13" x14ac:dyDescent="0.15">
      <c r="A1016" s="172"/>
      <c r="B1016" s="173"/>
      <c r="C1016" s="174"/>
      <c r="D1016" s="170"/>
      <c r="E1016" s="174"/>
      <c r="F1016" s="170"/>
      <c r="G1016" s="174"/>
      <c r="H1016" s="170"/>
      <c r="I1016" s="175"/>
      <c r="J1016" s="174"/>
      <c r="K1016" s="176"/>
      <c r="L1016" s="174"/>
      <c r="M1016" s="176"/>
      <c r="N1016" s="174"/>
      <c r="O1016" s="176"/>
      <c r="P1016" s="173"/>
      <c r="Q1016" s="173"/>
      <c r="R1016" s="173"/>
      <c r="S1016" s="177"/>
      <c r="T1016" s="173"/>
      <c r="U1016" s="173"/>
      <c r="V1016" s="173"/>
    </row>
  </sheetData>
  <mergeCells count="1">
    <mergeCell ref="A1:V1"/>
  </mergeCells>
  <pageMargins left="0.7" right="0.7" top="0.75" bottom="0.75" header="0.3" footer="0.3"/>
  <ignoredErrors>
    <ignoredError sqref="K13:K31 M14:M37 O22:O37 K33:K40"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Index</vt:lpstr>
      <vt:lpstr>ST1.cancer-ICD</vt:lpstr>
      <vt:lpstr>ST2.meds</vt:lpstr>
      <vt:lpstr>ST3.OUD-ICD</vt:lpstr>
      <vt:lpstr>ST4.opioid-overdose-ICD</vt:lpstr>
      <vt:lpstr>ST5.AUD-ICD</vt:lpstr>
      <vt:lpstr>ST6.TUD-ICD</vt:lpstr>
      <vt:lpstr>ST7.CUD-ICD</vt:lpstr>
      <vt:lpstr>ST8.SUD-ICD</vt:lpstr>
      <vt:lpstr>ST9.anxiety-ICD</vt:lpstr>
      <vt:lpstr>ST10.depression-ICD</vt:lpstr>
      <vt:lpstr>ST11.suicide-ICD</vt:lpstr>
      <vt:lpstr>ST12.schizophrenia-ICD</vt:lpstr>
      <vt:lpstr>ST13.bipolar-ICD</vt:lpstr>
      <vt:lpstr>ST14.pain-ICD</vt:lpstr>
      <vt:lpstr>ST15.hepC-ICD</vt:lpstr>
      <vt:lpstr>ST16.HIV-ICD</vt:lpstr>
      <vt:lpstr>ST17.characteristics</vt:lpstr>
      <vt:lpstr>ST18.statistics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2021-09-21T19:05:23Z</dcterms:created>
  <dcterms:modified xsi:type="dcterms:W3CDTF">2021-11-23T17:20:37Z</dcterms:modified>
</cp:coreProperties>
</file>