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d:\Articole si manuscrise\2021 MIT meta-analysis\submissions\2021.08.28 biorxiv (same version as above)\"/>
    </mc:Choice>
  </mc:AlternateContent>
  <xr:revisionPtr revIDLastSave="0" documentId="13_ncr:1_{202518ED-2B8E-4FB8-9A44-B6D8CE399CBF}" xr6:coauthVersionLast="36" xr6:coauthVersionMax="36" xr10:uidLastSave="{00000000-0000-0000-0000-000000000000}"/>
  <bookViews>
    <workbookView xWindow="0" yWindow="0" windowWidth="21570" windowHeight="7920" activeTab="1" xr2:uid="{00000000-000D-0000-FFFF-FFFF00000000}"/>
  </bookViews>
  <sheets>
    <sheet name="STUDIES_ALL" sheetId="4" r:id="rId1"/>
    <sheet name="STUDIES_IPD" sheetId="6" r:id="rId2"/>
  </sheets>
  <definedNames>
    <definedName name="Z_2A315970_D14D_442D_AEE5_7DC1C9CD3F6D_.wvu.FilterData" localSheetId="0" hidden="1">STUDIES_ALL!$A$1:$D$76</definedName>
  </definedNames>
  <calcPr calcId="191029"/>
  <customWorkbookViews>
    <customWorkbookView name="Filter 1" guid="{2A315970-D14D-442D-AEE5-7DC1C9CD3F6D}" maximized="1" windowWidth="0" windowHeight="0" activeSheetId="0"/>
  </customWorkbookViews>
</workbook>
</file>

<file path=xl/calcChain.xml><?xml version="1.0" encoding="utf-8"?>
<calcChain xmlns="http://schemas.openxmlformats.org/spreadsheetml/2006/main">
  <c r="V353" i="6" l="1"/>
  <c r="T353" i="6"/>
  <c r="W353" i="6" s="1"/>
  <c r="V352" i="6"/>
  <c r="W352" i="6" s="1"/>
  <c r="T352" i="6"/>
  <c r="W351" i="6"/>
  <c r="V351" i="6"/>
  <c r="T351" i="6"/>
  <c r="V350" i="6"/>
  <c r="W350" i="6" s="1"/>
  <c r="T350" i="6"/>
  <c r="V349" i="6"/>
  <c r="T349" i="6"/>
  <c r="W349" i="6" s="1"/>
  <c r="V348" i="6"/>
  <c r="W348" i="6" s="1"/>
  <c r="T348" i="6"/>
  <c r="W347" i="6"/>
  <c r="V347" i="6"/>
  <c r="T347" i="6"/>
  <c r="AC346" i="6"/>
  <c r="AA346" i="6"/>
  <c r="W346" i="6"/>
  <c r="V346" i="6"/>
  <c r="T346" i="6"/>
  <c r="AC345" i="6"/>
  <c r="AA345" i="6"/>
  <c r="W345" i="6"/>
  <c r="V345" i="6"/>
  <c r="T345" i="6"/>
  <c r="AC344" i="6"/>
  <c r="AA344" i="6"/>
  <c r="W344" i="6"/>
  <c r="V344" i="6"/>
  <c r="T344" i="6"/>
  <c r="AC343" i="6"/>
  <c r="AA343" i="6"/>
  <c r="W343" i="6"/>
  <c r="V343" i="6"/>
  <c r="T343" i="6"/>
  <c r="AC342" i="6"/>
  <c r="AA342" i="6"/>
  <c r="W342" i="6"/>
  <c r="V342" i="6"/>
  <c r="T342" i="6"/>
  <c r="AC341" i="6"/>
  <c r="AA341" i="6"/>
  <c r="W341" i="6"/>
  <c r="V341" i="6"/>
  <c r="T341" i="6"/>
  <c r="AC340" i="6"/>
  <c r="AA340" i="6"/>
  <c r="W340" i="6"/>
  <c r="V340" i="6"/>
  <c r="T340" i="6"/>
  <c r="AC339" i="6"/>
  <c r="AA339" i="6"/>
  <c r="U339" i="6"/>
  <c r="V339" i="6" s="1"/>
  <c r="T339" i="6"/>
  <c r="R339" i="6"/>
  <c r="W339" i="6" s="1"/>
  <c r="AC338" i="6"/>
  <c r="AA338" i="6"/>
  <c r="T338" i="6"/>
  <c r="U338" i="6" s="1"/>
  <c r="V338" i="6" s="1"/>
  <c r="R338" i="6"/>
  <c r="W338" i="6" s="1"/>
  <c r="AC337" i="6"/>
  <c r="AB337" i="6"/>
  <c r="AA337" i="6"/>
  <c r="W337" i="6"/>
  <c r="V337" i="6"/>
  <c r="U337" i="6"/>
  <c r="N337" i="6"/>
  <c r="AB336" i="6"/>
  <c r="AC336" i="6" s="1"/>
  <c r="AA336" i="6"/>
  <c r="W336" i="6"/>
  <c r="U336" i="6"/>
  <c r="V336" i="6" s="1"/>
  <c r="N336" i="6"/>
  <c r="AC335" i="6"/>
  <c r="AA335" i="6"/>
  <c r="W335" i="6"/>
  <c r="U335" i="6"/>
  <c r="V335" i="6" s="1"/>
  <c r="N335" i="6"/>
  <c r="AC334" i="6"/>
  <c r="AA334" i="6"/>
  <c r="W334" i="6"/>
  <c r="U334" i="6"/>
  <c r="V334" i="6" s="1"/>
  <c r="N334" i="6"/>
  <c r="AC333" i="6"/>
  <c r="AA333" i="6"/>
  <c r="W333" i="6"/>
  <c r="U333" i="6"/>
  <c r="V333" i="6" s="1"/>
  <c r="N333" i="6"/>
  <c r="AC332" i="6"/>
  <c r="AA332" i="6"/>
  <c r="W332" i="6"/>
  <c r="U332" i="6"/>
  <c r="V332" i="6" s="1"/>
  <c r="N332" i="6"/>
  <c r="AC331" i="6"/>
  <c r="AA331" i="6"/>
  <c r="W331" i="6"/>
  <c r="U331" i="6"/>
  <c r="V331" i="6" s="1"/>
  <c r="N331" i="6"/>
  <c r="AC330" i="6"/>
  <c r="AA330" i="6"/>
  <c r="W330" i="6"/>
  <c r="V330" i="6"/>
  <c r="AC329" i="6"/>
  <c r="AA329" i="6"/>
  <c r="W329" i="6"/>
  <c r="V329" i="6"/>
  <c r="AC328" i="6"/>
  <c r="AA328" i="6"/>
  <c r="W328" i="6"/>
  <c r="V328" i="6"/>
  <c r="AC327" i="6"/>
  <c r="AA327" i="6"/>
  <c r="W327" i="6"/>
  <c r="V327" i="6"/>
  <c r="AC326" i="6"/>
  <c r="AA326" i="6"/>
  <c r="W326" i="6"/>
  <c r="V326" i="6"/>
  <c r="AC325" i="6"/>
  <c r="AA325" i="6"/>
  <c r="W325" i="6"/>
  <c r="V325" i="6"/>
  <c r="AC324" i="6"/>
  <c r="AA324" i="6"/>
  <c r="W324" i="6"/>
  <c r="V324" i="6"/>
  <c r="AC323" i="6"/>
  <c r="AA323" i="6"/>
  <c r="W323" i="6"/>
  <c r="V323" i="6"/>
  <c r="AC322" i="6"/>
  <c r="AA322" i="6"/>
  <c r="W322" i="6"/>
  <c r="V322" i="6"/>
  <c r="AC321" i="6"/>
  <c r="AA321" i="6"/>
  <c r="W321" i="6"/>
  <c r="U321" i="6"/>
  <c r="V321" i="6" s="1"/>
  <c r="AC320" i="6"/>
  <c r="AA320" i="6"/>
  <c r="W320" i="6"/>
  <c r="V320" i="6"/>
  <c r="U320" i="6"/>
  <c r="AC319" i="6"/>
  <c r="AA319" i="6"/>
  <c r="W319" i="6"/>
  <c r="U319" i="6"/>
  <c r="V319" i="6" s="1"/>
  <c r="AC318" i="6"/>
  <c r="AA318" i="6"/>
  <c r="W318" i="6"/>
  <c r="V318" i="6"/>
  <c r="U318" i="6"/>
  <c r="AC317" i="6"/>
  <c r="AA317" i="6"/>
  <c r="W317" i="6"/>
  <c r="U317" i="6"/>
  <c r="V317" i="6" s="1"/>
  <c r="AC316" i="6"/>
  <c r="AA316" i="6"/>
  <c r="AC315" i="6"/>
  <c r="AA315" i="6"/>
  <c r="AC314" i="6"/>
  <c r="AA314" i="6"/>
  <c r="AC313" i="6"/>
  <c r="AA313" i="6"/>
  <c r="AC312" i="6"/>
  <c r="AA312" i="6"/>
  <c r="AC311" i="6"/>
  <c r="AA311" i="6"/>
  <c r="AC310" i="6"/>
  <c r="AA310" i="6"/>
  <c r="AC309" i="6"/>
  <c r="AA309" i="6"/>
  <c r="AC308" i="6"/>
  <c r="AA308" i="6"/>
  <c r="AC307" i="6"/>
  <c r="AA307" i="6"/>
  <c r="AC306" i="6"/>
  <c r="AA306" i="6"/>
  <c r="AC305" i="6"/>
  <c r="AA305" i="6"/>
  <c r="AC304" i="6"/>
  <c r="AA304" i="6"/>
  <c r="AC303" i="6"/>
  <c r="AA303" i="6"/>
  <c r="AC302" i="6"/>
  <c r="AA302" i="6"/>
  <c r="AC301" i="6"/>
  <c r="AA301" i="6"/>
  <c r="AC300" i="6"/>
  <c r="AA300" i="6"/>
  <c r="AC299" i="6"/>
  <c r="AA299" i="6"/>
  <c r="AC298" i="6"/>
  <c r="AA298" i="6"/>
  <c r="AC297" i="6"/>
  <c r="AA297" i="6"/>
  <c r="AC296" i="6"/>
  <c r="AA296" i="6"/>
  <c r="AC295" i="6"/>
  <c r="AA295" i="6"/>
  <c r="AC294" i="6"/>
  <c r="AA294" i="6"/>
  <c r="AC293" i="6"/>
  <c r="AA293" i="6"/>
  <c r="AC292" i="6"/>
  <c r="AA292" i="6"/>
  <c r="AC291" i="6"/>
  <c r="AA291" i="6"/>
  <c r="AC290" i="6"/>
  <c r="AA290" i="6"/>
  <c r="AC289" i="6"/>
  <c r="AA289" i="6"/>
  <c r="AC288" i="6"/>
  <c r="AA288" i="6"/>
  <c r="AC287" i="6"/>
  <c r="AA287" i="6"/>
  <c r="AC286" i="6"/>
  <c r="AA286" i="6"/>
  <c r="AC285" i="6"/>
  <c r="AA285" i="6"/>
  <c r="AC284" i="6"/>
  <c r="AA284" i="6"/>
  <c r="AC283" i="6"/>
  <c r="AA283" i="6"/>
  <c r="AC282" i="6"/>
  <c r="AA282" i="6"/>
  <c r="AC281" i="6"/>
  <c r="AA281" i="6"/>
  <c r="AC280" i="6"/>
  <c r="AA280" i="6"/>
  <c r="AC279" i="6"/>
  <c r="AA279" i="6"/>
  <c r="AC278" i="6"/>
  <c r="AA278" i="6"/>
  <c r="AC277" i="6"/>
  <c r="AA277" i="6"/>
  <c r="AC276" i="6"/>
  <c r="AA276" i="6"/>
  <c r="AC275" i="6"/>
  <c r="AA275" i="6"/>
  <c r="AC274" i="6"/>
  <c r="AA274" i="6"/>
  <c r="AC273" i="6"/>
  <c r="AA273" i="6"/>
  <c r="AC272" i="6"/>
  <c r="AA272" i="6"/>
  <c r="AC271" i="6"/>
  <c r="AA271" i="6"/>
  <c r="AC270" i="6"/>
  <c r="AA270" i="6"/>
  <c r="AC269" i="6"/>
  <c r="AA269" i="6"/>
  <c r="AC268" i="6"/>
  <c r="AA268" i="6"/>
  <c r="W268" i="6"/>
  <c r="V268" i="6"/>
  <c r="U268" i="6"/>
  <c r="AC267" i="6"/>
  <c r="AA267" i="6"/>
  <c r="W267" i="6"/>
  <c r="U267" i="6"/>
  <c r="V267" i="6" s="1"/>
  <c r="AC266" i="6"/>
  <c r="AA266" i="6"/>
  <c r="W266" i="6"/>
  <c r="V266" i="6"/>
  <c r="U266" i="6"/>
  <c r="AC265" i="6"/>
  <c r="AA265" i="6"/>
  <c r="W265" i="6"/>
  <c r="U265" i="6"/>
  <c r="V265" i="6" s="1"/>
  <c r="AC264" i="6"/>
  <c r="AA264" i="6"/>
  <c r="W264" i="6"/>
  <c r="V264" i="6"/>
  <c r="U264" i="6"/>
  <c r="AC263" i="6"/>
  <c r="AA263" i="6"/>
  <c r="W263" i="6"/>
  <c r="U263" i="6"/>
  <c r="V263" i="6" s="1"/>
  <c r="AC262" i="6"/>
  <c r="AA262" i="6"/>
  <c r="W262" i="6"/>
  <c r="V262" i="6"/>
  <c r="U262" i="6"/>
  <c r="AC261" i="6"/>
  <c r="AA261" i="6"/>
  <c r="W261" i="6"/>
  <c r="U261" i="6"/>
  <c r="V261" i="6" s="1"/>
  <c r="AC260" i="6"/>
  <c r="AA260" i="6"/>
  <c r="W260" i="6"/>
  <c r="V260" i="6"/>
  <c r="U260" i="6"/>
  <c r="AC259" i="6"/>
  <c r="AA259" i="6"/>
  <c r="W259" i="6"/>
  <c r="U259" i="6"/>
  <c r="V259" i="6" s="1"/>
  <c r="AC254" i="6"/>
  <c r="AA254" i="6"/>
  <c r="AC253" i="6"/>
  <c r="AA253" i="6"/>
  <c r="AC252" i="6"/>
  <c r="AA252" i="6"/>
  <c r="AC251" i="6"/>
  <c r="AA251" i="6"/>
  <c r="AC250" i="6"/>
  <c r="AA250" i="6"/>
  <c r="AC249" i="6"/>
  <c r="AA249" i="6"/>
  <c r="AC248" i="6"/>
  <c r="AA248" i="6"/>
  <c r="AC247" i="6"/>
  <c r="AA247" i="6"/>
  <c r="AC245" i="6"/>
  <c r="AA245" i="6"/>
  <c r="V245" i="6"/>
  <c r="W245" i="6" s="1"/>
  <c r="U245" i="6"/>
  <c r="AC244" i="6"/>
  <c r="AA244" i="6"/>
  <c r="U244" i="6"/>
  <c r="V244" i="6" s="1"/>
  <c r="W244" i="6" s="1"/>
  <c r="AC243" i="6"/>
  <c r="AA243" i="6"/>
  <c r="V243" i="6"/>
  <c r="W243" i="6" s="1"/>
  <c r="U243" i="6"/>
  <c r="AC242" i="6"/>
  <c r="AA242" i="6"/>
  <c r="W242" i="6"/>
  <c r="U242" i="6"/>
  <c r="V242" i="6" s="1"/>
  <c r="AC241" i="6"/>
  <c r="AA241" i="6"/>
  <c r="V241" i="6"/>
  <c r="W241" i="6" s="1"/>
  <c r="U241" i="6"/>
  <c r="AC240" i="6"/>
  <c r="AA240" i="6"/>
  <c r="U240" i="6"/>
  <c r="V240" i="6" s="1"/>
  <c r="W240" i="6" s="1"/>
  <c r="AC239" i="6"/>
  <c r="AA239" i="6"/>
  <c r="V239" i="6"/>
  <c r="W239" i="6" s="1"/>
  <c r="U239" i="6"/>
  <c r="AC238" i="6"/>
  <c r="AA238" i="6"/>
  <c r="U238" i="6"/>
  <c r="V238" i="6" s="1"/>
  <c r="W238" i="6" s="1"/>
  <c r="AC237" i="6"/>
  <c r="AA237" i="6"/>
  <c r="V237" i="6"/>
  <c r="W237" i="6" s="1"/>
  <c r="U237" i="6"/>
  <c r="AC236" i="6"/>
  <c r="AA236" i="6"/>
  <c r="U236" i="6"/>
  <c r="V236" i="6" s="1"/>
  <c r="W236" i="6" s="1"/>
  <c r="AC235" i="6"/>
  <c r="AA235" i="6"/>
  <c r="V235" i="6"/>
  <c r="W235" i="6" s="1"/>
  <c r="U235" i="6"/>
  <c r="AC234" i="6"/>
  <c r="AA234" i="6"/>
  <c r="U234" i="6"/>
  <c r="V234" i="6" s="1"/>
  <c r="W234" i="6" s="1"/>
  <c r="AC233" i="6"/>
  <c r="AA233" i="6"/>
  <c r="V233" i="6"/>
  <c r="W233" i="6" s="1"/>
  <c r="U233" i="6"/>
  <c r="AC232" i="6"/>
  <c r="AA232" i="6"/>
  <c r="U232" i="6"/>
  <c r="V232" i="6" s="1"/>
  <c r="W232" i="6" s="1"/>
  <c r="AC231" i="6"/>
  <c r="AA231" i="6"/>
  <c r="V231" i="6"/>
  <c r="W231" i="6" s="1"/>
  <c r="U231" i="6"/>
  <c r="AC230" i="6"/>
  <c r="AA230" i="6"/>
  <c r="U230" i="6"/>
  <c r="V230" i="6" s="1"/>
  <c r="W230" i="6" s="1"/>
  <c r="AC229" i="6"/>
  <c r="AA229" i="6"/>
  <c r="V229" i="6"/>
  <c r="W229" i="6" s="1"/>
  <c r="U229" i="6"/>
  <c r="AC228" i="6"/>
  <c r="AA228" i="6"/>
  <c r="U228" i="6"/>
  <c r="V228" i="6" s="1"/>
  <c r="W228" i="6" s="1"/>
  <c r="AC227" i="6"/>
  <c r="AA227" i="6"/>
  <c r="V227" i="6"/>
  <c r="W227" i="6" s="1"/>
  <c r="U227" i="6"/>
  <c r="AC226" i="6"/>
  <c r="AA226" i="6"/>
  <c r="W226" i="6"/>
  <c r="U226" i="6"/>
  <c r="V226" i="6" s="1"/>
  <c r="AC225" i="6"/>
  <c r="AA225" i="6"/>
  <c r="V225" i="6"/>
  <c r="W225" i="6" s="1"/>
  <c r="U225" i="6"/>
  <c r="AC224" i="6"/>
  <c r="AA224" i="6"/>
  <c r="U224" i="6"/>
  <c r="V224" i="6" s="1"/>
  <c r="W224" i="6" s="1"/>
  <c r="AC223" i="6"/>
  <c r="AA223" i="6"/>
  <c r="V223" i="6"/>
  <c r="W223" i="6" s="1"/>
  <c r="U223" i="6"/>
  <c r="AC222" i="6"/>
  <c r="AA222" i="6"/>
  <c r="U222" i="6"/>
  <c r="V222" i="6" s="1"/>
  <c r="W222" i="6" s="1"/>
  <c r="AC221" i="6"/>
  <c r="AA221" i="6"/>
  <c r="V221" i="6"/>
  <c r="W221" i="6" s="1"/>
  <c r="U221" i="6"/>
  <c r="AC220" i="6"/>
  <c r="AA220" i="6"/>
  <c r="U220" i="6"/>
  <c r="V220" i="6" s="1"/>
  <c r="W220" i="6" s="1"/>
  <c r="AC219" i="6"/>
  <c r="AA219" i="6"/>
  <c r="V219" i="6"/>
  <c r="W219" i="6" s="1"/>
  <c r="U219" i="6"/>
  <c r="AC218" i="6"/>
  <c r="AA218" i="6"/>
  <c r="U218" i="6"/>
  <c r="V218" i="6" s="1"/>
  <c r="W218" i="6" s="1"/>
  <c r="AC217" i="6"/>
  <c r="AA217" i="6"/>
  <c r="V217" i="6"/>
  <c r="W217" i="6" s="1"/>
  <c r="U217" i="6"/>
  <c r="AC216" i="6"/>
  <c r="AA216" i="6"/>
  <c r="U216" i="6"/>
  <c r="V216" i="6" s="1"/>
  <c r="W216" i="6" s="1"/>
  <c r="AC215" i="6"/>
  <c r="AA215" i="6"/>
  <c r="V215" i="6"/>
  <c r="W215" i="6" s="1"/>
  <c r="U215" i="6"/>
  <c r="AC214" i="6"/>
  <c r="AA214" i="6"/>
  <c r="U214" i="6"/>
  <c r="V214" i="6" s="1"/>
  <c r="W214" i="6" s="1"/>
  <c r="AC213" i="6"/>
  <c r="AA213" i="6"/>
  <c r="V213" i="6"/>
  <c r="W213" i="6" s="1"/>
  <c r="U213" i="6"/>
  <c r="AC212" i="6"/>
  <c r="AA212" i="6"/>
  <c r="U212" i="6"/>
  <c r="V212" i="6" s="1"/>
  <c r="W212" i="6" s="1"/>
  <c r="AC211" i="6"/>
  <c r="AA211" i="6"/>
  <c r="V211" i="6"/>
  <c r="W211" i="6" s="1"/>
  <c r="U211" i="6"/>
  <c r="AC210" i="6"/>
  <c r="AA210" i="6"/>
  <c r="W210" i="6"/>
  <c r="U210" i="6"/>
  <c r="V210" i="6" s="1"/>
  <c r="AC209" i="6"/>
  <c r="AA209" i="6"/>
  <c r="V209" i="6"/>
  <c r="W209" i="6" s="1"/>
  <c r="U209" i="6"/>
  <c r="AC208" i="6"/>
  <c r="AA208" i="6"/>
  <c r="U208" i="6"/>
  <c r="V208" i="6" s="1"/>
  <c r="W208" i="6" s="1"/>
  <c r="AC207" i="6"/>
  <c r="AA207" i="6"/>
  <c r="V207" i="6"/>
  <c r="W207" i="6" s="1"/>
  <c r="U207" i="6"/>
  <c r="AC206" i="6"/>
  <c r="AA206" i="6"/>
  <c r="U206" i="6"/>
  <c r="V206" i="6" s="1"/>
  <c r="W206" i="6" s="1"/>
  <c r="AC205" i="6"/>
  <c r="AA205" i="6"/>
  <c r="V205" i="6"/>
  <c r="W205" i="6" s="1"/>
  <c r="U205" i="6"/>
  <c r="AC204" i="6"/>
  <c r="AA204" i="6"/>
  <c r="U204" i="6"/>
  <c r="V204" i="6" s="1"/>
  <c r="W204" i="6" s="1"/>
  <c r="AC203" i="6"/>
  <c r="AA203" i="6"/>
  <c r="V203" i="6"/>
  <c r="W203" i="6" s="1"/>
  <c r="U203" i="6"/>
  <c r="AC202" i="6"/>
  <c r="AA202" i="6"/>
  <c r="U202" i="6"/>
  <c r="V202" i="6" s="1"/>
  <c r="W202" i="6" s="1"/>
  <c r="AC201" i="6"/>
  <c r="AA201" i="6"/>
  <c r="V201" i="6"/>
  <c r="W201" i="6" s="1"/>
  <c r="U201" i="6"/>
  <c r="AC200" i="6"/>
  <c r="AA200" i="6"/>
  <c r="U200" i="6"/>
  <c r="V200" i="6" s="1"/>
  <c r="W200" i="6" s="1"/>
  <c r="AC199" i="6"/>
  <c r="AA199" i="6"/>
  <c r="V199" i="6"/>
  <c r="W199" i="6" s="1"/>
  <c r="U199" i="6"/>
  <c r="AC198" i="6"/>
  <c r="AA198" i="6"/>
  <c r="U198" i="6"/>
  <c r="V198" i="6" s="1"/>
  <c r="W198" i="6" s="1"/>
  <c r="AC197" i="6"/>
  <c r="AA197" i="6"/>
  <c r="V197" i="6"/>
  <c r="W197" i="6" s="1"/>
  <c r="U197" i="6"/>
  <c r="AC196" i="6"/>
  <c r="AA196" i="6"/>
  <c r="U196" i="6"/>
  <c r="V196" i="6" s="1"/>
  <c r="W196" i="6" s="1"/>
  <c r="AC195" i="6"/>
  <c r="AA195" i="6"/>
  <c r="V195" i="6"/>
  <c r="W195" i="6" s="1"/>
  <c r="U195" i="6"/>
  <c r="AC194" i="6"/>
  <c r="AA194" i="6"/>
  <c r="U194" i="6"/>
  <c r="V194" i="6" s="1"/>
  <c r="W194" i="6" s="1"/>
  <c r="AC193" i="6"/>
  <c r="AA193" i="6"/>
  <c r="V193" i="6"/>
  <c r="W193" i="6" s="1"/>
  <c r="U193" i="6"/>
  <c r="AC192" i="6"/>
  <c r="AA192" i="6"/>
  <c r="U192" i="6"/>
  <c r="V192" i="6" s="1"/>
  <c r="W192" i="6" s="1"/>
  <c r="AC191" i="6"/>
  <c r="AA191" i="6"/>
  <c r="V191" i="6"/>
  <c r="W191" i="6" s="1"/>
  <c r="U191" i="6"/>
  <c r="AC190" i="6"/>
  <c r="AA190" i="6"/>
  <c r="U190" i="6"/>
  <c r="V190" i="6" s="1"/>
  <c r="W190" i="6" s="1"/>
  <c r="AC189" i="6"/>
  <c r="AA189" i="6"/>
  <c r="V189" i="6"/>
  <c r="W189" i="6" s="1"/>
  <c r="U189" i="6"/>
  <c r="AC188" i="6"/>
  <c r="AA188" i="6"/>
  <c r="U188" i="6"/>
  <c r="V188" i="6" s="1"/>
  <c r="W188" i="6" s="1"/>
  <c r="AC187" i="6"/>
  <c r="AA187" i="6"/>
  <c r="V187" i="6"/>
  <c r="W187" i="6" s="1"/>
  <c r="U187" i="6"/>
  <c r="AC186" i="6"/>
  <c r="AA186" i="6"/>
  <c r="U186" i="6"/>
  <c r="V186" i="6" s="1"/>
  <c r="W186" i="6" s="1"/>
  <c r="AC185" i="6"/>
  <c r="AA185" i="6"/>
  <c r="V185" i="6"/>
  <c r="W185" i="6" s="1"/>
  <c r="U185" i="6"/>
  <c r="AC184" i="6"/>
  <c r="AA184" i="6"/>
  <c r="U184" i="6"/>
  <c r="V184" i="6" s="1"/>
  <c r="W184" i="6" s="1"/>
  <c r="AC183" i="6"/>
  <c r="AA183" i="6"/>
  <c r="V183" i="6"/>
  <c r="W183" i="6" s="1"/>
  <c r="U183" i="6"/>
  <c r="AC182" i="6"/>
  <c r="AA182" i="6"/>
  <c r="U182" i="6"/>
  <c r="V182" i="6" s="1"/>
  <c r="W182" i="6" s="1"/>
  <c r="AC181" i="6"/>
  <c r="AA181" i="6"/>
  <c r="V181" i="6"/>
  <c r="W181" i="6" s="1"/>
  <c r="U181" i="6"/>
  <c r="AC180" i="6"/>
  <c r="AA180" i="6"/>
  <c r="U180" i="6"/>
  <c r="V180" i="6" s="1"/>
  <c r="W180" i="6" s="1"/>
  <c r="AC178" i="6"/>
  <c r="AA178" i="6"/>
  <c r="AC177" i="6"/>
  <c r="AA177" i="6"/>
  <c r="AC176" i="6"/>
  <c r="AA176" i="6"/>
  <c r="AC175" i="6"/>
  <c r="AA175" i="6"/>
  <c r="AC174" i="6"/>
  <c r="AA174" i="6"/>
  <c r="AC173" i="6"/>
  <c r="AA173" i="6"/>
  <c r="AC172" i="6"/>
  <c r="AA172" i="6"/>
  <c r="AC171" i="6"/>
  <c r="AA171" i="6"/>
  <c r="AC170" i="6"/>
  <c r="AA170" i="6"/>
  <c r="AC169" i="6"/>
  <c r="AA169" i="6"/>
  <c r="AC168" i="6"/>
  <c r="AA168" i="6"/>
  <c r="AC167" i="6"/>
  <c r="AA167" i="6"/>
  <c r="AC166" i="6"/>
  <c r="AA166" i="6"/>
  <c r="AC165" i="6"/>
  <c r="AA165" i="6"/>
  <c r="AC164" i="6"/>
  <c r="AA164" i="6"/>
  <c r="AC163" i="6"/>
  <c r="AA163" i="6"/>
  <c r="AC162" i="6"/>
  <c r="AA162" i="6"/>
  <c r="AC161" i="6"/>
  <c r="AA161" i="6"/>
  <c r="AC160" i="6"/>
  <c r="AA160" i="6"/>
  <c r="AC159" i="6"/>
  <c r="AA159" i="6"/>
  <c r="AC158" i="6"/>
  <c r="AA158" i="6"/>
  <c r="AC157" i="6"/>
  <c r="AA157" i="6"/>
  <c r="AC156" i="6"/>
  <c r="AA156" i="6"/>
  <c r="AC155" i="6"/>
  <c r="AA155" i="6"/>
  <c r="AC154" i="6"/>
  <c r="AA154" i="6"/>
  <c r="AC153" i="6"/>
  <c r="AA153" i="6"/>
  <c r="AC152" i="6"/>
  <c r="AA152" i="6"/>
  <c r="AC151" i="6"/>
  <c r="AA151" i="6"/>
  <c r="AC150" i="6"/>
  <c r="AA150" i="6"/>
  <c r="AC149" i="6"/>
  <c r="AA149" i="6"/>
  <c r="AC148" i="6"/>
  <c r="AA148" i="6"/>
  <c r="AC147" i="6"/>
  <c r="AA147" i="6"/>
  <c r="AC146" i="6"/>
  <c r="AA146" i="6"/>
  <c r="AC145" i="6"/>
  <c r="AA145" i="6"/>
  <c r="AC144" i="6"/>
  <c r="AA144" i="6"/>
  <c r="AC143" i="6"/>
  <c r="AA143" i="6"/>
  <c r="AC142" i="6"/>
  <c r="AA142" i="6"/>
  <c r="AC141" i="6"/>
  <c r="AA141" i="6"/>
  <c r="AC140" i="6"/>
  <c r="AA140" i="6"/>
  <c r="AC139" i="6"/>
  <c r="AA139" i="6"/>
  <c r="AC138" i="6"/>
  <c r="AA138" i="6"/>
  <c r="AC137" i="6"/>
  <c r="AA137" i="6"/>
  <c r="AC136" i="6"/>
  <c r="AA136" i="6"/>
  <c r="AC135" i="6"/>
  <c r="AA135" i="6"/>
  <c r="AC134" i="6"/>
  <c r="AA134" i="6"/>
  <c r="AC132" i="6"/>
  <c r="AA132" i="6"/>
  <c r="AC131" i="6"/>
  <c r="AA131" i="6"/>
  <c r="AC130" i="6"/>
  <c r="AA130" i="6"/>
  <c r="AC129" i="6"/>
  <c r="AA129" i="6"/>
  <c r="AC128" i="6"/>
  <c r="AA128" i="6"/>
  <c r="AC127" i="6"/>
  <c r="AA127" i="6"/>
  <c r="AC126" i="6"/>
  <c r="AA126" i="6"/>
  <c r="AC125" i="6"/>
  <c r="AA125" i="6"/>
  <c r="AC124" i="6"/>
  <c r="AA124" i="6"/>
  <c r="AC123" i="6"/>
  <c r="AA123" i="6"/>
  <c r="AC122" i="6"/>
  <c r="AA122" i="6"/>
  <c r="AC121" i="6"/>
  <c r="AA121" i="6"/>
  <c r="AC120" i="6"/>
  <c r="AA120" i="6"/>
  <c r="AC119" i="6"/>
  <c r="AA119" i="6"/>
  <c r="AC118" i="6"/>
  <c r="AA118" i="6"/>
  <c r="AC117" i="6"/>
  <c r="AA117" i="6"/>
  <c r="AC116" i="6"/>
  <c r="AA116" i="6"/>
  <c r="AC115" i="6"/>
  <c r="AA115" i="6"/>
  <c r="AC114" i="6"/>
  <c r="AA114" i="6"/>
  <c r="AC113" i="6"/>
  <c r="AA113" i="6"/>
  <c r="AC112" i="6"/>
  <c r="AA112" i="6"/>
  <c r="AC111" i="6"/>
  <c r="AA111" i="6"/>
  <c r="AC110" i="6"/>
  <c r="AA110" i="6"/>
  <c r="AC109" i="6"/>
  <c r="AA109" i="6"/>
  <c r="AC108" i="6"/>
  <c r="AA108" i="6"/>
  <c r="AC107" i="6"/>
  <c r="AA107" i="6"/>
  <c r="AC106" i="6"/>
  <c r="AA106" i="6"/>
  <c r="AC105" i="6"/>
  <c r="AA105" i="6"/>
  <c r="AC104" i="6"/>
  <c r="AA104" i="6"/>
  <c r="AC103" i="6"/>
  <c r="AA103" i="6"/>
  <c r="AC102" i="6"/>
  <c r="AA102" i="6"/>
  <c r="AC101" i="6"/>
  <c r="AA101" i="6"/>
  <c r="AC100" i="6"/>
  <c r="AA100" i="6"/>
  <c r="AC99" i="6"/>
  <c r="AA99" i="6"/>
  <c r="AC98" i="6"/>
  <c r="AA98" i="6"/>
  <c r="AC97" i="6"/>
  <c r="AA97" i="6"/>
  <c r="AC96" i="6"/>
  <c r="AA96" i="6"/>
  <c r="AC95" i="6"/>
  <c r="AA95" i="6"/>
  <c r="AC94" i="6"/>
  <c r="AA94" i="6"/>
  <c r="AC93" i="6"/>
  <c r="AA93" i="6"/>
  <c r="AC91" i="6"/>
  <c r="AA91" i="6"/>
  <c r="U91" i="6"/>
  <c r="AC90" i="6"/>
  <c r="AA90" i="6"/>
  <c r="U90" i="6"/>
  <c r="AC89" i="6"/>
  <c r="AA89" i="6"/>
  <c r="U89" i="6"/>
  <c r="AC88" i="6"/>
  <c r="AA88" i="6"/>
  <c r="U88" i="6"/>
  <c r="AC86" i="6"/>
  <c r="AA86" i="6"/>
  <c r="AC85" i="6"/>
  <c r="AA85" i="6"/>
  <c r="AC84" i="6"/>
  <c r="AA84" i="6"/>
  <c r="AC83" i="6"/>
  <c r="AA83" i="6"/>
  <c r="AC82" i="6"/>
  <c r="AA82" i="6"/>
  <c r="AC81" i="6"/>
  <c r="AC80" i="6"/>
  <c r="AA80" i="6"/>
  <c r="AE64" i="6"/>
  <c r="W64" i="6"/>
  <c r="V64" i="6"/>
  <c r="U64" i="6"/>
  <c r="AE63" i="6"/>
  <c r="W63" i="6"/>
  <c r="V63" i="6"/>
  <c r="U63" i="6"/>
  <c r="AE62" i="6"/>
  <c r="W62" i="6"/>
  <c r="V62" i="6"/>
  <c r="U62" i="6"/>
  <c r="AE61" i="6"/>
  <c r="W61" i="6"/>
  <c r="V61" i="6"/>
  <c r="U61" i="6"/>
  <c r="AE60" i="6"/>
  <c r="W60" i="6"/>
  <c r="V60" i="6"/>
  <c r="U60" i="6"/>
  <c r="AE59" i="6"/>
  <c r="W59" i="6"/>
  <c r="V59" i="6"/>
  <c r="U59" i="6"/>
  <c r="AE58" i="6"/>
  <c r="W58" i="6"/>
  <c r="V58" i="6"/>
  <c r="U58" i="6"/>
  <c r="AE57" i="6"/>
  <c r="W57" i="6"/>
  <c r="V57" i="6"/>
  <c r="U57" i="6"/>
  <c r="AE56" i="6"/>
  <c r="W56" i="6"/>
  <c r="V56" i="6"/>
  <c r="U56" i="6"/>
  <c r="AE55" i="6"/>
  <c r="W55" i="6"/>
  <c r="V55" i="6"/>
  <c r="U55" i="6"/>
  <c r="AC50" i="6"/>
  <c r="AA50" i="6"/>
  <c r="AC49" i="6"/>
  <c r="AA49" i="6"/>
  <c r="AC48" i="6"/>
  <c r="AA48" i="6"/>
  <c r="AC47" i="6"/>
  <c r="AA47" i="6"/>
  <c r="AC46" i="6"/>
  <c r="AA46" i="6"/>
  <c r="AC45" i="6"/>
  <c r="AA45" i="6"/>
  <c r="AC44" i="6"/>
  <c r="AA44" i="6"/>
  <c r="AC43" i="6"/>
  <c r="AA43" i="6"/>
  <c r="AC42" i="6"/>
  <c r="AA42" i="6"/>
  <c r="AC33" i="6"/>
  <c r="AA33" i="6"/>
  <c r="AC32" i="6"/>
  <c r="AA32" i="6"/>
  <c r="AC31" i="6"/>
  <c r="AA31" i="6"/>
  <c r="AC30" i="6"/>
  <c r="AA30" i="6"/>
  <c r="AC29" i="6"/>
  <c r="AA29" i="6"/>
  <c r="AC28" i="6"/>
  <c r="AA28" i="6"/>
  <c r="AC27" i="6"/>
  <c r="AA27" i="6"/>
  <c r="AC26" i="6"/>
  <c r="AA26" i="6"/>
  <c r="AC25" i="6"/>
  <c r="AA25" i="6"/>
  <c r="AC24" i="6"/>
  <c r="AA24" i="6"/>
  <c r="AC23" i="6"/>
  <c r="AA23" i="6"/>
  <c r="AC22" i="6"/>
  <c r="AA22" i="6"/>
  <c r="AC21" i="6"/>
  <c r="AA21" i="6"/>
  <c r="AC20" i="6"/>
  <c r="AA20" i="6"/>
  <c r="AC19" i="6"/>
  <c r="AA19" i="6"/>
  <c r="AC18" i="6"/>
  <c r="AA18" i="6"/>
  <c r="AC17" i="6"/>
  <c r="AA17" i="6"/>
  <c r="AC16" i="6"/>
  <c r="AA16" i="6"/>
  <c r="AC15" i="6"/>
  <c r="AA15" i="6"/>
  <c r="AC14" i="6"/>
  <c r="AA14" i="6"/>
  <c r="AC13" i="6"/>
  <c r="AA13" i="6"/>
  <c r="AC12" i="6"/>
  <c r="AA12" i="6"/>
  <c r="AC11" i="6"/>
  <c r="AA11" i="6"/>
  <c r="AC10" i="6"/>
  <c r="AA10" i="6"/>
  <c r="AC8" i="6"/>
  <c r="AA8" i="6"/>
  <c r="AC7" i="6"/>
  <c r="AA7" i="6"/>
  <c r="AC6" i="6"/>
  <c r="AA6" i="6"/>
  <c r="AC5" i="6"/>
  <c r="AA5" i="6"/>
  <c r="AP108" i="4"/>
  <c r="AO108" i="4"/>
  <c r="AM108" i="4"/>
  <c r="AO107" i="4"/>
  <c r="AM107" i="4"/>
  <c r="AN107" i="4" s="1"/>
  <c r="AK107" i="4"/>
  <c r="AP107" i="4" s="1"/>
  <c r="AP106" i="4"/>
  <c r="AN106" i="4"/>
  <c r="AO106" i="4" s="1"/>
  <c r="AP105" i="4"/>
  <c r="AO105" i="4"/>
  <c r="AP104" i="4"/>
  <c r="AO104" i="4"/>
  <c r="AN104" i="4"/>
  <c r="AI101" i="4"/>
  <c r="AI99" i="4"/>
  <c r="AP98" i="4"/>
  <c r="AN98" i="4"/>
  <c r="AO98" i="4" s="1"/>
  <c r="AP97" i="4"/>
  <c r="AI97" i="4"/>
  <c r="AY96" i="4"/>
  <c r="AW96" i="4"/>
  <c r="AO96" i="4"/>
  <c r="AP96" i="4" s="1"/>
  <c r="AM96" i="4"/>
  <c r="AI96" i="4"/>
  <c r="AY95" i="4"/>
  <c r="AW95" i="4"/>
  <c r="AO95" i="4"/>
  <c r="AP95" i="4" s="1"/>
  <c r="AM95" i="4"/>
  <c r="AI95" i="4"/>
  <c r="AY94" i="4"/>
  <c r="AW94" i="4"/>
  <c r="AO94" i="4"/>
  <c r="AP94" i="4" s="1"/>
  <c r="AM94" i="4"/>
  <c r="AI94" i="4"/>
  <c r="AY93" i="4"/>
  <c r="AW93" i="4"/>
  <c r="AO93" i="4"/>
  <c r="AP93" i="4" s="1"/>
  <c r="AM93" i="4"/>
  <c r="AI93" i="4"/>
  <c r="AY92" i="4"/>
  <c r="AW92" i="4"/>
  <c r="AO92" i="4"/>
  <c r="AP92" i="4" s="1"/>
  <c r="AM92" i="4"/>
  <c r="AI92" i="4"/>
  <c r="AY91" i="4"/>
  <c r="AW91" i="4"/>
  <c r="AO91" i="4"/>
  <c r="AP91" i="4" s="1"/>
  <c r="AM91" i="4"/>
  <c r="AI91" i="4"/>
  <c r="AY90" i="4"/>
  <c r="AW90" i="4"/>
  <c r="AO90" i="4"/>
  <c r="AP90" i="4" s="1"/>
  <c r="AM90" i="4"/>
  <c r="AI90" i="4"/>
  <c r="AP89" i="4"/>
  <c r="AI89" i="4"/>
  <c r="AO88" i="4"/>
  <c r="AP88" i="4" s="1"/>
  <c r="AN88" i="4"/>
  <c r="AI88" i="4"/>
  <c r="AP87" i="4"/>
  <c r="AI87" i="4"/>
  <c r="AO76" i="4"/>
  <c r="AI76" i="4"/>
  <c r="R76" i="4"/>
  <c r="Q76" i="4"/>
  <c r="AO75" i="4"/>
  <c r="AI75" i="4"/>
  <c r="R75" i="4"/>
  <c r="Q75" i="4"/>
  <c r="AO74" i="4"/>
  <c r="AI74" i="4"/>
  <c r="R74" i="4"/>
  <c r="Q74" i="4"/>
  <c r="AO73" i="4"/>
  <c r="AI73" i="4"/>
  <c r="R73" i="4"/>
  <c r="Q73" i="4"/>
  <c r="AO72" i="4"/>
  <c r="AI72" i="4"/>
  <c r="R72" i="4"/>
  <c r="Q72" i="4"/>
  <c r="AO71" i="4"/>
  <c r="AI71" i="4"/>
  <c r="R71" i="4"/>
  <c r="Q71" i="4"/>
  <c r="AO70" i="4"/>
  <c r="AI70" i="4"/>
  <c r="R70" i="4"/>
  <c r="Q70" i="4"/>
  <c r="AO69" i="4"/>
  <c r="AI69" i="4"/>
  <c r="R69" i="4"/>
  <c r="Q69" i="4"/>
  <c r="AO68" i="4"/>
  <c r="AI68" i="4"/>
  <c r="R68" i="4"/>
  <c r="Q68" i="4"/>
  <c r="AY67" i="4"/>
  <c r="AW67" i="4"/>
  <c r="AO67" i="4"/>
  <c r="AI67" i="4"/>
  <c r="R67" i="4"/>
  <c r="Q67" i="4"/>
  <c r="AP66" i="4"/>
  <c r="AI66" i="4"/>
  <c r="AI65" i="4"/>
  <c r="AP64" i="4"/>
  <c r="AI64" i="4"/>
  <c r="BH63" i="4"/>
  <c r="BG63" i="4"/>
  <c r="BF63" i="4"/>
  <c r="BE63" i="4"/>
  <c r="AZ63" i="4"/>
  <c r="AY63" i="4"/>
  <c r="AX63" i="4"/>
  <c r="AW63" i="4"/>
  <c r="AP63" i="4"/>
  <c r="AO63" i="4"/>
  <c r="AI63" i="4"/>
  <c r="BH62" i="4"/>
  <c r="BG62" i="4"/>
  <c r="BF62" i="4"/>
  <c r="BE62" i="4"/>
  <c r="AZ62" i="4"/>
  <c r="AY62" i="4"/>
  <c r="AX62" i="4"/>
  <c r="AW62" i="4"/>
  <c r="AO62" i="4"/>
  <c r="AP62" i="4" s="1"/>
  <c r="AI62" i="4"/>
  <c r="BH61" i="4"/>
  <c r="BG61" i="4"/>
  <c r="BF61" i="4"/>
  <c r="BE61" i="4"/>
  <c r="AZ61" i="4"/>
  <c r="AY61" i="4"/>
  <c r="AX61" i="4"/>
  <c r="AW61" i="4"/>
  <c r="AP61" i="4"/>
  <c r="AO61" i="4"/>
  <c r="AI61" i="4"/>
  <c r="BH60" i="4"/>
  <c r="BG60" i="4"/>
  <c r="BF60" i="4"/>
  <c r="BE60" i="4"/>
  <c r="AZ60" i="4"/>
  <c r="AY60" i="4"/>
  <c r="AX60" i="4"/>
  <c r="AW60" i="4"/>
  <c r="AO60" i="4"/>
  <c r="AP60" i="4" s="1"/>
  <c r="AI60" i="4"/>
  <c r="AP59" i="4"/>
  <c r="AI59" i="4"/>
  <c r="BH58" i="4"/>
  <c r="BG58" i="4"/>
  <c r="BF58" i="4"/>
  <c r="BE58" i="4"/>
  <c r="AZ58" i="4"/>
  <c r="AY58" i="4"/>
  <c r="AX58" i="4"/>
  <c r="AW58" i="4"/>
  <c r="AN58" i="4"/>
  <c r="AO58" i="4" s="1"/>
  <c r="AP58" i="4" s="1"/>
  <c r="AI58" i="4"/>
  <c r="BH57" i="4"/>
  <c r="BG57" i="4"/>
  <c r="BF57" i="4"/>
  <c r="BE57" i="4"/>
  <c r="AZ57" i="4"/>
  <c r="AY57" i="4"/>
  <c r="AX57" i="4"/>
  <c r="AW57" i="4"/>
  <c r="AP57" i="4"/>
  <c r="AN57" i="4"/>
  <c r="AO57" i="4" s="1"/>
  <c r="AI57" i="4"/>
  <c r="BH56" i="4"/>
  <c r="BG56" i="4"/>
  <c r="BF56" i="4"/>
  <c r="BE56" i="4"/>
  <c r="AZ56" i="4"/>
  <c r="AY56" i="4"/>
  <c r="AX56" i="4"/>
  <c r="AW56" i="4"/>
  <c r="AN56" i="4"/>
  <c r="AO56" i="4" s="1"/>
  <c r="AP56" i="4" s="1"/>
  <c r="AI56" i="4"/>
  <c r="BH55" i="4"/>
  <c r="BG55" i="4"/>
  <c r="BF55" i="4"/>
  <c r="BE55" i="4"/>
  <c r="AZ55" i="4"/>
  <c r="AY55" i="4"/>
  <c r="AX55" i="4"/>
  <c r="AW55" i="4"/>
  <c r="AN55" i="4"/>
  <c r="AO55" i="4" s="1"/>
  <c r="AP55" i="4" s="1"/>
  <c r="AI55" i="4"/>
  <c r="BH54" i="4"/>
  <c r="BG54" i="4"/>
  <c r="BF54" i="4"/>
  <c r="BE54" i="4"/>
  <c r="AZ54" i="4"/>
  <c r="AY54" i="4"/>
  <c r="AX54" i="4"/>
  <c r="AW54" i="4"/>
  <c r="AN54" i="4"/>
  <c r="AO54" i="4" s="1"/>
  <c r="AP54" i="4" s="1"/>
  <c r="AI54" i="4"/>
  <c r="BH53" i="4"/>
  <c r="BG53" i="4"/>
  <c r="BF53" i="4"/>
  <c r="BE53" i="4"/>
  <c r="AZ53" i="4"/>
  <c r="AY53" i="4"/>
  <c r="AX53" i="4"/>
  <c r="AW53" i="4"/>
  <c r="AP53" i="4"/>
  <c r="AN53" i="4"/>
  <c r="AO53" i="4" s="1"/>
  <c r="AI53" i="4"/>
  <c r="BH52" i="4"/>
  <c r="BG52" i="4"/>
  <c r="BF52" i="4"/>
  <c r="BE52" i="4"/>
  <c r="AZ52" i="4"/>
  <c r="AY52" i="4"/>
  <c r="AX52" i="4"/>
  <c r="AW52" i="4"/>
  <c r="AN52" i="4"/>
  <c r="AO52" i="4" s="1"/>
  <c r="AP52" i="4" s="1"/>
  <c r="AI52" i="4"/>
  <c r="BH51" i="4"/>
  <c r="BG51" i="4"/>
  <c r="BF51" i="4"/>
  <c r="BE51" i="4"/>
  <c r="AZ51" i="4"/>
  <c r="AY51" i="4"/>
  <c r="AX51" i="4"/>
  <c r="AW51" i="4"/>
  <c r="AN51" i="4"/>
  <c r="AO51" i="4" s="1"/>
  <c r="AP51" i="4" s="1"/>
  <c r="AI51" i="4"/>
  <c r="BH50" i="4"/>
  <c r="BG50" i="4"/>
  <c r="BF50" i="4"/>
  <c r="BE50" i="4"/>
  <c r="AZ50" i="4"/>
  <c r="AY50" i="4"/>
  <c r="AX50" i="4"/>
  <c r="AW50" i="4"/>
  <c r="AN50" i="4"/>
  <c r="AO50" i="4" s="1"/>
  <c r="AP50" i="4" s="1"/>
  <c r="AI50" i="4"/>
  <c r="BH49" i="4"/>
  <c r="BG49" i="4"/>
  <c r="BF49" i="4"/>
  <c r="BE49" i="4"/>
  <c r="AZ49" i="4"/>
  <c r="AY49" i="4"/>
  <c r="AX49" i="4"/>
  <c r="AW49" i="4"/>
  <c r="AP49" i="4"/>
  <c r="AN49" i="4"/>
  <c r="AO49" i="4" s="1"/>
  <c r="AI49" i="4"/>
  <c r="BH48" i="4"/>
  <c r="BG48" i="4"/>
  <c r="BF48" i="4"/>
  <c r="BE48" i="4"/>
  <c r="AZ48" i="4"/>
  <c r="AY48" i="4"/>
  <c r="AX48" i="4"/>
  <c r="AW48" i="4"/>
  <c r="AN48" i="4"/>
  <c r="AO48" i="4" s="1"/>
  <c r="AP48" i="4" s="1"/>
  <c r="AI48" i="4"/>
  <c r="BH47" i="4"/>
  <c r="BG47" i="4"/>
  <c r="BF47" i="4"/>
  <c r="BE47" i="4"/>
  <c r="AZ47" i="4"/>
  <c r="AY47" i="4"/>
  <c r="AX47" i="4"/>
  <c r="AW47" i="4"/>
  <c r="AN47" i="4"/>
  <c r="AO47" i="4" s="1"/>
  <c r="AP47" i="4" s="1"/>
  <c r="AI47" i="4"/>
  <c r="AP46" i="4"/>
  <c r="AI46" i="4"/>
  <c r="BH45" i="4"/>
  <c r="BG45" i="4"/>
  <c r="BF45" i="4"/>
  <c r="BE45" i="4"/>
  <c r="AZ45" i="4"/>
  <c r="AY45" i="4"/>
  <c r="AX45" i="4"/>
  <c r="AW45" i="4"/>
  <c r="AN45" i="4"/>
  <c r="AO45" i="4" s="1"/>
  <c r="AP45" i="4" s="1"/>
  <c r="AI45" i="4"/>
  <c r="BH44" i="4"/>
  <c r="BG44" i="4"/>
  <c r="BF44" i="4"/>
  <c r="BE44" i="4"/>
  <c r="AZ44" i="4"/>
  <c r="AY44" i="4"/>
  <c r="AX44" i="4"/>
  <c r="AW44" i="4"/>
  <c r="AN44" i="4"/>
  <c r="AO44" i="4" s="1"/>
  <c r="AP44" i="4" s="1"/>
  <c r="AI44" i="4"/>
  <c r="BH43" i="4"/>
  <c r="BG43" i="4"/>
  <c r="BF43" i="4"/>
  <c r="BE43" i="4"/>
  <c r="AZ43" i="4"/>
  <c r="AY43" i="4"/>
  <c r="AX43" i="4"/>
  <c r="AW43" i="4"/>
  <c r="AN43" i="4"/>
  <c r="AO43" i="4" s="1"/>
  <c r="AP43" i="4" s="1"/>
  <c r="AI43" i="4"/>
  <c r="BH42" i="4"/>
  <c r="BG42" i="4"/>
  <c r="BF42" i="4"/>
  <c r="BE42" i="4"/>
  <c r="AZ42" i="4"/>
  <c r="AY42" i="4"/>
  <c r="AX42" i="4"/>
  <c r="AW42" i="4"/>
  <c r="AP42" i="4"/>
  <c r="AN42" i="4"/>
  <c r="AO42" i="4" s="1"/>
  <c r="AI42" i="4"/>
  <c r="BH41" i="4"/>
  <c r="BG41" i="4"/>
  <c r="BF41" i="4"/>
  <c r="BE41" i="4"/>
  <c r="AZ41" i="4"/>
  <c r="AY41" i="4"/>
  <c r="AX41" i="4"/>
  <c r="AW41" i="4"/>
  <c r="AN41" i="4"/>
  <c r="AO41" i="4" s="1"/>
  <c r="AP41" i="4" s="1"/>
  <c r="AI41" i="4"/>
  <c r="BH40" i="4"/>
  <c r="BG40" i="4"/>
  <c r="BF40" i="4"/>
  <c r="BE40" i="4"/>
  <c r="AZ40" i="4"/>
  <c r="AY40" i="4"/>
  <c r="AX40" i="4"/>
  <c r="AW40" i="4"/>
  <c r="AN40" i="4"/>
  <c r="AO40" i="4" s="1"/>
  <c r="AP40" i="4" s="1"/>
  <c r="AI40" i="4"/>
  <c r="BH39" i="4"/>
  <c r="BG39" i="4"/>
  <c r="BF39" i="4"/>
  <c r="BE39" i="4"/>
  <c r="AZ39" i="4"/>
  <c r="AY39" i="4"/>
  <c r="AX39" i="4"/>
  <c r="AW39" i="4"/>
  <c r="AN39" i="4"/>
  <c r="AO39" i="4" s="1"/>
  <c r="AP39" i="4" s="1"/>
  <c r="AI39" i="4"/>
  <c r="BH38" i="4"/>
  <c r="BG38" i="4"/>
  <c r="BF38" i="4"/>
  <c r="BE38" i="4"/>
  <c r="AZ38" i="4"/>
  <c r="AY38" i="4"/>
  <c r="AX38" i="4"/>
  <c r="AW38" i="4"/>
  <c r="AP38" i="4"/>
  <c r="AN38" i="4"/>
  <c r="AO38" i="4" s="1"/>
  <c r="AI38" i="4"/>
  <c r="BH37" i="4"/>
  <c r="BG37" i="4"/>
  <c r="BF37" i="4"/>
  <c r="BE37" i="4"/>
  <c r="AZ37" i="4"/>
  <c r="AY37" i="4"/>
  <c r="AX37" i="4"/>
  <c r="AW37" i="4"/>
  <c r="AN37" i="4"/>
  <c r="AO37" i="4" s="1"/>
  <c r="AP37" i="4" s="1"/>
  <c r="AI37" i="4"/>
  <c r="BH36" i="4"/>
  <c r="BG36" i="4"/>
  <c r="BF36" i="4"/>
  <c r="BE36" i="4"/>
  <c r="AZ36" i="4"/>
  <c r="AY36" i="4"/>
  <c r="AX36" i="4"/>
  <c r="AW36" i="4"/>
  <c r="AN36" i="4"/>
  <c r="AO36" i="4" s="1"/>
  <c r="AP36" i="4" s="1"/>
  <c r="AI36" i="4"/>
  <c r="AI35" i="4"/>
  <c r="AO34" i="4"/>
  <c r="AP34" i="4" s="1"/>
  <c r="AN34" i="4"/>
  <c r="AI34" i="4"/>
  <c r="AP33" i="4"/>
  <c r="AI33" i="4"/>
  <c r="AO32" i="4"/>
  <c r="AP32" i="4" s="1"/>
  <c r="AN32" i="4"/>
  <c r="AI32" i="4"/>
  <c r="AP31" i="4"/>
  <c r="AI31" i="4"/>
  <c r="AO30" i="4"/>
  <c r="AP30" i="4" s="1"/>
  <c r="AI30" i="4"/>
  <c r="AP29" i="4"/>
  <c r="AO29" i="4"/>
  <c r="AI29" i="4"/>
  <c r="AO28" i="4"/>
  <c r="AP28" i="4" s="1"/>
  <c r="AI28" i="4"/>
  <c r="AP27" i="4"/>
  <c r="AO27" i="4"/>
  <c r="AI27" i="4"/>
  <c r="AO26" i="4"/>
  <c r="AP26" i="4" s="1"/>
  <c r="AI26" i="4"/>
  <c r="AP25" i="4"/>
  <c r="AO25" i="4"/>
  <c r="AI25" i="4"/>
  <c r="AO24" i="4"/>
  <c r="AP24" i="4" s="1"/>
  <c r="AI24" i="4"/>
  <c r="AP23" i="4"/>
  <c r="AO23" i="4"/>
  <c r="AI23" i="4"/>
  <c r="AP22" i="4"/>
  <c r="AI22" i="4"/>
  <c r="AO21" i="4"/>
  <c r="AP21" i="4" s="1"/>
  <c r="AN21" i="4"/>
  <c r="AI21" i="4"/>
  <c r="AN20" i="4"/>
  <c r="AO20" i="4" s="1"/>
  <c r="AP20" i="4" s="1"/>
  <c r="AI20" i="4"/>
  <c r="F20" i="4"/>
  <c r="F21" i="4" s="1"/>
  <c r="AO19" i="4"/>
  <c r="AP19" i="4" s="1"/>
  <c r="AN19" i="4"/>
  <c r="AI19" i="4"/>
  <c r="F19" i="4"/>
  <c r="AN18" i="4"/>
  <c r="AO18" i="4" s="1"/>
  <c r="AP18" i="4" s="1"/>
  <c r="AI18" i="4"/>
  <c r="AP17" i="4"/>
  <c r="AI17" i="4"/>
  <c r="AI16" i="4"/>
  <c r="AP15" i="4"/>
  <c r="AI15" i="4"/>
  <c r="AI14" i="4"/>
  <c r="AI13" i="4"/>
  <c r="AI12" i="4"/>
  <c r="AP11" i="4"/>
  <c r="AI11" i="4"/>
  <c r="AI10" i="4"/>
  <c r="AI9" i="4"/>
  <c r="AI8" i="4"/>
  <c r="AI7" i="4"/>
  <c r="AI6" i="4"/>
  <c r="AI5" i="4"/>
  <c r="AI4" i="4"/>
  <c r="A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1" authorId="0" shapeId="0" xr:uid="{00000000-0006-0000-0300-000001000000}">
      <text>
        <r>
          <rPr>
            <sz val="11"/>
            <color rgb="FF000000"/>
            <rFont val="Calibri"/>
          </rPr>
          <t>ctrl group (if any) refers to untreated aphasics</t>
        </r>
      </text>
    </comment>
    <comment ref="AQ1" authorId="0" shapeId="0" xr:uid="{00000000-0006-0000-0300-000002000000}">
      <text>
        <r>
          <rPr>
            <sz val="11"/>
            <color rgb="FF000000"/>
            <rFont val="Calibri"/>
          </rPr>
          <t>which speech-related output the measures to the right refer to, see separate sheet</t>
        </r>
      </text>
    </comment>
    <comment ref="AS1" authorId="0" shapeId="0" xr:uid="{00000000-0006-0000-0300-000003000000}">
      <text>
        <r>
          <rPr>
            <sz val="11"/>
            <color rgb="FF000000"/>
            <rFont val="Calibri"/>
          </rPr>
          <t>in most studies, T1 corresponds to the "pre"-treatment (aka baseline) timepoint
T1 is just how we call it here, do not confuse with how each study uses this notation, e.g. in van der Meulen et al 2016
"MIT:" refers to data for MIT (treatment) group
no need to bother computing (raw/POMP) scores at the group level (i.e., mean and SD) for studies where pat-level data is available! am leaving the already-computed values in though.</t>
        </r>
      </text>
    </comment>
    <comment ref="AW1" authorId="0" shapeId="0" xr:uid="{00000000-0006-0000-0300-000004000000}">
      <text>
        <r>
          <rPr>
            <sz val="11"/>
            <color rgb="FF000000"/>
            <rFont val="Calibri"/>
          </rPr>
          <t>no need to bother computing (raw/POMP) scores at the group level (i.e., mean and SD) for studies where pat-level data is available! am leaving the already-computed values in though.
POMP (= percent of maximum possible) scores range between 0-100
POMP = (raw - min)/(max - min) 
where raw = original mean score of variables (items) with valid values
min = minimum possible value on this subtest
max = maximum possible value 
______________
REFS: 
http://fmwww.bc.edu/RePEc/bocode/s/scores.html
Cohen, P., Cohen, J., Aiken, L.S., &amp; West, S.G. (1999). The problem of units and the circumstance for POMP. Multivariate Behavioral Research, 34, 315-346.</t>
        </r>
      </text>
    </comment>
    <comment ref="BA1" authorId="0" shapeId="0" xr:uid="{00000000-0006-0000-0300-000005000000}">
      <text>
        <r>
          <rPr>
            <sz val="11"/>
            <color rgb="FF000000"/>
            <rFont val="Calibri"/>
          </rPr>
          <t>no need to bother computing (raw/POMP) scores at the group level (i.e., mean and SD) for studies where pat-level data is available! am leaving the already-computed values in though.</t>
        </r>
      </text>
    </comment>
    <comment ref="BE1" authorId="0" shapeId="0" xr:uid="{00000000-0006-0000-0300-000006000000}">
      <text>
        <r>
          <rPr>
            <sz val="11"/>
            <color rgb="FF000000"/>
            <rFont val="Calibri"/>
          </rPr>
          <t>POMP (= percent of maximum possible) scores range between 0-100
POMP = (raw - min)/(max - min) 
where raw = original mean score of variables (items) with valid values
min = minimum possible value on this subtest
max = maximum possible value 
______________
REFS: 
http://fmwww.bc.edu/RePEc/bocode/s/scores.html
Cohen, P., Cohen, J., Aiken, L.S., &amp; West, S.G. (1999). The problem of units and the circumstance for POMP. Multivariate Behavioral Research, 34, 315-346.</t>
        </r>
      </text>
    </comment>
    <comment ref="BI1" authorId="0" shapeId="0" xr:uid="{00000000-0006-0000-0300-000007000000}">
      <text>
        <r>
          <rPr>
            <sz val="11"/>
            <color rgb="FF000000"/>
            <rFont val="Calibri"/>
          </rPr>
          <t>italics represent values computed in this sheet, from other cells (as opp to reported in and extracted from the paper)
we normally extract numbers for this (the pre-post diff) when the numbers for  the pre and post themselves are not separately reported</t>
        </r>
      </text>
    </comment>
    <comment ref="E2" authorId="0" shapeId="0" xr:uid="{00000000-0006-0000-0300-000008000000}">
      <text>
        <r>
          <rPr>
            <sz val="11"/>
            <color rgb="FF000000"/>
            <rFont val="Calibri"/>
          </rPr>
          <t>Individual participant data exists [for the pre&amp;post measures that is, not just for demographics data] ?
0=no
1=yes (those would be all studies that *also* or *only* appear in the STUDIES:IPD sheet)</t>
        </r>
      </text>
    </comment>
    <comment ref="G2" authorId="0" shapeId="0" xr:uid="{00000000-0006-0000-0300-000009000000}">
      <text>
        <r>
          <rPr>
            <sz val="11"/>
            <color rgb="FF000000"/>
            <rFont val="Calibri"/>
          </rPr>
          <t>clarify whether a certain group  role (e.g. treatment/ctrl) represents the same physical group (people) as a different group role encountered in the same study
I guess this column is probably only necessary for cross-over studies and should be left blank otherwise?!</t>
        </r>
      </text>
    </comment>
    <comment ref="I2" authorId="0" shapeId="0" xr:uid="{00000000-0006-0000-0300-00000A000000}">
      <text>
        <r>
          <rPr>
            <sz val="11"/>
            <color rgb="FF000000"/>
            <rFont val="Calibri"/>
          </rPr>
          <t>std dev</t>
        </r>
      </text>
    </comment>
    <comment ref="K2" authorId="0" shapeId="0" xr:uid="{00000000-0006-0000-0300-00000B000000}">
      <text>
        <r>
          <rPr>
            <sz val="11"/>
            <color rgb="FF000000"/>
            <rFont val="Calibri"/>
          </rPr>
          <t>Stroke, TBI or tumour</t>
        </r>
      </text>
    </comment>
    <comment ref="L2" authorId="0" shapeId="0" xr:uid="{00000000-0006-0000-0300-00000C000000}">
      <text>
        <r>
          <rPr>
            <sz val="11"/>
            <color rgb="FF000000"/>
            <rFont val="Calibri"/>
          </rPr>
          <t>accute or chronic*
*: "Chronic aphasia: Aphasia that persists beyond the acute stages. There is no clear time-frame to define acute versus chronic, however for the purpose of the statements, it can be defined as ongoing language difficulties six months post stroke."</t>
        </r>
      </text>
    </comment>
    <comment ref="M2" authorId="0" shapeId="0" xr:uid="{00000000-0006-0000-0300-00000D000000}">
      <text>
        <r>
          <rPr>
            <sz val="11"/>
            <color rgb="FF000000"/>
            <rFont val="Calibri"/>
          </rPr>
          <t>type of aphasia: Broca's, Wernicke's, non-fluent, etc</t>
        </r>
      </text>
    </comment>
    <comment ref="N2" authorId="0" shapeId="0" xr:uid="{00000000-0006-0000-0300-00000E000000}">
      <text>
        <r>
          <rPr>
            <sz val="11"/>
            <color rgb="FF000000"/>
            <rFont val="Calibri"/>
          </rPr>
          <t>mild, moderate or severe 
BS: filtering for the chronic cases would be luxurious; otherwise, time since stroke (in months) would be fine as well. Aphasiologists disagree where exactly "chronic" begins (somewhere between 6 and 12 months), so using the actual time since stroke would circumvent this discussion.</t>
        </r>
      </text>
    </comment>
    <comment ref="O2" authorId="0" shapeId="0" xr:uid="{00000000-0006-0000-0300-00000F000000}">
      <text>
        <r>
          <rPr>
            <sz val="11"/>
            <color rgb="FF000000"/>
            <rFont val="Calibri"/>
          </rPr>
          <t>LH/RH/Bil</t>
        </r>
      </text>
    </comment>
    <comment ref="Q2" authorId="0" shapeId="0" xr:uid="{00000000-0006-0000-0300-000010000000}">
      <text>
        <r>
          <rPr>
            <sz val="11"/>
            <color rgb="FF000000"/>
            <rFont val="Calibri"/>
          </rPr>
          <t>months postonset, at the pre-MIT timepoint</t>
        </r>
      </text>
    </comment>
    <comment ref="AA2" authorId="0" shapeId="0" xr:uid="{00000000-0006-0000-0300-000011000000}">
      <text>
        <r>
          <rPr>
            <sz val="11"/>
            <color rgb="FF000000"/>
            <rFont val="Calibri"/>
          </rPr>
          <t>type of aphasia: Broca's, Wernicke's, non-fluent, etc</t>
        </r>
      </text>
    </comment>
    <comment ref="AB2" authorId="0" shapeId="0" xr:uid="{00000000-0006-0000-0300-000012000000}">
      <text>
        <r>
          <rPr>
            <sz val="11"/>
            <color rgb="FF000000"/>
            <rFont val="Calibri"/>
          </rPr>
          <t xml:space="preserve">mild, moderate or severe </t>
        </r>
      </text>
    </comment>
    <comment ref="AC2" authorId="0" shapeId="0" xr:uid="{00000000-0006-0000-0300-000013000000}">
      <text>
        <r>
          <rPr>
            <sz val="11"/>
            <color rgb="FF000000"/>
            <rFont val="Calibri"/>
          </rPr>
          <t>LH/RH/Bil</t>
        </r>
      </text>
    </comment>
    <comment ref="AG2" authorId="0" shapeId="0" xr:uid="{00000000-0006-0000-0300-000014000000}">
      <text>
        <r>
          <rPr>
            <sz val="11"/>
            <color rgb="FF000000"/>
            <rFont val="Calibri"/>
          </rPr>
          <t>if none, enter 'none'</t>
        </r>
      </text>
    </comment>
    <comment ref="AH2" authorId="0" shapeId="0" xr:uid="{00000000-0006-0000-0300-000015000000}">
      <text>
        <r>
          <rPr>
            <sz val="11"/>
            <color rgb="FF000000"/>
            <rFont val="Calibri"/>
          </rPr>
          <t>MIT = standard
MMIT = modified melodic intonation therapy
MRT = Melodic-Rhythmic Therapy
SMTA = Speech-Music Therapy for Aphasia</t>
        </r>
      </text>
    </comment>
    <comment ref="AJ2" authorId="0" shapeId="0" xr:uid="{00000000-0006-0000-0300-000016000000}">
      <text>
        <r>
          <rPr>
            <sz val="11"/>
            <color rgb="FF000000"/>
            <rFont val="Calibri"/>
          </rPr>
          <t>subjects' native language, in which the MIT was carried out</t>
        </r>
      </text>
    </comment>
    <comment ref="AK2" authorId="0" shapeId="0" xr:uid="{00000000-0006-0000-0300-000017000000}">
      <text>
        <r>
          <rPr>
            <sz val="11"/>
            <color rgb="FF000000"/>
            <rFont val="Calibri"/>
          </rPr>
          <t>hours per day/session, i.e. session length</t>
        </r>
      </text>
    </comment>
    <comment ref="AL2" authorId="0" shapeId="0" xr:uid="{00000000-0006-0000-0300-000018000000}">
      <text>
        <r>
          <rPr>
            <sz val="11"/>
            <color rgb="FF000000"/>
            <rFont val="Calibri"/>
          </rPr>
          <t>days (sessions) per week</t>
        </r>
      </text>
    </comment>
    <comment ref="AM2" authorId="0" shapeId="0" xr:uid="{00000000-0006-0000-0300-000019000000}">
      <text>
        <r>
          <rPr>
            <sz val="11"/>
            <color rgb="FF000000"/>
            <rFont val="Calibri"/>
          </rPr>
          <t>treatment lasted for how many weeks</t>
        </r>
      </text>
    </comment>
    <comment ref="AN2" authorId="0" shapeId="0" xr:uid="{00000000-0006-0000-0300-00001A000000}">
      <text>
        <r>
          <rPr>
            <sz val="11"/>
            <color rgb="FF000000"/>
            <rFont val="Calibri"/>
          </rPr>
          <t>total dosage, as nr of sessions; you can either extract this directly from the paper if reported, or compute it (the latter e.g. if number of sessions per week and total number of weeks are given)</t>
        </r>
      </text>
    </comment>
    <comment ref="AO2" authorId="0" shapeId="0" xr:uid="{00000000-0006-0000-0300-00001B000000}">
      <text>
        <r>
          <rPr>
            <sz val="11"/>
            <color rgb="FF000000"/>
            <rFont val="Calibri"/>
          </rPr>
          <t>total dosage, as nr of hours; same comments as cell to the left</t>
        </r>
      </text>
    </comment>
    <comment ref="AP2" authorId="0" shapeId="0" xr:uid="{00000000-0006-0000-0300-00001C000000}">
      <text>
        <r>
          <rPr>
            <sz val="11"/>
            <color rgb="FF000000"/>
            <rFont val="Calibri"/>
          </rPr>
          <t>BS:  I suggest including weekly dosage in addition to just the total nr of hours -- many aphasiologists argue that this is the critical variable determining overall efficacy.</t>
        </r>
      </text>
    </comment>
    <comment ref="AQ2" authorId="0" shapeId="0" xr:uid="{00000000-0006-0000-0300-00001D000000}">
      <text>
        <r>
          <rPr>
            <sz val="11"/>
            <color rgb="FF000000"/>
            <rFont val="Calibri"/>
          </rPr>
          <t>cell formerly named "Measure with (test+subtest/task)"</t>
        </r>
      </text>
    </comment>
    <comment ref="AO3" authorId="0" shapeId="0" xr:uid="{00000000-0006-0000-0300-00001E000000}">
      <text>
        <r>
          <rPr>
            <sz val="11"/>
            <color rgb="FF000000"/>
            <rFont val="Calibri"/>
          </rPr>
          <t>missing data</t>
        </r>
      </text>
    </comment>
    <comment ref="F7" authorId="0" shapeId="0" xr:uid="{00000000-0006-0000-0300-00001F000000}">
      <text>
        <r>
          <rPr>
            <sz val="11"/>
            <color rgb="FF000000"/>
            <rFont val="Calibri"/>
          </rPr>
          <t>these 3 patients are among the 8 from the earlier group (rows), not sure how best to code this information in the sheet...</t>
        </r>
      </text>
    </comment>
    <comment ref="AM12" authorId="0" shapeId="0" xr:uid="{00000000-0006-0000-0300-000020000000}">
      <text>
        <r>
          <rPr>
            <sz val="11"/>
            <color rgb="FF000000"/>
            <rFont val="Calibri"/>
          </rPr>
          <t>number of weeks is known, but wont help..</t>
        </r>
      </text>
    </comment>
    <comment ref="AR12" authorId="0" shapeId="0" xr:uid="{00000000-0006-0000-0300-000021000000}">
      <text>
        <r>
          <rPr>
            <sz val="11"/>
            <color rgb="FF000000"/>
            <rFont val="Calibri"/>
          </rPr>
          <t>average of items 2,4,5</t>
        </r>
      </text>
    </comment>
    <comment ref="AM13" authorId="0" shapeId="0" xr:uid="{00000000-0006-0000-0300-000022000000}">
      <text>
        <r>
          <rPr>
            <sz val="11"/>
            <color rgb="FF000000"/>
            <rFont val="Calibri"/>
          </rPr>
          <t>number of weeks is known, but wont help..</t>
        </r>
      </text>
    </comment>
    <comment ref="AR13" authorId="0" shapeId="0" xr:uid="{00000000-0006-0000-0300-000023000000}">
      <text>
        <r>
          <rPr>
            <sz val="11"/>
            <color rgb="FF000000"/>
            <rFont val="Calibri"/>
          </rPr>
          <t>average of items 13,14,15,19</t>
        </r>
      </text>
    </comment>
    <comment ref="AM14" authorId="0" shapeId="0" xr:uid="{00000000-0006-0000-0300-000024000000}">
      <text>
        <r>
          <rPr>
            <sz val="11"/>
            <color rgb="FF000000"/>
            <rFont val="Calibri"/>
          </rPr>
          <t>number of weeks is known, but wont help..</t>
        </r>
      </text>
    </comment>
    <comment ref="AP16" authorId="0" shapeId="0" xr:uid="{00000000-0006-0000-0300-000025000000}">
      <text>
        <r>
          <rPr>
            <sz val="11"/>
            <color rgb="FF000000"/>
            <rFont val="Calibri"/>
          </rPr>
          <t>given as 3-5</t>
        </r>
      </text>
    </comment>
    <comment ref="AH23" authorId="0" shapeId="0" xr:uid="{00000000-0006-0000-0300-000026000000}">
      <text>
        <r>
          <rPr>
            <sz val="11"/>
            <color rgb="FF000000"/>
            <rFont val="Calibri"/>
          </rPr>
          <t>Speech–Music Therapy for Aphasia</t>
        </r>
      </text>
    </comment>
    <comment ref="AR32" authorId="0" shapeId="0" xr:uid="{00000000-0006-0000-0300-000027000000}">
      <text>
        <r>
          <rPr>
            <sz val="11"/>
            <color rgb="FF000000"/>
            <rFont val="Calibri"/>
          </rPr>
          <t>Very unclear how to extracted data from this paper. Fig 2 seems to represent pre-to-post change in the 3 measures in terms of % (starting from pre, at 0%), however the numbers on the y axis don't match with those of Table 3, that give the raw scores of one patient . These raw scores correspond in one case to a change of +200% (1 to 3), a % that never appears in Fig 2
Therefore, this study should probably be excluded for now, and clarification sought from authors later on</t>
        </r>
      </text>
    </comment>
    <comment ref="AG36" authorId="0" shapeId="0" xr:uid="{00000000-0006-0000-0300-000028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37" authorId="0" shapeId="0" xr:uid="{00000000-0006-0000-0300-000029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38" authorId="0" shapeId="0" xr:uid="{00000000-0006-0000-0300-00002A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39" authorId="0" shapeId="0" xr:uid="{00000000-0006-0000-0300-00002B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R39" authorId="0" shapeId="0" xr:uid="{00000000-0006-0000-0300-00002C000000}">
      <text>
        <r>
          <rPr>
            <sz val="11"/>
            <color rgb="FF000000"/>
            <rFont val="Calibri"/>
          </rPr>
          <t>a repetition task designed for the present study including 11 utterances trained during MIT and 11 matched untrained utterances</t>
        </r>
      </text>
    </comment>
    <comment ref="AG40" authorId="0" shapeId="0" xr:uid="{00000000-0006-0000-0300-00002D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R40" authorId="0" shapeId="0" xr:uid="{00000000-0006-0000-0300-00002E000000}">
      <text>
        <r>
          <rPr>
            <sz val="11"/>
            <color rgb="FF000000"/>
            <rFont val="Calibri"/>
          </rPr>
          <t>a repetition task designed for the present study including 11 utterances trained during MIT and 11 matched untrained utterances</t>
        </r>
      </text>
    </comment>
    <comment ref="U41" authorId="0" shapeId="0" xr:uid="{00000000-0006-0000-0300-00002F000000}">
      <text>
        <r>
          <rPr>
            <sz val="11"/>
            <color rgb="FF000000"/>
            <rFont val="Calibri"/>
          </rPr>
          <t>this mean is for the n=16 group *assigned* to the MIT-first group, but only n=13 actually went through with the MIT! The n further changes (to n=14) when this same group later becomes the ctrl group</t>
        </r>
      </text>
    </comment>
    <comment ref="AG41" authorId="0" shapeId="0" xr:uid="{00000000-0006-0000-0300-000030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42" authorId="0" shapeId="0" xr:uid="{00000000-0006-0000-0300-000031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43" authorId="0" shapeId="0" xr:uid="{00000000-0006-0000-0300-000032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G44" authorId="0" shapeId="0" xr:uid="{00000000-0006-0000-0300-000033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R44" authorId="0" shapeId="0" xr:uid="{00000000-0006-0000-0300-000034000000}">
      <text>
        <r>
          <rPr>
            <sz val="11"/>
            <color rgb="FF000000"/>
            <rFont val="Calibri"/>
          </rPr>
          <t>a repetition task designed for the present study including 11 utterances trained during MIT and 11 matched untrained utterances</t>
        </r>
      </text>
    </comment>
    <comment ref="AG45" authorId="0" shapeId="0" xr:uid="{00000000-0006-0000-0300-000035000000}">
      <text>
        <r>
          <rPr>
            <sz val="11"/>
            <color rgb="FF000000"/>
            <rFont val="Calibri"/>
          </rPr>
          <t>"control therapy not aiming at language production but using linguistic tasks often trained in severe nonfluent aphasia, such as written language production, language comprehension, and nonverbal communication strategies"</t>
        </r>
      </text>
    </comment>
    <comment ref="AR45" authorId="0" shapeId="0" xr:uid="{00000000-0006-0000-0300-000036000000}">
      <text>
        <r>
          <rPr>
            <sz val="11"/>
            <color rgb="FF000000"/>
            <rFont val="Calibri"/>
          </rPr>
          <t>a repetition task designed for the present study including 11 utterances trained during MIT and 11 matched untrained utterances</t>
        </r>
      </text>
    </comment>
    <comment ref="AG47" authorId="0" shapeId="0" xr:uid="{00000000-0006-0000-0300-000037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48" authorId="0" shapeId="0" xr:uid="{00000000-0006-0000-0300-000038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49" authorId="0" shapeId="0" xr:uid="{00000000-0006-0000-0300-000039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50" authorId="0" shapeId="0" xr:uid="{00000000-0006-0000-0300-00003A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R50" authorId="0" shapeId="0" xr:uid="{00000000-0006-0000-0300-00003B000000}">
      <text>
        <r>
          <rPr>
            <sz val="11"/>
            <color rgb="FF000000"/>
            <rFont val="Calibri"/>
          </rPr>
          <t>a repetition task designed for the present study including 11 utterances trained during MIT and 11 matched untrained utterances</t>
        </r>
      </text>
    </comment>
    <comment ref="AG51" authorId="0" shapeId="0" xr:uid="{00000000-0006-0000-0300-00003C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R51" authorId="0" shapeId="0" xr:uid="{00000000-0006-0000-0300-00003D000000}">
      <text>
        <r>
          <rPr>
            <sz val="11"/>
            <color rgb="FF000000"/>
            <rFont val="Calibri"/>
          </rPr>
          <t>a repetition task designed for the present study including 11 utterances trained during MIT and 11 matched untrained utterances</t>
        </r>
      </text>
    </comment>
    <comment ref="AG52" authorId="0" shapeId="0" xr:uid="{00000000-0006-0000-0300-00003E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53" authorId="0" shapeId="0" xr:uid="{00000000-0006-0000-0300-00003F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54" authorId="0" shapeId="0" xr:uid="{00000000-0006-0000-0300-000040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55" authorId="0" shapeId="0" xr:uid="{00000000-0006-0000-0300-000041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G56" authorId="0" shapeId="0" xr:uid="{00000000-0006-0000-0300-000042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R56" authorId="0" shapeId="0" xr:uid="{00000000-0006-0000-0300-000043000000}">
      <text>
        <r>
          <rPr>
            <sz val="11"/>
            <color rgb="FF000000"/>
            <rFont val="Calibri"/>
          </rPr>
          <t>a repetition task designed for the present study including 11 utterances trained during MIT and 11 matched untrained utterances</t>
        </r>
      </text>
    </comment>
    <comment ref="AG57" authorId="0" shapeId="0" xr:uid="{00000000-0006-0000-0300-000044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AR57" authorId="0" shapeId="0" xr:uid="{00000000-0006-0000-0300-000045000000}">
      <text>
        <r>
          <rPr>
            <sz val="11"/>
            <color rgb="FF000000"/>
            <rFont val="Calibri"/>
          </rPr>
          <t>a repetition task designed for the present study including 11 utterances trained during MIT and 11 matched untrained utterances</t>
        </r>
      </text>
    </comment>
    <comment ref="AG58" authorId="0" shapeId="0" xr:uid="{00000000-0006-0000-0300-000046000000}">
      <text>
        <r>
          <rPr>
            <sz val="11"/>
            <color rgb="FF000000"/>
            <rFont val="Calibri"/>
          </rPr>
          <t>"In the control condition, no individual treatment was offered. Many of the patients were recruited from aphasia centers, where they participated in aphasia groups, offering opportunities for social interaction, as well as low intensity group therapy to support verbal and non-verbal communication (e.g., written communication, discussing news items). Participation in these groups was allowed in both conditions."</t>
        </r>
      </text>
    </comment>
    <comment ref="Q60" authorId="0" shapeId="0" xr:uid="{00000000-0006-0000-0300-000047000000}">
      <text>
        <r>
          <rPr>
            <sz val="11"/>
            <color rgb="FF000000"/>
            <rFont val="Calibri"/>
          </rPr>
          <t>since paper only reports median and IQR, I assumed normality and used the approximations mean=median and SD = IQR/1.35,  as per https://www.researchgate.net/post/Is_there_any_way_to_get_mean_and_SD_from_median_and_IQR_interquartile_range
the SDs come out quite big, which makes me think normality was not ok to assume</t>
        </r>
      </text>
    </comment>
    <comment ref="AR60" authorId="0" shapeId="0" xr:uid="{00000000-0006-0000-0300-000048000000}">
      <text>
        <r>
          <rPr>
            <sz val="11"/>
            <color rgb="FF000000"/>
            <rFont val="Calibri"/>
          </rPr>
          <t>Blanca Fuentes, email: The scores at the BDAE are based on the percentiles, therefore the range is 0-100</t>
        </r>
      </text>
    </comment>
    <comment ref="AE62" authorId="0" shapeId="0" xr:uid="{00000000-0006-0000-0300-000049000000}">
      <text>
        <r>
          <rPr>
            <sz val="11"/>
            <color rgb="FF000000"/>
            <rFont val="Calibri"/>
          </rPr>
          <t>since paper only reports median and IQR, I assumed normality and used the approximations mean=median and SD = IQR/1.35,  as per https://www.researchgate.net/post/Is_there_any_way_to_get_mean_and_SD_from_median_and_IQR_interquartile_range
the SDs come out quite big, which makes me think normality was not ok to assume</t>
        </r>
      </text>
    </comment>
    <comment ref="AW65" authorId="0" shapeId="0" xr:uid="{00000000-0006-0000-0300-00004A000000}">
      <text>
        <r>
          <rPr>
            <sz val="11"/>
            <color rgb="FF000000"/>
            <rFont val="Calibri"/>
          </rPr>
          <t>no need to bother computing POMP scores at the group level (mean and SD) for studies where pat-level data is available!</t>
        </r>
      </text>
    </comment>
    <comment ref="AX65" authorId="0" shapeId="0" xr:uid="{00000000-0006-0000-0300-00004B000000}">
      <text>
        <r>
          <rPr>
            <sz val="11"/>
            <color rgb="FF000000"/>
            <rFont val="Calibri"/>
          </rPr>
          <t>no need to bother computing POMP scores at the group level (mean and SD) for studies where pat-level data is available!</t>
        </r>
      </text>
    </comment>
    <comment ref="AY65" authorId="0" shapeId="0" xr:uid="{00000000-0006-0000-0300-00004C000000}">
      <text>
        <r>
          <rPr>
            <sz val="11"/>
            <color rgb="FF000000"/>
            <rFont val="Calibri"/>
          </rPr>
          <t>no need to bother computing POMP scores at the group level (mean and SD) for studies where pat-level data is available!</t>
        </r>
      </text>
    </comment>
    <comment ref="AZ65" authorId="0" shapeId="0" xr:uid="{00000000-0006-0000-0300-00004D000000}">
      <text>
        <r>
          <rPr>
            <sz val="11"/>
            <color rgb="FF000000"/>
            <rFont val="Calibri"/>
          </rPr>
          <t>no need to bother computing POMP scores at the group level (mean and SD) for studies where pat-level data is available!</t>
        </r>
      </text>
    </comment>
    <comment ref="A67" authorId="0" shapeId="0" xr:uid="{00000000-0006-0000-0300-00004E000000}">
      <text>
        <r>
          <rPr>
            <sz val="11"/>
            <color rgb="FF000000"/>
            <rFont val="Calibri"/>
          </rPr>
          <t>was listed somewhere as controlled before and after study, but is clearly not controlled</t>
        </r>
      </text>
    </comment>
    <comment ref="D67" authorId="0" shapeId="0" xr:uid="{00000000-0006-0000-0300-00004F000000}">
      <text>
        <r>
          <rPr>
            <sz val="11"/>
            <color rgb="FF000000"/>
            <rFont val="Calibri"/>
          </rPr>
          <t>in Figs 1 and 2, group SDs are not provided! emailed author jul-sep20 to ask for this and for the score ranges; no reply
also, not sure this is really a controlled b&amp;a study as the sample was divided into (chronic / acute) X (NMT / SLT)
18jul21: none of the emails sent to Lim got a reply; today I emailed 2 of Lim's coauthors on other papers, for a final chance of getting the full data (including SDs)</t>
        </r>
      </text>
    </comment>
    <comment ref="AH67" authorId="0" shapeId="0" xr:uid="{00000000-0006-0000-0300-000050000000}">
      <text>
        <r>
          <rPr>
            <sz val="11"/>
            <color rgb="FF000000"/>
            <rFont val="Calibri"/>
          </rPr>
          <t>NMT (neurologic music therapy) = therapeutic singing + MIT; we decided to use it for the addon analysis wrt therapy used</t>
        </r>
      </text>
    </comment>
    <comment ref="AS67" authorId="0" shapeId="0" xr:uid="{00000000-0006-0000-0300-000051000000}">
      <text>
        <r>
          <rPr>
            <sz val="11"/>
            <color rgb="FF000000"/>
            <rFont val="Calibri"/>
          </rPr>
          <t>pre and post values given only as means but not also as SDs</t>
        </r>
      </text>
    </comment>
    <comment ref="AT67" authorId="0" shapeId="0" xr:uid="{00000000-0006-0000-0300-000052000000}">
      <text>
        <r>
          <rPr>
            <sz val="11"/>
            <color rgb="FF000000"/>
            <rFont val="Calibri"/>
          </rPr>
          <t>no SD reported</t>
        </r>
      </text>
    </comment>
    <comment ref="AU67" authorId="0" shapeId="0" xr:uid="{00000000-0006-0000-0300-000053000000}">
      <text>
        <r>
          <rPr>
            <sz val="11"/>
            <color rgb="FF000000"/>
            <rFont val="Calibri"/>
          </rPr>
          <t>these score ranges dont fit with either of the presumed 0-50 or 0-100 score ranges for WAB?!?
pre and post values given only as means but not also as SDs</t>
        </r>
      </text>
    </comment>
    <comment ref="AV67" authorId="0" shapeId="0" xr:uid="{00000000-0006-0000-0300-000054000000}">
      <text>
        <r>
          <rPr>
            <sz val="11"/>
            <color rgb="FF000000"/>
            <rFont val="Calibri"/>
          </rPr>
          <t>no SD reported</t>
        </r>
      </text>
    </comment>
    <comment ref="AR69" authorId="0" shapeId="0" xr:uid="{00000000-0006-0000-0300-000055000000}">
      <text>
        <r>
          <rPr>
            <sz val="11"/>
            <color rgb="FF000000"/>
            <rFont val="Calibri"/>
          </rPr>
          <t>although appears just as "comprehension" in the table/paper</t>
        </r>
      </text>
    </comment>
    <comment ref="BB77" authorId="0" shapeId="0" xr:uid="{00000000-0006-0000-0300-000056000000}">
      <text>
        <r>
          <rPr>
            <sz val="11"/>
            <color rgb="FF000000"/>
            <rFont val="Calibri"/>
          </rPr>
          <t>no SD reported</t>
        </r>
      </text>
    </comment>
    <comment ref="BD77" authorId="0" shapeId="0" xr:uid="{00000000-0006-0000-0300-000057000000}">
      <text>
        <r>
          <rPr>
            <sz val="11"/>
            <color rgb="FF000000"/>
            <rFont val="Calibri"/>
          </rPr>
          <t>no SD reported</t>
        </r>
      </text>
    </comment>
    <comment ref="AR79" authorId="0" shapeId="0" xr:uid="{00000000-0006-0000-0300-000058000000}">
      <text>
        <r>
          <rPr>
            <sz val="11"/>
            <color rgb="FF000000"/>
            <rFont val="Calibri"/>
          </rPr>
          <t>although appears just as "comprehension" in the table/paper</t>
        </r>
      </text>
    </comment>
    <comment ref="AK88" authorId="0" shapeId="0" xr:uid="{00000000-0006-0000-0300-000059000000}">
      <text>
        <r>
          <rPr>
            <sz val="11"/>
            <color rgb="FF000000"/>
            <rFont val="Calibri"/>
          </rPr>
          <t>30-40min</t>
        </r>
      </text>
    </comment>
    <comment ref="AW88" authorId="0" shapeId="0" xr:uid="{00000000-0006-0000-0300-00005A000000}">
      <text>
        <r>
          <rPr>
            <sz val="11"/>
            <color rgb="FF000000"/>
            <rFont val="Calibri"/>
          </rPr>
          <t>no need to bother computing POMP scores at the group level (mean and SD) for studies where pat-level data is available!</t>
        </r>
      </text>
    </comment>
    <comment ref="AX88" authorId="0" shapeId="0" xr:uid="{00000000-0006-0000-0300-00005B000000}">
      <text>
        <r>
          <rPr>
            <sz val="11"/>
            <color rgb="FF000000"/>
            <rFont val="Calibri"/>
          </rPr>
          <t>no need to bother computing POMP scores at the group level (mean and SD) for studies where pat-level data is available!</t>
        </r>
      </text>
    </comment>
    <comment ref="AY88" authorId="0" shapeId="0" xr:uid="{00000000-0006-0000-0300-00005C000000}">
      <text>
        <r>
          <rPr>
            <sz val="11"/>
            <color rgb="FF000000"/>
            <rFont val="Calibri"/>
          </rPr>
          <t>no need to bother computing POMP scores at the group level (mean and SD) for studies where pat-level data is available!</t>
        </r>
      </text>
    </comment>
    <comment ref="AZ88" authorId="0" shapeId="0" xr:uid="{00000000-0006-0000-0300-00005D000000}">
      <text>
        <r>
          <rPr>
            <sz val="11"/>
            <color rgb="FF000000"/>
            <rFont val="Calibri"/>
          </rPr>
          <t>no need to bother computing POMP scores at the group level (mean and SD) for studies where pat-level data is available!</t>
        </r>
      </text>
    </comment>
    <comment ref="D90" authorId="0" shapeId="0" xr:uid="{00000000-0006-0000-0300-00005E000000}">
      <text>
        <r>
          <rPr>
            <sz val="11"/>
            <color rgb="FF000000"/>
            <rFont val="Calibri"/>
          </rPr>
          <t>emailed author on 23.07.20 and 11.09.20, to ask for score ranges</t>
        </r>
      </text>
    </comment>
    <comment ref="D98" authorId="0" shapeId="0" xr:uid="{00000000-0006-0000-0300-00005F000000}">
      <text>
        <r>
          <rPr>
            <sz val="11"/>
            <color rgb="FF000000"/>
            <rFont val="Calibri"/>
          </rPr>
          <t>BS: [in the 2x2 addon table,] this study falls into the "non-original MIT, non-validated tests, but with trained-untrained comparison" category (for testing before and immediately after end of treatment). 
Pragmatic suggestion: shall we decide in the end depending on number of studies in each of the four categories whether it's worth the effort?
The one other study that uses singing therapy as treatment is Akanuma et al 2016, but we decided to keep singing therapy as an alternative MIT treatment</t>
        </r>
      </text>
    </comment>
    <comment ref="F99" authorId="0" shapeId="0" xr:uid="{00000000-0006-0000-0300-00007D000000}">
      <text>
        <r>
          <rPr>
            <sz val="11"/>
            <color rgb="FF000000"/>
            <rFont val="Calibri"/>
          </rPr>
          <t>this is a subset of the above 8 participants; they were all good response cases and received a second round of MIT treatment
	-Theresa Matzinger
----
in fact, 25 participants were tested, but they only report scores for 4 good response cases and 4 poor response cases
	-Theresa Matzinger</t>
        </r>
      </text>
    </comment>
    <comment ref="G99" authorId="0" shapeId="0" xr:uid="{00000000-0006-0000-0300-00007C000000}">
      <text>
        <r>
          <rPr>
            <sz val="11"/>
            <color rgb="FF000000"/>
            <rFont val="Calibri"/>
          </rPr>
          <t>first control treatment, then MIT
	-Theresa Matzinger
----
first MIT, then regular therapy
	-Theresa Matzinger
----
first no therapy, then MIT
	-Theresa Matzinger
----
first MIT, then no therapy
	-Theresa Matzinger</t>
        </r>
      </text>
    </comment>
    <comment ref="H99" authorId="0" shapeId="0" xr:uid="{00000000-0006-0000-0300-00007B000000}">
      <text>
        <r>
          <rPr>
            <sz val="11"/>
            <color rgb="FF000000"/>
            <rFont val="Calibri"/>
          </rPr>
          <t>figures for the initial n = 16; 3 participants did not complete MIT
	-Theresa Matzinger
----
figures for the initial n = 11; 1 person did not finish MIT
	-Theresa Matzinger</t>
        </r>
      </text>
    </comment>
    <comment ref="O99" authorId="0" shapeId="0" xr:uid="{00000000-0006-0000-0300-00007A000000}">
      <text>
        <r>
          <rPr>
            <sz val="11"/>
            <color rgb="FF000000"/>
            <rFont val="Calibri"/>
          </rPr>
          <t>see tab "case series_Theresa" for more details
	-Theresa Matzinger
----
see tab "case series_Theresa" for more details
	-Theresa Matzinger
----
see tab "case series_Theresa" for more details
	-Theresa Matzinger
----
see tab "case series_Theresa" for more details
	-Theresa Matzinger</t>
        </r>
      </text>
    </comment>
    <comment ref="P99" authorId="0" shapeId="0" xr:uid="{00000000-0006-0000-0300-000079000000}">
      <text>
        <r>
          <rPr>
            <sz val="11"/>
            <color rgb="FF000000"/>
            <rFont val="Calibri"/>
          </rPr>
          <t>see tab "case series_Theresa" for more details
	-Theresa Matzinger
----
see tab "case series_Theresa" for more details
	-Theresa Matzinger
----
see tab "case series_Theresa" for more details
	-Theresa Matzinger
----
see tab "case series_Theresa" for more details
	-Theresa Matzinger</t>
        </r>
      </text>
    </comment>
    <comment ref="Q99" authorId="0" shapeId="0" xr:uid="{00000000-0006-0000-0300-000078000000}">
      <text>
        <r>
          <rPr>
            <sz val="11"/>
            <color rgb="FF000000"/>
            <rFont val="Calibri"/>
          </rPr>
          <t>9.3 (SD 2.9) weeks --&gt; I dividid it by 4,29 (number of weeks in a month with 30 days)  to get the  value for months
	-Theresa Matzinger</t>
        </r>
      </text>
    </comment>
    <comment ref="U99" authorId="0" shapeId="0" xr:uid="{00000000-0006-0000-0300-000077000000}">
      <text>
        <r>
          <rPr>
            <sz val="11"/>
            <color rgb="FF000000"/>
            <rFont val="Calibri"/>
          </rPr>
          <t>figures for the initial n = 11; 1 person did not finish MIT
	-Theresa Matzinger
----
figures for the initial n = 16; 3 participants did not complete MIT
	-Theresa Matzinger</t>
        </r>
      </text>
    </comment>
    <comment ref="AQ99" authorId="0" shapeId="0" xr:uid="{00000000-0006-0000-0300-000076000000}">
      <text>
        <r>
          <rPr>
            <sz val="11"/>
            <color rgb="FF000000"/>
            <rFont val="Calibri"/>
          </rPr>
          <t>"For each of the three above tests, the changes of scores were assessed as threee categories, i.e., 1: improved more than 5%, 0: changes between -5% and 5%, and -1: worsened more than 5%. The three test scores (1, 0, -1) were then summarized as the total scores (possible scores: -3 through 3).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
to my common sense, this seems to be "speech production", but in the "outcomes&amp;measures" sheet, repetition of trained/untrained phrases is classified as "expressive language"
	-Theresa Matzinger
I agree, it does to me too, that's why that sheet is so important, because we need to classify measures according to it, unintuitive as it might seem to us as nonspecialists
	-Tudor Popescu</t>
        </r>
      </text>
    </comment>
    <comment ref="AS99" authorId="0" shapeId="0" xr:uid="{00000000-0006-0000-0300-000073000000}">
      <text>
        <r>
          <rPr>
            <sz val="11"/>
            <color rgb="FF000000"/>
            <rFont val="Calibri"/>
          </rPr>
          <t>here I added the Ctrl T1 and the Ctrl: T2-T1 values.
These values might be extracted from the plots as well, but these are different values to the ones that I calculated from the tables....
	-Theresa Matzinger
----
no figures reported, just that there was "no significant variation" in any participant
	-Theresa Matzinger
----
no figures reported, just that there was "no significant variation" in any participant
	-Theresa Matzinger
We cannot use in the meta-analysis any measures for which exact pre&amp;post values aren't provided, so we should simply ignore those.
	-Tudor Popescu</t>
        </r>
      </text>
    </comment>
    <comment ref="AU99" authorId="0" shapeId="0" xr:uid="{00000000-0006-0000-0300-000075000000}">
      <text>
        <r>
          <rPr>
            <sz val="11"/>
            <color rgb="FF000000"/>
            <rFont val="Calibri"/>
          </rPr>
          <t>I think this could theoretically be estimated from Fig. 2. However, I did not put any values there because I think that the values estimated from the figures are not reliable. e.g. in naming (AAT) at T2 the control group, i.e. our Group 2, I'd say the value in the figure is 20, or above 20. However, Tab. 2 indicates that the value should be 18,2. Also, I think that in repetition (AAT), the value in the figure is not 43.3, as indicated in Tab.2.
If I now estimated the values for T3 from the figures, I think that the relations between T2 and T3 would be wrong...
Or we could also estimate the values for T2 from the figures... but I think this does not make much sense if we have the more accurate values from Tab. 2
	-Theresa Matzinger
----
only measured at T1, not at T2
	-Theresa Matzinger</t>
        </r>
      </text>
    </comment>
    <comment ref="AV99" authorId="0" shapeId="0" xr:uid="{00000000-0006-0000-0300-000074000000}">
      <text>
        <r>
          <rPr>
            <sz val="11"/>
            <color rgb="FF000000"/>
            <rFont val="Calibri"/>
          </rPr>
          <t>I think that in figures 2 A &amp; C we cannot even estimate the SD because it is unclear to which group the error bars belong.
In the other figures, we could try to estimate the SDs by checking which line is in the middle of the error bars and thereby find out which group has which error bars.
	-Theresa Matzinger</t>
        </r>
      </text>
    </comment>
    <comment ref="AW99" authorId="0" shapeId="0" xr:uid="{00000000-0006-0000-0300-000060000000}">
      <text>
        <r>
          <rPr>
            <sz val="11"/>
            <color rgb="FF000000"/>
            <rFont val="Calibri"/>
          </rPr>
          <t>no need to bother computing POMP scores at the group level (mean and SD) for studies where pat-level data is available!</t>
        </r>
      </text>
    </comment>
    <comment ref="AX99" authorId="0" shapeId="0" xr:uid="{00000000-0006-0000-0300-000061000000}">
      <text>
        <r>
          <rPr>
            <sz val="11"/>
            <color rgb="FF000000"/>
            <rFont val="Calibri"/>
          </rPr>
          <t>no need to bother computing POMP scores at the group level (mean and SD) for studies where pat-level data is available!</t>
        </r>
      </text>
    </comment>
    <comment ref="AY99" authorId="0" shapeId="0" xr:uid="{00000000-0006-0000-0300-000062000000}">
      <text>
        <r>
          <rPr>
            <sz val="11"/>
            <color rgb="FF000000"/>
            <rFont val="Calibri"/>
          </rPr>
          <t>no need to bother computing POMP scores at the group level (mean and SD) for studies where pat-level data is available!</t>
        </r>
      </text>
    </comment>
    <comment ref="AZ99" authorId="0" shapeId="0" xr:uid="{00000000-0006-0000-0300-000063000000}">
      <text>
        <r>
          <rPr>
            <sz val="11"/>
            <color rgb="FF000000"/>
            <rFont val="Calibri"/>
          </rPr>
          <t>no need to bother computing POMP scores at the group level (mean and SD) for studies where pat-level data is available!</t>
        </r>
      </text>
    </comment>
    <comment ref="BA99" authorId="0" shapeId="0" xr:uid="{00000000-0006-0000-0300-00006F000000}">
      <text>
        <r>
          <rPr>
            <sz val="11"/>
            <color rgb="FF000000"/>
            <rFont val="Calibri"/>
          </rPr>
          <t>here I added the MIT:T1 and the MIT: T2-T1 values
	-Theresa Matzinger</t>
        </r>
      </text>
    </comment>
    <comment ref="BC99" authorId="0" shapeId="0" xr:uid="{00000000-0006-0000-0300-000072000000}">
      <text>
        <r>
          <rPr>
            <sz val="11"/>
            <color rgb="FF000000"/>
            <rFont val="Calibri"/>
          </rPr>
          <t>I think this could theoretically be estimated from Fig. 2. However, I did not put any values there because I think that the values estimated from the figures are not reliable. e.g. in naming (AAT) at T2 the control group, i.e. our Group 2, I'd say the value in the figure is 20, or above 20. However, Tab. 2 indicates that the value should be 18,2. Also, I think that in repetition (AAT), the value in the figure is not 43.3, as indicated in Tab.2.
If I now estimated the values for T3 from the figures, I think that the relations between T2 and T3 would be wrong...
Or we could also estimate the values for T2 from the figures... but I think this does not make much sense if we have the more accurate values from Tab. 2
	-Theresa Matzinger</t>
        </r>
      </text>
    </comment>
    <comment ref="BD99" authorId="0" shapeId="0" xr:uid="{00000000-0006-0000-0300-000071000000}">
      <text>
        <r>
          <rPr>
            <sz val="11"/>
            <color rgb="FF000000"/>
            <rFont val="Calibri"/>
          </rPr>
          <t>I think that in figures 2 A &amp; C we cannot even estimate the SD because it is unclear to which group the error bars belong.
In the other figures, we could try to estimate the SDs by checking which line is in the middle of the error bars and thereby find out which group has which error bars.
	-Theresa Matzinger</t>
        </r>
      </text>
    </comment>
    <comment ref="BI99" authorId="0" shapeId="0" xr:uid="{00000000-0006-0000-0300-000070000000}">
      <text>
        <r>
          <rPr>
            <sz val="11"/>
            <color rgb="FF000000"/>
            <rFont val="Calibri"/>
          </rPr>
          <t>from Tab. 2
	-Theresa Matzinger
----
reported, but I did not put it in because the values are also reported seperately for pre and post
	-Theresa Matzinger</t>
        </r>
      </text>
    </comment>
    <comment ref="AH100" authorId="0" shapeId="0" xr:uid="{00000000-0006-0000-0300-000064000000}">
      <text>
        <r>
          <rPr>
            <sz val="11"/>
            <color rgb="FF000000"/>
            <rFont val="Calibri"/>
          </rPr>
          <t>see therapy tab; seems close-enough to MIT, although original ref with details on the procedure still to be retrieved as full text</t>
        </r>
      </text>
    </comment>
    <comment ref="AW100" authorId="0" shapeId="0" xr:uid="{00000000-0006-0000-0300-000065000000}">
      <text>
        <r>
          <rPr>
            <sz val="11"/>
            <color rgb="FF000000"/>
            <rFont val="Calibri"/>
          </rPr>
          <t>no need to bother computing POMP scores at the group level (mean and SD) for studies where pat-level data is available!</t>
        </r>
      </text>
    </comment>
    <comment ref="AX100" authorId="0" shapeId="0" xr:uid="{00000000-0006-0000-0300-000066000000}">
      <text>
        <r>
          <rPr>
            <sz val="11"/>
            <color rgb="FF000000"/>
            <rFont val="Calibri"/>
          </rPr>
          <t>no need to bother computing POMP scores at the group level (mean and SD) for studies where pat-level data is available!</t>
        </r>
      </text>
    </comment>
    <comment ref="AY100" authorId="0" shapeId="0" xr:uid="{00000000-0006-0000-0300-000067000000}">
      <text>
        <r>
          <rPr>
            <sz val="11"/>
            <color rgb="FF000000"/>
            <rFont val="Calibri"/>
          </rPr>
          <t>no need to bother computing POMP scores at the group level (mean and SD) for studies where pat-level data is available!</t>
        </r>
      </text>
    </comment>
    <comment ref="AZ100" authorId="0" shapeId="0" xr:uid="{00000000-0006-0000-0300-000068000000}">
      <text>
        <r>
          <rPr>
            <sz val="11"/>
            <color rgb="FF000000"/>
            <rFont val="Calibri"/>
          </rPr>
          <t>no need to bother computing POMP scores at the group level (mean and SD) for studies where pat-level data is available!</t>
        </r>
      </text>
    </comment>
    <comment ref="AW101" authorId="0" shapeId="0" xr:uid="{00000000-0006-0000-0300-000069000000}">
      <text>
        <r>
          <rPr>
            <sz val="11"/>
            <color rgb="FF000000"/>
            <rFont val="Calibri"/>
          </rPr>
          <t>no need to bother computing POMP scores at the group level (mean and SD) for studies where pat-level data is available!</t>
        </r>
      </text>
    </comment>
    <comment ref="AX101" authorId="0" shapeId="0" xr:uid="{00000000-0006-0000-0300-00006A000000}">
      <text>
        <r>
          <rPr>
            <sz val="11"/>
            <color rgb="FF000000"/>
            <rFont val="Calibri"/>
          </rPr>
          <t>no need to bother computing POMP scores at the group level (mean and SD) for studies where pat-level data is available!</t>
        </r>
      </text>
    </comment>
    <comment ref="AY101" authorId="0" shapeId="0" xr:uid="{00000000-0006-0000-0300-00006B000000}">
      <text>
        <r>
          <rPr>
            <sz val="11"/>
            <color rgb="FF000000"/>
            <rFont val="Calibri"/>
          </rPr>
          <t>no need to bother computing POMP scores at the group level (mean and SD) for studies where pat-level data is available!</t>
        </r>
      </text>
    </comment>
    <comment ref="AZ101" authorId="0" shapeId="0" xr:uid="{00000000-0006-0000-0300-00006C000000}">
      <text>
        <r>
          <rPr>
            <sz val="11"/>
            <color rgb="FF000000"/>
            <rFont val="Calibri"/>
          </rPr>
          <t>no need to bother computing POMP scores at the group level (mean and SD) for studies where pat-level data is available!</t>
        </r>
      </text>
    </comment>
    <comment ref="A105" authorId="0" shapeId="0" xr:uid="{00000000-0006-0000-0300-00006D000000}">
      <text>
        <r>
          <rPr>
            <sz val="11"/>
            <color rgb="FF000000"/>
            <rFont val="Calibri"/>
          </rPr>
          <t>although there is a control patient, no comparable data are reported for her</t>
        </r>
      </text>
    </comment>
    <comment ref="AH107" authorId="0" shapeId="0" xr:uid="{00000000-0006-0000-0300-00006E000000}">
      <text>
        <r>
          <rPr>
            <sz val="11"/>
            <color rgb="FF000000"/>
            <rFont val="Calibri"/>
          </rPr>
          <t>despite there being barely any Sprechgesang or merger of singing to speaking , there is rather a prominent focus on singing ( singing scales, familiar songs, …)
still, their treatment qualifies as a variation on MIT. SIPARI as well includes breathing exercises (the A in SIPARI refers to the German word for "breath"), thus SIPARI is prolly the closest variation.
thus, include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Z1" authorId="0" shapeId="0" xr:uid="{00000000-0006-0000-0500-000001000000}">
      <text>
        <r>
          <rPr>
            <sz val="11"/>
            <color rgb="FF000000"/>
            <rFont val="Calibri"/>
          </rPr>
          <t>all are for MIT-treated patients, since there control patients only existed in 1 or 2 studies (e.g. Stahl 2013), and we decided to not include that data at all</t>
        </r>
      </text>
    </comment>
    <comment ref="AD1" authorId="0" shapeId="0" xr:uid="{00000000-0006-0000-0500-000002000000}">
      <text>
        <r>
          <rPr>
            <sz val="11"/>
            <color rgb="FF000000"/>
            <rFont val="Calibri"/>
          </rPr>
          <t>in most studies, T1 corresponds to the "pre"-treatment (aka baseline) timepoint
T1 just refers to the first measurement timepoint; do not confuse with how each study uses this notation, e.g. in van der Meulen et al 2016
"MIT:" refers to data for MIT (treatment) group</t>
        </r>
      </text>
    </comment>
    <comment ref="D2" authorId="0" shapeId="0" xr:uid="{00000000-0006-0000-0500-000003000000}">
      <text>
        <r>
          <rPr>
            <sz val="11"/>
            <color rgb="FF000000"/>
            <rFont val="Calibri"/>
          </rPr>
          <t>1 = paper with unclear data; request for clarification sent/attempted, but until when/if this is obtained, bnetter to exclude so as to not contaminate the entire MA</t>
        </r>
      </text>
    </comment>
    <comment ref="E2" authorId="0" shapeId="0" xr:uid="{00000000-0006-0000-0500-000004000000}">
      <text>
        <r>
          <rPr>
            <sz val="11"/>
            <color rgb="FF000000"/>
            <rFont val="Calibri"/>
          </rPr>
          <t>count within each group, prefix with group name, if study has more than 1 group (so far this is only the case for van de Sandt-Koenderman	2018)
similar function to the Identity column in the main sheet, I think, except the latter one is group-level and this one is patient-level
this column should uniquely identify a patient, thus, for rows with an identical patient IDs, the stats does not waste degrees of freedom in accounting for between-subject variability, and assumes this was actually the same person</t>
        </r>
      </text>
    </comment>
    <comment ref="F2" authorId="0" shapeId="0" xr:uid="{00000000-0006-0000-0500-000005000000}">
      <text>
        <r>
          <rPr>
            <sz val="11"/>
            <color rgb="FF000000"/>
            <rFont val="Calibri"/>
          </rPr>
          <t>have put 'MD' as cell comment where missing data (can't put as cell content as not machine readable)</t>
        </r>
      </text>
    </comment>
    <comment ref="H2" authorId="0" shapeId="0" xr:uid="{00000000-0006-0000-0500-000006000000}">
      <text>
        <r>
          <rPr>
            <sz val="11"/>
            <color rgb="FF000000"/>
            <rFont val="Calibri"/>
          </rPr>
          <t>Stroke, TBI or tumour</t>
        </r>
      </text>
    </comment>
    <comment ref="I2" authorId="0" shapeId="0" xr:uid="{00000000-0006-0000-0500-000007000000}">
      <text>
        <r>
          <rPr>
            <sz val="11"/>
            <color rgb="FF000000"/>
            <rFont val="Calibri"/>
          </rPr>
          <t>accute or chronic*
*: "Chronic aphasia: Aphasia that persists beyond the acute stages. There is no clear time-frame to define acute versus chronic, however for the purpose of the statements, it can be defined as ongoing language difficulties six months post stroke."</t>
        </r>
      </text>
    </comment>
    <comment ref="J2" authorId="0" shapeId="0" xr:uid="{00000000-0006-0000-0500-000008000000}">
      <text>
        <r>
          <rPr>
            <sz val="11"/>
            <color rgb="FF000000"/>
            <rFont val="Calibri"/>
          </rPr>
          <t>Broca's, Wernicke's, non-fluent, etc</t>
        </r>
      </text>
    </comment>
    <comment ref="K2" authorId="0" shapeId="0" xr:uid="{00000000-0006-0000-0500-000009000000}">
      <text>
        <r>
          <rPr>
            <sz val="11"/>
            <color rgb="FF000000"/>
            <rFont val="Calibri"/>
          </rPr>
          <t>mild, moderate or severe 
for numerical codes, see legend of table 3 in Zumbansen 2018</t>
        </r>
      </text>
    </comment>
    <comment ref="L2" authorId="0" shapeId="0" xr:uid="{00000000-0006-0000-0500-00000A000000}">
      <text>
        <r>
          <rPr>
            <sz val="11"/>
            <color rgb="FF000000"/>
            <rFont val="Calibri"/>
          </rPr>
          <t>LH/RH/Bil</t>
        </r>
      </text>
    </comment>
    <comment ref="N2" authorId="0" shapeId="0" xr:uid="{00000000-0006-0000-0500-00000B000000}">
      <text>
        <r>
          <rPr>
            <sz val="11"/>
            <color rgb="FF000000"/>
            <rFont val="Calibri"/>
          </rPr>
          <t>months post-stroke-onset, i.e. time between stroke and start of study (MIT)</t>
        </r>
      </text>
    </comment>
    <comment ref="Q2" authorId="0" shapeId="0" xr:uid="{00000000-0006-0000-0500-00000C000000}">
      <text>
        <r>
          <rPr>
            <sz val="11"/>
            <color rgb="FF000000"/>
            <rFont val="Calibri"/>
          </rPr>
          <t>subjects' native language, in which the MIT was carried out</t>
        </r>
      </text>
    </comment>
    <comment ref="R2" authorId="0" shapeId="0" xr:uid="{00000000-0006-0000-0500-00000D000000}">
      <text>
        <r>
          <rPr>
            <sz val="11"/>
            <color rgb="FF000000"/>
            <rFont val="Calibri"/>
          </rPr>
          <t>hours per day (per session)</t>
        </r>
      </text>
    </comment>
    <comment ref="S2" authorId="0" shapeId="0" xr:uid="{00000000-0006-0000-0500-00000E000000}">
      <text>
        <r>
          <rPr>
            <sz val="11"/>
            <color rgb="FF000000"/>
            <rFont val="Calibri"/>
          </rPr>
          <t>days* per week
(days = sessions)</t>
        </r>
      </text>
    </comment>
    <comment ref="T2" authorId="0" shapeId="0" xr:uid="{00000000-0006-0000-0500-00000F000000}">
      <text>
        <r>
          <rPr>
            <sz val="11"/>
            <color rgb="FF000000"/>
            <rFont val="Calibri"/>
          </rPr>
          <t>treatment lasted for how many weeks</t>
        </r>
      </text>
    </comment>
    <comment ref="U2" authorId="0" shapeId="0" xr:uid="{00000000-0006-0000-0500-000010000000}">
      <text>
        <r>
          <rPr>
            <sz val="11"/>
            <color rgb="FF000000"/>
            <rFont val="Calibri"/>
          </rPr>
          <t>total dosage, as nr of sessions</t>
        </r>
      </text>
    </comment>
    <comment ref="V2" authorId="0" shapeId="0" xr:uid="{00000000-0006-0000-0500-000011000000}">
      <text>
        <r>
          <rPr>
            <sz val="11"/>
            <color rgb="FF000000"/>
            <rFont val="Calibri"/>
          </rPr>
          <t>total dosage, as nr of hours</t>
        </r>
      </text>
    </comment>
    <comment ref="W2" authorId="0" shapeId="0" xr:uid="{00000000-0006-0000-0500-000012000000}">
      <text>
        <r>
          <rPr>
            <sz val="11"/>
            <color rgb="FF000000"/>
            <rFont val="Calibri"/>
          </rPr>
          <t>BS:  I suggest including weekly dosage in addition to just the total nr of hours -- many aphasiologists argue that this is the critical variable determining overall efficacy.
=h/day * days/w</t>
        </r>
      </text>
    </comment>
    <comment ref="AA2" authorId="0" shapeId="0" xr:uid="{00000000-0006-0000-0500-000013000000}">
      <text>
        <r>
          <rPr>
            <sz val="11"/>
            <color rgb="FF000000"/>
            <rFont val="Calibri"/>
          </rPr>
          <t>POMP = (raw - min)/(max - min) 
is min=0 (as in, nr of items), this becomes: 
POMP = raw / max
POMP = percent of maximum possible
POMP scores range between 0-100, or (as here) expressed as proportion
raw = original mean score of variables (items) with valid values
min = minimum possible value on this subtest
max = maximum possible value 
______________
REFS: 
http://fmwww.bc.edu/RePEc/bocode/s/scores.html
Cohen, P., Cohen, J., Aiken, L.S., &amp; West, S.G. (1999). The problem of units and the circumstance for POMP. Multivariate Behavioral Research, 34, 315-346.</t>
        </r>
      </text>
    </comment>
    <comment ref="O3" authorId="0" shapeId="0" xr:uid="{00000000-0006-0000-0500-000014000000}">
      <text>
        <r>
          <rPr>
            <sz val="11"/>
            <color rgb="FF000000"/>
            <rFont val="Calibri"/>
          </rPr>
          <t>as "Melodic therapy"</t>
        </r>
      </text>
    </comment>
    <comment ref="Y3" authorId="0" shapeId="0" xr:uid="{00000000-0006-0000-0500-000015000000}">
      <text>
        <r>
          <rPr>
            <sz val="11"/>
            <color rgb="FF000000"/>
            <rFont val="Calibri"/>
          </rPr>
          <t>correct ouf of 10</t>
        </r>
      </text>
    </comment>
    <comment ref="O4" authorId="0" shapeId="0" xr:uid="{00000000-0006-0000-0500-000016000000}">
      <text>
        <r>
          <rPr>
            <sz val="11"/>
            <color rgb="FF000000"/>
            <rFont val="Calibri"/>
          </rPr>
          <t>as "Melodic therapy"</t>
        </r>
      </text>
    </comment>
    <comment ref="Y4" authorId="0" shapeId="0" xr:uid="{00000000-0006-0000-0500-000017000000}">
      <text>
        <r>
          <rPr>
            <sz val="11"/>
            <color rgb="FF000000"/>
            <rFont val="Calibri"/>
          </rPr>
          <t>correct ouf of 10</t>
        </r>
      </text>
    </comment>
    <comment ref="O5" authorId="0" shapeId="0" xr:uid="{00000000-0006-0000-0500-000018000000}">
      <text>
        <r>
          <rPr>
            <sz val="11"/>
            <color rgb="FF000000"/>
            <rFont val="Calibri"/>
          </rPr>
          <t>as "Melodic therapy"</t>
        </r>
      </text>
    </comment>
    <comment ref="AA5" authorId="0" shapeId="0" xr:uid="{00000000-0006-0000-0500-000019000000}">
      <text>
        <r>
          <rPr>
            <sz val="11"/>
            <color rgb="FF000000"/>
            <rFont val="Calibri"/>
          </rPr>
          <t xml:space="preserve">Graph has maximum axis of 4.5.
</t>
        </r>
      </text>
    </comment>
    <comment ref="AC5" authorId="0" shapeId="0" xr:uid="{00000000-0006-0000-0500-00001A000000}">
      <text>
        <r>
          <rPr>
            <sz val="11"/>
            <color rgb="FF000000"/>
            <rFont val="Calibri"/>
          </rPr>
          <t xml:space="preserve">Graph has maximum axis of 4.5.
</t>
        </r>
      </text>
    </comment>
    <comment ref="O6" authorId="0" shapeId="0" xr:uid="{00000000-0006-0000-0500-00001B000000}">
      <text>
        <r>
          <rPr>
            <sz val="11"/>
            <color rgb="FF000000"/>
            <rFont val="Calibri"/>
          </rPr>
          <t>as "Melodic therapy"</t>
        </r>
      </text>
    </comment>
    <comment ref="AA6" authorId="0" shapeId="0" xr:uid="{00000000-0006-0000-0500-00001C000000}">
      <text>
        <r>
          <rPr>
            <sz val="11"/>
            <color rgb="FF000000"/>
            <rFont val="Calibri"/>
          </rPr>
          <t xml:space="preserve">Graph has maximum axis of 4.5.
</t>
        </r>
      </text>
    </comment>
    <comment ref="AC6" authorId="0" shapeId="0" xr:uid="{00000000-0006-0000-0500-00001D000000}">
      <text>
        <r>
          <rPr>
            <sz val="11"/>
            <color rgb="FF000000"/>
            <rFont val="Calibri"/>
          </rPr>
          <t xml:space="preserve">Graph has maximum axis of 4.5.
</t>
        </r>
      </text>
    </comment>
    <comment ref="O7" authorId="0" shapeId="0" xr:uid="{00000000-0006-0000-0500-00001E000000}">
      <text>
        <r>
          <rPr>
            <sz val="11"/>
            <color rgb="FF000000"/>
            <rFont val="Calibri"/>
          </rPr>
          <t>as "Melodic therapy"</t>
        </r>
      </text>
    </comment>
    <comment ref="AA7" authorId="0" shapeId="0" xr:uid="{00000000-0006-0000-0500-00001F000000}">
      <text>
        <r>
          <rPr>
            <sz val="11"/>
            <color rgb="FF000000"/>
            <rFont val="Calibri"/>
          </rPr>
          <t xml:space="preserve">Graph has maximum axis of 4.5.
</t>
        </r>
      </text>
    </comment>
    <comment ref="AC7" authorId="0" shapeId="0" xr:uid="{00000000-0006-0000-0500-000020000000}">
      <text>
        <r>
          <rPr>
            <sz val="11"/>
            <color rgb="FF000000"/>
            <rFont val="Calibri"/>
          </rPr>
          <t xml:space="preserve">Graph has maximum axis of 4.5.
</t>
        </r>
      </text>
    </comment>
    <comment ref="O8" authorId="0" shapeId="0" xr:uid="{00000000-0006-0000-0500-000021000000}">
      <text>
        <r>
          <rPr>
            <sz val="11"/>
            <color rgb="FF000000"/>
            <rFont val="Calibri"/>
          </rPr>
          <t>as "Melodic therapy"</t>
        </r>
      </text>
    </comment>
    <comment ref="AA8" authorId="0" shapeId="0" xr:uid="{00000000-0006-0000-0500-000022000000}">
      <text>
        <r>
          <rPr>
            <sz val="11"/>
            <color rgb="FF000000"/>
            <rFont val="Calibri"/>
          </rPr>
          <t xml:space="preserve">Graph has maximum axis of 4.5.
</t>
        </r>
      </text>
    </comment>
    <comment ref="AC8" authorId="0" shapeId="0" xr:uid="{00000000-0006-0000-0500-000023000000}">
      <text>
        <r>
          <rPr>
            <sz val="11"/>
            <color rgb="FF000000"/>
            <rFont val="Calibri"/>
          </rPr>
          <t xml:space="preserve">Graph has maximum axis of 4.5.
</t>
        </r>
      </text>
    </comment>
    <comment ref="V10" authorId="0" shapeId="0" xr:uid="{00000000-0006-0000-0500-000024000000}">
      <text>
        <r>
          <rPr>
            <sz val="11"/>
            <color rgb="FF000000"/>
            <rFont val="Calibri"/>
          </rPr>
          <t>missing data</t>
        </r>
      </text>
    </comment>
    <comment ref="Z34" authorId="0" shapeId="0" xr:uid="{00000000-0006-0000-0500-000025000000}">
      <text>
        <r>
          <rPr>
            <sz val="11"/>
            <color rgb="FF000000"/>
            <rFont val="Calibri"/>
          </rPr>
          <t>z-scores</t>
        </r>
      </text>
    </comment>
    <comment ref="AA34" authorId="0" shapeId="0" xr:uid="{00000000-0006-0000-0500-000026000000}">
      <text>
        <r>
          <rPr>
            <sz val="11"/>
            <color rgb="FF000000"/>
            <rFont val="Calibri"/>
          </rPr>
          <t>converted z score to percentile</t>
        </r>
      </text>
    </comment>
    <comment ref="F44" authorId="0" shapeId="0" xr:uid="{00000000-0006-0000-0500-000027000000}">
      <text>
        <r>
          <rPr>
            <sz val="11"/>
            <color rgb="FF000000"/>
            <rFont val="Calibri"/>
          </rPr>
          <t>this should in fact be corrected given the high difference in the MPO at the start of each of the two MIT sessions (10 and then 50 months)!</t>
        </r>
      </text>
    </comment>
    <comment ref="F47" authorId="0" shapeId="0" xr:uid="{00000000-0006-0000-0500-000028000000}">
      <text>
        <r>
          <rPr>
            <sz val="11"/>
            <color rgb="FF000000"/>
            <rFont val="Calibri"/>
          </rPr>
          <t>this should in fact be corrected given the high difference in the MPO at the start of each of the two MIT sessions (10 and then 50 months)!</t>
        </r>
      </text>
    </comment>
    <comment ref="F50" authorId="0" shapeId="0" xr:uid="{00000000-0006-0000-0500-000029000000}">
      <text>
        <r>
          <rPr>
            <sz val="11"/>
            <color rgb="FF000000"/>
            <rFont val="Calibri"/>
          </rPr>
          <t>this should in fact be corrected given the high difference in the MPO at the start of each of the two MIT sessions (10 and then 50 months)!</t>
        </r>
      </text>
    </comment>
    <comment ref="Z51" authorId="0" shapeId="0" xr:uid="{00000000-0006-0000-0500-00002A000000}">
      <text>
        <r>
          <rPr>
            <sz val="11"/>
            <color rgb="FF000000"/>
            <rFont val="Calibri"/>
          </rPr>
          <t>z-scores</t>
        </r>
      </text>
    </comment>
    <comment ref="F53" authorId="0" shapeId="0" xr:uid="{00000000-0006-0000-0500-00002B000000}">
      <text>
        <r>
          <rPr>
            <sz val="11"/>
            <color rgb="FF000000"/>
            <rFont val="Calibri"/>
          </rPr>
          <t>this should in fact be corrected given the high difference in the MPO at the start of each of the two MIT sessions (10 and then 50 months)!</t>
        </r>
      </text>
    </comment>
    <comment ref="Y55" authorId="0" shapeId="0" xr:uid="{00000000-0006-0000-0500-00002C000000}">
      <text>
        <r>
          <rPr>
            <sz val="11"/>
            <color rgb="FF000000"/>
            <rFont val="Calibri"/>
          </rPr>
          <t>the other two measures seem to be either ad-hoc measures or an alternated, thus non-validated version of the SLTA
% change
Very unclear how to extracted data from this paper. Fig 2 seems to represent pre-to-post change in the 3 measures in terms of % (starting from pre, at 0%), however the numbers on the y axis don't match with those of Table 3, that give the raw scores of one patient . These raw scores correspond in one case to a change of +200% (1 to 3), a % that never appears in Fig 2
Therefore, this study should probably be excluded for now, and clarification sought from authors later on</t>
        </r>
      </text>
    </comment>
    <comment ref="Y66" authorId="0" shapeId="0" xr:uid="{00000000-0006-0000-0500-00002D000000}">
      <text>
        <r>
          <rPr>
            <sz val="11"/>
            <color rgb="FF000000"/>
            <rFont val="Calibri"/>
          </rPr>
          <t>BS: we dont care about the individual items, just in the cross-item averages of each subtest
=&gt; moving item-level rows into ^delRows, and just keeping the average-level rows, which represent POMPs</t>
        </r>
      </text>
    </comment>
    <comment ref="AA93" authorId="0" shapeId="0" xr:uid="{00000000-0006-0000-0500-00002E000000}">
      <text>
        <r>
          <rPr>
            <sz val="11"/>
            <color rgb="FF000000"/>
            <rFont val="Calibri"/>
          </rPr>
          <t>Joost Hurkmans: "To clarify the ANELT scores: I did use the five-point scale. ANELT uses 10 scenarios and all items need to be scored with this five-point scale. Therefore there is a range from 10-50 for the 10 scenarios. A score of 0 at the ANELT means that it was unable to administer the ANELT at that time due to the severity of the speech disorder."</t>
        </r>
      </text>
    </comment>
    <comment ref="AA113" authorId="0" shapeId="0" xr:uid="{00000000-0006-0000-0500-00002F000000}">
      <text>
        <r>
          <rPr>
            <sz val="11"/>
            <color rgb="FF000000"/>
            <rFont val="Calibri"/>
          </rPr>
          <t>Theresa corrected me during the double coding process: max score was not 150 but 60</t>
        </r>
      </text>
    </comment>
    <comment ref="AA123" authorId="0" shapeId="0" xr:uid="{00000000-0006-0000-0500-000030000000}">
      <text>
        <r>
          <rPr>
            <sz val="11"/>
            <color rgb="FF000000"/>
            <rFont val="Calibri"/>
          </rPr>
          <t>cf Hurkmans et al 2015, there is no max score on this subtest (probably infinity?), thus POMP uncomputable</t>
        </r>
      </text>
    </comment>
    <comment ref="AC123" authorId="0" shapeId="0" xr:uid="{00000000-0006-0000-0500-000031000000}">
      <text>
        <r>
          <rPr>
            <sz val="11"/>
            <color rgb="FF000000"/>
            <rFont val="Calibri"/>
          </rPr>
          <t>cf Hurkmans et al 2015, there is no max score on this subtest (probably infinity?), thus POMP uncomputable</t>
        </r>
      </text>
    </comment>
    <comment ref="AA124" authorId="0" shapeId="0" xr:uid="{00000000-0006-0000-0500-000032000000}">
      <text>
        <r>
          <rPr>
            <sz val="11"/>
            <color rgb="FF000000"/>
            <rFont val="Calibri"/>
          </rPr>
          <t>cf Hurkmans et al 2015, there is no max score on this subtest (probably infinity?), thus POMP uncomputable</t>
        </r>
      </text>
    </comment>
    <comment ref="AC124" authorId="0" shapeId="0" xr:uid="{00000000-0006-0000-0500-000033000000}">
      <text>
        <r>
          <rPr>
            <sz val="11"/>
            <color rgb="FF000000"/>
            <rFont val="Calibri"/>
          </rPr>
          <t>cf Hurkmans et al 2015, there is no max score on this subtest (probably infinity?), thus POMP uncomputable</t>
        </r>
      </text>
    </comment>
    <comment ref="AA125" authorId="0" shapeId="0" xr:uid="{00000000-0006-0000-0500-000034000000}">
      <text>
        <r>
          <rPr>
            <sz val="11"/>
            <color rgb="FF000000"/>
            <rFont val="Calibri"/>
          </rPr>
          <t>cf Hurkmans et al 2015, there is no max score on this subtest (probably infinity?), thus POMP uncomputable</t>
        </r>
      </text>
    </comment>
    <comment ref="AC125" authorId="0" shapeId="0" xr:uid="{00000000-0006-0000-0500-000035000000}">
      <text>
        <r>
          <rPr>
            <sz val="11"/>
            <color rgb="FF000000"/>
            <rFont val="Calibri"/>
          </rPr>
          <t>cf Hurkmans et al 2015, there is no max score on this subtest (probably infinity?), thus POMP uncomputable</t>
        </r>
      </text>
    </comment>
    <comment ref="AA126" authorId="0" shapeId="0" xr:uid="{00000000-0006-0000-0500-000036000000}">
      <text>
        <r>
          <rPr>
            <sz val="11"/>
            <color rgb="FF000000"/>
            <rFont val="Calibri"/>
          </rPr>
          <t>cf Hurkmans et al 2015, there is no max score on this subtest (probably infinity?), thus POMP uncomputable</t>
        </r>
      </text>
    </comment>
    <comment ref="AC126" authorId="0" shapeId="0" xr:uid="{00000000-0006-0000-0500-000037000000}">
      <text>
        <r>
          <rPr>
            <sz val="11"/>
            <color rgb="FF000000"/>
            <rFont val="Calibri"/>
          </rPr>
          <t>cf Hurkmans et al 2015, there is no max score on this subtest (probably infinity?), thus POMP uncomputable</t>
        </r>
      </text>
    </comment>
    <comment ref="AA127" authorId="0" shapeId="0" xr:uid="{00000000-0006-0000-0500-000038000000}">
      <text>
        <r>
          <rPr>
            <sz val="11"/>
            <color rgb="FF000000"/>
            <rFont val="Calibri"/>
          </rPr>
          <t>cf Hurkmans et al 2015, there is no max score on this subtest (probably infinity?), thus POMP uncomputable</t>
        </r>
      </text>
    </comment>
    <comment ref="AC127" authorId="0" shapeId="0" xr:uid="{00000000-0006-0000-0500-000039000000}">
      <text>
        <r>
          <rPr>
            <sz val="11"/>
            <color rgb="FF000000"/>
            <rFont val="Calibri"/>
          </rPr>
          <t>cf Hurkmans et al 2015, there is no max score on this subtest (probably infinity?), thus POMP uncomputable</t>
        </r>
      </text>
    </comment>
    <comment ref="C134" authorId="0" shapeId="0" xr:uid="{00000000-0006-0000-0500-00003A000000}">
      <text>
        <r>
          <rPr>
            <sz val="11"/>
            <color rgb="FF000000"/>
            <rFont val="Calibri"/>
          </rPr>
          <t>careful: in this paper the 3 patients are listed sometimes in the order U,A,H; and other times in the reverse order</t>
        </r>
      </text>
    </comment>
    <comment ref="E134" authorId="0" shapeId="0" xr:uid="{00000000-0006-0000-0500-00003B000000}">
      <text>
        <r>
          <rPr>
            <sz val="11"/>
            <color rgb="FF000000"/>
            <rFont val="Calibri"/>
          </rPr>
          <t>"Mr. U"</t>
        </r>
      </text>
    </comment>
    <comment ref="O134" authorId="0" shapeId="0" xr:uid="{00000000-0006-0000-0500-00003C000000}">
      <text>
        <r>
          <rPr>
            <sz val="11"/>
            <color rgb="FF000000"/>
            <rFont val="Calibri"/>
          </rPr>
          <t>see therapy tab; seems close-enough to MIT, although original ref with details on the procedure still to be retrieved as full text</t>
        </r>
      </text>
    </comment>
    <comment ref="Z134" authorId="0" shapeId="0" xr:uid="{00000000-0006-0000-0500-00003D000000}">
      <text>
        <r>
          <rPr>
            <sz val="11"/>
            <color rgb="FF000000"/>
            <rFont val="Calibri"/>
          </rPr>
          <t>these are actually percentile scores; used pixel counting with snagit, fig2</t>
        </r>
      </text>
    </comment>
    <comment ref="E135" authorId="0" shapeId="0" xr:uid="{00000000-0006-0000-0500-00003E000000}">
      <text>
        <r>
          <rPr>
            <sz val="11"/>
            <color rgb="FF000000"/>
            <rFont val="Calibri"/>
          </rPr>
          <t>"Mrs. A"</t>
        </r>
      </text>
    </comment>
    <comment ref="O135" authorId="0" shapeId="0" xr:uid="{00000000-0006-0000-0500-00003F000000}">
      <text>
        <r>
          <rPr>
            <sz val="11"/>
            <color rgb="FF000000"/>
            <rFont val="Calibri"/>
          </rPr>
          <t>see therapy tab; seems close-enough to MIT, although original ref with details on the procedure still to be retrieved as full text</t>
        </r>
      </text>
    </comment>
    <comment ref="E136" authorId="0" shapeId="0" xr:uid="{00000000-0006-0000-0500-000040000000}">
      <text>
        <r>
          <rPr>
            <sz val="11"/>
            <color rgb="FF000000"/>
            <rFont val="Calibri"/>
          </rPr>
          <t>"Mr. H."</t>
        </r>
      </text>
    </comment>
    <comment ref="O136" authorId="0" shapeId="0" xr:uid="{00000000-0006-0000-0500-000041000000}">
      <text>
        <r>
          <rPr>
            <sz val="11"/>
            <color rgb="FF000000"/>
            <rFont val="Calibri"/>
          </rPr>
          <t>see therapy tab; seems close-enough to MIT, although original ref with details on the procedure still to be retrieved as full text</t>
        </r>
      </text>
    </comment>
    <comment ref="E137" authorId="0" shapeId="0" xr:uid="{00000000-0006-0000-0500-000042000000}">
      <text>
        <r>
          <rPr>
            <sz val="11"/>
            <color rgb="FF000000"/>
            <rFont val="Calibri"/>
          </rPr>
          <t>"Mr. U"</t>
        </r>
      </text>
    </comment>
    <comment ref="O137" authorId="0" shapeId="0" xr:uid="{00000000-0006-0000-0500-000043000000}">
      <text>
        <r>
          <rPr>
            <sz val="11"/>
            <color rgb="FF000000"/>
            <rFont val="Calibri"/>
          </rPr>
          <t>see therapy tab; seems close-enough to MIT, although original ref with details on the procedure still to be retrieved as full text</t>
        </r>
      </text>
    </comment>
    <comment ref="E138" authorId="0" shapeId="0" xr:uid="{00000000-0006-0000-0500-000044000000}">
      <text>
        <r>
          <rPr>
            <sz val="11"/>
            <color rgb="FF000000"/>
            <rFont val="Calibri"/>
          </rPr>
          <t>"Mrs. A"</t>
        </r>
      </text>
    </comment>
    <comment ref="O138" authorId="0" shapeId="0" xr:uid="{00000000-0006-0000-0500-000045000000}">
      <text>
        <r>
          <rPr>
            <sz val="11"/>
            <color rgb="FF000000"/>
            <rFont val="Calibri"/>
          </rPr>
          <t>see therapy tab; seems close-enough to MIT, although original ref with details on the procedure still to be retrieved as full text</t>
        </r>
      </text>
    </comment>
    <comment ref="E139" authorId="0" shapeId="0" xr:uid="{00000000-0006-0000-0500-000046000000}">
      <text>
        <r>
          <rPr>
            <sz val="11"/>
            <color rgb="FF000000"/>
            <rFont val="Calibri"/>
          </rPr>
          <t>"Mr. H."</t>
        </r>
      </text>
    </comment>
    <comment ref="O139" authorId="0" shapeId="0" xr:uid="{00000000-0006-0000-0500-000047000000}">
      <text>
        <r>
          <rPr>
            <sz val="11"/>
            <color rgb="FF000000"/>
            <rFont val="Calibri"/>
          </rPr>
          <t>see therapy tab; seems close-enough to MIT, although original ref with details on the procedure still to be retrieved as full text</t>
        </r>
      </text>
    </comment>
    <comment ref="E140" authorId="0" shapeId="0" xr:uid="{00000000-0006-0000-0500-000048000000}">
      <text>
        <r>
          <rPr>
            <sz val="11"/>
            <color rgb="FF000000"/>
            <rFont val="Calibri"/>
          </rPr>
          <t>"Mr. U"</t>
        </r>
      </text>
    </comment>
    <comment ref="O140" authorId="0" shapeId="0" xr:uid="{00000000-0006-0000-0500-000049000000}">
      <text>
        <r>
          <rPr>
            <sz val="11"/>
            <color rgb="FF000000"/>
            <rFont val="Calibri"/>
          </rPr>
          <t>see therapy tab; seems close-enough to MIT, although original ref with details on the procedure still to be retrieved as full text</t>
        </r>
      </text>
    </comment>
    <comment ref="E141" authorId="0" shapeId="0" xr:uid="{00000000-0006-0000-0500-00004A000000}">
      <text>
        <r>
          <rPr>
            <sz val="11"/>
            <color rgb="FF000000"/>
            <rFont val="Calibri"/>
          </rPr>
          <t>"Mrs. A"</t>
        </r>
      </text>
    </comment>
    <comment ref="O141" authorId="0" shapeId="0" xr:uid="{00000000-0006-0000-0500-00004B000000}">
      <text>
        <r>
          <rPr>
            <sz val="11"/>
            <color rgb="FF000000"/>
            <rFont val="Calibri"/>
          </rPr>
          <t>see therapy tab; seems close-enough to MIT, although original ref with details on the procedure still to be retrieved as full text</t>
        </r>
      </text>
    </comment>
    <comment ref="E142" authorId="0" shapeId="0" xr:uid="{00000000-0006-0000-0500-00004C000000}">
      <text>
        <r>
          <rPr>
            <sz val="11"/>
            <color rgb="FF000000"/>
            <rFont val="Calibri"/>
          </rPr>
          <t>"Mr. H."</t>
        </r>
      </text>
    </comment>
    <comment ref="O142" authorId="0" shapeId="0" xr:uid="{00000000-0006-0000-0500-00004D000000}">
      <text>
        <r>
          <rPr>
            <sz val="11"/>
            <color rgb="FF000000"/>
            <rFont val="Calibri"/>
          </rPr>
          <t>see therapy tab; seems close-enough to MIT, although original ref with details on the procedure still to be retrieved as full text</t>
        </r>
      </text>
    </comment>
    <comment ref="E143" authorId="0" shapeId="0" xr:uid="{00000000-0006-0000-0500-00004E000000}">
      <text>
        <r>
          <rPr>
            <sz val="11"/>
            <color rgb="FF000000"/>
            <rFont val="Calibri"/>
          </rPr>
          <t>"Mr. U"</t>
        </r>
      </text>
    </comment>
    <comment ref="O143" authorId="0" shapeId="0" xr:uid="{00000000-0006-0000-0500-00004F000000}">
      <text>
        <r>
          <rPr>
            <sz val="11"/>
            <color rgb="FF000000"/>
            <rFont val="Calibri"/>
          </rPr>
          <t>see therapy tab; seems close-enough to MIT, although original ref with details on the procedure still to be retrieved as full text</t>
        </r>
      </text>
    </comment>
    <comment ref="E144" authorId="0" shapeId="0" xr:uid="{00000000-0006-0000-0500-000050000000}">
      <text>
        <r>
          <rPr>
            <sz val="11"/>
            <color rgb="FF000000"/>
            <rFont val="Calibri"/>
          </rPr>
          <t>"Mrs. A"</t>
        </r>
      </text>
    </comment>
    <comment ref="O144" authorId="0" shapeId="0" xr:uid="{00000000-0006-0000-0500-000051000000}">
      <text>
        <r>
          <rPr>
            <sz val="11"/>
            <color rgb="FF000000"/>
            <rFont val="Calibri"/>
          </rPr>
          <t>see therapy tab; seems close-enough to MIT, although original ref with details on the procedure still to be retrieved as full text</t>
        </r>
      </text>
    </comment>
    <comment ref="E145" authorId="0" shapeId="0" xr:uid="{00000000-0006-0000-0500-000052000000}">
      <text>
        <r>
          <rPr>
            <sz val="11"/>
            <color rgb="FF000000"/>
            <rFont val="Calibri"/>
          </rPr>
          <t>"Mr. H."</t>
        </r>
      </text>
    </comment>
    <comment ref="O145" authorId="0" shapeId="0" xr:uid="{00000000-0006-0000-0500-000053000000}">
      <text>
        <r>
          <rPr>
            <sz val="11"/>
            <color rgb="FF000000"/>
            <rFont val="Calibri"/>
          </rPr>
          <t>see therapy tab; seems close-enough to MIT, although original ref with details on the procedure still to be retrieved as full text</t>
        </r>
      </text>
    </comment>
    <comment ref="E146" authorId="0" shapeId="0" xr:uid="{00000000-0006-0000-0500-000054000000}">
      <text>
        <r>
          <rPr>
            <sz val="11"/>
            <color rgb="FF000000"/>
            <rFont val="Calibri"/>
          </rPr>
          <t>"Mr. U"</t>
        </r>
      </text>
    </comment>
    <comment ref="O146" authorId="0" shapeId="0" xr:uid="{00000000-0006-0000-0500-000055000000}">
      <text>
        <r>
          <rPr>
            <sz val="11"/>
            <color rgb="FF000000"/>
            <rFont val="Calibri"/>
          </rPr>
          <t>see therapy tab; seems close-enough to MIT, although original ref with details on the procedure still to be retrieved as full text</t>
        </r>
      </text>
    </comment>
    <comment ref="Y146" authorId="0" shapeId="0" xr:uid="{00000000-0006-0000-0500-000056000000}">
      <text>
        <r>
          <rPr>
            <sz val="11"/>
            <color rgb="FF000000"/>
            <rFont val="Calibri"/>
          </rPr>
          <t>can infer it's written and and not aud bcs the paper reads:
Although our primary focus was on expressive verbal
behavior and motor speech performance, written language
and comprehension were also assessed because reliable data
regarding the speech profile can only be achieved if the AAT
is administered in its complete version.</t>
        </r>
      </text>
    </comment>
    <comment ref="E147" authorId="0" shapeId="0" xr:uid="{00000000-0006-0000-0500-000057000000}">
      <text>
        <r>
          <rPr>
            <sz val="11"/>
            <color rgb="FF000000"/>
            <rFont val="Calibri"/>
          </rPr>
          <t>"Mrs. A"</t>
        </r>
      </text>
    </comment>
    <comment ref="O147" authorId="0" shapeId="0" xr:uid="{00000000-0006-0000-0500-000058000000}">
      <text>
        <r>
          <rPr>
            <sz val="11"/>
            <color rgb="FF000000"/>
            <rFont val="Calibri"/>
          </rPr>
          <t>see therapy tab; seems close-enough to MIT, although original ref with details on the procedure still to be retrieved as full text</t>
        </r>
      </text>
    </comment>
    <comment ref="E148" authorId="0" shapeId="0" xr:uid="{00000000-0006-0000-0500-000059000000}">
      <text>
        <r>
          <rPr>
            <sz val="11"/>
            <color rgb="FF000000"/>
            <rFont val="Calibri"/>
          </rPr>
          <t>"Mr. H."</t>
        </r>
      </text>
    </comment>
    <comment ref="O148" authorId="0" shapeId="0" xr:uid="{00000000-0006-0000-0500-00005A000000}">
      <text>
        <r>
          <rPr>
            <sz val="11"/>
            <color rgb="FF000000"/>
            <rFont val="Calibri"/>
          </rPr>
          <t>see therapy tab; seems close-enough to MIT, although original ref with details on the procedure still to be retrieved as full text</t>
        </r>
      </text>
    </comment>
    <comment ref="E149" authorId="0" shapeId="0" xr:uid="{00000000-0006-0000-0500-00005B000000}">
      <text>
        <r>
          <rPr>
            <sz val="11"/>
            <color rgb="FF000000"/>
            <rFont val="Calibri"/>
          </rPr>
          <t>"Mr. U"</t>
        </r>
      </text>
    </comment>
    <comment ref="O149" authorId="0" shapeId="0" xr:uid="{00000000-0006-0000-0500-00005C000000}">
      <text>
        <r>
          <rPr>
            <sz val="11"/>
            <color rgb="FF000000"/>
            <rFont val="Calibri"/>
          </rPr>
          <t>see therapy tab; seems close-enough to MIT, although original ref with details on the procedure still to be retrieved as full text</t>
        </r>
      </text>
    </comment>
    <comment ref="Z149" authorId="0" shapeId="0" xr:uid="{00000000-0006-0000-0500-00005D000000}">
      <text>
        <r>
          <rPr>
            <sz val="11"/>
            <color rgb="FF000000"/>
            <rFont val="Calibri"/>
          </rPr>
          <t>for the Spontaneous speech scales, 0-5 was used as score range instead of 1-6, thus I added 1 to the reported values</t>
        </r>
      </text>
    </comment>
    <comment ref="E150" authorId="0" shapeId="0" xr:uid="{00000000-0006-0000-0500-00005E000000}">
      <text>
        <r>
          <rPr>
            <sz val="11"/>
            <color rgb="FF000000"/>
            <rFont val="Calibri"/>
          </rPr>
          <t>"Mrs. A"</t>
        </r>
      </text>
    </comment>
    <comment ref="O150" authorId="0" shapeId="0" xr:uid="{00000000-0006-0000-0500-00005F000000}">
      <text>
        <r>
          <rPr>
            <sz val="11"/>
            <color rgb="FF000000"/>
            <rFont val="Calibri"/>
          </rPr>
          <t>see therapy tab; seems close-enough to MIT, although original ref with details on the procedure still to be retrieved as full text</t>
        </r>
      </text>
    </comment>
    <comment ref="E151" authorId="0" shapeId="0" xr:uid="{00000000-0006-0000-0500-000060000000}">
      <text>
        <r>
          <rPr>
            <sz val="11"/>
            <color rgb="FF000000"/>
            <rFont val="Calibri"/>
          </rPr>
          <t>"Mr. H."</t>
        </r>
      </text>
    </comment>
    <comment ref="O151" authorId="0" shapeId="0" xr:uid="{00000000-0006-0000-0500-000061000000}">
      <text>
        <r>
          <rPr>
            <sz val="11"/>
            <color rgb="FF000000"/>
            <rFont val="Calibri"/>
          </rPr>
          <t>see therapy tab; seems close-enough to MIT, although original ref with details on the procedure still to be retrieved as full text</t>
        </r>
      </text>
    </comment>
    <comment ref="E152" authorId="0" shapeId="0" xr:uid="{00000000-0006-0000-0500-000062000000}">
      <text>
        <r>
          <rPr>
            <sz val="11"/>
            <color rgb="FF000000"/>
            <rFont val="Calibri"/>
          </rPr>
          <t>"Mr. U"</t>
        </r>
      </text>
    </comment>
    <comment ref="O152" authorId="0" shapeId="0" xr:uid="{00000000-0006-0000-0500-000063000000}">
      <text>
        <r>
          <rPr>
            <sz val="11"/>
            <color rgb="FF000000"/>
            <rFont val="Calibri"/>
          </rPr>
          <t>see therapy tab; seems close-enough to MIT, although original ref with details on the procedure still to be retrieved as full text</t>
        </r>
      </text>
    </comment>
    <comment ref="E153" authorId="0" shapeId="0" xr:uid="{00000000-0006-0000-0500-000064000000}">
      <text>
        <r>
          <rPr>
            <sz val="11"/>
            <color rgb="FF000000"/>
            <rFont val="Calibri"/>
          </rPr>
          <t>"Mrs. A"</t>
        </r>
      </text>
    </comment>
    <comment ref="O153" authorId="0" shapeId="0" xr:uid="{00000000-0006-0000-0500-000065000000}">
      <text>
        <r>
          <rPr>
            <sz val="11"/>
            <color rgb="FF000000"/>
            <rFont val="Calibri"/>
          </rPr>
          <t>see therapy tab; seems close-enough to MIT, although original ref with details on the procedure still to be retrieved as full text</t>
        </r>
      </text>
    </comment>
    <comment ref="E154" authorId="0" shapeId="0" xr:uid="{00000000-0006-0000-0500-000066000000}">
      <text>
        <r>
          <rPr>
            <sz val="11"/>
            <color rgb="FF000000"/>
            <rFont val="Calibri"/>
          </rPr>
          <t>"Mr. H."</t>
        </r>
      </text>
    </comment>
    <comment ref="O154" authorId="0" shapeId="0" xr:uid="{00000000-0006-0000-0500-000067000000}">
      <text>
        <r>
          <rPr>
            <sz val="11"/>
            <color rgb="FF000000"/>
            <rFont val="Calibri"/>
          </rPr>
          <t>see therapy tab; seems close-enough to MIT, although original ref with details on the procedure still to be retrieved as full text</t>
        </r>
      </text>
    </comment>
    <comment ref="E155" authorId="0" shapeId="0" xr:uid="{00000000-0006-0000-0500-000068000000}">
      <text>
        <r>
          <rPr>
            <sz val="11"/>
            <color rgb="FF000000"/>
            <rFont val="Calibri"/>
          </rPr>
          <t>"Mr. U"</t>
        </r>
      </text>
    </comment>
    <comment ref="O155" authorId="0" shapeId="0" xr:uid="{00000000-0006-0000-0500-000069000000}">
      <text>
        <r>
          <rPr>
            <sz val="11"/>
            <color rgb="FF000000"/>
            <rFont val="Calibri"/>
          </rPr>
          <t>see therapy tab; seems close-enough to MIT, although original ref with details on the procedure still to be retrieved as full text</t>
        </r>
      </text>
    </comment>
    <comment ref="E156" authorId="0" shapeId="0" xr:uid="{00000000-0006-0000-0500-00006A000000}">
      <text>
        <r>
          <rPr>
            <sz val="11"/>
            <color rgb="FF000000"/>
            <rFont val="Calibri"/>
          </rPr>
          <t>"Mrs. A"</t>
        </r>
      </text>
    </comment>
    <comment ref="O156" authorId="0" shapeId="0" xr:uid="{00000000-0006-0000-0500-00006B000000}">
      <text>
        <r>
          <rPr>
            <sz val="11"/>
            <color rgb="FF000000"/>
            <rFont val="Calibri"/>
          </rPr>
          <t>see therapy tab; seems close-enough to MIT, although original ref with details on the procedure still to be retrieved as full text</t>
        </r>
      </text>
    </comment>
    <comment ref="E157" authorId="0" shapeId="0" xr:uid="{00000000-0006-0000-0500-00006C000000}">
      <text>
        <r>
          <rPr>
            <sz val="11"/>
            <color rgb="FF000000"/>
            <rFont val="Calibri"/>
          </rPr>
          <t>"Mr. H."</t>
        </r>
      </text>
    </comment>
    <comment ref="O157" authorId="0" shapeId="0" xr:uid="{00000000-0006-0000-0500-00006D000000}">
      <text>
        <r>
          <rPr>
            <sz val="11"/>
            <color rgb="FF000000"/>
            <rFont val="Calibri"/>
          </rPr>
          <t>see therapy tab; seems close-enough to MIT, although original ref with details on the procedure still to be retrieved as full text</t>
        </r>
      </text>
    </comment>
    <comment ref="E158" authorId="0" shapeId="0" xr:uid="{00000000-0006-0000-0500-00006E000000}">
      <text>
        <r>
          <rPr>
            <sz val="11"/>
            <color rgb="FF000000"/>
            <rFont val="Calibri"/>
          </rPr>
          <t>"Mr. U"</t>
        </r>
      </text>
    </comment>
    <comment ref="O158" authorId="0" shapeId="0" xr:uid="{00000000-0006-0000-0500-00006F000000}">
      <text>
        <r>
          <rPr>
            <sz val="11"/>
            <color rgb="FF000000"/>
            <rFont val="Calibri"/>
          </rPr>
          <t>see therapy tab; seems close-enough to MIT, although original ref with details on the procedure still to be retrieved as full text</t>
        </r>
      </text>
    </comment>
    <comment ref="E159" authorId="0" shapeId="0" xr:uid="{00000000-0006-0000-0500-000070000000}">
      <text>
        <r>
          <rPr>
            <sz val="11"/>
            <color rgb="FF000000"/>
            <rFont val="Calibri"/>
          </rPr>
          <t>"Mrs. A"</t>
        </r>
      </text>
    </comment>
    <comment ref="O159" authorId="0" shapeId="0" xr:uid="{00000000-0006-0000-0500-000071000000}">
      <text>
        <r>
          <rPr>
            <sz val="11"/>
            <color rgb="FF000000"/>
            <rFont val="Calibri"/>
          </rPr>
          <t>see therapy tab; seems close-enough to MIT, although original ref with details on the procedure still to be retrieved as full text</t>
        </r>
      </text>
    </comment>
    <comment ref="E160" authorId="0" shapeId="0" xr:uid="{00000000-0006-0000-0500-000072000000}">
      <text>
        <r>
          <rPr>
            <sz val="11"/>
            <color rgb="FF000000"/>
            <rFont val="Calibri"/>
          </rPr>
          <t>"Mr. H."</t>
        </r>
      </text>
    </comment>
    <comment ref="O160" authorId="0" shapeId="0" xr:uid="{00000000-0006-0000-0500-000073000000}">
      <text>
        <r>
          <rPr>
            <sz val="11"/>
            <color rgb="FF000000"/>
            <rFont val="Calibri"/>
          </rPr>
          <t>see therapy tab; seems close-enough to MIT, although original ref with details on the procedure still to be retrieved as full text</t>
        </r>
      </text>
    </comment>
    <comment ref="E161" authorId="0" shapeId="0" xr:uid="{00000000-0006-0000-0500-000074000000}">
      <text>
        <r>
          <rPr>
            <sz val="11"/>
            <color rgb="FF000000"/>
            <rFont val="Calibri"/>
          </rPr>
          <t>"Mr. U"</t>
        </r>
      </text>
    </comment>
    <comment ref="O161" authorId="0" shapeId="0" xr:uid="{00000000-0006-0000-0500-000075000000}">
      <text>
        <r>
          <rPr>
            <sz val="11"/>
            <color rgb="FF000000"/>
            <rFont val="Calibri"/>
          </rPr>
          <t>see therapy tab; seems close-enough to MIT, although original ref with details on the procedure still to be retrieved as full text</t>
        </r>
      </text>
    </comment>
    <comment ref="E162" authorId="0" shapeId="0" xr:uid="{00000000-0006-0000-0500-000076000000}">
      <text>
        <r>
          <rPr>
            <sz val="11"/>
            <color rgb="FF000000"/>
            <rFont val="Calibri"/>
          </rPr>
          <t>"Mrs. A"</t>
        </r>
      </text>
    </comment>
    <comment ref="O162" authorId="0" shapeId="0" xr:uid="{00000000-0006-0000-0500-000077000000}">
      <text>
        <r>
          <rPr>
            <sz val="11"/>
            <color rgb="FF000000"/>
            <rFont val="Calibri"/>
          </rPr>
          <t>see therapy tab; seems close-enough to MIT, although original ref with details on the procedure still to be retrieved as full text</t>
        </r>
      </text>
    </comment>
    <comment ref="E163" authorId="0" shapeId="0" xr:uid="{00000000-0006-0000-0500-000078000000}">
      <text>
        <r>
          <rPr>
            <sz val="11"/>
            <color rgb="FF000000"/>
            <rFont val="Calibri"/>
          </rPr>
          <t>"Mr. H."</t>
        </r>
      </text>
    </comment>
    <comment ref="O163" authorId="0" shapeId="0" xr:uid="{00000000-0006-0000-0500-000079000000}">
      <text>
        <r>
          <rPr>
            <sz val="11"/>
            <color rgb="FF000000"/>
            <rFont val="Calibri"/>
          </rPr>
          <t>see therapy tab; seems close-enough to MIT, although original ref with details on the procedure still to be retrieved as full text</t>
        </r>
      </text>
    </comment>
    <comment ref="E164" authorId="0" shapeId="0" xr:uid="{00000000-0006-0000-0500-00007A000000}">
      <text>
        <r>
          <rPr>
            <sz val="11"/>
            <color rgb="FF000000"/>
            <rFont val="Calibri"/>
          </rPr>
          <t>"Mr. U"</t>
        </r>
      </text>
    </comment>
    <comment ref="O164" authorId="0" shapeId="0" xr:uid="{00000000-0006-0000-0500-00007B000000}">
      <text>
        <r>
          <rPr>
            <sz val="11"/>
            <color rgb="FF000000"/>
            <rFont val="Calibri"/>
          </rPr>
          <t>see therapy tab; seems close-enough to MIT, although original ref with details on the procedure still to be retrieved as full text</t>
        </r>
      </text>
    </comment>
    <comment ref="E165" authorId="0" shapeId="0" xr:uid="{00000000-0006-0000-0500-00007C000000}">
      <text>
        <r>
          <rPr>
            <sz val="11"/>
            <color rgb="FF000000"/>
            <rFont val="Calibri"/>
          </rPr>
          <t>"Mrs. A"</t>
        </r>
      </text>
    </comment>
    <comment ref="O165" authorId="0" shapeId="0" xr:uid="{00000000-0006-0000-0500-00007D000000}">
      <text>
        <r>
          <rPr>
            <sz val="11"/>
            <color rgb="FF000000"/>
            <rFont val="Calibri"/>
          </rPr>
          <t>see therapy tab; seems close-enough to MIT, although original ref with details on the procedure still to be retrieved as full text</t>
        </r>
      </text>
    </comment>
    <comment ref="E166" authorId="0" shapeId="0" xr:uid="{00000000-0006-0000-0500-00007E000000}">
      <text>
        <r>
          <rPr>
            <sz val="11"/>
            <color rgb="FF000000"/>
            <rFont val="Calibri"/>
          </rPr>
          <t>"Mr. H."</t>
        </r>
      </text>
    </comment>
    <comment ref="O166" authorId="0" shapeId="0" xr:uid="{00000000-0006-0000-0500-00007F000000}">
      <text>
        <r>
          <rPr>
            <sz val="11"/>
            <color rgb="FF000000"/>
            <rFont val="Calibri"/>
          </rPr>
          <t>see therapy tab; seems close-enough to MIT, although original ref with details on the procedure still to be retrieved as full text</t>
        </r>
      </text>
    </comment>
    <comment ref="E167" authorId="0" shapeId="0" xr:uid="{00000000-0006-0000-0500-000080000000}">
      <text>
        <r>
          <rPr>
            <sz val="11"/>
            <color rgb="FF000000"/>
            <rFont val="Calibri"/>
          </rPr>
          <t>"Mr. U"</t>
        </r>
      </text>
    </comment>
    <comment ref="O167" authorId="0" shapeId="0" xr:uid="{00000000-0006-0000-0500-000081000000}">
      <text>
        <r>
          <rPr>
            <sz val="11"/>
            <color rgb="FF000000"/>
            <rFont val="Calibri"/>
          </rPr>
          <t>see therapy tab; seems close-enough to MIT, although original ref with details on the procedure still to be retrieved as full text</t>
        </r>
      </text>
    </comment>
    <comment ref="E168" authorId="0" shapeId="0" xr:uid="{00000000-0006-0000-0500-000082000000}">
      <text>
        <r>
          <rPr>
            <sz val="11"/>
            <color rgb="FF000000"/>
            <rFont val="Calibri"/>
          </rPr>
          <t>"Mrs. A"</t>
        </r>
      </text>
    </comment>
    <comment ref="O168" authorId="0" shapeId="0" xr:uid="{00000000-0006-0000-0500-000083000000}">
      <text>
        <r>
          <rPr>
            <sz val="11"/>
            <color rgb="FF000000"/>
            <rFont val="Calibri"/>
          </rPr>
          <t>see therapy tab; seems close-enough to MIT, although original ref with details on the procedure still to be retrieved as full text</t>
        </r>
      </text>
    </comment>
    <comment ref="E169" authorId="0" shapeId="0" xr:uid="{00000000-0006-0000-0500-000084000000}">
      <text>
        <r>
          <rPr>
            <sz val="11"/>
            <color rgb="FF000000"/>
            <rFont val="Calibri"/>
          </rPr>
          <t>"Mr. H."</t>
        </r>
      </text>
    </comment>
    <comment ref="O169" authorId="0" shapeId="0" xr:uid="{00000000-0006-0000-0500-000085000000}">
      <text>
        <r>
          <rPr>
            <sz val="11"/>
            <color rgb="FF000000"/>
            <rFont val="Calibri"/>
          </rPr>
          <t>see therapy tab; seems close-enough to MIT, although original ref with details on the procedure still to be retrieved as full text</t>
        </r>
      </text>
    </comment>
    <comment ref="E170" authorId="0" shapeId="0" xr:uid="{00000000-0006-0000-0500-000086000000}">
      <text>
        <r>
          <rPr>
            <sz val="11"/>
            <color rgb="FF000000"/>
            <rFont val="Calibri"/>
          </rPr>
          <t>"Mr. U"</t>
        </r>
      </text>
    </comment>
    <comment ref="O170" authorId="0" shapeId="0" xr:uid="{00000000-0006-0000-0500-000087000000}">
      <text>
        <r>
          <rPr>
            <sz val="11"/>
            <color rgb="FF000000"/>
            <rFont val="Calibri"/>
          </rPr>
          <t>see therapy tab; seems close-enough to MIT, although original ref with details on the procedure still to be retrieved as full text</t>
        </r>
      </text>
    </comment>
    <comment ref="E171" authorId="0" shapeId="0" xr:uid="{00000000-0006-0000-0500-000088000000}">
      <text>
        <r>
          <rPr>
            <sz val="11"/>
            <color rgb="FF000000"/>
            <rFont val="Calibri"/>
          </rPr>
          <t>"Mrs. A"</t>
        </r>
      </text>
    </comment>
    <comment ref="O171" authorId="0" shapeId="0" xr:uid="{00000000-0006-0000-0500-000089000000}">
      <text>
        <r>
          <rPr>
            <sz val="11"/>
            <color rgb="FF000000"/>
            <rFont val="Calibri"/>
          </rPr>
          <t>see therapy tab; seems close-enough to MIT, although original ref with details on the procedure still to be retrieved as full text</t>
        </r>
      </text>
    </comment>
    <comment ref="E172" authorId="0" shapeId="0" xr:uid="{00000000-0006-0000-0500-00008A000000}">
      <text>
        <r>
          <rPr>
            <sz val="11"/>
            <color rgb="FF000000"/>
            <rFont val="Calibri"/>
          </rPr>
          <t>"Mr. H."</t>
        </r>
      </text>
    </comment>
    <comment ref="O172" authorId="0" shapeId="0" xr:uid="{00000000-0006-0000-0500-00008B000000}">
      <text>
        <r>
          <rPr>
            <sz val="11"/>
            <color rgb="FF000000"/>
            <rFont val="Calibri"/>
          </rPr>
          <t>see therapy tab; seems close-enough to MIT, although original ref with details on the procedure still to be retrieved as full text</t>
        </r>
      </text>
    </comment>
    <comment ref="E173" authorId="0" shapeId="0" xr:uid="{00000000-0006-0000-0500-00008C000000}">
      <text>
        <r>
          <rPr>
            <sz val="11"/>
            <color rgb="FF000000"/>
            <rFont val="Calibri"/>
          </rPr>
          <t>"Mr. U"</t>
        </r>
      </text>
    </comment>
    <comment ref="O173" authorId="0" shapeId="0" xr:uid="{00000000-0006-0000-0500-00008D000000}">
      <text>
        <r>
          <rPr>
            <sz val="11"/>
            <color rgb="FF000000"/>
            <rFont val="Calibri"/>
          </rPr>
          <t>see therapy tab; seems close-enough to MIT, although original ref with details on the procedure still to be retrieved as full text</t>
        </r>
      </text>
    </comment>
    <comment ref="E174" authorId="0" shapeId="0" xr:uid="{00000000-0006-0000-0500-00008E000000}">
      <text>
        <r>
          <rPr>
            <sz val="11"/>
            <color rgb="FF000000"/>
            <rFont val="Calibri"/>
          </rPr>
          <t>"Mrs. A"</t>
        </r>
      </text>
    </comment>
    <comment ref="O174" authorId="0" shapeId="0" xr:uid="{00000000-0006-0000-0500-00008F000000}">
      <text>
        <r>
          <rPr>
            <sz val="11"/>
            <color rgb="FF000000"/>
            <rFont val="Calibri"/>
          </rPr>
          <t>see therapy tab; seems close-enough to MIT, although original ref with details on the procedure still to be retrieved as full text</t>
        </r>
      </text>
    </comment>
    <comment ref="E175" authorId="0" shapeId="0" xr:uid="{00000000-0006-0000-0500-000090000000}">
      <text>
        <r>
          <rPr>
            <sz val="11"/>
            <color rgb="FF000000"/>
            <rFont val="Calibri"/>
          </rPr>
          <t>"Mr. H."</t>
        </r>
      </text>
    </comment>
    <comment ref="O175" authorId="0" shapeId="0" xr:uid="{00000000-0006-0000-0500-000091000000}">
      <text>
        <r>
          <rPr>
            <sz val="11"/>
            <color rgb="FF000000"/>
            <rFont val="Calibri"/>
          </rPr>
          <t>see therapy tab; seems close-enough to MIT, although original ref with details on the procedure still to be retrieved as full text</t>
        </r>
      </text>
    </comment>
    <comment ref="E176" authorId="0" shapeId="0" xr:uid="{00000000-0006-0000-0500-000092000000}">
      <text>
        <r>
          <rPr>
            <sz val="11"/>
            <color rgb="FF000000"/>
            <rFont val="Calibri"/>
          </rPr>
          <t>"Mr. U"</t>
        </r>
      </text>
    </comment>
    <comment ref="O176" authorId="0" shapeId="0" xr:uid="{00000000-0006-0000-0500-000093000000}">
      <text>
        <r>
          <rPr>
            <sz val="11"/>
            <color rgb="FF000000"/>
            <rFont val="Calibri"/>
          </rPr>
          <t>see therapy tab; seems close-enough to MIT, although original ref with details on the procedure still to be retrieved as full text</t>
        </r>
      </text>
    </comment>
    <comment ref="E177" authorId="0" shapeId="0" xr:uid="{00000000-0006-0000-0500-000094000000}">
      <text>
        <r>
          <rPr>
            <sz val="11"/>
            <color rgb="FF000000"/>
            <rFont val="Calibri"/>
          </rPr>
          <t>"Mrs. A"</t>
        </r>
      </text>
    </comment>
    <comment ref="O177" authorId="0" shapeId="0" xr:uid="{00000000-0006-0000-0500-000095000000}">
      <text>
        <r>
          <rPr>
            <sz val="11"/>
            <color rgb="FF000000"/>
            <rFont val="Calibri"/>
          </rPr>
          <t>see therapy tab; seems close-enough to MIT, although original ref with details on the procedure still to be retrieved as full text</t>
        </r>
      </text>
    </comment>
    <comment ref="E178" authorId="0" shapeId="0" xr:uid="{00000000-0006-0000-0500-000096000000}">
      <text>
        <r>
          <rPr>
            <sz val="11"/>
            <color rgb="FF000000"/>
            <rFont val="Calibri"/>
          </rPr>
          <t>"Mr. H."</t>
        </r>
      </text>
    </comment>
    <comment ref="O178" authorId="0" shapeId="0" xr:uid="{00000000-0006-0000-0500-000097000000}">
      <text>
        <r>
          <rPr>
            <sz val="11"/>
            <color rgb="FF000000"/>
            <rFont val="Calibri"/>
          </rPr>
          <t>see therapy tab; seems close-enough to MIT, although original ref with details on the procedure still to be retrieved as full text</t>
        </r>
      </text>
    </comment>
    <comment ref="F180" authorId="0" shapeId="0" xr:uid="{00000000-0006-0000-0500-000098000000}">
      <text>
        <r>
          <rPr>
            <sz val="11"/>
            <color rgb="FF000000"/>
            <rFont val="Calibri"/>
          </rPr>
          <t>all ages MD</t>
        </r>
      </text>
    </comment>
    <comment ref="N180" authorId="0" shapeId="0" xr:uid="{00000000-0006-0000-0500-000099000000}">
      <text>
        <r>
          <rPr>
            <sz val="11"/>
            <color rgb="FF000000"/>
            <rFont val="Calibri"/>
          </rPr>
          <t>all MD</t>
        </r>
      </text>
    </comment>
    <comment ref="R180" authorId="0" shapeId="0" xr:uid="{00000000-0006-0000-0500-00009A000000}">
      <text>
        <r>
          <rPr>
            <sz val="11"/>
            <color rgb="FF000000"/>
            <rFont val="Calibri"/>
          </rPr>
          <t>30-40min</t>
        </r>
      </text>
    </comment>
    <comment ref="Z180" authorId="0" shapeId="0" xr:uid="{00000000-0006-0000-0500-00009B000000}">
      <text>
        <r>
          <rPr>
            <sz val="11"/>
            <color rgb="FF000000"/>
            <rFont val="Calibri"/>
          </rPr>
          <t>corr author confirmed they rated the 6 spont.speech subtests on a 0-5 scale (which the IT version uses), instead of the standard 1-6 scale; I thus added 1 to these scores</t>
        </r>
      </text>
    </comment>
    <comment ref="R181" authorId="0" shapeId="0" xr:uid="{00000000-0006-0000-0500-00009C000000}">
      <text>
        <r>
          <rPr>
            <sz val="11"/>
            <color rgb="FF000000"/>
            <rFont val="Calibri"/>
          </rPr>
          <t>30-40min</t>
        </r>
      </text>
    </comment>
    <comment ref="R182" authorId="0" shapeId="0" xr:uid="{00000000-0006-0000-0500-00009D000000}">
      <text>
        <r>
          <rPr>
            <sz val="11"/>
            <color rgb="FF000000"/>
            <rFont val="Calibri"/>
          </rPr>
          <t>30-40min</t>
        </r>
      </text>
    </comment>
    <comment ref="R183" authorId="0" shapeId="0" xr:uid="{00000000-0006-0000-0500-00009E000000}">
      <text>
        <r>
          <rPr>
            <sz val="11"/>
            <color rgb="FF000000"/>
            <rFont val="Calibri"/>
          </rPr>
          <t>30-40min</t>
        </r>
      </text>
    </comment>
    <comment ref="R184" authorId="0" shapeId="0" xr:uid="{00000000-0006-0000-0500-00009F000000}">
      <text>
        <r>
          <rPr>
            <sz val="11"/>
            <color rgb="FF000000"/>
            <rFont val="Calibri"/>
          </rPr>
          <t>30-40min</t>
        </r>
      </text>
    </comment>
    <comment ref="R185" authorId="0" shapeId="0" xr:uid="{00000000-0006-0000-0500-0000A0000000}">
      <text>
        <r>
          <rPr>
            <sz val="11"/>
            <color rgb="FF000000"/>
            <rFont val="Calibri"/>
          </rPr>
          <t>30-40min</t>
        </r>
      </text>
    </comment>
    <comment ref="R186" authorId="0" shapeId="0" xr:uid="{00000000-0006-0000-0500-0000A1000000}">
      <text>
        <r>
          <rPr>
            <sz val="11"/>
            <color rgb="FF000000"/>
            <rFont val="Calibri"/>
          </rPr>
          <t>30-40min</t>
        </r>
      </text>
    </comment>
    <comment ref="R187" authorId="0" shapeId="0" xr:uid="{00000000-0006-0000-0500-0000A2000000}">
      <text>
        <r>
          <rPr>
            <sz val="11"/>
            <color rgb="FF000000"/>
            <rFont val="Calibri"/>
          </rPr>
          <t>30-40min</t>
        </r>
      </text>
    </comment>
    <comment ref="R188" authorId="0" shapeId="0" xr:uid="{00000000-0006-0000-0500-0000A3000000}">
      <text>
        <r>
          <rPr>
            <sz val="11"/>
            <color rgb="FF000000"/>
            <rFont val="Calibri"/>
          </rPr>
          <t>30-40min</t>
        </r>
      </text>
    </comment>
    <comment ref="R189" authorId="0" shapeId="0" xr:uid="{00000000-0006-0000-0500-0000A4000000}">
      <text>
        <r>
          <rPr>
            <sz val="11"/>
            <color rgb="FF000000"/>
            <rFont val="Calibri"/>
          </rPr>
          <t>30-40min</t>
        </r>
      </text>
    </comment>
    <comment ref="R190" authorId="0" shapeId="0" xr:uid="{00000000-0006-0000-0500-0000A5000000}">
      <text>
        <r>
          <rPr>
            <sz val="11"/>
            <color rgb="FF000000"/>
            <rFont val="Calibri"/>
          </rPr>
          <t>30-40min</t>
        </r>
      </text>
    </comment>
    <comment ref="R191" authorId="0" shapeId="0" xr:uid="{00000000-0006-0000-0500-0000A6000000}">
      <text>
        <r>
          <rPr>
            <sz val="11"/>
            <color rgb="FF000000"/>
            <rFont val="Calibri"/>
          </rPr>
          <t>30-40min</t>
        </r>
      </text>
    </comment>
    <comment ref="R192" authorId="0" shapeId="0" xr:uid="{00000000-0006-0000-0500-0000A7000000}">
      <text>
        <r>
          <rPr>
            <sz val="11"/>
            <color rgb="FF000000"/>
            <rFont val="Calibri"/>
          </rPr>
          <t>30-40min</t>
        </r>
      </text>
    </comment>
    <comment ref="R193" authorId="0" shapeId="0" xr:uid="{00000000-0006-0000-0500-0000A8000000}">
      <text>
        <r>
          <rPr>
            <sz val="11"/>
            <color rgb="FF000000"/>
            <rFont val="Calibri"/>
          </rPr>
          <t>30-40min</t>
        </r>
      </text>
    </comment>
    <comment ref="R194" authorId="0" shapeId="0" xr:uid="{00000000-0006-0000-0500-0000A9000000}">
      <text>
        <r>
          <rPr>
            <sz val="11"/>
            <color rgb="FF000000"/>
            <rFont val="Calibri"/>
          </rPr>
          <t>30-40min</t>
        </r>
      </text>
    </comment>
    <comment ref="R195" authorId="0" shapeId="0" xr:uid="{00000000-0006-0000-0500-0000AA000000}">
      <text>
        <r>
          <rPr>
            <sz val="11"/>
            <color rgb="FF000000"/>
            <rFont val="Calibri"/>
          </rPr>
          <t>30-40min</t>
        </r>
      </text>
    </comment>
    <comment ref="R196" authorId="0" shapeId="0" xr:uid="{00000000-0006-0000-0500-0000AB000000}">
      <text>
        <r>
          <rPr>
            <sz val="11"/>
            <color rgb="FF000000"/>
            <rFont val="Calibri"/>
          </rPr>
          <t>30-40min</t>
        </r>
      </text>
    </comment>
    <comment ref="R197" authorId="0" shapeId="0" xr:uid="{00000000-0006-0000-0500-0000AC000000}">
      <text>
        <r>
          <rPr>
            <sz val="11"/>
            <color rgb="FF000000"/>
            <rFont val="Calibri"/>
          </rPr>
          <t>30-40min</t>
        </r>
      </text>
    </comment>
    <comment ref="R198" authorId="0" shapeId="0" xr:uid="{00000000-0006-0000-0500-0000AD000000}">
      <text>
        <r>
          <rPr>
            <sz val="11"/>
            <color rgb="FF000000"/>
            <rFont val="Calibri"/>
          </rPr>
          <t>30-40min</t>
        </r>
      </text>
    </comment>
    <comment ref="R199" authorId="0" shapeId="0" xr:uid="{00000000-0006-0000-0500-0000AE000000}">
      <text>
        <r>
          <rPr>
            <sz val="11"/>
            <color rgb="FF000000"/>
            <rFont val="Calibri"/>
          </rPr>
          <t>30-40min</t>
        </r>
      </text>
    </comment>
    <comment ref="R200" authorId="0" shapeId="0" xr:uid="{00000000-0006-0000-0500-0000AF000000}">
      <text>
        <r>
          <rPr>
            <sz val="11"/>
            <color rgb="FF000000"/>
            <rFont val="Calibri"/>
          </rPr>
          <t>30-40min</t>
        </r>
      </text>
    </comment>
    <comment ref="R201" authorId="0" shapeId="0" xr:uid="{00000000-0006-0000-0500-0000B0000000}">
      <text>
        <r>
          <rPr>
            <sz val="11"/>
            <color rgb="FF000000"/>
            <rFont val="Calibri"/>
          </rPr>
          <t>30-40min</t>
        </r>
      </text>
    </comment>
    <comment ref="R202" authorId="0" shapeId="0" xr:uid="{00000000-0006-0000-0500-0000B1000000}">
      <text>
        <r>
          <rPr>
            <sz val="11"/>
            <color rgb="FF000000"/>
            <rFont val="Calibri"/>
          </rPr>
          <t>30-40min</t>
        </r>
      </text>
    </comment>
    <comment ref="R203" authorId="0" shapeId="0" xr:uid="{00000000-0006-0000-0500-0000B2000000}">
      <text>
        <r>
          <rPr>
            <sz val="11"/>
            <color rgb="FF000000"/>
            <rFont val="Calibri"/>
          </rPr>
          <t>30-40min</t>
        </r>
      </text>
    </comment>
    <comment ref="R204" authorId="0" shapeId="0" xr:uid="{00000000-0006-0000-0500-0000B3000000}">
      <text>
        <r>
          <rPr>
            <sz val="11"/>
            <color rgb="FF000000"/>
            <rFont val="Calibri"/>
          </rPr>
          <t>30-40min</t>
        </r>
      </text>
    </comment>
    <comment ref="R205" authorId="0" shapeId="0" xr:uid="{00000000-0006-0000-0500-0000B4000000}">
      <text>
        <r>
          <rPr>
            <sz val="11"/>
            <color rgb="FF000000"/>
            <rFont val="Calibri"/>
          </rPr>
          <t>30-40min</t>
        </r>
      </text>
    </comment>
    <comment ref="R206" authorId="0" shapeId="0" xr:uid="{00000000-0006-0000-0500-0000B5000000}">
      <text>
        <r>
          <rPr>
            <sz val="11"/>
            <color rgb="FF000000"/>
            <rFont val="Calibri"/>
          </rPr>
          <t>30-40min</t>
        </r>
      </text>
    </comment>
    <comment ref="R207" authorId="0" shapeId="0" xr:uid="{00000000-0006-0000-0500-0000B6000000}">
      <text>
        <r>
          <rPr>
            <sz val="11"/>
            <color rgb="FF000000"/>
            <rFont val="Calibri"/>
          </rPr>
          <t>30-40min</t>
        </r>
      </text>
    </comment>
    <comment ref="R208" authorId="0" shapeId="0" xr:uid="{00000000-0006-0000-0500-0000B7000000}">
      <text>
        <r>
          <rPr>
            <sz val="11"/>
            <color rgb="FF000000"/>
            <rFont val="Calibri"/>
          </rPr>
          <t>30-40min</t>
        </r>
      </text>
    </comment>
    <comment ref="R209" authorId="0" shapeId="0" xr:uid="{00000000-0006-0000-0500-0000B8000000}">
      <text>
        <r>
          <rPr>
            <sz val="11"/>
            <color rgb="FF000000"/>
            <rFont val="Calibri"/>
          </rPr>
          <t>30-40min</t>
        </r>
      </text>
    </comment>
    <comment ref="R210" authorId="0" shapeId="0" xr:uid="{00000000-0006-0000-0500-0000B9000000}">
      <text>
        <r>
          <rPr>
            <sz val="11"/>
            <color rgb="FF000000"/>
            <rFont val="Calibri"/>
          </rPr>
          <t>30-40min</t>
        </r>
      </text>
    </comment>
    <comment ref="R211" authorId="0" shapeId="0" xr:uid="{00000000-0006-0000-0500-0000BA000000}">
      <text>
        <r>
          <rPr>
            <sz val="11"/>
            <color rgb="FF000000"/>
            <rFont val="Calibri"/>
          </rPr>
          <t>30-40min</t>
        </r>
      </text>
    </comment>
    <comment ref="R212" authorId="0" shapeId="0" xr:uid="{00000000-0006-0000-0500-0000BB000000}">
      <text>
        <r>
          <rPr>
            <sz val="11"/>
            <color rgb="FF000000"/>
            <rFont val="Calibri"/>
          </rPr>
          <t>30-40min</t>
        </r>
      </text>
    </comment>
    <comment ref="R213" authorId="0" shapeId="0" xr:uid="{00000000-0006-0000-0500-0000BC000000}">
      <text>
        <r>
          <rPr>
            <sz val="11"/>
            <color rgb="FF000000"/>
            <rFont val="Calibri"/>
          </rPr>
          <t>30-40min</t>
        </r>
      </text>
    </comment>
    <comment ref="R214" authorId="0" shapeId="0" xr:uid="{00000000-0006-0000-0500-0000BD000000}">
      <text>
        <r>
          <rPr>
            <sz val="11"/>
            <color rgb="FF000000"/>
            <rFont val="Calibri"/>
          </rPr>
          <t>30-40min</t>
        </r>
      </text>
    </comment>
    <comment ref="R215" authorId="0" shapeId="0" xr:uid="{00000000-0006-0000-0500-0000BE000000}">
      <text>
        <r>
          <rPr>
            <sz val="11"/>
            <color rgb="FF000000"/>
            <rFont val="Calibri"/>
          </rPr>
          <t>30-40min</t>
        </r>
      </text>
    </comment>
    <comment ref="R216" authorId="0" shapeId="0" xr:uid="{00000000-0006-0000-0500-0000BF000000}">
      <text>
        <r>
          <rPr>
            <sz val="11"/>
            <color rgb="FF000000"/>
            <rFont val="Calibri"/>
          </rPr>
          <t>30-40min</t>
        </r>
      </text>
    </comment>
    <comment ref="R217" authorId="0" shapeId="0" xr:uid="{00000000-0006-0000-0500-0000C0000000}">
      <text>
        <r>
          <rPr>
            <sz val="11"/>
            <color rgb="FF000000"/>
            <rFont val="Calibri"/>
          </rPr>
          <t>30-40min</t>
        </r>
      </text>
    </comment>
    <comment ref="R218" authorId="0" shapeId="0" xr:uid="{00000000-0006-0000-0500-0000C1000000}">
      <text>
        <r>
          <rPr>
            <sz val="11"/>
            <color rgb="FF000000"/>
            <rFont val="Calibri"/>
          </rPr>
          <t>30-40min</t>
        </r>
      </text>
    </comment>
    <comment ref="R219" authorId="0" shapeId="0" xr:uid="{00000000-0006-0000-0500-0000C2000000}">
      <text>
        <r>
          <rPr>
            <sz val="11"/>
            <color rgb="FF000000"/>
            <rFont val="Calibri"/>
          </rPr>
          <t>30-40min</t>
        </r>
      </text>
    </comment>
    <comment ref="R220" authorId="0" shapeId="0" xr:uid="{00000000-0006-0000-0500-0000C3000000}">
      <text>
        <r>
          <rPr>
            <sz val="11"/>
            <color rgb="FF000000"/>
            <rFont val="Calibri"/>
          </rPr>
          <t>30-40min</t>
        </r>
      </text>
    </comment>
    <comment ref="R221" authorId="0" shapeId="0" xr:uid="{00000000-0006-0000-0500-0000C4000000}">
      <text>
        <r>
          <rPr>
            <sz val="11"/>
            <color rgb="FF000000"/>
            <rFont val="Calibri"/>
          </rPr>
          <t>30-40min</t>
        </r>
      </text>
    </comment>
    <comment ref="R222" authorId="0" shapeId="0" xr:uid="{00000000-0006-0000-0500-0000C5000000}">
      <text>
        <r>
          <rPr>
            <sz val="11"/>
            <color rgb="FF000000"/>
            <rFont val="Calibri"/>
          </rPr>
          <t>30-40min</t>
        </r>
      </text>
    </comment>
    <comment ref="R223" authorId="0" shapeId="0" xr:uid="{00000000-0006-0000-0500-0000C6000000}">
      <text>
        <r>
          <rPr>
            <sz val="11"/>
            <color rgb="FF000000"/>
            <rFont val="Calibri"/>
          </rPr>
          <t>30-40min</t>
        </r>
      </text>
    </comment>
    <comment ref="R224" authorId="0" shapeId="0" xr:uid="{00000000-0006-0000-0500-0000C7000000}">
      <text>
        <r>
          <rPr>
            <sz val="11"/>
            <color rgb="FF000000"/>
            <rFont val="Calibri"/>
          </rPr>
          <t>30-40min</t>
        </r>
      </text>
    </comment>
    <comment ref="R225" authorId="0" shapeId="0" xr:uid="{00000000-0006-0000-0500-0000C8000000}">
      <text>
        <r>
          <rPr>
            <sz val="11"/>
            <color rgb="FF000000"/>
            <rFont val="Calibri"/>
          </rPr>
          <t>30-40min</t>
        </r>
      </text>
    </comment>
    <comment ref="R226" authorId="0" shapeId="0" xr:uid="{00000000-0006-0000-0500-0000C9000000}">
      <text>
        <r>
          <rPr>
            <sz val="11"/>
            <color rgb="FF000000"/>
            <rFont val="Calibri"/>
          </rPr>
          <t>30-40min</t>
        </r>
      </text>
    </comment>
    <comment ref="R227" authorId="0" shapeId="0" xr:uid="{00000000-0006-0000-0500-0000CA000000}">
      <text>
        <r>
          <rPr>
            <sz val="11"/>
            <color rgb="FF000000"/>
            <rFont val="Calibri"/>
          </rPr>
          <t>30-40min</t>
        </r>
      </text>
    </comment>
    <comment ref="R228" authorId="0" shapeId="0" xr:uid="{00000000-0006-0000-0500-0000CB000000}">
      <text>
        <r>
          <rPr>
            <sz val="11"/>
            <color rgb="FF000000"/>
            <rFont val="Calibri"/>
          </rPr>
          <t>30-40min</t>
        </r>
      </text>
    </comment>
    <comment ref="R229" authorId="0" shapeId="0" xr:uid="{00000000-0006-0000-0500-0000CC000000}">
      <text>
        <r>
          <rPr>
            <sz val="11"/>
            <color rgb="FF000000"/>
            <rFont val="Calibri"/>
          </rPr>
          <t>30-40min</t>
        </r>
      </text>
    </comment>
    <comment ref="R230" authorId="0" shapeId="0" xr:uid="{00000000-0006-0000-0500-0000CD000000}">
      <text>
        <r>
          <rPr>
            <sz val="11"/>
            <color rgb="FF000000"/>
            <rFont val="Calibri"/>
          </rPr>
          <t>30-40min</t>
        </r>
      </text>
    </comment>
    <comment ref="R231" authorId="0" shapeId="0" xr:uid="{00000000-0006-0000-0500-0000CE000000}">
      <text>
        <r>
          <rPr>
            <sz val="11"/>
            <color rgb="FF000000"/>
            <rFont val="Calibri"/>
          </rPr>
          <t>30-40min</t>
        </r>
      </text>
    </comment>
    <comment ref="R232" authorId="0" shapeId="0" xr:uid="{00000000-0006-0000-0500-0000CF000000}">
      <text>
        <r>
          <rPr>
            <sz val="11"/>
            <color rgb="FF000000"/>
            <rFont val="Calibri"/>
          </rPr>
          <t>30-40min</t>
        </r>
      </text>
    </comment>
    <comment ref="R233" authorId="0" shapeId="0" xr:uid="{00000000-0006-0000-0500-0000D0000000}">
      <text>
        <r>
          <rPr>
            <sz val="11"/>
            <color rgb="FF000000"/>
            <rFont val="Calibri"/>
          </rPr>
          <t>30-40min</t>
        </r>
      </text>
    </comment>
    <comment ref="R234" authorId="0" shapeId="0" xr:uid="{00000000-0006-0000-0500-0000D1000000}">
      <text>
        <r>
          <rPr>
            <sz val="11"/>
            <color rgb="FF000000"/>
            <rFont val="Calibri"/>
          </rPr>
          <t>30-40min</t>
        </r>
      </text>
    </comment>
    <comment ref="R235" authorId="0" shapeId="0" xr:uid="{00000000-0006-0000-0500-0000D2000000}">
      <text>
        <r>
          <rPr>
            <sz val="11"/>
            <color rgb="FF000000"/>
            <rFont val="Calibri"/>
          </rPr>
          <t>30-40min</t>
        </r>
      </text>
    </comment>
    <comment ref="R236" authorId="0" shapeId="0" xr:uid="{00000000-0006-0000-0500-0000D3000000}">
      <text>
        <r>
          <rPr>
            <sz val="11"/>
            <color rgb="FF000000"/>
            <rFont val="Calibri"/>
          </rPr>
          <t>30-40min</t>
        </r>
      </text>
    </comment>
    <comment ref="R237" authorId="0" shapeId="0" xr:uid="{00000000-0006-0000-0500-0000D4000000}">
      <text>
        <r>
          <rPr>
            <sz val="11"/>
            <color rgb="FF000000"/>
            <rFont val="Calibri"/>
          </rPr>
          <t>30-40min</t>
        </r>
      </text>
    </comment>
    <comment ref="R238" authorId="0" shapeId="0" xr:uid="{00000000-0006-0000-0500-0000D5000000}">
      <text>
        <r>
          <rPr>
            <sz val="11"/>
            <color rgb="FF000000"/>
            <rFont val="Calibri"/>
          </rPr>
          <t>30-40min</t>
        </r>
      </text>
    </comment>
    <comment ref="R239" authorId="0" shapeId="0" xr:uid="{00000000-0006-0000-0500-0000D6000000}">
      <text>
        <r>
          <rPr>
            <sz val="11"/>
            <color rgb="FF000000"/>
            <rFont val="Calibri"/>
          </rPr>
          <t>30-40min</t>
        </r>
      </text>
    </comment>
    <comment ref="R240" authorId="0" shapeId="0" xr:uid="{00000000-0006-0000-0500-0000D7000000}">
      <text>
        <r>
          <rPr>
            <sz val="11"/>
            <color rgb="FF000000"/>
            <rFont val="Calibri"/>
          </rPr>
          <t>30-40min</t>
        </r>
      </text>
    </comment>
    <comment ref="Y240" authorId="0" shapeId="0" xr:uid="{00000000-0006-0000-0500-0000D8000000}">
      <text>
        <r>
          <rPr>
            <sz val="11"/>
            <color rgb="FF000000"/>
            <rFont val="Calibri"/>
          </rPr>
          <t>not mentioned specifically whether aud or wr compreh - aud seems more likely &amp; thus assumed</t>
        </r>
      </text>
    </comment>
    <comment ref="R241" authorId="0" shapeId="0" xr:uid="{00000000-0006-0000-0500-0000D9000000}">
      <text>
        <r>
          <rPr>
            <sz val="11"/>
            <color rgb="FF000000"/>
            <rFont val="Calibri"/>
          </rPr>
          <t>30-40min</t>
        </r>
      </text>
    </comment>
    <comment ref="R242" authorId="0" shapeId="0" xr:uid="{00000000-0006-0000-0500-0000DA000000}">
      <text>
        <r>
          <rPr>
            <sz val="11"/>
            <color rgb="FF000000"/>
            <rFont val="Calibri"/>
          </rPr>
          <t>30-40min</t>
        </r>
      </text>
    </comment>
    <comment ref="R243" authorId="0" shapeId="0" xr:uid="{00000000-0006-0000-0500-0000DB000000}">
      <text>
        <r>
          <rPr>
            <sz val="11"/>
            <color rgb="FF000000"/>
            <rFont val="Calibri"/>
          </rPr>
          <t>30-40min</t>
        </r>
      </text>
    </comment>
    <comment ref="R244" authorId="0" shapeId="0" xr:uid="{00000000-0006-0000-0500-0000DC000000}">
      <text>
        <r>
          <rPr>
            <sz val="11"/>
            <color rgb="FF000000"/>
            <rFont val="Calibri"/>
          </rPr>
          <t>30-40min</t>
        </r>
      </text>
    </comment>
    <comment ref="R245" authorId="0" shapeId="0" xr:uid="{00000000-0006-0000-0500-0000DD000000}">
      <text>
        <r>
          <rPr>
            <sz val="11"/>
            <color rgb="FF000000"/>
            <rFont val="Calibri"/>
          </rPr>
          <t>30-40min</t>
        </r>
      </text>
    </comment>
    <comment ref="E247" authorId="0" shapeId="0" xr:uid="{00000000-0006-0000-0500-0000DE000000}">
      <text>
        <r>
          <rPr>
            <sz val="11"/>
            <color rgb="FF000000"/>
            <rFont val="Calibri"/>
          </rPr>
          <t>DS</t>
        </r>
      </text>
    </comment>
    <comment ref="W247" authorId="0" shapeId="0" xr:uid="{00000000-0006-0000-0500-0000DF000000}">
      <text>
        <r>
          <rPr>
            <sz val="11"/>
            <color rgb="FF000000"/>
            <rFont val="Calibri"/>
          </rPr>
          <t>given as 3-5</t>
        </r>
      </text>
    </comment>
    <comment ref="E248" authorId="0" shapeId="0" xr:uid="{00000000-0006-0000-0500-0000E0000000}">
      <text>
        <r>
          <rPr>
            <sz val="11"/>
            <color rgb="FF000000"/>
            <rFont val="Calibri"/>
          </rPr>
          <t>VD</t>
        </r>
      </text>
    </comment>
    <comment ref="W248" authorId="0" shapeId="0" xr:uid="{00000000-0006-0000-0500-0000E1000000}">
      <text>
        <r>
          <rPr>
            <sz val="11"/>
            <color rgb="FF000000"/>
            <rFont val="Calibri"/>
          </rPr>
          <t>given as 3-5</t>
        </r>
      </text>
    </comment>
    <comment ref="E249" authorId="0" shapeId="0" xr:uid="{00000000-0006-0000-0500-0000E2000000}">
      <text>
        <r>
          <rPr>
            <sz val="11"/>
            <color rgb="FF000000"/>
            <rFont val="Calibri"/>
          </rPr>
          <t>DS</t>
        </r>
      </text>
    </comment>
    <comment ref="W249" authorId="0" shapeId="0" xr:uid="{00000000-0006-0000-0500-0000E3000000}">
      <text>
        <r>
          <rPr>
            <sz val="11"/>
            <color rgb="FF000000"/>
            <rFont val="Calibri"/>
          </rPr>
          <t>given as 3-5</t>
        </r>
      </text>
    </comment>
    <comment ref="Y249" authorId="0" shapeId="0" xr:uid="{00000000-0006-0000-0500-0000E4000000}">
      <text>
        <r>
          <rPr>
            <sz val="11"/>
            <color rgb="FF000000"/>
            <rFont val="Calibri"/>
          </rPr>
          <t xml:space="preserve"> (action ~)</t>
        </r>
      </text>
    </comment>
    <comment ref="E250" authorId="0" shapeId="0" xr:uid="{00000000-0006-0000-0500-0000E5000000}">
      <text>
        <r>
          <rPr>
            <sz val="11"/>
            <color rgb="FF000000"/>
            <rFont val="Calibri"/>
          </rPr>
          <t>VD</t>
        </r>
      </text>
    </comment>
    <comment ref="W250" authorId="0" shapeId="0" xr:uid="{00000000-0006-0000-0500-0000E6000000}">
      <text>
        <r>
          <rPr>
            <sz val="11"/>
            <color rgb="FF000000"/>
            <rFont val="Calibri"/>
          </rPr>
          <t>given as 3-5</t>
        </r>
      </text>
    </comment>
    <comment ref="Y250" authorId="0" shapeId="0" xr:uid="{00000000-0006-0000-0500-0000E7000000}">
      <text>
        <r>
          <rPr>
            <sz val="11"/>
            <color rgb="FF000000"/>
            <rFont val="Calibri"/>
          </rPr>
          <t xml:space="preserve"> (action ~)</t>
        </r>
      </text>
    </comment>
    <comment ref="E251" authorId="0" shapeId="0" xr:uid="{00000000-0006-0000-0500-0000E8000000}">
      <text>
        <r>
          <rPr>
            <sz val="11"/>
            <color rgb="FF000000"/>
            <rFont val="Calibri"/>
          </rPr>
          <t>DS</t>
        </r>
      </text>
    </comment>
    <comment ref="W251" authorId="0" shapeId="0" xr:uid="{00000000-0006-0000-0500-0000E9000000}">
      <text>
        <r>
          <rPr>
            <sz val="11"/>
            <color rgb="FF000000"/>
            <rFont val="Calibri"/>
          </rPr>
          <t>given as 3-5</t>
        </r>
      </text>
    </comment>
    <comment ref="E252" authorId="0" shapeId="0" xr:uid="{00000000-0006-0000-0500-0000EA000000}">
      <text>
        <r>
          <rPr>
            <sz val="11"/>
            <color rgb="FF000000"/>
            <rFont val="Calibri"/>
          </rPr>
          <t>VD</t>
        </r>
      </text>
    </comment>
    <comment ref="W252" authorId="0" shapeId="0" xr:uid="{00000000-0006-0000-0500-0000EB000000}">
      <text>
        <r>
          <rPr>
            <sz val="11"/>
            <color rgb="FF000000"/>
            <rFont val="Calibri"/>
          </rPr>
          <t>given as 3-5</t>
        </r>
      </text>
    </comment>
    <comment ref="E253" authorId="0" shapeId="0" xr:uid="{00000000-0006-0000-0500-0000EC000000}">
      <text>
        <r>
          <rPr>
            <sz val="11"/>
            <color rgb="FF000000"/>
            <rFont val="Calibri"/>
          </rPr>
          <t>DS</t>
        </r>
      </text>
    </comment>
    <comment ref="W253" authorId="0" shapeId="0" xr:uid="{00000000-0006-0000-0500-0000ED000000}">
      <text>
        <r>
          <rPr>
            <sz val="11"/>
            <color rgb="FF000000"/>
            <rFont val="Calibri"/>
          </rPr>
          <t>given as 3-5</t>
        </r>
      </text>
    </comment>
    <comment ref="E254" authorId="0" shapeId="0" xr:uid="{00000000-0006-0000-0500-0000EE000000}">
      <text>
        <r>
          <rPr>
            <sz val="11"/>
            <color rgb="FF000000"/>
            <rFont val="Calibri"/>
          </rPr>
          <t>VD</t>
        </r>
      </text>
    </comment>
    <comment ref="W254" authorId="0" shapeId="0" xr:uid="{00000000-0006-0000-0500-0000EF000000}">
      <text>
        <r>
          <rPr>
            <sz val="11"/>
            <color rgb="FF000000"/>
            <rFont val="Calibri"/>
          </rPr>
          <t>given as 3-5</t>
        </r>
      </text>
    </comment>
    <comment ref="X256" authorId="0" shapeId="0" xr:uid="{00000000-0006-0000-0500-0000F0000000}">
      <text>
        <r>
          <rPr>
            <sz val="11"/>
            <color rgb="FF000000"/>
            <rFont val="Calibri"/>
          </rPr>
          <t>MIT bar</t>
        </r>
      </text>
    </comment>
    <comment ref="Y256" authorId="0" shapeId="0" xr:uid="{00000000-0006-0000-0500-0000F1000000}">
      <text>
        <r>
          <rPr>
            <sz val="11"/>
            <color rgb="FF000000"/>
            <rFont val="Calibri"/>
          </rPr>
          <t>fig4</t>
        </r>
      </text>
    </comment>
    <comment ref="AB256" authorId="0" shapeId="0" xr:uid="{00000000-0006-0000-0500-0000F2000000}">
      <text>
        <r>
          <rPr>
            <sz val="11"/>
            <color rgb="FF000000"/>
            <rFont val="Calibri"/>
          </rPr>
          <t>'post' (T2) is here their "follow-up1", which was 1 week after cessation of therapy; follow-up2 was 5 weeks after, and we probably dont care about so i wont encode it in the T3 columns</t>
        </r>
      </text>
    </comment>
    <comment ref="AC256" authorId="0" shapeId="0" xr:uid="{00000000-0006-0000-0500-0000F3000000}">
      <text>
        <r>
          <rPr>
            <sz val="11"/>
            <color rgb="FF000000"/>
            <rFont val="Calibri"/>
          </rPr>
          <t>'post' (T2) is here their "follow-up1", which was 1 week after cessation of therapy; follow-up2 was 5 weeks after, and we probably dont care about so i wont encode it in the T3 columns</t>
        </r>
      </text>
    </comment>
    <comment ref="X257" authorId="0" shapeId="0" xr:uid="{00000000-0006-0000-0500-0000F4000000}">
      <text>
        <r>
          <rPr>
            <sz val="11"/>
            <color rgb="FF000000"/>
            <rFont val="Calibri"/>
          </rPr>
          <t>Unrehearsed bar</t>
        </r>
      </text>
    </comment>
    <comment ref="C259" authorId="0" shapeId="0" xr:uid="{00000000-0006-0000-0500-0000F5000000}">
      <text>
        <r>
          <rPr>
            <sz val="11"/>
            <color rgb="FF000000"/>
            <rFont val="Calibri"/>
          </rPr>
          <t>there was a control group here, but it would be the only one in the IPD group of studies, thus we decided to not include that data
_______
BS: [in the 2x2 addon table,] this study falls into the "non-original MIT, non-validated tests, but with trained-untrained comparison" category (for testing before and immediately after end of treatment). 
Pragmatic suggestion: shall we decide in the end depending on number of studies in each of the four categories whether it's worth the effort?
The one other study that uses singing therapy as treatment is Akanuma et al 2016, but we decided to keep singing therapy as an alternative MIT treatment</t>
        </r>
      </text>
    </comment>
    <comment ref="Y259" authorId="0" shapeId="0" xr:uid="{00000000-0006-0000-0500-0000F6000000}">
      <text>
        <r>
          <rPr>
            <sz val="11"/>
            <color rgb="FF000000"/>
            <rFont val="Calibri"/>
          </rPr>
          <t>percentage, thus pomp=raw</t>
        </r>
      </text>
    </comment>
    <comment ref="E269" authorId="0" shapeId="0" xr:uid="{00000000-0006-0000-0500-0000F7000000}">
      <text>
        <r>
          <rPr>
            <sz val="11"/>
            <color rgb="FF000000"/>
            <rFont val="Calibri"/>
          </rPr>
          <t>prefixes: S = subacute group, C = chrnic group</t>
        </r>
      </text>
    </comment>
    <comment ref="N269" authorId="0" shapeId="0" xr:uid="{00000000-0006-0000-0500-0000F8000000}">
      <text>
        <r>
          <rPr>
            <sz val="11"/>
            <color rgb="FF000000"/>
            <rFont val="Calibri"/>
          </rPr>
          <t>astea sunt MPO, desi headers sunt desync</t>
        </r>
      </text>
    </comment>
    <comment ref="E278" authorId="0" shapeId="0" xr:uid="{00000000-0006-0000-0500-0000F9000000}">
      <text>
        <r>
          <rPr>
            <sz val="11"/>
            <color rgb="FF000000"/>
            <rFont val="Calibri"/>
          </rPr>
          <t>prefixes: S = subacute group, C = chrnic group</t>
        </r>
      </text>
    </comment>
    <comment ref="N278" authorId="0" shapeId="0" xr:uid="{00000000-0006-0000-0500-0000FA000000}">
      <text>
        <r>
          <rPr>
            <sz val="11"/>
            <color rgb="FF000000"/>
            <rFont val="Calibri"/>
          </rPr>
          <t>astea sunt MPO, desi headers sunt desync</t>
        </r>
      </text>
    </comment>
    <comment ref="AA278" authorId="0" shapeId="0" xr:uid="{00000000-0006-0000-0500-0000FB000000}">
      <text>
        <r>
          <rPr>
            <sz val="11"/>
            <color rgb="FF000000"/>
            <rFont val="Calibri"/>
          </rPr>
          <t>clearly range isn't 1-5 as in categscheme, so assuming max=50. Reply from van der Meulen confirms this was correct</t>
        </r>
      </text>
    </comment>
    <comment ref="E287" authorId="0" shapeId="0" xr:uid="{00000000-0006-0000-0500-0000FC000000}">
      <text>
        <r>
          <rPr>
            <sz val="11"/>
            <color rgb="FF000000"/>
            <rFont val="Calibri"/>
          </rPr>
          <t>prefixes: S = subacute group, C = chrnic group</t>
        </r>
      </text>
    </comment>
    <comment ref="N287" authorId="0" shapeId="0" xr:uid="{00000000-0006-0000-0500-0000FD000000}">
      <text>
        <r>
          <rPr>
            <sz val="11"/>
            <color rgb="FF000000"/>
            <rFont val="Calibri"/>
          </rPr>
          <t>astea sunt MPO, desi headers sunt desync</t>
        </r>
      </text>
    </comment>
    <comment ref="E296" authorId="0" shapeId="0" xr:uid="{00000000-0006-0000-0500-0000FE000000}">
      <text>
        <r>
          <rPr>
            <sz val="11"/>
            <color rgb="FF000000"/>
            <rFont val="Calibri"/>
          </rPr>
          <t>prefixes: S = subacute group, C = chrnic group</t>
        </r>
      </text>
    </comment>
    <comment ref="N296" authorId="0" shapeId="0" xr:uid="{00000000-0006-0000-0500-0000FF000000}">
      <text>
        <r>
          <rPr>
            <sz val="11"/>
            <color rgb="FF000000"/>
            <rFont val="Calibri"/>
          </rPr>
          <t>astea sunt MPO, desi headers sunt desync</t>
        </r>
      </text>
    </comment>
    <comment ref="E305" authorId="0" shapeId="0" xr:uid="{00000000-0006-0000-0500-000000010000}">
      <text>
        <r>
          <rPr>
            <sz val="11"/>
            <color rgb="FF000000"/>
            <rFont val="Calibri"/>
          </rPr>
          <t>prefixes: S = subacute group, C = chrnic group</t>
        </r>
      </text>
    </comment>
    <comment ref="N305" authorId="0" shapeId="0" xr:uid="{00000000-0006-0000-0500-000001010000}">
      <text>
        <r>
          <rPr>
            <sz val="11"/>
            <color rgb="FF000000"/>
            <rFont val="Calibri"/>
          </rPr>
          <t>astea sunt MPO, desi headers sunt desync</t>
        </r>
      </text>
    </comment>
    <comment ref="AA315" authorId="0" shapeId="0" xr:uid="{00000000-0006-0000-0500-000002010000}">
      <text>
        <r>
          <rPr>
            <sz val="11"/>
            <color rgb="FF000000"/>
            <rFont val="Calibri"/>
          </rPr>
          <t>range presumed same as in their 2018 paper</t>
        </r>
      </text>
    </comment>
    <comment ref="AC322" authorId="0" shapeId="0" xr:uid="{00000000-0006-0000-0500-000003010000}">
      <text>
        <r>
          <rPr>
            <sz val="11"/>
            <color rgb="FF000000"/>
            <rFont val="Calibri"/>
          </rPr>
          <t>note the different max score</t>
        </r>
      </text>
    </comment>
    <comment ref="Z327" authorId="0" shapeId="0" xr:uid="{00000000-0006-0000-0500-000004010000}">
      <text>
        <r>
          <rPr>
            <sz val="11"/>
            <color rgb="FF000000"/>
            <rFont val="Calibri"/>
          </rPr>
          <t>sum of III.B</t>
        </r>
      </text>
    </comment>
    <comment ref="Z328" authorId="0" shapeId="0" xr:uid="{00000000-0006-0000-0500-000005010000}">
      <text>
        <r>
          <rPr>
            <sz val="11"/>
            <color rgb="FF000000"/>
            <rFont val="Calibri"/>
          </rPr>
          <t>sum of III C</t>
        </r>
      </text>
    </comment>
    <comment ref="Z329" authorId="0" shapeId="0" xr:uid="{00000000-0006-0000-0500-000006010000}">
      <text>
        <r>
          <rPr>
            <sz val="11"/>
            <color rgb="FF000000"/>
            <rFont val="Calibri"/>
          </rPr>
          <t>sum of IV.C and IV.D</t>
        </r>
      </text>
    </comment>
    <comment ref="Y336" authorId="0" shapeId="0" xr:uid="{00000000-0006-0000-0500-000007010000}">
      <text>
        <r>
          <rPr>
            <sz val="11"/>
            <color rgb="FF000000"/>
            <rFont val="Calibri"/>
          </rPr>
          <t>Nachsprechscreenings, an adhoc test. Values from FIg2 are averaged across Wörter and Floskeln</t>
        </r>
      </text>
    </comment>
    <comment ref="O338" authorId="0" shapeId="0" xr:uid="{00000000-0006-0000-0500-000008010000}">
      <text>
        <r>
          <rPr>
            <sz val="11"/>
            <color rgb="FF000000"/>
            <rFont val="Calibri"/>
          </rPr>
          <t>despite there being barely any Sprechgesang or merger of singing to speaking , there is rather a prominent focus on singing ( singing scales, familiar songs, …)
still, their treatment qualifies as a variation on MIT. SIPARI as well includes breathing exercises (the A in SIPARI refers to the German word for "breath"), thus SIPARI is prolly the closest variation.
thus, include</t>
        </r>
      </text>
    </comment>
    <comment ref="Z338" authorId="0" shapeId="0" xr:uid="{00000000-0006-0000-0500-000009010000}">
      <text>
        <r>
          <rPr>
            <sz val="11"/>
            <color rgb="FF000000"/>
            <rFont val="Calibri"/>
          </rPr>
          <t>sum of 4 items, assuming range 0-10</t>
        </r>
      </text>
    </comment>
    <comment ref="AB338" authorId="0" shapeId="0" xr:uid="{00000000-0006-0000-0500-00000A010000}">
      <text>
        <r>
          <rPr>
            <sz val="11"/>
            <color rgb="FF000000"/>
            <rFont val="Calibri"/>
          </rPr>
          <t>post value considered to be at the very end of the treatment, thus after the 3rd semester</t>
        </r>
      </text>
    </comment>
    <comment ref="O339" authorId="0" shapeId="0" xr:uid="{00000000-0006-0000-0500-00000B010000}">
      <text>
        <r>
          <rPr>
            <sz val="11"/>
            <color rgb="FF000000"/>
            <rFont val="Calibri"/>
          </rPr>
          <t>despite there being barely any Sprechgesang or merger of singing to speaking , there is rather a prominent focus on singing ( singing scales, familiar songs, …)
still, their treatment qualifies as a variation on MIT. SIPARI as well includes breathing exercises (the A in SIPARI refers to the German word for "breath"), thus SIPARI is prolly the closest variation.
thus, include</t>
        </r>
      </text>
    </comment>
    <comment ref="Y340" authorId="0" shapeId="0" xr:uid="{00000000-0006-0000-0500-00000C010000}">
      <text>
        <r>
          <rPr>
            <sz val="11"/>
            <color rgb="FF000000"/>
            <rFont val="Calibri"/>
          </rPr>
          <t>treating this as Spontaneous Speech, range 0-20</t>
        </r>
      </text>
    </comment>
    <comment ref="C347" authorId="0" shapeId="0" xr:uid="{00000000-0006-0000-0500-00000D010000}">
      <text>
        <r>
          <rPr>
            <sz val="11"/>
            <color rgb="FF000000"/>
            <rFont val="Calibri"/>
          </rPr>
          <t>emailed author on 23.07.20 and 11.09.20, to ask for score ranges</t>
        </r>
      </text>
    </comment>
    <comment ref="C348" authorId="0" shapeId="0" xr:uid="{00000000-0006-0000-0500-00000E010000}">
      <text>
        <r>
          <rPr>
            <sz val="11"/>
            <color rgb="FF000000"/>
            <rFont val="Calibri"/>
          </rPr>
          <t>emailed author on 23.07.20 and 11.09.20, to ask for score ranges</t>
        </r>
      </text>
    </comment>
    <comment ref="C349" authorId="0" shapeId="0" xr:uid="{00000000-0006-0000-0500-00000F010000}">
      <text>
        <r>
          <rPr>
            <sz val="11"/>
            <color rgb="FF000000"/>
            <rFont val="Calibri"/>
          </rPr>
          <t>emailed author on 23.07.20 and 11.09.20, to ask for score ranges</t>
        </r>
      </text>
    </comment>
    <comment ref="C350" authorId="0" shapeId="0" xr:uid="{00000000-0006-0000-0500-000010010000}">
      <text>
        <r>
          <rPr>
            <sz val="11"/>
            <color rgb="FF000000"/>
            <rFont val="Calibri"/>
          </rPr>
          <t>emailed author on 23.07.20 and 11.09.20, to ask for score ranges</t>
        </r>
      </text>
    </comment>
    <comment ref="C351" authorId="0" shapeId="0" xr:uid="{00000000-0006-0000-0500-000011010000}">
      <text>
        <r>
          <rPr>
            <sz val="11"/>
            <color rgb="FF000000"/>
            <rFont val="Calibri"/>
          </rPr>
          <t>emailed author on 23.07.20 and 11.09.20, to ask for score ranges</t>
        </r>
      </text>
    </comment>
    <comment ref="C352" authorId="0" shapeId="0" xr:uid="{00000000-0006-0000-0500-000012010000}">
      <text>
        <r>
          <rPr>
            <sz val="11"/>
            <color rgb="FF000000"/>
            <rFont val="Calibri"/>
          </rPr>
          <t>emailed author on 23.07.20 and 11.09.20, to ask for score ranges</t>
        </r>
      </text>
    </comment>
    <comment ref="C353" authorId="0" shapeId="0" xr:uid="{00000000-0006-0000-0500-000013010000}">
      <text>
        <r>
          <rPr>
            <sz val="11"/>
            <color rgb="FF000000"/>
            <rFont val="Calibri"/>
          </rPr>
          <t>emailed author on 23.07.20 and 11.09.20, to ask for score ranges</t>
        </r>
      </text>
    </comment>
  </commentList>
</comments>
</file>

<file path=xl/sharedStrings.xml><?xml version="1.0" encoding="utf-8"?>
<sst xmlns="http://schemas.openxmlformats.org/spreadsheetml/2006/main" count="4105" uniqueCount="313">
  <si>
    <t>Study type</t>
  </si>
  <si>
    <t>1st auth</t>
  </si>
  <si>
    <t>Year</t>
  </si>
  <si>
    <t>Title</t>
  </si>
  <si>
    <t>IPD</t>
  </si>
  <si>
    <t>MIT variant</t>
  </si>
  <si>
    <t>case series</t>
  </si>
  <si>
    <t>Akanuma</t>
  </si>
  <si>
    <t>Singing can improve speech function in aphasics associated with intact right basal ganglia and preserve right temporal glucose metabolism: Implications for singing therapy indication</t>
  </si>
  <si>
    <t>-</t>
  </si>
  <si>
    <t>singing therapy</t>
  </si>
  <si>
    <t>Belin</t>
  </si>
  <si>
    <t>Recovery from nonfluent aphasia after melodic intonation therapy: A PET study</t>
  </si>
  <si>
    <t>TMR</t>
  </si>
  <si>
    <t>single case</t>
  </si>
  <si>
    <t xml:space="preserve">Bitan </t>
  </si>
  <si>
    <t>Changes in Resting-State Connectivity following Melody-Based Therapy in a Patient with Aphasia</t>
  </si>
  <si>
    <t>MMIT</t>
  </si>
  <si>
    <t>uncontrolled before and after study</t>
  </si>
  <si>
    <t>Cortese</t>
  </si>
  <si>
    <t>Rehabilitation of aphasia: application of melodic-rhythmic therapy to Italian language</t>
  </si>
  <si>
    <t>MRT</t>
  </si>
  <si>
    <t>Haro-Martínez</t>
  </si>
  <si>
    <t>Adaptation of melodic intonation therapy to Spanish: a feasibility pilot study</t>
  </si>
  <si>
    <t>MIT</t>
  </si>
  <si>
    <t>RCT</t>
  </si>
  <si>
    <t>Melodic intonation therapy in post-stroke nonfluent aphasia: a randomized pilot trial</t>
  </si>
  <si>
    <t>Hatayama</t>
  </si>
  <si>
    <t>Music intonation therapy is effective for speech output in a patient with non‐fluent aphasia in a chronic stage</t>
  </si>
  <si>
    <t>Homan</t>
  </si>
  <si>
    <t>A Combination of Therapeutic Techniques: Severe Broca’s Aphasia</t>
  </si>
  <si>
    <t>Hurkmans</t>
  </si>
  <si>
    <t>The effectiveness of Speech–Music Therapy for Aphasia (SMTA) in five speakers with Apraxia of Speech and aphasia</t>
  </si>
  <si>
    <t>SMTA</t>
  </si>
  <si>
    <t>Jungblut</t>
  </si>
  <si>
    <t>Paving the Way for Speech: Voice-Training-Induced Plasticity in Chronic Aphasia and Apraxia of Speech—Three Single Cases</t>
  </si>
  <si>
    <t>SIPARI</t>
  </si>
  <si>
    <t>Naeser</t>
  </si>
  <si>
    <t>CT Scan Lesion Localization and Response to Melodic Intonation Therapy with Nonfluent Aphasia Cases</t>
  </si>
  <si>
    <t>Primassin</t>
  </si>
  <si>
    <t>Melodische Intonationstherapie bei einer aphasischen Patientin in der (Post-) Akutphase</t>
  </si>
  <si>
    <t xml:space="preserve">Slavin </t>
  </si>
  <si>
    <t>A Case Study Using a Multimodal Approach to Melodic Intonation Therapy</t>
  </si>
  <si>
    <t>controlled before and after study</t>
  </si>
  <si>
    <t>Stahl</t>
  </si>
  <si>
    <t>How to engage the right brain hemisphere in aphasics without even singing: evidence for two paths of speech recovery</t>
  </si>
  <si>
    <t>Tabei</t>
  </si>
  <si>
    <t>Improved Neural Processing Efficiency in a Chronic Aphasia Patient Following Melodic Intonation Therapy: A Neuropsychological and Functional MRI Study</t>
  </si>
  <si>
    <t>van de Sandt-Koenderman</t>
  </si>
  <si>
    <t>Language lateralisation after Melodic Intonation Therapy: an fMRI study in subacute and chronic aphasia</t>
  </si>
  <si>
    <t>van der Meulen</t>
  </si>
  <si>
    <t>Melodic Intonation Therapy: Present Controversies and Future Opportunities</t>
  </si>
  <si>
    <t>The Efficacy and Timing of Melodic Intonation Therapy in Subacute Aphasia</t>
  </si>
  <si>
    <t>Melodic Intonation Therapy in Chronic Aphasia: Evidence from a Pilot Randomized Controlled Trial</t>
  </si>
  <si>
    <t>Wilson</t>
  </si>
  <si>
    <t>Preserved singing in aphasia: a case study of the eﬃcacy of the Melodic Intonation Therapy</t>
  </si>
  <si>
    <t>palliative MIT (pMIT)</t>
  </si>
  <si>
    <t>Zumbansen</t>
  </si>
  <si>
    <t>The Combination of Rhythm and Pitch Can Account for the Beneficial Effect of Melodic Intonation Therapy on Connected Speech Improvements in Broca’s Aphasia</t>
  </si>
  <si>
    <t xml:space="preserve"> </t>
  </si>
  <si>
    <t>Study</t>
  </si>
  <si>
    <t>?</t>
  </si>
  <si>
    <t>Lim</t>
  </si>
  <si>
    <t>The Therapeutic Effect of Neurologic Music Therapy and Speech Language Therapy in Post-Stroke Aphasic Patients</t>
  </si>
  <si>
    <t>Treatment group (MIT)</t>
  </si>
  <si>
    <t>Control group (if any)</t>
  </si>
  <si>
    <t>Treatment (MIT) details</t>
  </si>
  <si>
    <t>Measures</t>
  </si>
  <si>
    <t>MIT: T1 (raw)</t>
  </si>
  <si>
    <t>MIT: T2 (raw)</t>
  </si>
  <si>
    <t>MIT:T1 (POMP)</t>
  </si>
  <si>
    <t>MIT:T2 (POMP)</t>
  </si>
  <si>
    <t>Ctrl: T1 (raw)</t>
  </si>
  <si>
    <t>Ctrl: T2 (raw)</t>
  </si>
  <si>
    <t>Ctrl:T1 (POMP)</t>
  </si>
  <si>
    <t>Ctrl:T2 (POMP)</t>
  </si>
  <si>
    <t>MIT: T2-T1</t>
  </si>
  <si>
    <t>Ctrl: T2-T1</t>
  </si>
  <si>
    <t>N|groupMIT</t>
  </si>
  <si>
    <t>Identity|groupMIT</t>
  </si>
  <si>
    <t>Age|µ|groupMIT</t>
  </si>
  <si>
    <t>Age|SD|groupMIT</t>
  </si>
  <si>
    <t>% male|groupMIT</t>
  </si>
  <si>
    <t>Aetiology|groupMIT</t>
  </si>
  <si>
    <t>Stage|groupMIT</t>
  </si>
  <si>
    <t>Aphasia|type|groupMIT</t>
  </si>
  <si>
    <t>Aphasia|severity|groupMIT</t>
  </si>
  <si>
    <t>Lesion(s)|hemi|groupMIT</t>
  </si>
  <si>
    <t>Lesion(s)|regions|groupMIT</t>
  </si>
  <si>
    <t>MPO|µ|groupMIT</t>
  </si>
  <si>
    <t>MPO|SD|groupMIT</t>
  </si>
  <si>
    <t>N|groupC</t>
  </si>
  <si>
    <t>Identity|groupC</t>
  </si>
  <si>
    <t>Age|µ|groupC</t>
  </si>
  <si>
    <t>Age|SD|groupC</t>
  </si>
  <si>
    <t>Age|range|groupC</t>
  </si>
  <si>
    <t>% male|groupC</t>
  </si>
  <si>
    <t>Aetiology|groupC</t>
  </si>
  <si>
    <t>Stage|groupC</t>
  </si>
  <si>
    <t>Aphasia|type|groupC</t>
  </si>
  <si>
    <t>Aphasia|severity|groupC</t>
  </si>
  <si>
    <t>Lesion(s)|hemi|groupC</t>
  </si>
  <si>
    <t>Lesion(s)|regions|groupC</t>
  </si>
  <si>
    <t>MPO|µ|groupC</t>
  </si>
  <si>
    <t>MPO|SD|groupC</t>
  </si>
  <si>
    <t>Treatment|groupC</t>
  </si>
  <si>
    <t>Orig MIT</t>
  </si>
  <si>
    <t>Lang</t>
  </si>
  <si>
    <t>h/day</t>
  </si>
  <si>
    <t>days/w</t>
  </si>
  <si>
    <t>Σweeks</t>
  </si>
  <si>
    <t>Σsess</t>
  </si>
  <si>
    <t>Σh</t>
  </si>
  <si>
    <t>h/week</t>
  </si>
  <si>
    <t>Test battery</t>
  </si>
  <si>
    <t>Task / subtest</t>
  </si>
  <si>
    <t>t1|raw|µ|groupMIT</t>
  </si>
  <si>
    <t>t1|raw|SD|groupMIT</t>
  </si>
  <si>
    <t>t2|raw|µ|groupMIT</t>
  </si>
  <si>
    <t>t2|raw|SD|groupMIT</t>
  </si>
  <si>
    <t>t1|POMP|µ|groupMIT</t>
  </si>
  <si>
    <t>t1|POMP|SD|groupMIT</t>
  </si>
  <si>
    <t>t2|POMP|µ|groupMIT</t>
  </si>
  <si>
    <t>t2|POMP|SD|groupMIT</t>
  </si>
  <si>
    <t>t1|raw|µ|groupC</t>
  </si>
  <si>
    <t>t1|raw|SD|groupC</t>
  </si>
  <si>
    <t>t2|raw|µ|groupC</t>
  </si>
  <si>
    <t>t2|raw|SD|groupC</t>
  </si>
  <si>
    <t>t1|POMP|µ|groupC</t>
  </si>
  <si>
    <t>t1|POMP|SD|groupC</t>
  </si>
  <si>
    <t>t2|POMP|µ|groupC</t>
  </si>
  <si>
    <t>t2|POMP|SD|groupC</t>
  </si>
  <si>
    <t>diff|µ|groupMIT</t>
  </si>
  <si>
    <t>diff|SD|groupMIT</t>
  </si>
  <si>
    <t>diff|µ|groupC</t>
  </si>
  <si>
    <t>diff|SD|groupC</t>
  </si>
  <si>
    <t>mixed</t>
  </si>
  <si>
    <t>EN</t>
  </si>
  <si>
    <t>MD</t>
  </si>
  <si>
    <t>BDAE</t>
  </si>
  <si>
    <t>phrase length</t>
  </si>
  <si>
    <t>grammatical form</t>
  </si>
  <si>
    <t>articulatory agility</t>
  </si>
  <si>
    <t>auditory comprehension</t>
  </si>
  <si>
    <t/>
  </si>
  <si>
    <t>range 40-58</t>
  </si>
  <si>
    <t>Subacute to chronic</t>
  </si>
  <si>
    <t>LH</t>
  </si>
  <si>
    <t>MCA</t>
  </si>
  <si>
    <t>FR</t>
  </si>
  <si>
    <t>range 40-59</t>
  </si>
  <si>
    <t>verbal expression</t>
  </si>
  <si>
    <t>range 40-60</t>
  </si>
  <si>
    <t xml:space="preserve">aphasia severity </t>
  </si>
  <si>
    <t>NL</t>
  </si>
  <si>
    <t>__trained</t>
  </si>
  <si>
    <t>correct syllables per test-phrase</t>
  </si>
  <si>
    <t>__untrained</t>
  </si>
  <si>
    <t>correct syllables across test-phrases</t>
  </si>
  <si>
    <t>stroke</t>
  </si>
  <si>
    <t>moderate to severe</t>
  </si>
  <si>
    <t>ANELT</t>
  </si>
  <si>
    <t>intelligibility</t>
  </si>
  <si>
    <t>comprehensibility</t>
  </si>
  <si>
    <t>AAT</t>
  </si>
  <si>
    <t>repetition</t>
  </si>
  <si>
    <t>token test</t>
  </si>
  <si>
    <t>DIAS</t>
  </si>
  <si>
    <t>articulation of phonemes</t>
  </si>
  <si>
    <t>diadockokinesis (ddk)</t>
  </si>
  <si>
    <t>articulation of words</t>
  </si>
  <si>
    <t>JP</t>
  </si>
  <si>
    <t>SLTA</t>
  </si>
  <si>
    <t>picture (manga) description test</t>
  </si>
  <si>
    <t>chronic</t>
  </si>
  <si>
    <t>non-fluent</t>
  </si>
  <si>
    <t>ES</t>
  </si>
  <si>
    <t>Group1</t>
  </si>
  <si>
    <t>Group2</t>
  </si>
  <si>
    <t>"control therapy"</t>
  </si>
  <si>
    <t xml:space="preserve">verbal communication </t>
  </si>
  <si>
    <t>naming</t>
  </si>
  <si>
    <t>Non-ﬂuent</t>
  </si>
  <si>
    <t>occasional low-intensity standard therapy</t>
  </si>
  <si>
    <t>none or "waiting list treatment"</t>
  </si>
  <si>
    <t>MIT_Chronic</t>
  </si>
  <si>
    <t>NMT</t>
  </si>
  <si>
    <t>KR</t>
  </si>
  <si>
    <t>WAB</t>
  </si>
  <si>
    <t>aphasia quotient (aq)</t>
  </si>
  <si>
    <t>spontaneous speech</t>
  </si>
  <si>
    <t>MIT_subacute</t>
  </si>
  <si>
    <t>SLT_Chronic</t>
  </si>
  <si>
    <t>speech language therapy (SLT)</t>
  </si>
  <si>
    <t>SLT_subacute</t>
  </si>
  <si>
    <t>Chronic</t>
  </si>
  <si>
    <t>severe</t>
  </si>
  <si>
    <t>IT</t>
  </si>
  <si>
    <t>putamen</t>
  </si>
  <si>
    <t>reading</t>
  </si>
  <si>
    <t>writing</t>
  </si>
  <si>
    <t>DE</t>
  </si>
  <si>
    <t>see IPD sheet</t>
  </si>
  <si>
    <t>A case study of melodic intonation therapy (MIT) in the subacute stage of aphasia: early re-re activation of left hemisphere structures</t>
  </si>
  <si>
    <t>Aetiology</t>
  </si>
  <si>
    <t>Stage</t>
  </si>
  <si>
    <t>Fluency</t>
  </si>
  <si>
    <t>Repetition</t>
  </si>
  <si>
    <t>Naming</t>
  </si>
  <si>
    <t>Reading</t>
  </si>
  <si>
    <t>Writing</t>
  </si>
  <si>
    <t>Broca</t>
  </si>
  <si>
    <t>auditory commands</t>
  </si>
  <si>
    <t>complex auditory material</t>
  </si>
  <si>
    <t>reading comprehension</t>
  </si>
  <si>
    <t>Patient</t>
  </si>
  <si>
    <t>Treatment variant and dosage</t>
  </si>
  <si>
    <t>Test and its categorisation (cf categScheme)</t>
  </si>
  <si>
    <t>t1</t>
  </si>
  <si>
    <t>t2</t>
  </si>
  <si>
    <t>t2-t1</t>
  </si>
  <si>
    <t>Dodgy</t>
  </si>
  <si>
    <t>#</t>
  </si>
  <si>
    <t>Age</t>
  </si>
  <si>
    <t>Sex</t>
  </si>
  <si>
    <t>Aphasia|type</t>
  </si>
  <si>
    <t>Aphasia|severity</t>
  </si>
  <si>
    <t>Lesions|hemi</t>
  </si>
  <si>
    <t>Lesion|regions</t>
  </si>
  <si>
    <t>MPO</t>
  </si>
  <si>
    <t>t1_raw</t>
  </si>
  <si>
    <t>t1_POMP</t>
  </si>
  <si>
    <t>t2_raw</t>
  </si>
  <si>
    <t>t2_POMP</t>
  </si>
  <si>
    <t>diff_Raw</t>
  </si>
  <si>
    <t>diff_POMP</t>
  </si>
  <si>
    <t>POMP_sample_max</t>
  </si>
  <si>
    <t>m</t>
  </si>
  <si>
    <t>Broca’s aphasia</t>
  </si>
  <si>
    <t>moderate</t>
  </si>
  <si>
    <t>yes</t>
  </si>
  <si>
    <t>non fluent</t>
  </si>
  <si>
    <t>mild</t>
  </si>
  <si>
    <t>LH BG, Broca</t>
  </si>
  <si>
    <t>Bil BG, Broca</t>
  </si>
  <si>
    <t>fluent</t>
  </si>
  <si>
    <t>LH BG, Temporal</t>
  </si>
  <si>
    <t>LH Temporal</t>
  </si>
  <si>
    <t>f</t>
  </si>
  <si>
    <t>Bil BG</t>
  </si>
  <si>
    <t>LH BG, Broca, Temporal</t>
  </si>
  <si>
    <t>PCA</t>
  </si>
  <si>
    <t>global</t>
  </si>
  <si>
    <t>RH</t>
  </si>
  <si>
    <t>Wernicke</t>
  </si>
  <si>
    <t>token</t>
  </si>
  <si>
    <t>diadockokinesis (DDK)</t>
  </si>
  <si>
    <t>written language</t>
  </si>
  <si>
    <t>written comprehension</t>
  </si>
  <si>
    <t>communication</t>
  </si>
  <si>
    <t>prosody</t>
  </si>
  <si>
    <t>automatic language</t>
  </si>
  <si>
    <t>semantic language</t>
  </si>
  <si>
    <t>phonetic language</t>
  </si>
  <si>
    <t>syntactic language</t>
  </si>
  <si>
    <t>HWL</t>
  </si>
  <si>
    <t>phonetic structure</t>
  </si>
  <si>
    <t>phonemic structure</t>
  </si>
  <si>
    <t>speech fluency</t>
  </si>
  <si>
    <t>number of assessable items</t>
  </si>
  <si>
    <t>Stroke</t>
  </si>
  <si>
    <t>Acute</t>
  </si>
  <si>
    <t>proportion of words correct</t>
  </si>
  <si>
    <t>M</t>
  </si>
  <si>
    <t>B: Broca's aphasia</t>
  </si>
  <si>
    <t>F</t>
  </si>
  <si>
    <t>G: Global aphasia</t>
  </si>
  <si>
    <t>BG</t>
  </si>
  <si>
    <t>S1</t>
  </si>
  <si>
    <t>Subacute</t>
  </si>
  <si>
    <t>S2</t>
  </si>
  <si>
    <t>S3</t>
  </si>
  <si>
    <t>S4</t>
  </si>
  <si>
    <t>S5</t>
  </si>
  <si>
    <t>C1</t>
  </si>
  <si>
    <t>C2</t>
  </si>
  <si>
    <t>C3</t>
  </si>
  <si>
    <t>C4</t>
  </si>
  <si>
    <t>–</t>
  </si>
  <si>
    <t>Broca's aphasia</t>
  </si>
  <si>
    <t>Spontaneous speech</t>
  </si>
  <si>
    <t>Auditory comprehension</t>
  </si>
  <si>
    <t>Naming and word finding</t>
  </si>
  <si>
    <t>Aphasia quotient</t>
  </si>
  <si>
    <t>TBI</t>
  </si>
  <si>
    <t>nonfluent aphasia, apraxia</t>
  </si>
  <si>
    <t xml:space="preserve">moderate-severe </t>
  </si>
  <si>
    <t>BNT</t>
  </si>
  <si>
    <t>PALPA</t>
  </si>
  <si>
    <t>(no particular subtests)</t>
  </si>
  <si>
    <t>acute</t>
  </si>
  <si>
    <t>apraxia, aphasia</t>
  </si>
  <si>
    <t xml:space="preserve">AABT </t>
  </si>
  <si>
    <t>BLIKO = Aufforderungen zu Blick- und Kopfbewegungen</t>
  </si>
  <si>
    <t>MUMO = Aufforderungen zu Mundbewegungen</t>
  </si>
  <si>
    <t>SIREI = Singen, Reihen- und Floskelsprechen</t>
  </si>
  <si>
    <t>IDENT = Identifizieren von Objekten</t>
  </si>
  <si>
    <t>BENENN = Benennen von Objekten</t>
  </si>
  <si>
    <t>nonfluent aphasiaa, apraxia</t>
  </si>
  <si>
    <t>mild-moderate</t>
  </si>
  <si>
    <t>Auditory Comprehension</t>
  </si>
  <si>
    <t>cerebrovascular disease</t>
  </si>
  <si>
    <t>par, temp, 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</si>
</sst>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5">
    <font>
      <sz val="11"/>
      <color rgb="FF000000"/>
      <name val="Calibri"/>
    </font>
    <font>
      <sz val="11"/>
      <name val="Calibri"/>
    </font>
    <font>
      <b/>
      <sz val="11"/>
      <name val="Calibri"/>
    </font>
    <font>
      <sz val="11"/>
      <name val="Calibri"/>
    </font>
    <font>
      <sz val="11"/>
      <name val="Calibri"/>
    </font>
    <font>
      <b/>
      <sz val="11"/>
      <name val="Calibri"/>
    </font>
    <font>
      <sz val="11"/>
      <color rgb="FFFF0000"/>
      <name val="Calibri"/>
    </font>
    <font>
      <sz val="11"/>
      <color rgb="FF000000"/>
      <name val="Docs-Calibri"/>
    </font>
    <font>
      <b/>
      <sz val="11"/>
      <color rgb="FFB7B7B7"/>
      <name val="Calibri"/>
    </font>
    <font>
      <b/>
      <sz val="11"/>
      <color rgb="FF000000"/>
      <name val="Calibri"/>
    </font>
    <font>
      <sz val="11"/>
      <color rgb="FFB7B7B7"/>
      <name val="Calibri"/>
    </font>
    <font>
      <i/>
      <sz val="15"/>
      <color rgb="FFFF0000"/>
      <name val="Calibri"/>
    </font>
    <font>
      <i/>
      <sz val="11"/>
      <name val="Calibri"/>
    </font>
    <font>
      <i/>
      <sz val="11"/>
      <name val="Calibri"/>
    </font>
    <font>
      <sz val="11"/>
      <name val="Arial"/>
    </font>
  </fonts>
  <fills count="15">
    <fill>
      <patternFill patternType="none"/>
    </fill>
    <fill>
      <patternFill patternType="gray125"/>
    </fill>
    <fill>
      <patternFill patternType="solid">
        <fgColor rgb="FFF3F3F3"/>
        <bgColor rgb="FFF3F3F3"/>
      </patternFill>
    </fill>
    <fill>
      <patternFill patternType="solid">
        <fgColor rgb="FFFF0000"/>
        <bgColor rgb="FFFF0000"/>
      </patternFill>
    </fill>
    <fill>
      <patternFill patternType="solid">
        <fgColor rgb="FF980000"/>
        <bgColor rgb="FF980000"/>
      </patternFill>
    </fill>
    <fill>
      <patternFill patternType="solid">
        <fgColor rgb="FFFFFF00"/>
        <bgColor rgb="FFFFFF00"/>
      </patternFill>
    </fill>
    <fill>
      <patternFill patternType="solid">
        <fgColor rgb="FF00FFFF"/>
        <bgColor rgb="FF00FFFF"/>
      </patternFill>
    </fill>
    <fill>
      <patternFill patternType="solid">
        <fgColor rgb="FFFF9900"/>
        <bgColor rgb="FFFF9900"/>
      </patternFill>
    </fill>
    <fill>
      <patternFill patternType="solid">
        <fgColor rgb="FFEAD1DC"/>
        <bgColor rgb="FFEAD1DC"/>
      </patternFill>
    </fill>
    <fill>
      <patternFill patternType="solid">
        <fgColor rgb="FFE6B8AF"/>
        <bgColor rgb="FFE6B8AF"/>
      </patternFill>
    </fill>
    <fill>
      <patternFill patternType="solid">
        <fgColor rgb="FF00FF00"/>
        <bgColor rgb="FF00FF00"/>
      </patternFill>
    </fill>
    <fill>
      <patternFill patternType="solid">
        <fgColor rgb="FF0B5394"/>
        <bgColor rgb="FF0B5394"/>
      </patternFill>
    </fill>
    <fill>
      <patternFill patternType="solid">
        <fgColor rgb="FFFFFFFF"/>
        <bgColor rgb="FFFFFFFF"/>
      </patternFill>
    </fill>
    <fill>
      <patternFill patternType="solid">
        <fgColor rgb="FFB7B7B7"/>
        <bgColor rgb="FFB7B7B7"/>
      </patternFill>
    </fill>
    <fill>
      <patternFill patternType="solid">
        <fgColor rgb="FF783F04"/>
        <bgColor rgb="FF783F04"/>
      </patternFill>
    </fill>
  </fills>
  <borders count="1">
    <border>
      <left/>
      <right/>
      <top/>
      <bottom/>
      <diagonal/>
    </border>
  </borders>
  <cellStyleXfs count="1">
    <xf numFmtId="0" fontId="0" fillId="0" borderId="0"/>
  </cellStyleXfs>
  <cellXfs count="152">
    <xf numFmtId="0" fontId="0" fillId="0" borderId="0" xfId="0" applyFont="1" applyAlignme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2" fillId="2" borderId="0" xfId="0" applyFont="1" applyFill="1" applyAlignment="1">
      <alignment horizontal="center" vertical="center" wrapText="1"/>
    </xf>
    <xf numFmtId="0" fontId="1" fillId="2" borderId="0" xfId="0" applyFont="1" applyFill="1"/>
    <xf numFmtId="0" fontId="2" fillId="3" borderId="0" xfId="0" applyFont="1" applyFill="1" applyAlignment="1">
      <alignment horizontal="left" vertical="center"/>
    </xf>
    <xf numFmtId="0" fontId="2" fillId="3" borderId="0" xfId="0" applyFont="1" applyFill="1" applyAlignment="1">
      <alignment horizontal="left" vertical="center"/>
    </xf>
    <xf numFmtId="0" fontId="2" fillId="4" borderId="0" xfId="0" applyFont="1" applyFill="1" applyAlignment="1">
      <alignment horizontal="left" vertical="center"/>
    </xf>
    <xf numFmtId="0" fontId="2" fillId="5" borderId="0" xfId="0" applyFont="1" applyFill="1" applyAlignment="1">
      <alignment horizontal="lef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2" fillId="7" borderId="0" xfId="0" applyFont="1" applyFill="1" applyAlignment="1">
      <alignment horizontal="left" vertical="center"/>
    </xf>
    <xf numFmtId="0" fontId="2" fillId="8" borderId="0" xfId="0" applyFont="1" applyFill="1" applyAlignment="1">
      <alignment horizontal="left" vertical="center"/>
    </xf>
    <xf numFmtId="2" fontId="2" fillId="9" borderId="0" xfId="0" applyNumberFormat="1" applyFont="1" applyFill="1" applyAlignment="1">
      <alignment horizontal="left" vertical="center"/>
    </xf>
    <xf numFmtId="2" fontId="2" fillId="9" borderId="0" xfId="0" applyNumberFormat="1" applyFont="1" applyFill="1" applyAlignment="1">
      <alignment horizontal="center" vertical="center"/>
    </xf>
    <xf numFmtId="2" fontId="2" fillId="10" borderId="0" xfId="0" applyNumberFormat="1" applyFont="1" applyFill="1" applyAlignment="1">
      <alignment horizontal="left" vertical="center"/>
    </xf>
    <xf numFmtId="2" fontId="2" fillId="10" borderId="0" xfId="0" applyNumberFormat="1" applyFont="1" applyFill="1" applyAlignment="1">
      <alignment horizontal="center" vertical="center"/>
    </xf>
    <xf numFmtId="0" fontId="2" fillId="0" borderId="0" xfId="0" applyFont="1" applyAlignment="1">
      <alignment horizontal="left" vertical="center" wrapText="1"/>
    </xf>
    <xf numFmtId="2" fontId="2" fillId="0" borderId="0" xfId="0" applyNumberFormat="1" applyFont="1" applyAlignment="1">
      <alignment horizontal="left" vertical="center" wrapText="1"/>
    </xf>
    <xf numFmtId="49" fontId="2" fillId="0" borderId="0" xfId="0" applyNumberFormat="1" applyFont="1" applyAlignment="1">
      <alignment horizontal="left" vertical="center"/>
    </xf>
    <xf numFmtId="0" fontId="2" fillId="0" borderId="0" xfId="0" applyFont="1" applyAlignment="1">
      <alignment horizontal="left" vertical="center"/>
    </xf>
    <xf numFmtId="2" fontId="2" fillId="0" borderId="0" xfId="0" applyNumberFormat="1" applyFont="1" applyAlignment="1">
      <alignment horizontal="left" vertical="center" wrapText="1"/>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2" fontId="3" fillId="0" borderId="0" xfId="0" applyNumberFormat="1" applyFont="1" applyAlignment="1">
      <alignment horizontal="center" vertical="center"/>
    </xf>
    <xf numFmtId="165"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center" vertical="center" wrapText="1"/>
    </xf>
    <xf numFmtId="2" fontId="1" fillId="0" borderId="0" xfId="0" applyNumberFormat="1" applyFont="1" applyAlignment="1">
      <alignment horizontal="center" vertical="center"/>
    </xf>
    <xf numFmtId="2" fontId="3" fillId="0" borderId="0" xfId="0" applyNumberFormat="1" applyFont="1" applyAlignment="1">
      <alignment horizontal="center"/>
    </xf>
    <xf numFmtId="2" fontId="3" fillId="0" borderId="0" xfId="0" applyNumberFormat="1" applyFont="1" applyAlignment="1">
      <alignment horizontal="center" vertical="center"/>
    </xf>
    <xf numFmtId="2" fontId="6" fillId="0" borderId="0" xfId="0" applyNumberFormat="1" applyFont="1" applyAlignment="1">
      <alignment horizontal="center"/>
    </xf>
    <xf numFmtId="0" fontId="3" fillId="0" borderId="0" xfId="0" applyFont="1" applyAlignment="1">
      <alignment horizontal="center" vertical="center"/>
    </xf>
    <xf numFmtId="2" fontId="3" fillId="0" borderId="0" xfId="0" applyNumberFormat="1" applyFont="1" applyAlignment="1">
      <alignment horizontal="center"/>
    </xf>
    <xf numFmtId="2" fontId="1" fillId="0" borderId="0" xfId="0" applyNumberFormat="1" applyFont="1" applyAlignment="1">
      <alignment horizontal="center"/>
    </xf>
    <xf numFmtId="2" fontId="3" fillId="0" borderId="0" xfId="0" applyNumberFormat="1"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1" fillId="0" borderId="0" xfId="0" applyFont="1" applyAlignment="1"/>
    <xf numFmtId="2" fontId="0" fillId="0" borderId="0" xfId="0" applyNumberFormat="1" applyFont="1" applyAlignment="1">
      <alignment horizontal="center"/>
    </xf>
    <xf numFmtId="165" fontId="3" fillId="0" borderId="0" xfId="0" applyNumberFormat="1" applyFont="1" applyAlignment="1">
      <alignment horizontal="center" vertical="center"/>
    </xf>
    <xf numFmtId="0" fontId="1" fillId="0" borderId="0" xfId="0" applyFont="1" applyAlignment="1">
      <alignment horizontal="center" vertical="center"/>
    </xf>
    <xf numFmtId="2" fontId="7" fillId="12" borderId="0" xfId="0" applyNumberFormat="1" applyFont="1" applyFill="1" applyAlignment="1">
      <alignment horizontal="center"/>
    </xf>
    <xf numFmtId="0" fontId="1" fillId="0" borderId="0" xfId="0" applyFont="1" applyAlignment="1">
      <alignment horizontal="center" vertical="center" wrapText="1"/>
    </xf>
    <xf numFmtId="2" fontId="1" fillId="0" borderId="0" xfId="0" applyNumberFormat="1" applyFont="1" applyAlignment="1">
      <alignment horizontal="center" vertical="center"/>
    </xf>
    <xf numFmtId="0" fontId="7" fillId="12" borderId="0" xfId="0" applyFont="1" applyFill="1" applyAlignment="1">
      <alignment horizontal="center"/>
    </xf>
    <xf numFmtId="2" fontId="1" fillId="0" borderId="0" xfId="0" applyNumberFormat="1" applyFont="1" applyAlignment="1">
      <alignment horizontal="center" vertical="center"/>
    </xf>
    <xf numFmtId="0" fontId="1" fillId="0" borderId="0" xfId="0" applyFont="1" applyAlignment="1">
      <alignment horizontal="center" vertical="center"/>
    </xf>
    <xf numFmtId="9" fontId="3" fillId="0" borderId="0" xfId="0" applyNumberFormat="1" applyFont="1" applyAlignment="1">
      <alignment horizontal="center" vertical="center"/>
    </xf>
    <xf numFmtId="2" fontId="3" fillId="13" borderId="0" xfId="0" applyNumberFormat="1" applyFont="1" applyFill="1" applyAlignment="1">
      <alignment horizontal="center" vertical="center"/>
    </xf>
    <xf numFmtId="2" fontId="0" fillId="13" borderId="0" xfId="0" applyNumberFormat="1" applyFont="1" applyFill="1" applyAlignment="1">
      <alignment horizontal="center"/>
    </xf>
    <xf numFmtId="165" fontId="1" fillId="0" borderId="0" xfId="0" applyNumberFormat="1" applyFont="1" applyAlignment="1">
      <alignment horizontal="center"/>
    </xf>
    <xf numFmtId="0" fontId="0" fillId="0" borderId="0" xfId="0" applyFont="1" applyAlignment="1">
      <alignment horizontal="center"/>
    </xf>
    <xf numFmtId="0" fontId="0" fillId="0" borderId="0" xfId="0" applyFont="1" applyAlignment="1">
      <alignment horizontal="right"/>
    </xf>
    <xf numFmtId="2" fontId="0" fillId="0" borderId="0" xfId="0" applyNumberFormat="1" applyFont="1" applyAlignment="1">
      <alignment horizontal="right"/>
    </xf>
    <xf numFmtId="0" fontId="1" fillId="0" borderId="0" xfId="0" applyFont="1" applyAlignment="1"/>
    <xf numFmtId="2" fontId="6" fillId="0" borderId="0" xfId="0" applyNumberFormat="1" applyFont="1" applyAlignment="1">
      <alignment horizontal="right"/>
    </xf>
    <xf numFmtId="2" fontId="0" fillId="0" borderId="0" xfId="0" applyNumberFormat="1" applyFont="1" applyAlignment="1">
      <alignment horizontal="center"/>
    </xf>
    <xf numFmtId="2" fontId="6" fillId="0" borderId="0" xfId="0" applyNumberFormat="1"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xf numFmtId="0" fontId="3" fillId="0" borderId="0" xfId="0" applyFont="1" applyAlignment="1">
      <alignment horizontal="right"/>
    </xf>
    <xf numFmtId="0" fontId="3" fillId="0" borderId="0" xfId="0" applyFont="1"/>
    <xf numFmtId="0" fontId="3" fillId="0" borderId="0" xfId="0" applyFont="1"/>
    <xf numFmtId="0" fontId="1" fillId="0" borderId="0" xfId="0" applyFont="1" applyAlignment="1">
      <alignment horizontal="center" vertical="center"/>
    </xf>
    <xf numFmtId="0" fontId="3" fillId="0" borderId="0" xfId="0" applyFont="1"/>
    <xf numFmtId="2" fontId="3" fillId="0" borderId="0" xfId="0" applyNumberFormat="1" applyFont="1" applyAlignment="1">
      <alignment horizontal="center"/>
    </xf>
    <xf numFmtId="0" fontId="5" fillId="9" borderId="0" xfId="0" applyFont="1" applyFill="1" applyAlignment="1"/>
    <xf numFmtId="0" fontId="1" fillId="9" borderId="0" xfId="0" applyFont="1" applyFill="1"/>
    <xf numFmtId="0" fontId="2" fillId="3" borderId="0" xfId="0" applyFont="1" applyFill="1" applyAlignment="1">
      <alignment horizontal="left"/>
    </xf>
    <xf numFmtId="0" fontId="2" fillId="3"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horizontal="center"/>
    </xf>
    <xf numFmtId="0" fontId="3" fillId="5" borderId="0" xfId="0" applyFont="1" applyFill="1" applyAlignment="1">
      <alignment horizontal="center"/>
    </xf>
    <xf numFmtId="0" fontId="3" fillId="5" borderId="0" xfId="0" applyFont="1" applyFill="1" applyAlignment="1">
      <alignment horizontal="left"/>
    </xf>
    <xf numFmtId="0" fontId="2" fillId="7" borderId="0" xfId="0" applyFont="1" applyFill="1" applyAlignment="1">
      <alignment horizontal="left"/>
    </xf>
    <xf numFmtId="2" fontId="2" fillId="11" borderId="0" xfId="0" applyNumberFormat="1" applyFont="1" applyFill="1" applyAlignment="1">
      <alignment horizontal="left"/>
    </xf>
    <xf numFmtId="0" fontId="2" fillId="14" borderId="0" xfId="0" applyFont="1" applyFill="1" applyAlignment="1">
      <alignment horizontal="left"/>
    </xf>
    <xf numFmtId="2" fontId="2" fillId="14" borderId="0" xfId="0" applyNumberFormat="1" applyFont="1" applyFill="1" applyAlignment="1">
      <alignment horizontal="left"/>
    </xf>
    <xf numFmtId="0" fontId="2" fillId="11" borderId="0" xfId="0" applyFont="1" applyFill="1" applyAlignment="1">
      <alignment horizontal="left"/>
    </xf>
    <xf numFmtId="0" fontId="4" fillId="0" borderId="0" xfId="0" applyFont="1"/>
    <xf numFmtId="0" fontId="2" fillId="0" borderId="0" xfId="0" applyFont="1" applyAlignment="1">
      <alignment horizontal="center"/>
    </xf>
    <xf numFmtId="0" fontId="8" fillId="0" borderId="0" xfId="0" applyFont="1" applyAlignment="1">
      <alignment horizontal="center"/>
    </xf>
    <xf numFmtId="2" fontId="2" fillId="0" borderId="0" xfId="0" applyNumberFormat="1" applyFont="1" applyAlignment="1">
      <alignment horizontal="center"/>
    </xf>
    <xf numFmtId="0" fontId="9" fillId="0" borderId="0" xfId="0" applyFont="1" applyAlignment="1"/>
    <xf numFmtId="0" fontId="3" fillId="0" borderId="0" xfId="0" applyFont="1" applyAlignment="1">
      <alignment horizontal="left"/>
    </xf>
    <xf numFmtId="0" fontId="10" fillId="0" borderId="0" xfId="0" applyFont="1" applyAlignment="1">
      <alignment horizontal="left"/>
    </xf>
    <xf numFmtId="0" fontId="3"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4" fillId="0" borderId="0" xfId="0" applyFont="1" applyAlignment="1"/>
    <xf numFmtId="0" fontId="3" fillId="0" borderId="0" xfId="0" applyFont="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left" vertical="center"/>
    </xf>
    <xf numFmtId="2" fontId="4" fillId="0" borderId="0" xfId="0" applyNumberFormat="1" applyFont="1" applyAlignment="1">
      <alignment horizontal="center" vertical="center"/>
    </xf>
    <xf numFmtId="0" fontId="4" fillId="0" borderId="0" xfId="0" applyFont="1" applyAlignment="1">
      <alignment horizontal="center" vertical="center"/>
    </xf>
    <xf numFmtId="2" fontId="12" fillId="0" borderId="0" xfId="0" applyNumberFormat="1" applyFont="1" applyAlignment="1">
      <alignment horizontal="center" vertical="center"/>
    </xf>
    <xf numFmtId="0" fontId="4" fillId="0" borderId="0" xfId="0" applyFont="1" applyAlignment="1"/>
    <xf numFmtId="0" fontId="4" fillId="0" borderId="0" xfId="0" applyFont="1" applyAlignment="1">
      <alignment horizontal="center"/>
    </xf>
    <xf numFmtId="2" fontId="13"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xf>
    <xf numFmtId="0" fontId="0" fillId="0" borderId="0" xfId="0" applyFont="1" applyAlignment="1">
      <alignment horizontal="center" vertical="center"/>
    </xf>
    <xf numFmtId="2" fontId="0"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right"/>
    </xf>
    <xf numFmtId="0" fontId="4" fillId="0" borderId="0" xfId="0" applyFont="1" applyAlignment="1">
      <alignment horizontal="center" vertical="center"/>
    </xf>
    <xf numFmtId="0" fontId="4" fillId="0" borderId="0" xfId="0" applyFont="1" applyAlignment="1">
      <alignment horizontal="center"/>
    </xf>
    <xf numFmtId="2" fontId="4" fillId="0" borderId="0" xfId="0" applyNumberFormat="1" applyFont="1"/>
    <xf numFmtId="0" fontId="14" fillId="0" borderId="0" xfId="0" applyFont="1" applyAlignment="1">
      <alignment horizontal="left"/>
    </xf>
    <xf numFmtId="0" fontId="14" fillId="0" borderId="0" xfId="0" applyFont="1" applyAlignment="1">
      <alignment horizontal="left"/>
    </xf>
    <xf numFmtId="0" fontId="14" fillId="12" borderId="0" xfId="0" applyFont="1" applyFill="1" applyAlignment="1">
      <alignment horizontal="left"/>
    </xf>
    <xf numFmtId="0" fontId="0" fillId="0" borderId="0" xfId="0" applyFont="1" applyAlignment="1"/>
    <xf numFmtId="0" fontId="3" fillId="0" borderId="0" xfId="0" applyFont="1" applyAlignment="1">
      <alignment horizontal="right"/>
    </xf>
    <xf numFmtId="0" fontId="3" fillId="0" borderId="0" xfId="0" applyFont="1" applyAlignment="1">
      <alignment horizontal="center" wrapText="1"/>
    </xf>
    <xf numFmtId="0" fontId="0" fillId="0" borderId="0" xfId="0" applyFont="1" applyAlignment="1">
      <alignment horizontal="center"/>
    </xf>
    <xf numFmtId="0" fontId="0" fillId="0" borderId="0" xfId="0" applyFont="1" applyAlignment="1"/>
    <xf numFmtId="0" fontId="2" fillId="11" borderId="0" xfId="0" applyFont="1" applyFill="1" applyAlignment="1">
      <alignment horizontal="left" vertical="center"/>
    </xf>
    <xf numFmtId="2" fontId="2" fillId="0" borderId="0" xfId="0" applyNumberFormat="1"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D9EEB"/>
  </sheetPr>
  <dimension ref="A1:BL116"/>
  <sheetViews>
    <sheetView workbookViewId="0">
      <pane xSplit="5" ySplit="2" topLeftCell="O75" activePane="bottomRight" state="frozen"/>
      <selection pane="topRight" activeCell="F1" sqref="F1"/>
      <selection pane="bottomLeft" activeCell="A3" sqref="A3"/>
      <selection pane="bottomRight" activeCell="Z1" sqref="Z1"/>
    </sheetView>
  </sheetViews>
  <sheetFormatPr defaultColWidth="14.42578125" defaultRowHeight="15" customHeight="1"/>
  <cols>
    <col min="1" max="1" width="6.5703125" customWidth="1"/>
    <col min="2" max="2" width="6.85546875" customWidth="1"/>
    <col min="3" max="3" width="5.7109375" customWidth="1"/>
    <col min="4" max="4" width="9.5703125" customWidth="1"/>
    <col min="5" max="5" width="4.140625" customWidth="1"/>
    <col min="6" max="6" width="13" customWidth="1"/>
    <col min="7" max="7" width="19.7109375" customWidth="1"/>
    <col min="8" max="8" width="16.140625" customWidth="1"/>
    <col min="9" max="9" width="18.140625" customWidth="1"/>
    <col min="10" max="10" width="17.42578125" customWidth="1"/>
    <col min="11" max="11" width="20.28515625" customWidth="1"/>
    <col min="12" max="12" width="15.7109375" customWidth="1"/>
    <col min="13" max="13" width="22.85546875" customWidth="1"/>
    <col min="14" max="14" width="28" customWidth="1"/>
    <col min="15" max="15" width="24.7109375" customWidth="1"/>
    <col min="16" max="16" width="27.7109375" customWidth="1"/>
    <col min="17" max="17" width="18.140625" customWidth="1"/>
    <col min="18" max="19" width="20.28515625" customWidth="1"/>
    <col min="20" max="20" width="15.85546875" customWidth="1"/>
    <col min="21" max="21" width="14.85546875" customWidth="1"/>
    <col min="22" max="22" width="15.28515625" customWidth="1"/>
    <col min="23" max="23" width="19.140625" customWidth="1"/>
    <col min="24" max="24" width="15.42578125" customWidth="1"/>
    <col min="25" max="25" width="17.42578125" customWidth="1"/>
    <col min="26" max="26" width="12.7109375" customWidth="1"/>
    <col min="27" max="27" width="22.28515625" customWidth="1"/>
    <col min="28" max="28" width="24.5703125" customWidth="1"/>
    <col min="29" max="29" width="23.7109375" customWidth="1"/>
    <col min="30" max="30" width="25" customWidth="1"/>
    <col min="31" max="31" width="15.5703125" customWidth="1"/>
    <col min="32" max="32" width="16.5703125" customWidth="1"/>
    <col min="33" max="34" width="29.140625" customWidth="1"/>
    <col min="35" max="35" width="8.7109375" customWidth="1"/>
    <col min="36" max="36" width="5" customWidth="1"/>
    <col min="37" max="37" width="6.5703125" customWidth="1"/>
    <col min="38" max="38" width="7.85546875" customWidth="1"/>
    <col min="39" max="39" width="8.28515625" customWidth="1"/>
    <col min="40" max="40" width="6.7109375" customWidth="1"/>
    <col min="41" max="41" width="6" customWidth="1"/>
    <col min="42" max="42" width="7.85546875" customWidth="1"/>
    <col min="43" max="43" width="18" customWidth="1"/>
    <col min="44" max="44" width="40.28515625" customWidth="1"/>
    <col min="45" max="45" width="20.140625" customWidth="1"/>
    <col min="46" max="46" width="21.28515625" customWidth="1"/>
    <col min="47" max="47" width="19.140625" customWidth="1"/>
    <col min="48" max="48" width="21.140625" customWidth="1"/>
    <col min="49" max="49" width="22.28515625" customWidth="1"/>
    <col min="50" max="50" width="22.85546875" customWidth="1"/>
    <col min="51" max="51" width="22.5703125" customWidth="1"/>
    <col min="52" max="52" width="23" customWidth="1"/>
    <col min="53" max="53" width="17.85546875" customWidth="1"/>
    <col min="54" max="54" width="18.42578125" customWidth="1"/>
    <col min="55" max="55" width="20" customWidth="1"/>
    <col min="56" max="56" width="19" customWidth="1"/>
    <col min="57" max="57" width="20.7109375" customWidth="1"/>
    <col min="58" max="58" width="21.28515625" customWidth="1"/>
    <col min="59" max="59" width="19.85546875" customWidth="1"/>
    <col min="60" max="60" width="21" customWidth="1"/>
    <col min="61" max="61" width="17.42578125" customWidth="1"/>
    <col min="62" max="62" width="18.28515625" customWidth="1"/>
    <col min="63" max="63" width="15.28515625" customWidth="1"/>
    <col min="64" max="64" width="15.85546875" customWidth="1"/>
  </cols>
  <sheetData>
    <row r="1" spans="1:64" ht="15" customHeight="1">
      <c r="A1" s="22" t="s">
        <v>59</v>
      </c>
      <c r="B1" s="22" t="s">
        <v>59</v>
      </c>
      <c r="C1" s="22" t="s">
        <v>59</v>
      </c>
      <c r="D1" s="22" t="s">
        <v>59</v>
      </c>
      <c r="E1" s="23" t="s">
        <v>59</v>
      </c>
      <c r="F1" s="24" t="s">
        <v>64</v>
      </c>
      <c r="G1" s="24" t="s">
        <v>59</v>
      </c>
      <c r="H1" s="24" t="s">
        <v>59</v>
      </c>
      <c r="I1" s="24" t="s">
        <v>59</v>
      </c>
      <c r="J1" s="24" t="s">
        <v>59</v>
      </c>
      <c r="K1" s="24" t="s">
        <v>59</v>
      </c>
      <c r="L1" s="25" t="s">
        <v>59</v>
      </c>
      <c r="M1" s="24" t="s">
        <v>59</v>
      </c>
      <c r="N1" s="24" t="s">
        <v>59</v>
      </c>
      <c r="O1" s="24" t="s">
        <v>59</v>
      </c>
      <c r="P1" s="24" t="s">
        <v>59</v>
      </c>
      <c r="Q1" s="24" t="s">
        <v>59</v>
      </c>
      <c r="R1" s="24" t="s">
        <v>59</v>
      </c>
      <c r="S1" s="26" t="s">
        <v>65</v>
      </c>
      <c r="T1" s="26" t="s">
        <v>59</v>
      </c>
      <c r="U1" s="26" t="s">
        <v>59</v>
      </c>
      <c r="V1" s="26" t="s">
        <v>59</v>
      </c>
      <c r="W1" s="26" t="s">
        <v>59</v>
      </c>
      <c r="X1" s="26" t="s">
        <v>59</v>
      </c>
      <c r="Y1" s="26" t="s">
        <v>59</v>
      </c>
      <c r="Z1" s="26" t="s">
        <v>59</v>
      </c>
      <c r="AA1" s="26" t="s">
        <v>59</v>
      </c>
      <c r="AB1" s="26" t="s">
        <v>59</v>
      </c>
      <c r="AC1" s="26" t="s">
        <v>59</v>
      </c>
      <c r="AD1" s="26" t="s">
        <v>59</v>
      </c>
      <c r="AE1" s="26" t="s">
        <v>59</v>
      </c>
      <c r="AF1" s="26" t="s">
        <v>59</v>
      </c>
      <c r="AG1" s="26" t="s">
        <v>59</v>
      </c>
      <c r="AH1" s="27" t="s">
        <v>66</v>
      </c>
      <c r="AI1" s="27" t="s">
        <v>59</v>
      </c>
      <c r="AJ1" s="27"/>
      <c r="AK1" s="27"/>
      <c r="AL1" s="27"/>
      <c r="AM1" s="27"/>
      <c r="AN1" s="27"/>
      <c r="AO1" s="27"/>
      <c r="AP1" s="27"/>
      <c r="AQ1" s="28" t="s">
        <v>67</v>
      </c>
      <c r="AR1" s="29"/>
      <c r="AS1" s="30" t="s">
        <v>68</v>
      </c>
      <c r="AT1" s="30"/>
      <c r="AU1" s="31" t="s">
        <v>69</v>
      </c>
      <c r="AV1" s="31"/>
      <c r="AW1" s="30" t="s">
        <v>70</v>
      </c>
      <c r="AX1" s="30"/>
      <c r="AY1" s="31" t="s">
        <v>71</v>
      </c>
      <c r="AZ1" s="31"/>
      <c r="BA1" s="32" t="s">
        <v>72</v>
      </c>
      <c r="BB1" s="33"/>
      <c r="BC1" s="34" t="s">
        <v>73</v>
      </c>
      <c r="BD1" s="35"/>
      <c r="BE1" s="32" t="s">
        <v>74</v>
      </c>
      <c r="BF1" s="32"/>
      <c r="BG1" s="34" t="s">
        <v>75</v>
      </c>
      <c r="BH1" s="34"/>
      <c r="BI1" s="149" t="s">
        <v>76</v>
      </c>
      <c r="BJ1" s="148"/>
      <c r="BK1" s="150" t="s">
        <v>77</v>
      </c>
      <c r="BL1" s="148"/>
    </row>
    <row r="2" spans="1:64" ht="15" customHeight="1">
      <c r="A2" s="36" t="s">
        <v>0</v>
      </c>
      <c r="B2" s="36" t="s">
        <v>1</v>
      </c>
      <c r="C2" s="36" t="s">
        <v>2</v>
      </c>
      <c r="D2" s="36" t="s">
        <v>3</v>
      </c>
      <c r="E2" s="36" t="s">
        <v>4</v>
      </c>
      <c r="F2" s="36" t="s">
        <v>78</v>
      </c>
      <c r="G2" s="36" t="s">
        <v>79</v>
      </c>
      <c r="H2" s="37" t="s">
        <v>80</v>
      </c>
      <c r="I2" s="37" t="s">
        <v>81</v>
      </c>
      <c r="J2" s="36" t="s">
        <v>82</v>
      </c>
      <c r="K2" s="38" t="s">
        <v>83</v>
      </c>
      <c r="L2" s="39" t="s">
        <v>84</v>
      </c>
      <c r="M2" s="36" t="s">
        <v>85</v>
      </c>
      <c r="N2" s="36" t="s">
        <v>86</v>
      </c>
      <c r="O2" s="36" t="s">
        <v>87</v>
      </c>
      <c r="P2" s="36" t="s">
        <v>88</v>
      </c>
      <c r="Q2" s="40" t="s">
        <v>89</v>
      </c>
      <c r="R2" s="40" t="s">
        <v>90</v>
      </c>
      <c r="S2" s="36" t="s">
        <v>91</v>
      </c>
      <c r="T2" s="36" t="s">
        <v>92</v>
      </c>
      <c r="U2" s="36" t="s">
        <v>93</v>
      </c>
      <c r="V2" s="36" t="s">
        <v>94</v>
      </c>
      <c r="W2" s="36" t="s">
        <v>95</v>
      </c>
      <c r="X2" s="36" t="s">
        <v>96</v>
      </c>
      <c r="Y2" s="36" t="s">
        <v>97</v>
      </c>
      <c r="Z2" s="36" t="s">
        <v>98</v>
      </c>
      <c r="AA2" s="36" t="s">
        <v>99</v>
      </c>
      <c r="AB2" s="36" t="s">
        <v>100</v>
      </c>
      <c r="AC2" s="36" t="s">
        <v>101</v>
      </c>
      <c r="AD2" s="36" t="s">
        <v>102</v>
      </c>
      <c r="AE2" s="36" t="s">
        <v>103</v>
      </c>
      <c r="AF2" s="36" t="s">
        <v>104</v>
      </c>
      <c r="AG2" s="36" t="s">
        <v>105</v>
      </c>
      <c r="AH2" s="36" t="s">
        <v>5</v>
      </c>
      <c r="AI2" s="36" t="s">
        <v>106</v>
      </c>
      <c r="AJ2" s="41" t="s">
        <v>107</v>
      </c>
      <c r="AK2" s="36" t="s">
        <v>108</v>
      </c>
      <c r="AL2" s="36" t="s">
        <v>109</v>
      </c>
      <c r="AM2" s="36" t="s">
        <v>110</v>
      </c>
      <c r="AN2" s="36" t="s">
        <v>111</v>
      </c>
      <c r="AO2" s="36" t="s">
        <v>112</v>
      </c>
      <c r="AP2" s="42" t="s">
        <v>113</v>
      </c>
      <c r="AQ2" s="36" t="s">
        <v>114</v>
      </c>
      <c r="AR2" s="36" t="s">
        <v>115</v>
      </c>
      <c r="AS2" s="37" t="s">
        <v>116</v>
      </c>
      <c r="AT2" s="37" t="s">
        <v>117</v>
      </c>
      <c r="AU2" s="37" t="s">
        <v>118</v>
      </c>
      <c r="AV2" s="37" t="s">
        <v>119</v>
      </c>
      <c r="AW2" s="37" t="s">
        <v>120</v>
      </c>
      <c r="AX2" s="37" t="s">
        <v>121</v>
      </c>
      <c r="AY2" s="37" t="s">
        <v>122</v>
      </c>
      <c r="AZ2" s="37" t="s">
        <v>123</v>
      </c>
      <c r="BA2" s="37" t="s">
        <v>124</v>
      </c>
      <c r="BB2" s="37" t="s">
        <v>125</v>
      </c>
      <c r="BC2" s="37" t="s">
        <v>126</v>
      </c>
      <c r="BD2" s="37" t="s">
        <v>127</v>
      </c>
      <c r="BE2" s="37" t="s">
        <v>128</v>
      </c>
      <c r="BF2" s="37" t="s">
        <v>129</v>
      </c>
      <c r="BG2" s="37" t="s">
        <v>130</v>
      </c>
      <c r="BH2" s="37" t="s">
        <v>131</v>
      </c>
      <c r="BI2" s="37" t="s">
        <v>132</v>
      </c>
      <c r="BJ2" s="37" t="s">
        <v>133</v>
      </c>
      <c r="BK2" s="37" t="s">
        <v>134</v>
      </c>
      <c r="BL2" s="37" t="s">
        <v>135</v>
      </c>
    </row>
    <row r="3" spans="1:64">
      <c r="A3" s="2" t="s">
        <v>6</v>
      </c>
      <c r="B3" s="2" t="s">
        <v>37</v>
      </c>
      <c r="C3" s="2">
        <v>1985</v>
      </c>
      <c r="D3" s="2" t="s">
        <v>38</v>
      </c>
      <c r="E3" s="3">
        <v>1</v>
      </c>
      <c r="F3" s="3">
        <v>8</v>
      </c>
      <c r="G3" s="2"/>
      <c r="H3" s="43">
        <v>45.625</v>
      </c>
      <c r="I3" s="43">
        <v>14.471030173616331</v>
      </c>
      <c r="J3" s="44"/>
      <c r="K3" s="45"/>
      <c r="L3" s="46"/>
      <c r="M3" s="8"/>
      <c r="N3" s="8"/>
      <c r="O3" s="3" t="s">
        <v>136</v>
      </c>
      <c r="P3" s="8"/>
      <c r="Q3" s="47">
        <v>12.5</v>
      </c>
      <c r="R3" s="47">
        <v>16.449055552566797</v>
      </c>
      <c r="S3" s="8"/>
      <c r="T3" s="7"/>
      <c r="U3" s="8"/>
      <c r="V3" s="8"/>
      <c r="W3" s="8"/>
      <c r="X3" s="44"/>
      <c r="Y3" s="8"/>
      <c r="Z3" s="8"/>
      <c r="AA3" s="8"/>
      <c r="AB3" s="8"/>
      <c r="AC3" s="8"/>
      <c r="AD3" s="8"/>
      <c r="AE3" s="8"/>
      <c r="AF3" s="8"/>
      <c r="AG3" s="8"/>
      <c r="AH3" s="3" t="s">
        <v>24</v>
      </c>
      <c r="AI3" s="3">
        <f t="shared" ref="AI3:AI76" si="0">IF(AH3="MIT",1,0)</f>
        <v>1</v>
      </c>
      <c r="AJ3" s="3" t="s">
        <v>137</v>
      </c>
      <c r="AK3" s="3"/>
      <c r="AL3" s="3"/>
      <c r="AM3" s="3"/>
      <c r="AN3" s="3"/>
      <c r="AO3" s="3" t="s">
        <v>138</v>
      </c>
      <c r="AP3" s="3" t="s">
        <v>138</v>
      </c>
      <c r="AQ3" s="5" t="s">
        <v>139</v>
      </c>
      <c r="AR3" s="48" t="s">
        <v>140</v>
      </c>
      <c r="AS3" s="49">
        <v>1.625</v>
      </c>
      <c r="AT3" s="49">
        <v>1.0606601717798214</v>
      </c>
      <c r="AU3" s="43">
        <v>3.375</v>
      </c>
      <c r="AV3" s="43">
        <v>1.9226098333849673</v>
      </c>
      <c r="AW3" s="50"/>
      <c r="AX3" s="50"/>
      <c r="AY3" s="50"/>
      <c r="AZ3" s="50"/>
      <c r="BA3" s="43"/>
      <c r="BB3" s="43"/>
      <c r="BC3" s="43"/>
      <c r="BD3" s="43"/>
      <c r="BE3" s="51"/>
      <c r="BF3" s="51"/>
      <c r="BG3" s="51"/>
      <c r="BH3" s="51"/>
      <c r="BI3" s="43"/>
      <c r="BJ3" s="43"/>
      <c r="BK3" s="43"/>
      <c r="BL3" s="43"/>
    </row>
    <row r="4" spans="1:64">
      <c r="A4" s="2" t="s">
        <v>6</v>
      </c>
      <c r="B4" s="2" t="s">
        <v>37</v>
      </c>
      <c r="C4" s="2">
        <v>1985</v>
      </c>
      <c r="D4" s="2" t="s">
        <v>38</v>
      </c>
      <c r="E4" s="3">
        <v>1</v>
      </c>
      <c r="F4" s="3">
        <v>8</v>
      </c>
      <c r="G4" s="7"/>
      <c r="H4" s="43">
        <v>45.625</v>
      </c>
      <c r="I4" s="43">
        <v>14.471030173616331</v>
      </c>
      <c r="J4" s="44"/>
      <c r="K4" s="45"/>
      <c r="L4" s="46"/>
      <c r="M4" s="8"/>
      <c r="N4" s="8"/>
      <c r="O4" s="3" t="s">
        <v>136</v>
      </c>
      <c r="P4" s="8"/>
      <c r="Q4" s="47">
        <v>12.5</v>
      </c>
      <c r="R4" s="47">
        <v>16.449055552566797</v>
      </c>
      <c r="S4" s="8"/>
      <c r="T4" s="7"/>
      <c r="U4" s="8"/>
      <c r="V4" s="8"/>
      <c r="W4" s="8"/>
      <c r="X4" s="44"/>
      <c r="Y4" s="8"/>
      <c r="Z4" s="8"/>
      <c r="AA4" s="8"/>
      <c r="AB4" s="8"/>
      <c r="AC4" s="8"/>
      <c r="AD4" s="8"/>
      <c r="AE4" s="8"/>
      <c r="AF4" s="8"/>
      <c r="AG4" s="8"/>
      <c r="AH4" s="3" t="s">
        <v>24</v>
      </c>
      <c r="AI4" s="3">
        <f t="shared" si="0"/>
        <v>1</v>
      </c>
      <c r="AJ4" s="3" t="s">
        <v>137</v>
      </c>
      <c r="AK4" s="3"/>
      <c r="AL4" s="3"/>
      <c r="AM4" s="3"/>
      <c r="AN4" s="3"/>
      <c r="AO4" s="3" t="s">
        <v>138</v>
      </c>
      <c r="AP4" s="3" t="s">
        <v>138</v>
      </c>
      <c r="AQ4" s="5" t="s">
        <v>139</v>
      </c>
      <c r="AR4" s="48" t="s">
        <v>141</v>
      </c>
      <c r="AS4" s="49">
        <v>1.5625</v>
      </c>
      <c r="AT4" s="49">
        <v>1.1160357137142674</v>
      </c>
      <c r="AU4" s="43">
        <v>3</v>
      </c>
      <c r="AV4" s="43">
        <v>2.2038926600773592</v>
      </c>
      <c r="AW4" s="50"/>
      <c r="AX4" s="50"/>
      <c r="AY4" s="50"/>
      <c r="AZ4" s="50"/>
      <c r="BA4" s="43"/>
      <c r="BB4" s="43"/>
      <c r="BC4" s="43"/>
      <c r="BD4" s="43"/>
      <c r="BE4" s="51"/>
      <c r="BF4" s="51"/>
      <c r="BG4" s="51"/>
      <c r="BH4" s="51"/>
      <c r="BI4" s="43"/>
      <c r="BJ4" s="43"/>
      <c r="BK4" s="43"/>
      <c r="BL4" s="43"/>
    </row>
    <row r="5" spans="1:64">
      <c r="A5" s="2" t="s">
        <v>6</v>
      </c>
      <c r="B5" s="2" t="s">
        <v>37</v>
      </c>
      <c r="C5" s="2">
        <v>1985</v>
      </c>
      <c r="D5" s="2" t="s">
        <v>38</v>
      </c>
      <c r="E5" s="3">
        <v>1</v>
      </c>
      <c r="F5" s="3">
        <v>8</v>
      </c>
      <c r="G5" s="7"/>
      <c r="H5" s="43">
        <v>45.625</v>
      </c>
      <c r="I5" s="43">
        <v>14.471030173616331</v>
      </c>
      <c r="J5" s="44"/>
      <c r="K5" s="45"/>
      <c r="L5" s="46"/>
      <c r="M5" s="8"/>
      <c r="N5" s="8"/>
      <c r="O5" s="3" t="s">
        <v>136</v>
      </c>
      <c r="P5" s="8"/>
      <c r="Q5" s="47">
        <v>12.5</v>
      </c>
      <c r="R5" s="47">
        <v>16.449055552566797</v>
      </c>
      <c r="S5" s="8"/>
      <c r="T5" s="7"/>
      <c r="U5" s="8"/>
      <c r="V5" s="8"/>
      <c r="W5" s="8"/>
      <c r="X5" s="44"/>
      <c r="Y5" s="8"/>
      <c r="Z5" s="8"/>
      <c r="AA5" s="8"/>
      <c r="AB5" s="8"/>
      <c r="AC5" s="8"/>
      <c r="AD5" s="8"/>
      <c r="AE5" s="8"/>
      <c r="AF5" s="8"/>
      <c r="AG5" s="8"/>
      <c r="AH5" s="3" t="s">
        <v>24</v>
      </c>
      <c r="AI5" s="3">
        <f t="shared" si="0"/>
        <v>1</v>
      </c>
      <c r="AJ5" s="3" t="s">
        <v>137</v>
      </c>
      <c r="AK5" s="3"/>
      <c r="AL5" s="3"/>
      <c r="AM5" s="3"/>
      <c r="AN5" s="3"/>
      <c r="AO5" s="3" t="s">
        <v>138</v>
      </c>
      <c r="AP5" s="3" t="s">
        <v>138</v>
      </c>
      <c r="AQ5" s="5" t="s">
        <v>139</v>
      </c>
      <c r="AR5" s="48" t="s">
        <v>142</v>
      </c>
      <c r="AS5" s="49">
        <v>2.5</v>
      </c>
      <c r="AT5" s="49">
        <v>2.1380899352993952</v>
      </c>
      <c r="AU5" s="43">
        <v>3</v>
      </c>
      <c r="AV5" s="43">
        <v>2</v>
      </c>
      <c r="AW5" s="50"/>
      <c r="AX5" s="50"/>
      <c r="AY5" s="50"/>
      <c r="AZ5" s="50"/>
      <c r="BA5" s="43"/>
      <c r="BB5" s="43"/>
      <c r="BC5" s="43"/>
      <c r="BD5" s="43"/>
      <c r="BE5" s="51"/>
      <c r="BF5" s="51"/>
      <c r="BG5" s="51"/>
      <c r="BH5" s="51"/>
      <c r="BI5" s="43"/>
      <c r="BJ5" s="43"/>
      <c r="BK5" s="43"/>
      <c r="BL5" s="43"/>
    </row>
    <row r="6" spans="1:64">
      <c r="A6" s="2" t="s">
        <v>6</v>
      </c>
      <c r="B6" s="2" t="s">
        <v>37</v>
      </c>
      <c r="C6" s="2">
        <v>1985</v>
      </c>
      <c r="D6" s="2" t="s">
        <v>38</v>
      </c>
      <c r="E6" s="3">
        <v>1</v>
      </c>
      <c r="F6" s="3">
        <v>8</v>
      </c>
      <c r="G6" s="7"/>
      <c r="H6" s="43">
        <v>45.625</v>
      </c>
      <c r="I6" s="43">
        <v>14.471030173616331</v>
      </c>
      <c r="J6" s="44"/>
      <c r="K6" s="45"/>
      <c r="L6" s="46"/>
      <c r="M6" s="8"/>
      <c r="N6" s="8"/>
      <c r="O6" s="3" t="s">
        <v>136</v>
      </c>
      <c r="P6" s="8"/>
      <c r="Q6" s="47">
        <v>12.5</v>
      </c>
      <c r="R6" s="47">
        <v>16.449055552566797</v>
      </c>
      <c r="S6" s="8"/>
      <c r="T6" s="7"/>
      <c r="U6" s="8"/>
      <c r="V6" s="8"/>
      <c r="W6" s="8"/>
      <c r="X6" s="44"/>
      <c r="Y6" s="8"/>
      <c r="Z6" s="8"/>
      <c r="AA6" s="8"/>
      <c r="AB6" s="8"/>
      <c r="AC6" s="8"/>
      <c r="AD6" s="8"/>
      <c r="AE6" s="8"/>
      <c r="AF6" s="8"/>
      <c r="AG6" s="8"/>
      <c r="AH6" s="3" t="s">
        <v>24</v>
      </c>
      <c r="AI6" s="3">
        <f t="shared" si="0"/>
        <v>1</v>
      </c>
      <c r="AJ6" s="3" t="s">
        <v>137</v>
      </c>
      <c r="AK6" s="3"/>
      <c r="AL6" s="3"/>
      <c r="AM6" s="3"/>
      <c r="AN6" s="3"/>
      <c r="AO6" s="3" t="s">
        <v>138</v>
      </c>
      <c r="AP6" s="3" t="s">
        <v>138</v>
      </c>
      <c r="AQ6" s="5" t="s">
        <v>139</v>
      </c>
      <c r="AR6" s="5" t="s">
        <v>143</v>
      </c>
      <c r="AS6" s="49">
        <v>0.10625</v>
      </c>
      <c r="AT6" s="49">
        <v>0.44435949088869153</v>
      </c>
      <c r="AU6" s="43">
        <v>0.40625</v>
      </c>
      <c r="AV6" s="43">
        <v>0.44194173824159216</v>
      </c>
      <c r="AW6" s="50"/>
      <c r="AX6" s="50"/>
      <c r="AY6" s="50"/>
      <c r="AZ6" s="50"/>
      <c r="BA6" s="43"/>
      <c r="BB6" s="43"/>
      <c r="BC6" s="43"/>
      <c r="BD6" s="43"/>
      <c r="BE6" s="51"/>
      <c r="BF6" s="51"/>
      <c r="BG6" s="51"/>
      <c r="BH6" s="51"/>
      <c r="BI6" s="43"/>
      <c r="BJ6" s="43"/>
      <c r="BK6" s="43"/>
      <c r="BL6" s="43"/>
    </row>
    <row r="7" spans="1:64">
      <c r="A7" s="2" t="s">
        <v>6</v>
      </c>
      <c r="B7" s="2" t="s">
        <v>37</v>
      </c>
      <c r="C7" s="2">
        <v>1985</v>
      </c>
      <c r="D7" s="2" t="s">
        <v>38</v>
      </c>
      <c r="E7" s="3">
        <v>1</v>
      </c>
      <c r="F7" s="3">
        <v>3</v>
      </c>
      <c r="G7" s="7"/>
      <c r="H7" s="43">
        <v>46.666666666666664</v>
      </c>
      <c r="I7" s="51">
        <v>13.428824718989123</v>
      </c>
      <c r="J7" s="44"/>
      <c r="K7" s="45"/>
      <c r="L7" s="46"/>
      <c r="M7" s="8"/>
      <c r="N7" s="8"/>
      <c r="O7" s="3" t="s">
        <v>136</v>
      </c>
      <c r="P7" s="8"/>
      <c r="Q7" s="52">
        <v>24</v>
      </c>
      <c r="R7" s="52">
        <v>23.58</v>
      </c>
      <c r="S7" s="8"/>
      <c r="T7" s="7"/>
      <c r="U7" s="8"/>
      <c r="V7" s="8"/>
      <c r="W7" s="8"/>
      <c r="X7" s="44"/>
      <c r="Y7" s="8"/>
      <c r="Z7" s="8"/>
      <c r="AA7" s="8"/>
      <c r="AB7" s="8"/>
      <c r="AC7" s="8"/>
      <c r="AD7" s="8"/>
      <c r="AE7" s="8"/>
      <c r="AF7" s="8"/>
      <c r="AG7" s="8"/>
      <c r="AH7" s="3" t="s">
        <v>24</v>
      </c>
      <c r="AI7" s="3">
        <f t="shared" si="0"/>
        <v>1</v>
      </c>
      <c r="AJ7" s="3" t="s">
        <v>137</v>
      </c>
      <c r="AK7" s="3"/>
      <c r="AL7" s="3"/>
      <c r="AM7" s="3"/>
      <c r="AN7" s="3"/>
      <c r="AO7" s="3" t="s">
        <v>138</v>
      </c>
      <c r="AP7" s="3" t="s">
        <v>138</v>
      </c>
      <c r="AQ7" s="5" t="s">
        <v>139</v>
      </c>
      <c r="AR7" s="48" t="s">
        <v>140</v>
      </c>
      <c r="AS7" s="49">
        <v>4</v>
      </c>
      <c r="AT7" s="49">
        <v>1.7320508075688772</v>
      </c>
      <c r="AU7" s="43">
        <v>5.666666666666667</v>
      </c>
      <c r="AV7" s="43">
        <v>1.5275252316519468</v>
      </c>
      <c r="AW7" s="50"/>
      <c r="AX7" s="50"/>
      <c r="AY7" s="50"/>
      <c r="AZ7" s="50"/>
      <c r="BA7" s="43"/>
      <c r="BB7" s="43"/>
      <c r="BC7" s="43"/>
      <c r="BD7" s="43"/>
      <c r="BE7" s="51"/>
      <c r="BF7" s="51"/>
      <c r="BG7" s="51"/>
      <c r="BH7" s="51"/>
      <c r="BI7" s="43"/>
      <c r="BJ7" s="43"/>
      <c r="BK7" s="43"/>
      <c r="BL7" s="43"/>
    </row>
    <row r="8" spans="1:64">
      <c r="A8" s="2" t="s">
        <v>6</v>
      </c>
      <c r="B8" s="2" t="s">
        <v>37</v>
      </c>
      <c r="C8" s="2">
        <v>1985</v>
      </c>
      <c r="D8" s="2" t="s">
        <v>38</v>
      </c>
      <c r="E8" s="3">
        <v>1</v>
      </c>
      <c r="F8" s="3">
        <v>3</v>
      </c>
      <c r="G8" s="7"/>
      <c r="H8" s="43">
        <v>46.666666666666664</v>
      </c>
      <c r="I8" s="51">
        <v>13.428824718989123</v>
      </c>
      <c r="J8" s="44"/>
      <c r="K8" s="45"/>
      <c r="L8" s="46"/>
      <c r="M8" s="8"/>
      <c r="N8" s="8"/>
      <c r="O8" s="3" t="s">
        <v>136</v>
      </c>
      <c r="P8" s="8"/>
      <c r="Q8" s="52">
        <v>24</v>
      </c>
      <c r="R8" s="52">
        <v>23.58</v>
      </c>
      <c r="S8" s="8"/>
      <c r="T8" s="7"/>
      <c r="U8" s="8"/>
      <c r="V8" s="8"/>
      <c r="W8" s="8"/>
      <c r="X8" s="44"/>
      <c r="Y8" s="8"/>
      <c r="Z8" s="8"/>
      <c r="AA8" s="8"/>
      <c r="AB8" s="8"/>
      <c r="AC8" s="8"/>
      <c r="AD8" s="8"/>
      <c r="AE8" s="8"/>
      <c r="AF8" s="8"/>
      <c r="AG8" s="8"/>
      <c r="AH8" s="3" t="s">
        <v>24</v>
      </c>
      <c r="AI8" s="3">
        <f t="shared" si="0"/>
        <v>1</v>
      </c>
      <c r="AJ8" s="3" t="s">
        <v>137</v>
      </c>
      <c r="AK8" s="3"/>
      <c r="AL8" s="3"/>
      <c r="AM8" s="3"/>
      <c r="AN8" s="3"/>
      <c r="AO8" s="3" t="s">
        <v>138</v>
      </c>
      <c r="AP8" s="3" t="s">
        <v>138</v>
      </c>
      <c r="AQ8" s="5" t="s">
        <v>139</v>
      </c>
      <c r="AR8" s="48" t="s">
        <v>141</v>
      </c>
      <c r="AS8" s="49">
        <v>5</v>
      </c>
      <c r="AT8" s="49">
        <v>2.6457513110645907</v>
      </c>
      <c r="AU8" s="43">
        <v>6.333333333333333</v>
      </c>
      <c r="AV8" s="43">
        <v>1.1547005383792515</v>
      </c>
      <c r="AW8" s="50"/>
      <c r="AX8" s="50"/>
      <c r="AY8" s="50"/>
      <c r="AZ8" s="50"/>
      <c r="BA8" s="43"/>
      <c r="BB8" s="43"/>
      <c r="BC8" s="43"/>
      <c r="BD8" s="43"/>
      <c r="BE8" s="51"/>
      <c r="BF8" s="51"/>
      <c r="BG8" s="51"/>
      <c r="BH8" s="51"/>
      <c r="BI8" s="43"/>
      <c r="BJ8" s="43"/>
      <c r="BK8" s="43"/>
      <c r="BL8" s="43"/>
    </row>
    <row r="9" spans="1:64">
      <c r="A9" s="2" t="s">
        <v>6</v>
      </c>
      <c r="B9" s="2" t="s">
        <v>37</v>
      </c>
      <c r="C9" s="2">
        <v>1985</v>
      </c>
      <c r="D9" s="2" t="s">
        <v>38</v>
      </c>
      <c r="E9" s="3">
        <v>1</v>
      </c>
      <c r="F9" s="3">
        <v>3</v>
      </c>
      <c r="G9" s="7"/>
      <c r="H9" s="43">
        <v>46.666666666666664</v>
      </c>
      <c r="I9" s="51">
        <v>13.428824718989123</v>
      </c>
      <c r="J9" s="44"/>
      <c r="K9" s="45"/>
      <c r="L9" s="46"/>
      <c r="M9" s="8"/>
      <c r="N9" s="8"/>
      <c r="O9" s="3" t="s">
        <v>136</v>
      </c>
      <c r="P9" s="8"/>
      <c r="Q9" s="52">
        <v>24</v>
      </c>
      <c r="R9" s="52">
        <v>23.58</v>
      </c>
      <c r="S9" s="8"/>
      <c r="T9" s="7"/>
      <c r="U9" s="8"/>
      <c r="V9" s="8"/>
      <c r="W9" s="8"/>
      <c r="X9" s="44"/>
      <c r="Y9" s="8"/>
      <c r="Z9" s="8"/>
      <c r="AA9" s="8"/>
      <c r="AB9" s="8"/>
      <c r="AC9" s="8"/>
      <c r="AD9" s="8"/>
      <c r="AE9" s="8"/>
      <c r="AF9" s="8"/>
      <c r="AG9" s="8"/>
      <c r="AH9" s="3" t="s">
        <v>24</v>
      </c>
      <c r="AI9" s="3">
        <f t="shared" si="0"/>
        <v>1</v>
      </c>
      <c r="AJ9" s="3" t="s">
        <v>137</v>
      </c>
      <c r="AK9" s="3"/>
      <c r="AL9" s="3"/>
      <c r="AM9" s="3"/>
      <c r="AN9" s="3"/>
      <c r="AO9" s="3" t="s">
        <v>138</v>
      </c>
      <c r="AP9" s="3" t="s">
        <v>138</v>
      </c>
      <c r="AQ9" s="5" t="s">
        <v>139</v>
      </c>
      <c r="AR9" s="48" t="s">
        <v>142</v>
      </c>
      <c r="AS9" s="49">
        <v>1.3333333333333333</v>
      </c>
      <c r="AT9" s="49">
        <v>0.57735026918962584</v>
      </c>
      <c r="AU9" s="43">
        <v>4</v>
      </c>
      <c r="AV9" s="43">
        <v>1</v>
      </c>
      <c r="AW9" s="50"/>
      <c r="AX9" s="50"/>
      <c r="AY9" s="50"/>
      <c r="AZ9" s="50"/>
      <c r="BA9" s="43"/>
      <c r="BB9" s="43"/>
      <c r="BC9" s="43"/>
      <c r="BD9" s="43"/>
      <c r="BE9" s="51"/>
      <c r="BF9" s="51"/>
      <c r="BG9" s="51"/>
      <c r="BH9" s="51"/>
      <c r="BI9" s="43"/>
      <c r="BJ9" s="43"/>
      <c r="BK9" s="43"/>
      <c r="BL9" s="43"/>
    </row>
    <row r="10" spans="1:64">
      <c r="A10" s="2" t="s">
        <v>6</v>
      </c>
      <c r="B10" s="2" t="s">
        <v>37</v>
      </c>
      <c r="C10" s="2">
        <v>1985</v>
      </c>
      <c r="D10" s="2" t="s">
        <v>38</v>
      </c>
      <c r="E10" s="3">
        <v>1</v>
      </c>
      <c r="F10" s="3">
        <v>3</v>
      </c>
      <c r="G10" s="7"/>
      <c r="H10" s="43">
        <v>46.666666666666664</v>
      </c>
      <c r="I10" s="51">
        <v>13.428824718989123</v>
      </c>
      <c r="J10" s="44"/>
      <c r="K10" s="45"/>
      <c r="L10" s="46"/>
      <c r="M10" s="8"/>
      <c r="N10" s="8"/>
      <c r="O10" s="3" t="s">
        <v>136</v>
      </c>
      <c r="P10" s="8"/>
      <c r="Q10" s="52">
        <v>24</v>
      </c>
      <c r="R10" s="52">
        <v>23.58</v>
      </c>
      <c r="S10" s="8"/>
      <c r="T10" s="7"/>
      <c r="U10" s="8"/>
      <c r="V10" s="8"/>
      <c r="W10" s="8"/>
      <c r="X10" s="44"/>
      <c r="Y10" s="8"/>
      <c r="Z10" s="8"/>
      <c r="AA10" s="8"/>
      <c r="AB10" s="8"/>
      <c r="AC10" s="8"/>
      <c r="AD10" s="8"/>
      <c r="AE10" s="8"/>
      <c r="AF10" s="8"/>
      <c r="AG10" s="8"/>
      <c r="AH10" s="3" t="s">
        <v>24</v>
      </c>
      <c r="AI10" s="3">
        <f t="shared" si="0"/>
        <v>1</v>
      </c>
      <c r="AJ10" s="3" t="s">
        <v>137</v>
      </c>
      <c r="AK10" s="3"/>
      <c r="AL10" s="3"/>
      <c r="AM10" s="3"/>
      <c r="AN10" s="3"/>
      <c r="AO10" s="3" t="s">
        <v>138</v>
      </c>
      <c r="AP10" s="3" t="s">
        <v>138</v>
      </c>
      <c r="AQ10" s="5" t="s">
        <v>139</v>
      </c>
      <c r="AR10" s="5" t="s">
        <v>143</v>
      </c>
      <c r="AS10" s="49">
        <v>0.75</v>
      </c>
      <c r="AT10" s="49">
        <v>0.25</v>
      </c>
      <c r="AU10" s="43">
        <v>0.83333333333333337</v>
      </c>
      <c r="AV10" s="43">
        <v>0.28867513459481292</v>
      </c>
      <c r="AW10" s="50"/>
      <c r="AX10" s="50"/>
      <c r="AY10" s="50"/>
      <c r="AZ10" s="50"/>
      <c r="BA10" s="43"/>
      <c r="BB10" s="43"/>
      <c r="BC10" s="43"/>
      <c r="BD10" s="43"/>
      <c r="BE10" s="51"/>
      <c r="BF10" s="51"/>
      <c r="BG10" s="51"/>
      <c r="BH10" s="51"/>
      <c r="BI10" s="43"/>
      <c r="BJ10" s="43"/>
      <c r="BK10" s="43"/>
      <c r="BL10" s="43"/>
    </row>
    <row r="11" spans="1:64" ht="1.5" customHeight="1">
      <c r="A11" s="2"/>
      <c r="B11" s="2"/>
      <c r="C11" s="2"/>
      <c r="D11" s="2"/>
      <c r="E11" s="3">
        <v>0</v>
      </c>
      <c r="F11" s="3"/>
      <c r="G11" s="7"/>
      <c r="H11" s="51"/>
      <c r="I11" s="51"/>
      <c r="J11" s="44"/>
      <c r="K11" s="45"/>
      <c r="L11" s="53"/>
      <c r="M11" s="8"/>
      <c r="N11" s="8"/>
      <c r="O11" s="3"/>
      <c r="P11" s="3"/>
      <c r="Q11" s="54"/>
      <c r="R11" s="54"/>
      <c r="S11" s="8"/>
      <c r="T11" s="7"/>
      <c r="U11" s="8"/>
      <c r="V11" s="8"/>
      <c r="W11" s="8"/>
      <c r="X11" s="44"/>
      <c r="Y11" s="8"/>
      <c r="Z11" s="8"/>
      <c r="AA11" s="8"/>
      <c r="AB11" s="8"/>
      <c r="AC11" s="8"/>
      <c r="AD11" s="8"/>
      <c r="AE11" s="8"/>
      <c r="AF11" s="8"/>
      <c r="AG11" s="8"/>
      <c r="AH11" s="3"/>
      <c r="AI11" s="3">
        <f t="shared" si="0"/>
        <v>0</v>
      </c>
      <c r="AJ11" s="3"/>
      <c r="AK11" s="3"/>
      <c r="AL11" s="3"/>
      <c r="AM11" s="3"/>
      <c r="AN11" s="3"/>
      <c r="AO11" s="3"/>
      <c r="AP11" s="3" t="e">
        <f>AO11/AM11</f>
        <v>#DIV/0!</v>
      </c>
      <c r="AQ11" s="5"/>
      <c r="AR11" s="5" t="s">
        <v>144</v>
      </c>
      <c r="AS11" s="55"/>
      <c r="AT11" s="55"/>
      <c r="AU11" s="55"/>
      <c r="AV11" s="55"/>
      <c r="AW11" s="50"/>
      <c r="AX11" s="50"/>
      <c r="AY11" s="50"/>
      <c r="AZ11" s="50"/>
      <c r="BA11" s="43"/>
      <c r="BB11" s="43"/>
      <c r="BC11" s="43"/>
      <c r="BD11" s="43"/>
      <c r="BE11" s="43"/>
      <c r="BF11" s="43"/>
      <c r="BG11" s="43"/>
      <c r="BH11" s="43"/>
      <c r="BI11" s="43"/>
      <c r="BJ11" s="43"/>
      <c r="BK11" s="43"/>
      <c r="BL11" s="43"/>
    </row>
    <row r="12" spans="1:64">
      <c r="A12" s="2" t="s">
        <v>6</v>
      </c>
      <c r="B12" s="2" t="s">
        <v>11</v>
      </c>
      <c r="C12" s="2">
        <v>1996</v>
      </c>
      <c r="D12" s="2" t="s">
        <v>12</v>
      </c>
      <c r="E12" s="3">
        <v>1</v>
      </c>
      <c r="F12" s="3">
        <v>7</v>
      </c>
      <c r="G12" s="7"/>
      <c r="H12" s="51">
        <v>49.7</v>
      </c>
      <c r="I12" s="3" t="s">
        <v>145</v>
      </c>
      <c r="J12" s="44"/>
      <c r="K12" s="45"/>
      <c r="L12" s="53" t="s">
        <v>146</v>
      </c>
      <c r="M12" s="8"/>
      <c r="N12" s="8"/>
      <c r="O12" s="3" t="s">
        <v>147</v>
      </c>
      <c r="P12" s="3" t="s">
        <v>148</v>
      </c>
      <c r="Q12" s="54">
        <v>19</v>
      </c>
      <c r="R12" s="54">
        <v>15</v>
      </c>
      <c r="S12" s="8"/>
      <c r="T12" s="7"/>
      <c r="U12" s="8"/>
      <c r="V12" s="8"/>
      <c r="W12" s="8"/>
      <c r="X12" s="44"/>
      <c r="Y12" s="8"/>
      <c r="Z12" s="8"/>
      <c r="AA12" s="8"/>
      <c r="AB12" s="8"/>
      <c r="AC12" s="8"/>
      <c r="AD12" s="8"/>
      <c r="AE12" s="8"/>
      <c r="AF12" s="8"/>
      <c r="AG12" s="8"/>
      <c r="AH12" s="3" t="s">
        <v>13</v>
      </c>
      <c r="AI12" s="3">
        <f t="shared" si="0"/>
        <v>0</v>
      </c>
      <c r="AJ12" s="3" t="s">
        <v>149</v>
      </c>
      <c r="AK12" s="3"/>
      <c r="AL12" s="3"/>
      <c r="AM12" s="3"/>
      <c r="AN12" s="3"/>
      <c r="AO12" s="3" t="s">
        <v>138</v>
      </c>
      <c r="AP12" s="3" t="s">
        <v>138</v>
      </c>
      <c r="AQ12" s="5" t="s">
        <v>139</v>
      </c>
      <c r="AR12" s="5" t="s">
        <v>143</v>
      </c>
      <c r="AS12" s="55">
        <v>0.28209876543209877</v>
      </c>
      <c r="AT12" s="55">
        <v>0.35231142825386852</v>
      </c>
      <c r="AU12" s="55">
        <v>0.78373015873015883</v>
      </c>
      <c r="AV12" s="55">
        <v>0.14397166329794936</v>
      </c>
      <c r="AW12" s="50"/>
      <c r="AX12" s="50"/>
      <c r="AY12" s="50"/>
      <c r="AZ12" s="50"/>
      <c r="BA12" s="43"/>
      <c r="BB12" s="43"/>
      <c r="BC12" s="43"/>
      <c r="BD12" s="43"/>
      <c r="BE12" s="51"/>
      <c r="BF12" s="51"/>
      <c r="BG12" s="51"/>
      <c r="BH12" s="51"/>
      <c r="BI12" s="43"/>
      <c r="BJ12" s="43"/>
      <c r="BK12" s="43"/>
      <c r="BL12" s="43"/>
    </row>
    <row r="13" spans="1:64">
      <c r="A13" s="2" t="s">
        <v>6</v>
      </c>
      <c r="B13" s="2" t="s">
        <v>11</v>
      </c>
      <c r="C13" s="2">
        <v>1996</v>
      </c>
      <c r="D13" s="2" t="s">
        <v>12</v>
      </c>
      <c r="E13" s="3">
        <v>1</v>
      </c>
      <c r="F13" s="3">
        <v>7</v>
      </c>
      <c r="G13" s="7"/>
      <c r="H13" s="51">
        <v>49.7</v>
      </c>
      <c r="I13" s="3" t="s">
        <v>150</v>
      </c>
      <c r="J13" s="44"/>
      <c r="K13" s="45"/>
      <c r="L13" s="53" t="s">
        <v>146</v>
      </c>
      <c r="M13" s="8"/>
      <c r="N13" s="8"/>
      <c r="O13" s="3" t="s">
        <v>147</v>
      </c>
      <c r="P13" s="3" t="s">
        <v>148</v>
      </c>
      <c r="Q13" s="54">
        <v>19</v>
      </c>
      <c r="R13" s="54">
        <v>15</v>
      </c>
      <c r="S13" s="8"/>
      <c r="T13" s="7"/>
      <c r="U13" s="8"/>
      <c r="V13" s="8"/>
      <c r="W13" s="8"/>
      <c r="X13" s="44"/>
      <c r="Y13" s="8"/>
      <c r="Z13" s="8"/>
      <c r="AA13" s="8"/>
      <c r="AB13" s="8"/>
      <c r="AC13" s="8"/>
      <c r="AD13" s="8"/>
      <c r="AE13" s="8"/>
      <c r="AF13" s="8"/>
      <c r="AG13" s="8"/>
      <c r="AH13" s="3" t="s">
        <v>13</v>
      </c>
      <c r="AI13" s="3">
        <f t="shared" si="0"/>
        <v>0</v>
      </c>
      <c r="AJ13" s="3" t="s">
        <v>149</v>
      </c>
      <c r="AK13" s="3"/>
      <c r="AL13" s="3"/>
      <c r="AM13" s="3"/>
      <c r="AN13" s="3"/>
      <c r="AO13" s="3" t="s">
        <v>138</v>
      </c>
      <c r="AP13" s="3" t="s">
        <v>138</v>
      </c>
      <c r="AQ13" s="5" t="s">
        <v>139</v>
      </c>
      <c r="AR13" s="5" t="s">
        <v>151</v>
      </c>
      <c r="AS13" s="55">
        <v>0.12420634920634921</v>
      </c>
      <c r="AT13" s="55">
        <v>8.0540502151231264E-2</v>
      </c>
      <c r="AU13" s="55">
        <v>0.7215986394557824</v>
      </c>
      <c r="AV13" s="55">
        <v>0.1707734237236489</v>
      </c>
      <c r="AW13" s="50"/>
      <c r="AX13" s="50"/>
      <c r="AY13" s="50"/>
      <c r="AZ13" s="50"/>
      <c r="BA13" s="43"/>
      <c r="BB13" s="43"/>
      <c r="BC13" s="43"/>
      <c r="BD13" s="43"/>
      <c r="BE13" s="51"/>
      <c r="BF13" s="51"/>
      <c r="BG13" s="51"/>
      <c r="BH13" s="51"/>
      <c r="BI13" s="43"/>
      <c r="BJ13" s="43"/>
      <c r="BK13" s="43"/>
      <c r="BL13" s="43"/>
    </row>
    <row r="14" spans="1:64">
      <c r="A14" s="2" t="s">
        <v>6</v>
      </c>
      <c r="B14" s="2" t="s">
        <v>11</v>
      </c>
      <c r="C14" s="2">
        <v>1996</v>
      </c>
      <c r="D14" s="2" t="s">
        <v>12</v>
      </c>
      <c r="E14" s="3">
        <v>1</v>
      </c>
      <c r="F14" s="3">
        <v>7</v>
      </c>
      <c r="G14" s="7"/>
      <c r="H14" s="51">
        <v>49.7</v>
      </c>
      <c r="I14" s="3" t="s">
        <v>152</v>
      </c>
      <c r="J14" s="44"/>
      <c r="K14" s="45"/>
      <c r="L14" s="53" t="s">
        <v>146</v>
      </c>
      <c r="M14" s="8"/>
      <c r="N14" s="8"/>
      <c r="O14" s="3" t="s">
        <v>147</v>
      </c>
      <c r="P14" s="3" t="s">
        <v>148</v>
      </c>
      <c r="Q14" s="54">
        <v>19</v>
      </c>
      <c r="R14" s="54">
        <v>15</v>
      </c>
      <c r="S14" s="8"/>
      <c r="T14" s="7"/>
      <c r="U14" s="8"/>
      <c r="V14" s="8"/>
      <c r="W14" s="8"/>
      <c r="X14" s="44"/>
      <c r="Y14" s="8"/>
      <c r="Z14" s="8"/>
      <c r="AA14" s="8"/>
      <c r="AB14" s="8"/>
      <c r="AC14" s="8"/>
      <c r="AD14" s="8"/>
      <c r="AE14" s="8"/>
      <c r="AF14" s="8"/>
      <c r="AG14" s="8"/>
      <c r="AH14" s="3" t="s">
        <v>13</v>
      </c>
      <c r="AI14" s="3">
        <f t="shared" si="0"/>
        <v>0</v>
      </c>
      <c r="AJ14" s="3" t="s">
        <v>149</v>
      </c>
      <c r="AK14" s="3"/>
      <c r="AL14" s="3"/>
      <c r="AM14" s="3"/>
      <c r="AN14" s="3"/>
      <c r="AO14" s="3" t="s">
        <v>138</v>
      </c>
      <c r="AP14" s="3" t="s">
        <v>138</v>
      </c>
      <c r="AQ14" s="5" t="s">
        <v>139</v>
      </c>
      <c r="AR14" s="5" t="s">
        <v>153</v>
      </c>
      <c r="AS14" s="43">
        <v>0.33333333333333331</v>
      </c>
      <c r="AT14" s="43">
        <v>0.5163977794943222</v>
      </c>
      <c r="AU14" s="43">
        <v>2.8571428571428572</v>
      </c>
      <c r="AV14" s="43">
        <v>0.89973541084243724</v>
      </c>
      <c r="AW14" s="50"/>
      <c r="AX14" s="50"/>
      <c r="AY14" s="50"/>
      <c r="AZ14" s="50"/>
      <c r="BA14" s="43"/>
      <c r="BB14" s="43"/>
      <c r="BC14" s="43"/>
      <c r="BD14" s="43"/>
      <c r="BE14" s="51"/>
      <c r="BF14" s="51"/>
      <c r="BG14" s="51"/>
      <c r="BH14" s="51"/>
      <c r="BI14" s="43"/>
      <c r="BJ14" s="43"/>
      <c r="BK14" s="43"/>
      <c r="BL14" s="43"/>
    </row>
    <row r="15" spans="1:64" ht="1.5" customHeight="1">
      <c r="A15" s="2"/>
      <c r="B15" s="7"/>
      <c r="C15" s="7"/>
      <c r="D15" s="7"/>
      <c r="E15" s="3">
        <v>0</v>
      </c>
      <c r="F15" s="8"/>
      <c r="G15" s="7"/>
      <c r="H15" s="43"/>
      <c r="I15" s="43"/>
      <c r="J15" s="44"/>
      <c r="K15" s="45"/>
      <c r="L15" s="46"/>
      <c r="M15" s="8"/>
      <c r="N15" s="8"/>
      <c r="O15" s="8"/>
      <c r="P15" s="8"/>
      <c r="Q15" s="56"/>
      <c r="R15" s="56"/>
      <c r="S15" s="8"/>
      <c r="T15" s="7"/>
      <c r="U15" s="8"/>
      <c r="V15" s="8"/>
      <c r="W15" s="8"/>
      <c r="X15" s="44"/>
      <c r="Y15" s="8"/>
      <c r="Z15" s="8"/>
      <c r="AA15" s="8"/>
      <c r="AB15" s="8"/>
      <c r="AC15" s="8"/>
      <c r="AD15" s="8"/>
      <c r="AE15" s="8"/>
      <c r="AF15" s="8"/>
      <c r="AG15" s="8"/>
      <c r="AH15" s="8"/>
      <c r="AI15" s="3">
        <f t="shared" si="0"/>
        <v>0</v>
      </c>
      <c r="AJ15" s="8"/>
      <c r="AK15" s="8"/>
      <c r="AL15" s="8"/>
      <c r="AM15" s="8"/>
      <c r="AN15" s="8"/>
      <c r="AO15" s="8"/>
      <c r="AP15" s="3" t="e">
        <f>AO15/AM15</f>
        <v>#DIV/0!</v>
      </c>
      <c r="AQ15" s="8"/>
      <c r="AR15" s="57" t="s">
        <v>144</v>
      </c>
      <c r="AS15" s="43"/>
      <c r="AT15" s="43"/>
      <c r="AU15" s="43"/>
      <c r="AV15" s="43"/>
      <c r="AW15" s="50"/>
      <c r="AX15" s="50"/>
      <c r="AY15" s="50"/>
      <c r="AZ15" s="50"/>
      <c r="BA15" s="43"/>
      <c r="BB15" s="43"/>
      <c r="BC15" s="43"/>
      <c r="BD15" s="43"/>
      <c r="BE15" s="43"/>
      <c r="BF15" s="43"/>
      <c r="BG15" s="43"/>
      <c r="BH15" s="43"/>
      <c r="BI15" s="43"/>
      <c r="BJ15" s="43"/>
      <c r="BK15" s="43"/>
      <c r="BL15" s="43"/>
    </row>
    <row r="16" spans="1:64">
      <c r="A16" s="2" t="s">
        <v>6</v>
      </c>
      <c r="B16" s="7" t="s">
        <v>50</v>
      </c>
      <c r="C16" s="7">
        <v>2012</v>
      </c>
      <c r="D16" s="7" t="s">
        <v>51</v>
      </c>
      <c r="E16" s="3">
        <v>1</v>
      </c>
      <c r="F16" s="3">
        <v>2</v>
      </c>
      <c r="G16" s="7"/>
      <c r="H16" s="43"/>
      <c r="I16" s="43"/>
      <c r="J16" s="44"/>
      <c r="K16" s="45"/>
      <c r="L16" s="46"/>
      <c r="M16" s="8"/>
      <c r="N16" s="8"/>
      <c r="O16" s="8"/>
      <c r="P16" s="8"/>
      <c r="Q16" s="56"/>
      <c r="R16" s="56"/>
      <c r="S16" s="8"/>
      <c r="T16" s="7"/>
      <c r="U16" s="8"/>
      <c r="V16" s="8"/>
      <c r="W16" s="8"/>
      <c r="X16" s="44"/>
      <c r="Y16" s="8"/>
      <c r="Z16" s="8"/>
      <c r="AA16" s="8"/>
      <c r="AB16" s="8"/>
      <c r="AC16" s="8"/>
      <c r="AD16" s="8"/>
      <c r="AE16" s="8"/>
      <c r="AF16" s="8"/>
      <c r="AG16" s="8"/>
      <c r="AH16" s="3" t="s">
        <v>24</v>
      </c>
      <c r="AI16" s="3">
        <f t="shared" si="0"/>
        <v>1</v>
      </c>
      <c r="AJ16" s="3" t="s">
        <v>154</v>
      </c>
      <c r="AK16" s="3" t="s">
        <v>138</v>
      </c>
      <c r="AL16" s="3" t="s">
        <v>138</v>
      </c>
      <c r="AM16" s="3">
        <v>6</v>
      </c>
      <c r="AN16" s="3" t="s">
        <v>138</v>
      </c>
      <c r="AO16" s="11">
        <v>24</v>
      </c>
      <c r="AP16" s="3">
        <v>4</v>
      </c>
      <c r="AQ16" s="8"/>
      <c r="AR16" s="57" t="s">
        <v>144</v>
      </c>
      <c r="AS16" s="43"/>
      <c r="AT16" s="43"/>
      <c r="AU16" s="43"/>
      <c r="AV16" s="43"/>
      <c r="AW16" s="50"/>
      <c r="AX16" s="50"/>
      <c r="AY16" s="50"/>
      <c r="AZ16" s="50"/>
      <c r="BA16" s="43"/>
      <c r="BB16" s="43"/>
      <c r="BC16" s="43"/>
      <c r="BD16" s="43"/>
      <c r="BE16" s="51"/>
      <c r="BF16" s="51"/>
      <c r="BG16" s="51"/>
      <c r="BH16" s="51"/>
      <c r="BI16" s="43"/>
      <c r="BJ16" s="43"/>
      <c r="BK16" s="43"/>
      <c r="BL16" s="43"/>
    </row>
    <row r="17" spans="1:64" ht="1.5" customHeight="1">
      <c r="A17" s="2"/>
      <c r="B17" s="7"/>
      <c r="C17" s="7"/>
      <c r="D17" s="7"/>
      <c r="E17" s="3">
        <v>0</v>
      </c>
      <c r="F17" s="3"/>
      <c r="G17" s="7"/>
      <c r="H17" s="43"/>
      <c r="I17" s="43"/>
      <c r="J17" s="44"/>
      <c r="K17" s="45"/>
      <c r="L17" s="46"/>
      <c r="M17" s="8"/>
      <c r="N17" s="8"/>
      <c r="O17" s="3"/>
      <c r="P17" s="8"/>
      <c r="Q17" s="56"/>
      <c r="R17" s="56"/>
      <c r="S17" s="8"/>
      <c r="T17" s="7"/>
      <c r="U17" s="8"/>
      <c r="V17" s="8"/>
      <c r="W17" s="8"/>
      <c r="X17" s="44"/>
      <c r="Y17" s="8"/>
      <c r="Z17" s="8"/>
      <c r="AA17" s="8"/>
      <c r="AB17" s="8"/>
      <c r="AC17" s="8"/>
      <c r="AD17" s="8"/>
      <c r="AE17" s="8"/>
      <c r="AF17" s="8"/>
      <c r="AG17" s="8"/>
      <c r="AH17" s="3"/>
      <c r="AI17" s="3">
        <f t="shared" si="0"/>
        <v>0</v>
      </c>
      <c r="AJ17" s="3"/>
      <c r="AK17" s="3"/>
      <c r="AL17" s="3"/>
      <c r="AM17" s="3"/>
      <c r="AN17" s="8"/>
      <c r="AO17" s="8"/>
      <c r="AP17" s="3" t="e">
        <f t="shared" ref="AP17:AP34" si="1">AO17/AM17</f>
        <v>#DIV/0!</v>
      </c>
      <c r="AQ17" s="8"/>
      <c r="AR17" s="57" t="s">
        <v>144</v>
      </c>
      <c r="AS17" s="43"/>
      <c r="AT17" s="43"/>
      <c r="AU17" s="43"/>
      <c r="AV17" s="43"/>
      <c r="AW17" s="50"/>
      <c r="AX17" s="50"/>
      <c r="AY17" s="50"/>
      <c r="AZ17" s="50"/>
      <c r="BA17" s="43"/>
      <c r="BB17" s="43"/>
      <c r="BC17" s="43"/>
      <c r="BD17" s="43"/>
      <c r="BE17" s="43"/>
      <c r="BF17" s="43"/>
      <c r="BG17" s="43"/>
      <c r="BH17" s="43"/>
      <c r="BI17" s="43"/>
      <c r="BJ17" s="43"/>
      <c r="BK17" s="43"/>
      <c r="BL17" s="43"/>
    </row>
    <row r="18" spans="1:64" ht="15.75" customHeight="1">
      <c r="A18" s="2" t="s">
        <v>6</v>
      </c>
      <c r="B18" s="7" t="s">
        <v>57</v>
      </c>
      <c r="C18" s="7">
        <v>2014</v>
      </c>
      <c r="D18" s="7" t="s">
        <v>58</v>
      </c>
      <c r="E18" s="3">
        <v>1</v>
      </c>
      <c r="F18" s="3">
        <v>3</v>
      </c>
      <c r="G18" s="7"/>
      <c r="H18" s="43"/>
      <c r="I18" s="43"/>
      <c r="J18" s="44"/>
      <c r="K18" s="45"/>
      <c r="L18" s="46"/>
      <c r="M18" s="8"/>
      <c r="N18" s="8"/>
      <c r="O18" s="3" t="s">
        <v>147</v>
      </c>
      <c r="P18" s="8"/>
      <c r="Q18" s="56"/>
      <c r="R18" s="56"/>
      <c r="S18" s="8"/>
      <c r="T18" s="7"/>
      <c r="U18" s="8"/>
      <c r="V18" s="8"/>
      <c r="W18" s="8"/>
      <c r="X18" s="44"/>
      <c r="Y18" s="8"/>
      <c r="Z18" s="8"/>
      <c r="AA18" s="8"/>
      <c r="AB18" s="8"/>
      <c r="AC18" s="8"/>
      <c r="AD18" s="8"/>
      <c r="AE18" s="8"/>
      <c r="AF18" s="8"/>
      <c r="AG18" s="8"/>
      <c r="AH18" s="3" t="s">
        <v>24</v>
      </c>
      <c r="AI18" s="3">
        <f t="shared" si="0"/>
        <v>1</v>
      </c>
      <c r="AJ18" s="3" t="s">
        <v>149</v>
      </c>
      <c r="AK18" s="3">
        <v>1</v>
      </c>
      <c r="AL18" s="3">
        <v>3</v>
      </c>
      <c r="AM18" s="3">
        <v>6</v>
      </c>
      <c r="AN18" s="8">
        <f t="shared" ref="AN18:AN21" si="2">AL18*AM18</f>
        <v>18</v>
      </c>
      <c r="AO18" s="8">
        <f t="shared" ref="AO18:AO21" si="3">AN18*AK18</f>
        <v>18</v>
      </c>
      <c r="AP18" s="3">
        <f t="shared" si="1"/>
        <v>3</v>
      </c>
      <c r="AQ18" s="19" t="s">
        <v>155</v>
      </c>
      <c r="AR18" s="57" t="s">
        <v>156</v>
      </c>
      <c r="AS18" s="43"/>
      <c r="AT18" s="43"/>
      <c r="AU18" s="43"/>
      <c r="AV18" s="43"/>
      <c r="AW18" s="50"/>
      <c r="AX18" s="50"/>
      <c r="AY18" s="50"/>
      <c r="AZ18" s="50"/>
      <c r="BA18" s="43"/>
      <c r="BB18" s="43"/>
      <c r="BC18" s="43"/>
      <c r="BD18" s="43"/>
      <c r="BE18" s="51"/>
      <c r="BF18" s="51"/>
      <c r="BG18" s="51"/>
      <c r="BH18" s="51"/>
      <c r="BI18" s="43"/>
      <c r="BJ18" s="43"/>
      <c r="BK18" s="43"/>
      <c r="BL18" s="43"/>
    </row>
    <row r="19" spans="1:64" ht="15.75" customHeight="1">
      <c r="A19" s="2" t="s">
        <v>6</v>
      </c>
      <c r="B19" s="7" t="s">
        <v>57</v>
      </c>
      <c r="C19" s="7">
        <v>2014</v>
      </c>
      <c r="D19" s="7" t="s">
        <v>58</v>
      </c>
      <c r="E19" s="3">
        <v>1</v>
      </c>
      <c r="F19" s="3">
        <f t="shared" ref="F19:F21" si="4">F18</f>
        <v>3</v>
      </c>
      <c r="G19" s="7"/>
      <c r="H19" s="43"/>
      <c r="I19" s="43"/>
      <c r="J19" s="44"/>
      <c r="K19" s="45"/>
      <c r="L19" s="46"/>
      <c r="M19" s="8"/>
      <c r="N19" s="8"/>
      <c r="O19" s="3" t="s">
        <v>147</v>
      </c>
      <c r="P19" s="8"/>
      <c r="Q19" s="56"/>
      <c r="R19" s="56"/>
      <c r="S19" s="8"/>
      <c r="T19" s="7"/>
      <c r="U19" s="8"/>
      <c r="V19" s="8"/>
      <c r="W19" s="8"/>
      <c r="X19" s="44"/>
      <c r="Y19" s="8"/>
      <c r="Z19" s="8"/>
      <c r="AA19" s="8"/>
      <c r="AB19" s="8"/>
      <c r="AC19" s="8"/>
      <c r="AD19" s="8"/>
      <c r="AE19" s="8"/>
      <c r="AF19" s="8"/>
      <c r="AG19" s="8"/>
      <c r="AH19" s="3" t="s">
        <v>24</v>
      </c>
      <c r="AI19" s="3">
        <f t="shared" si="0"/>
        <v>1</v>
      </c>
      <c r="AJ19" s="3" t="s">
        <v>149</v>
      </c>
      <c r="AK19" s="3">
        <v>1</v>
      </c>
      <c r="AL19" s="3">
        <v>3</v>
      </c>
      <c r="AM19" s="3">
        <v>6</v>
      </c>
      <c r="AN19" s="8">
        <f t="shared" si="2"/>
        <v>18</v>
      </c>
      <c r="AO19" s="8">
        <f t="shared" si="3"/>
        <v>18</v>
      </c>
      <c r="AP19" s="3">
        <f t="shared" si="1"/>
        <v>3</v>
      </c>
      <c r="AQ19" s="19" t="s">
        <v>157</v>
      </c>
      <c r="AR19" s="57" t="s">
        <v>156</v>
      </c>
      <c r="AS19" s="43"/>
      <c r="AT19" s="43"/>
      <c r="AU19" s="43"/>
      <c r="AV19" s="43"/>
      <c r="AW19" s="50"/>
      <c r="AX19" s="50"/>
      <c r="AY19" s="50"/>
      <c r="AZ19" s="50"/>
      <c r="BA19" s="43"/>
      <c r="BB19" s="43"/>
      <c r="BC19" s="43"/>
      <c r="BD19" s="43"/>
      <c r="BE19" s="51"/>
      <c r="BF19" s="51"/>
      <c r="BG19" s="51"/>
      <c r="BH19" s="51"/>
      <c r="BI19" s="43"/>
      <c r="BJ19" s="43"/>
      <c r="BK19" s="43"/>
      <c r="BL19" s="43"/>
    </row>
    <row r="20" spans="1:64" ht="15.75" customHeight="1">
      <c r="A20" s="2" t="s">
        <v>6</v>
      </c>
      <c r="B20" s="7" t="s">
        <v>57</v>
      </c>
      <c r="C20" s="7">
        <v>2014</v>
      </c>
      <c r="D20" s="7" t="s">
        <v>58</v>
      </c>
      <c r="E20" s="3">
        <v>1</v>
      </c>
      <c r="F20" s="3">
        <f t="shared" si="4"/>
        <v>3</v>
      </c>
      <c r="G20" s="7"/>
      <c r="H20" s="43"/>
      <c r="I20" s="43"/>
      <c r="J20" s="44"/>
      <c r="K20" s="45"/>
      <c r="L20" s="46"/>
      <c r="M20" s="8"/>
      <c r="N20" s="8"/>
      <c r="O20" s="3" t="s">
        <v>147</v>
      </c>
      <c r="P20" s="8"/>
      <c r="Q20" s="56"/>
      <c r="R20" s="56"/>
      <c r="S20" s="8"/>
      <c r="T20" s="7"/>
      <c r="U20" s="8"/>
      <c r="V20" s="8"/>
      <c r="W20" s="8"/>
      <c r="X20" s="44"/>
      <c r="Y20" s="8"/>
      <c r="Z20" s="8"/>
      <c r="AA20" s="8"/>
      <c r="AB20" s="8"/>
      <c r="AC20" s="8"/>
      <c r="AD20" s="8"/>
      <c r="AE20" s="8"/>
      <c r="AF20" s="8"/>
      <c r="AG20" s="8"/>
      <c r="AH20" s="3" t="s">
        <v>24</v>
      </c>
      <c r="AI20" s="3">
        <f t="shared" si="0"/>
        <v>1</v>
      </c>
      <c r="AJ20" s="3" t="s">
        <v>149</v>
      </c>
      <c r="AK20" s="3">
        <v>1</v>
      </c>
      <c r="AL20" s="3">
        <v>3</v>
      </c>
      <c r="AM20" s="3">
        <v>6</v>
      </c>
      <c r="AN20" s="8">
        <f t="shared" si="2"/>
        <v>18</v>
      </c>
      <c r="AO20" s="8">
        <f t="shared" si="3"/>
        <v>18</v>
      </c>
      <c r="AP20" s="3">
        <f t="shared" si="1"/>
        <v>3</v>
      </c>
      <c r="AQ20" s="19" t="s">
        <v>155</v>
      </c>
      <c r="AR20" s="19" t="s">
        <v>158</v>
      </c>
      <c r="AS20" s="43"/>
      <c r="AT20" s="43"/>
      <c r="AU20" s="43"/>
      <c r="AV20" s="43"/>
      <c r="AW20" s="50"/>
      <c r="AX20" s="50"/>
      <c r="AY20" s="50"/>
      <c r="AZ20" s="50"/>
      <c r="BA20" s="43"/>
      <c r="BB20" s="43"/>
      <c r="BC20" s="43"/>
      <c r="BD20" s="43"/>
      <c r="BE20" s="51"/>
      <c r="BF20" s="51"/>
      <c r="BG20" s="51"/>
      <c r="BH20" s="51"/>
      <c r="BI20" s="43"/>
      <c r="BJ20" s="43"/>
      <c r="BK20" s="43"/>
      <c r="BL20" s="43"/>
    </row>
    <row r="21" spans="1:64" ht="15.75" customHeight="1">
      <c r="A21" s="2" t="s">
        <v>6</v>
      </c>
      <c r="B21" s="7" t="s">
        <v>57</v>
      </c>
      <c r="C21" s="7">
        <v>2014</v>
      </c>
      <c r="D21" s="7" t="s">
        <v>58</v>
      </c>
      <c r="E21" s="3">
        <v>1</v>
      </c>
      <c r="F21" s="3">
        <f t="shared" si="4"/>
        <v>3</v>
      </c>
      <c r="G21" s="7"/>
      <c r="H21" s="43"/>
      <c r="I21" s="43"/>
      <c r="J21" s="44"/>
      <c r="K21" s="45"/>
      <c r="L21" s="46"/>
      <c r="M21" s="8"/>
      <c r="N21" s="8"/>
      <c r="O21" s="3" t="s">
        <v>147</v>
      </c>
      <c r="P21" s="8"/>
      <c r="Q21" s="56"/>
      <c r="R21" s="56"/>
      <c r="S21" s="8"/>
      <c r="T21" s="7"/>
      <c r="U21" s="8"/>
      <c r="V21" s="8"/>
      <c r="W21" s="8"/>
      <c r="X21" s="44"/>
      <c r="Y21" s="8"/>
      <c r="Z21" s="8"/>
      <c r="AA21" s="8"/>
      <c r="AB21" s="8"/>
      <c r="AC21" s="8"/>
      <c r="AD21" s="8"/>
      <c r="AE21" s="8"/>
      <c r="AF21" s="8"/>
      <c r="AG21" s="8"/>
      <c r="AH21" s="3" t="s">
        <v>24</v>
      </c>
      <c r="AI21" s="3">
        <f t="shared" si="0"/>
        <v>1</v>
      </c>
      <c r="AJ21" s="3" t="s">
        <v>149</v>
      </c>
      <c r="AK21" s="3">
        <v>1</v>
      </c>
      <c r="AL21" s="3">
        <v>3</v>
      </c>
      <c r="AM21" s="3">
        <v>6</v>
      </c>
      <c r="AN21" s="8">
        <f t="shared" si="2"/>
        <v>18</v>
      </c>
      <c r="AO21" s="8">
        <f t="shared" si="3"/>
        <v>18</v>
      </c>
      <c r="AP21" s="3">
        <f t="shared" si="1"/>
        <v>3</v>
      </c>
      <c r="AQ21" s="19" t="s">
        <v>157</v>
      </c>
      <c r="AR21" s="19" t="s">
        <v>158</v>
      </c>
      <c r="AS21" s="43"/>
      <c r="AT21" s="43"/>
      <c r="AU21" s="43"/>
      <c r="AV21" s="43"/>
      <c r="AW21" s="50"/>
      <c r="AX21" s="50"/>
      <c r="AY21" s="50"/>
      <c r="AZ21" s="50"/>
      <c r="BA21" s="43"/>
      <c r="BB21" s="43"/>
      <c r="BC21" s="43"/>
      <c r="BD21" s="43"/>
      <c r="BE21" s="51"/>
      <c r="BF21" s="51"/>
      <c r="BG21" s="51"/>
      <c r="BH21" s="51"/>
      <c r="BI21" s="43"/>
      <c r="BJ21" s="43"/>
      <c r="BK21" s="43"/>
      <c r="BL21" s="43"/>
    </row>
    <row r="22" spans="1:64" ht="1.5" customHeight="1">
      <c r="A22" s="2"/>
      <c r="B22" s="2"/>
      <c r="C22" s="2"/>
      <c r="D22" s="2"/>
      <c r="E22" s="3">
        <v>0</v>
      </c>
      <c r="F22" s="3"/>
      <c r="G22" s="7"/>
      <c r="H22" s="43"/>
      <c r="I22" s="43"/>
      <c r="J22" s="44"/>
      <c r="K22" s="58"/>
      <c r="L22" s="53"/>
      <c r="M22" s="8"/>
      <c r="N22" s="3"/>
      <c r="O22" s="3"/>
      <c r="P22" s="8"/>
      <c r="Q22" s="56"/>
      <c r="R22" s="56"/>
      <c r="S22" s="8"/>
      <c r="T22" s="7"/>
      <c r="U22" s="8"/>
      <c r="V22" s="8"/>
      <c r="W22" s="8"/>
      <c r="X22" s="44"/>
      <c r="Y22" s="8"/>
      <c r="Z22" s="8"/>
      <c r="AA22" s="8"/>
      <c r="AB22" s="8"/>
      <c r="AC22" s="8"/>
      <c r="AD22" s="8"/>
      <c r="AE22" s="8"/>
      <c r="AF22" s="8"/>
      <c r="AG22" s="8"/>
      <c r="AH22" s="3"/>
      <c r="AI22" s="3">
        <f t="shared" si="0"/>
        <v>0</v>
      </c>
      <c r="AJ22" s="3"/>
      <c r="AK22" s="3"/>
      <c r="AL22" s="8"/>
      <c r="AM22" s="8"/>
      <c r="AN22" s="3"/>
      <c r="AO22" s="8"/>
      <c r="AP22" s="3" t="e">
        <f t="shared" si="1"/>
        <v>#DIV/0!</v>
      </c>
      <c r="AQ22" s="5"/>
      <c r="AR22" s="59" t="s">
        <v>144</v>
      </c>
      <c r="AS22" s="60"/>
      <c r="AT22" s="60"/>
      <c r="AU22" s="60"/>
      <c r="AV22" s="60"/>
      <c r="AW22" s="50"/>
      <c r="AX22" s="50"/>
      <c r="AY22" s="50"/>
      <c r="AZ22" s="50"/>
      <c r="BA22" s="43"/>
      <c r="BB22" s="43"/>
      <c r="BC22" s="43"/>
      <c r="BD22" s="43"/>
      <c r="BE22" s="43"/>
      <c r="BF22" s="43"/>
      <c r="BG22" s="43"/>
      <c r="BH22" s="43"/>
      <c r="BI22" s="43"/>
      <c r="BJ22" s="43"/>
      <c r="BK22" s="43"/>
      <c r="BL22" s="43"/>
    </row>
    <row r="23" spans="1:64" ht="15.75" customHeight="1">
      <c r="A23" s="2" t="s">
        <v>6</v>
      </c>
      <c r="B23" s="2" t="s">
        <v>31</v>
      </c>
      <c r="C23" s="2">
        <v>2015</v>
      </c>
      <c r="D23" s="2" t="s">
        <v>32</v>
      </c>
      <c r="E23" s="3">
        <v>1</v>
      </c>
      <c r="F23" s="3">
        <v>5</v>
      </c>
      <c r="G23" s="7"/>
      <c r="H23" s="43">
        <v>58.4</v>
      </c>
      <c r="I23" s="43">
        <v>11.193748255164577</v>
      </c>
      <c r="J23" s="44"/>
      <c r="K23" s="58" t="s">
        <v>159</v>
      </c>
      <c r="L23" s="53" t="s">
        <v>146</v>
      </c>
      <c r="M23" s="8"/>
      <c r="N23" s="3" t="s">
        <v>160</v>
      </c>
      <c r="O23" s="3" t="s">
        <v>136</v>
      </c>
      <c r="P23" s="8"/>
      <c r="Q23" s="56">
        <v>4</v>
      </c>
      <c r="R23" s="56">
        <v>1.2247448713915892</v>
      </c>
      <c r="S23" s="8"/>
      <c r="T23" s="7"/>
      <c r="U23" s="8"/>
      <c r="V23" s="8"/>
      <c r="W23" s="8"/>
      <c r="X23" s="44"/>
      <c r="Y23" s="8"/>
      <c r="Z23" s="8"/>
      <c r="AA23" s="8"/>
      <c r="AB23" s="8"/>
      <c r="AC23" s="8"/>
      <c r="AD23" s="8"/>
      <c r="AE23" s="8"/>
      <c r="AF23" s="8"/>
      <c r="AG23" s="8"/>
      <c r="AH23" s="3" t="s">
        <v>33</v>
      </c>
      <c r="AI23" s="3">
        <f t="shared" si="0"/>
        <v>0</v>
      </c>
      <c r="AJ23" s="3" t="s">
        <v>154</v>
      </c>
      <c r="AK23" s="3">
        <v>0.5</v>
      </c>
      <c r="AL23" s="3">
        <v>2</v>
      </c>
      <c r="AM23" s="3">
        <v>12</v>
      </c>
      <c r="AN23" s="3">
        <v>24</v>
      </c>
      <c r="AO23" s="8">
        <f t="shared" ref="AO23:AO30" si="5">AN23*AK23</f>
        <v>12</v>
      </c>
      <c r="AP23" s="3">
        <f t="shared" si="1"/>
        <v>1</v>
      </c>
      <c r="AQ23" s="21" t="s">
        <v>161</v>
      </c>
      <c r="AR23" s="5" t="s">
        <v>162</v>
      </c>
      <c r="AS23" s="60">
        <v>26.2</v>
      </c>
      <c r="AT23" s="60">
        <v>15.12</v>
      </c>
      <c r="AU23" s="60">
        <v>43.4</v>
      </c>
      <c r="AV23" s="60">
        <v>3.78</v>
      </c>
      <c r="AW23" s="50"/>
      <c r="AX23" s="50"/>
      <c r="AY23" s="50"/>
      <c r="AZ23" s="50"/>
      <c r="BA23" s="43"/>
      <c r="BB23" s="43"/>
      <c r="BC23" s="43"/>
      <c r="BD23" s="43"/>
      <c r="BE23" s="51"/>
      <c r="BF23" s="51"/>
      <c r="BG23" s="51"/>
      <c r="BH23" s="51"/>
      <c r="BI23" s="43"/>
      <c r="BJ23" s="43"/>
      <c r="BK23" s="43"/>
      <c r="BL23" s="43"/>
    </row>
    <row r="24" spans="1:64" ht="15.75" customHeight="1">
      <c r="A24" s="2" t="s">
        <v>6</v>
      </c>
      <c r="B24" s="2" t="s">
        <v>31</v>
      </c>
      <c r="C24" s="2">
        <v>2015</v>
      </c>
      <c r="D24" s="2" t="s">
        <v>32</v>
      </c>
      <c r="E24" s="3">
        <v>1</v>
      </c>
      <c r="F24" s="3">
        <v>5</v>
      </c>
      <c r="G24" s="7"/>
      <c r="H24" s="43">
        <v>58.4</v>
      </c>
      <c r="I24" s="43">
        <v>11.193748255164577</v>
      </c>
      <c r="J24" s="44"/>
      <c r="K24" s="58" t="s">
        <v>159</v>
      </c>
      <c r="L24" s="53" t="s">
        <v>146</v>
      </c>
      <c r="M24" s="8"/>
      <c r="N24" s="3" t="s">
        <v>160</v>
      </c>
      <c r="O24" s="3" t="s">
        <v>136</v>
      </c>
      <c r="P24" s="8"/>
      <c r="Q24" s="56">
        <v>4</v>
      </c>
      <c r="R24" s="56">
        <v>1.2247448713915892</v>
      </c>
      <c r="S24" s="8"/>
      <c r="T24" s="7"/>
      <c r="U24" s="8"/>
      <c r="V24" s="8"/>
      <c r="W24" s="8"/>
      <c r="X24" s="44"/>
      <c r="Y24" s="8"/>
      <c r="Z24" s="8"/>
      <c r="AA24" s="8"/>
      <c r="AB24" s="8"/>
      <c r="AC24" s="8"/>
      <c r="AD24" s="8"/>
      <c r="AE24" s="8"/>
      <c r="AF24" s="8"/>
      <c r="AG24" s="8"/>
      <c r="AH24" s="3" t="s">
        <v>33</v>
      </c>
      <c r="AI24" s="3">
        <f t="shared" si="0"/>
        <v>0</v>
      </c>
      <c r="AJ24" s="3" t="s">
        <v>154</v>
      </c>
      <c r="AK24" s="3">
        <v>0.5</v>
      </c>
      <c r="AL24" s="3">
        <v>2</v>
      </c>
      <c r="AM24" s="3">
        <v>12</v>
      </c>
      <c r="AN24" s="3">
        <v>24</v>
      </c>
      <c r="AO24" s="8">
        <f t="shared" si="5"/>
        <v>12</v>
      </c>
      <c r="AP24" s="3">
        <f t="shared" si="1"/>
        <v>1</v>
      </c>
      <c r="AQ24" s="21" t="s">
        <v>161</v>
      </c>
      <c r="AR24" s="5" t="s">
        <v>163</v>
      </c>
      <c r="AS24" s="60">
        <v>18.2</v>
      </c>
      <c r="AT24" s="60">
        <v>10.85</v>
      </c>
      <c r="AU24" s="60">
        <v>35.200000000000003</v>
      </c>
      <c r="AV24" s="60">
        <v>12.11</v>
      </c>
      <c r="AW24" s="50"/>
      <c r="AX24" s="50"/>
      <c r="AY24" s="50"/>
      <c r="AZ24" s="50"/>
      <c r="BA24" s="43"/>
      <c r="BB24" s="43"/>
      <c r="BC24" s="43"/>
      <c r="BD24" s="43"/>
      <c r="BE24" s="51"/>
      <c r="BF24" s="51"/>
      <c r="BG24" s="51"/>
      <c r="BH24" s="51"/>
      <c r="BI24" s="43"/>
      <c r="BJ24" s="43"/>
      <c r="BK24" s="43"/>
      <c r="BL24" s="43"/>
    </row>
    <row r="25" spans="1:64" ht="15.75" customHeight="1">
      <c r="A25" s="2" t="s">
        <v>6</v>
      </c>
      <c r="B25" s="2" t="s">
        <v>31</v>
      </c>
      <c r="C25" s="2">
        <v>2015</v>
      </c>
      <c r="D25" s="2" t="s">
        <v>32</v>
      </c>
      <c r="E25" s="3">
        <v>1</v>
      </c>
      <c r="F25" s="3">
        <v>5</v>
      </c>
      <c r="G25" s="7"/>
      <c r="H25" s="43">
        <v>58.4</v>
      </c>
      <c r="I25" s="43">
        <v>11.193748255164577</v>
      </c>
      <c r="J25" s="44"/>
      <c r="K25" s="58" t="s">
        <v>159</v>
      </c>
      <c r="L25" s="53" t="s">
        <v>146</v>
      </c>
      <c r="M25" s="8"/>
      <c r="N25" s="3" t="s">
        <v>160</v>
      </c>
      <c r="O25" s="3" t="s">
        <v>136</v>
      </c>
      <c r="P25" s="8"/>
      <c r="Q25" s="56">
        <v>4</v>
      </c>
      <c r="R25" s="56">
        <v>1.2247448713915892</v>
      </c>
      <c r="S25" s="8"/>
      <c r="T25" s="7"/>
      <c r="U25" s="8"/>
      <c r="V25" s="8"/>
      <c r="W25" s="8"/>
      <c r="X25" s="44"/>
      <c r="Y25" s="8"/>
      <c r="Z25" s="8"/>
      <c r="AA25" s="8"/>
      <c r="AB25" s="8"/>
      <c r="AC25" s="8"/>
      <c r="AD25" s="8"/>
      <c r="AE25" s="8"/>
      <c r="AF25" s="8"/>
      <c r="AG25" s="8"/>
      <c r="AH25" s="3" t="s">
        <v>33</v>
      </c>
      <c r="AI25" s="3">
        <f t="shared" si="0"/>
        <v>0</v>
      </c>
      <c r="AJ25" s="3" t="s">
        <v>154</v>
      </c>
      <c r="AK25" s="3">
        <v>0.5</v>
      </c>
      <c r="AL25" s="3">
        <v>2</v>
      </c>
      <c r="AM25" s="3">
        <v>12</v>
      </c>
      <c r="AN25" s="3">
        <v>24</v>
      </c>
      <c r="AO25" s="8">
        <f t="shared" si="5"/>
        <v>12</v>
      </c>
      <c r="AP25" s="3">
        <f t="shared" si="1"/>
        <v>1</v>
      </c>
      <c r="AQ25" s="21" t="s">
        <v>164</v>
      </c>
      <c r="AR25" s="3" t="s">
        <v>165</v>
      </c>
      <c r="AS25" s="60">
        <v>75</v>
      </c>
      <c r="AT25" s="60">
        <v>32.14</v>
      </c>
      <c r="AU25" s="60">
        <v>114.4</v>
      </c>
      <c r="AV25" s="60">
        <v>18.16</v>
      </c>
      <c r="AW25" s="50"/>
      <c r="AX25" s="50"/>
      <c r="AY25" s="50"/>
      <c r="AZ25" s="50"/>
      <c r="BA25" s="43"/>
      <c r="BB25" s="43"/>
      <c r="BC25" s="43"/>
      <c r="BD25" s="43"/>
      <c r="BE25" s="51"/>
      <c r="BF25" s="51"/>
      <c r="BG25" s="51"/>
      <c r="BH25" s="51"/>
      <c r="BI25" s="43"/>
      <c r="BJ25" s="43"/>
      <c r="BK25" s="43"/>
      <c r="BL25" s="43"/>
    </row>
    <row r="26" spans="1:64" ht="15.75" customHeight="1">
      <c r="A26" s="2" t="s">
        <v>6</v>
      </c>
      <c r="B26" s="2" t="s">
        <v>31</v>
      </c>
      <c r="C26" s="2">
        <v>2015</v>
      </c>
      <c r="D26" s="2" t="s">
        <v>32</v>
      </c>
      <c r="E26" s="3">
        <v>1</v>
      </c>
      <c r="F26" s="3">
        <v>5</v>
      </c>
      <c r="G26" s="7"/>
      <c r="H26" s="43">
        <v>58.4</v>
      </c>
      <c r="I26" s="43">
        <v>11.193748255164577</v>
      </c>
      <c r="J26" s="44"/>
      <c r="K26" s="58" t="s">
        <v>159</v>
      </c>
      <c r="L26" s="53" t="s">
        <v>146</v>
      </c>
      <c r="M26" s="8"/>
      <c r="N26" s="3" t="s">
        <v>160</v>
      </c>
      <c r="O26" s="3" t="s">
        <v>136</v>
      </c>
      <c r="P26" s="8"/>
      <c r="Q26" s="56">
        <v>4</v>
      </c>
      <c r="R26" s="56">
        <v>1.2247448713915892</v>
      </c>
      <c r="S26" s="8"/>
      <c r="T26" s="7"/>
      <c r="U26" s="8"/>
      <c r="V26" s="8"/>
      <c r="W26" s="8"/>
      <c r="X26" s="44"/>
      <c r="Y26" s="8"/>
      <c r="Z26" s="8"/>
      <c r="AA26" s="8"/>
      <c r="AB26" s="8"/>
      <c r="AC26" s="8"/>
      <c r="AD26" s="8"/>
      <c r="AE26" s="8"/>
      <c r="AF26" s="8"/>
      <c r="AG26" s="8"/>
      <c r="AH26" s="3" t="s">
        <v>33</v>
      </c>
      <c r="AI26" s="3">
        <f t="shared" si="0"/>
        <v>0</v>
      </c>
      <c r="AJ26" s="3" t="s">
        <v>154</v>
      </c>
      <c r="AK26" s="3">
        <v>0.5</v>
      </c>
      <c r="AL26" s="3">
        <v>2</v>
      </c>
      <c r="AM26" s="3">
        <v>12</v>
      </c>
      <c r="AN26" s="3">
        <v>24</v>
      </c>
      <c r="AO26" s="8">
        <f t="shared" si="5"/>
        <v>12</v>
      </c>
      <c r="AP26" s="3">
        <f t="shared" si="1"/>
        <v>1</v>
      </c>
      <c r="AQ26" s="21" t="s">
        <v>164</v>
      </c>
      <c r="AR26" s="5" t="s">
        <v>166</v>
      </c>
      <c r="AS26" s="60">
        <v>9.1999999999999993</v>
      </c>
      <c r="AT26" s="60">
        <v>8.7899999999999991</v>
      </c>
      <c r="AU26" s="60">
        <v>26.4</v>
      </c>
      <c r="AV26" s="60">
        <v>9.26</v>
      </c>
      <c r="AW26" s="50"/>
      <c r="AX26" s="50"/>
      <c r="AY26" s="50"/>
      <c r="AZ26" s="50"/>
      <c r="BA26" s="43"/>
      <c r="BB26" s="43"/>
      <c r="BC26" s="43"/>
      <c r="BD26" s="43"/>
      <c r="BE26" s="51"/>
      <c r="BF26" s="51"/>
      <c r="BG26" s="51"/>
      <c r="BH26" s="51"/>
      <c r="BI26" s="43"/>
      <c r="BJ26" s="43"/>
      <c r="BK26" s="43"/>
      <c r="BL26" s="43"/>
    </row>
    <row r="27" spans="1:64" ht="15.75" customHeight="1">
      <c r="A27" s="2" t="s">
        <v>6</v>
      </c>
      <c r="B27" s="2" t="s">
        <v>31</v>
      </c>
      <c r="C27" s="2">
        <v>2015</v>
      </c>
      <c r="D27" s="2" t="s">
        <v>32</v>
      </c>
      <c r="E27" s="3">
        <v>1</v>
      </c>
      <c r="F27" s="3">
        <v>5</v>
      </c>
      <c r="G27" s="7"/>
      <c r="H27" s="43">
        <v>58.4</v>
      </c>
      <c r="I27" s="43">
        <v>11.193748255164577</v>
      </c>
      <c r="J27" s="44"/>
      <c r="K27" s="58" t="s">
        <v>159</v>
      </c>
      <c r="L27" s="53" t="s">
        <v>146</v>
      </c>
      <c r="M27" s="8"/>
      <c r="N27" s="3" t="s">
        <v>160</v>
      </c>
      <c r="O27" s="3" t="s">
        <v>136</v>
      </c>
      <c r="P27" s="8"/>
      <c r="Q27" s="56">
        <v>4</v>
      </c>
      <c r="R27" s="56">
        <v>1.2247448713915892</v>
      </c>
      <c r="S27" s="8"/>
      <c r="T27" s="7"/>
      <c r="U27" s="8"/>
      <c r="V27" s="8"/>
      <c r="W27" s="8"/>
      <c r="X27" s="44"/>
      <c r="Y27" s="8"/>
      <c r="Z27" s="8"/>
      <c r="AA27" s="8"/>
      <c r="AB27" s="8"/>
      <c r="AC27" s="8"/>
      <c r="AD27" s="8"/>
      <c r="AE27" s="8"/>
      <c r="AF27" s="8"/>
      <c r="AG27" s="8"/>
      <c r="AH27" s="3" t="s">
        <v>33</v>
      </c>
      <c r="AI27" s="3">
        <f t="shared" si="0"/>
        <v>0</v>
      </c>
      <c r="AJ27" s="3" t="s">
        <v>154</v>
      </c>
      <c r="AK27" s="3">
        <v>0.5</v>
      </c>
      <c r="AL27" s="3">
        <v>2</v>
      </c>
      <c r="AM27" s="3">
        <v>12</v>
      </c>
      <c r="AN27" s="3">
        <v>24</v>
      </c>
      <c r="AO27" s="8">
        <f t="shared" si="5"/>
        <v>12</v>
      </c>
      <c r="AP27" s="3">
        <f t="shared" si="1"/>
        <v>1</v>
      </c>
      <c r="AQ27" s="21" t="s">
        <v>164</v>
      </c>
      <c r="AR27" s="5" t="s">
        <v>143</v>
      </c>
      <c r="AS27" s="60">
        <v>38</v>
      </c>
      <c r="AT27" s="60">
        <v>11.36</v>
      </c>
      <c r="AU27" s="60">
        <v>45.8</v>
      </c>
      <c r="AV27" s="60">
        <v>6.91</v>
      </c>
      <c r="AW27" s="50"/>
      <c r="AX27" s="50"/>
      <c r="AY27" s="50"/>
      <c r="AZ27" s="50"/>
      <c r="BA27" s="43"/>
      <c r="BB27" s="43"/>
      <c r="BC27" s="43"/>
      <c r="BD27" s="43"/>
      <c r="BE27" s="51"/>
      <c r="BF27" s="51"/>
      <c r="BG27" s="51"/>
      <c r="BH27" s="51"/>
      <c r="BI27" s="43"/>
      <c r="BJ27" s="43"/>
      <c r="BK27" s="43"/>
      <c r="BL27" s="43"/>
    </row>
    <row r="28" spans="1:64" ht="15.75" customHeight="1">
      <c r="A28" s="2" t="s">
        <v>6</v>
      </c>
      <c r="B28" s="2" t="s">
        <v>31</v>
      </c>
      <c r="C28" s="2">
        <v>2015</v>
      </c>
      <c r="D28" s="2" t="s">
        <v>32</v>
      </c>
      <c r="E28" s="3">
        <v>1</v>
      </c>
      <c r="F28" s="3">
        <v>5</v>
      </c>
      <c r="G28" s="7"/>
      <c r="H28" s="43">
        <v>58.4</v>
      </c>
      <c r="I28" s="43">
        <v>11.193748255164577</v>
      </c>
      <c r="J28" s="44"/>
      <c r="K28" s="58" t="s">
        <v>159</v>
      </c>
      <c r="L28" s="53" t="s">
        <v>146</v>
      </c>
      <c r="M28" s="8"/>
      <c r="N28" s="3" t="s">
        <v>160</v>
      </c>
      <c r="O28" s="3" t="s">
        <v>136</v>
      </c>
      <c r="P28" s="8"/>
      <c r="Q28" s="56">
        <v>4</v>
      </c>
      <c r="R28" s="56">
        <v>1.2247448713915892</v>
      </c>
      <c r="S28" s="8"/>
      <c r="T28" s="7"/>
      <c r="U28" s="8"/>
      <c r="V28" s="8"/>
      <c r="W28" s="8"/>
      <c r="X28" s="44"/>
      <c r="Y28" s="8"/>
      <c r="Z28" s="8"/>
      <c r="AA28" s="8"/>
      <c r="AB28" s="8"/>
      <c r="AC28" s="8"/>
      <c r="AD28" s="8"/>
      <c r="AE28" s="8"/>
      <c r="AF28" s="8"/>
      <c r="AG28" s="8"/>
      <c r="AH28" s="3" t="s">
        <v>33</v>
      </c>
      <c r="AI28" s="3">
        <f t="shared" si="0"/>
        <v>0</v>
      </c>
      <c r="AJ28" s="3" t="s">
        <v>154</v>
      </c>
      <c r="AK28" s="3">
        <v>0.5</v>
      </c>
      <c r="AL28" s="3">
        <v>2</v>
      </c>
      <c r="AM28" s="3">
        <v>12</v>
      </c>
      <c r="AN28" s="3">
        <v>24</v>
      </c>
      <c r="AO28" s="8">
        <f t="shared" si="5"/>
        <v>12</v>
      </c>
      <c r="AP28" s="3">
        <f t="shared" si="1"/>
        <v>1</v>
      </c>
      <c r="AQ28" s="21" t="s">
        <v>167</v>
      </c>
      <c r="AR28" s="5" t="s">
        <v>168</v>
      </c>
      <c r="AS28" s="60">
        <v>20</v>
      </c>
      <c r="AT28" s="60">
        <v>6.08</v>
      </c>
      <c r="AU28" s="60">
        <v>24.8</v>
      </c>
      <c r="AV28" s="60">
        <v>5.76</v>
      </c>
      <c r="AW28" s="50"/>
      <c r="AX28" s="50"/>
      <c r="AY28" s="50"/>
      <c r="AZ28" s="50"/>
      <c r="BA28" s="43"/>
      <c r="BB28" s="43"/>
      <c r="BC28" s="43"/>
      <c r="BD28" s="43"/>
      <c r="BE28" s="51"/>
      <c r="BF28" s="51"/>
      <c r="BG28" s="51"/>
      <c r="BH28" s="51"/>
      <c r="BI28" s="43"/>
      <c r="BJ28" s="43"/>
      <c r="BK28" s="43"/>
      <c r="BL28" s="43"/>
    </row>
    <row r="29" spans="1:64" ht="15.75" customHeight="1">
      <c r="A29" s="2" t="s">
        <v>6</v>
      </c>
      <c r="B29" s="2" t="s">
        <v>31</v>
      </c>
      <c r="C29" s="2">
        <v>2015</v>
      </c>
      <c r="D29" s="2" t="s">
        <v>32</v>
      </c>
      <c r="E29" s="3">
        <v>1</v>
      </c>
      <c r="F29" s="3">
        <v>5</v>
      </c>
      <c r="G29" s="7"/>
      <c r="H29" s="43">
        <v>58.4</v>
      </c>
      <c r="I29" s="43">
        <v>11.193748255164577</v>
      </c>
      <c r="J29" s="44"/>
      <c r="K29" s="58" t="s">
        <v>159</v>
      </c>
      <c r="L29" s="53" t="s">
        <v>146</v>
      </c>
      <c r="M29" s="8"/>
      <c r="N29" s="3" t="s">
        <v>160</v>
      </c>
      <c r="O29" s="3" t="s">
        <v>136</v>
      </c>
      <c r="P29" s="8"/>
      <c r="Q29" s="56">
        <v>4</v>
      </c>
      <c r="R29" s="56">
        <v>1.2247448713915892</v>
      </c>
      <c r="S29" s="8"/>
      <c r="T29" s="7"/>
      <c r="U29" s="8"/>
      <c r="V29" s="8"/>
      <c r="W29" s="8"/>
      <c r="X29" s="44"/>
      <c r="Y29" s="8"/>
      <c r="Z29" s="8"/>
      <c r="AA29" s="8"/>
      <c r="AB29" s="8"/>
      <c r="AC29" s="8"/>
      <c r="AD29" s="8"/>
      <c r="AE29" s="8"/>
      <c r="AF29" s="8"/>
      <c r="AG29" s="8"/>
      <c r="AH29" s="3" t="s">
        <v>33</v>
      </c>
      <c r="AI29" s="3">
        <f t="shared" si="0"/>
        <v>0</v>
      </c>
      <c r="AJ29" s="3" t="s">
        <v>154</v>
      </c>
      <c r="AK29" s="3">
        <v>0.5</v>
      </c>
      <c r="AL29" s="3">
        <v>2</v>
      </c>
      <c r="AM29" s="3">
        <v>12</v>
      </c>
      <c r="AN29" s="3">
        <v>24</v>
      </c>
      <c r="AO29" s="8">
        <f t="shared" si="5"/>
        <v>12</v>
      </c>
      <c r="AP29" s="3">
        <f t="shared" si="1"/>
        <v>1</v>
      </c>
      <c r="AQ29" s="21" t="s">
        <v>167</v>
      </c>
      <c r="AR29" s="5" t="s">
        <v>169</v>
      </c>
      <c r="AS29" s="60">
        <v>15.4</v>
      </c>
      <c r="AT29" s="60">
        <v>24.55</v>
      </c>
      <c r="AU29" s="60">
        <v>43</v>
      </c>
      <c r="AV29" s="60">
        <v>11.77</v>
      </c>
      <c r="AW29" s="50"/>
      <c r="AX29" s="50"/>
      <c r="AY29" s="50"/>
      <c r="AZ29" s="50"/>
      <c r="BA29" s="43"/>
      <c r="BB29" s="43"/>
      <c r="BC29" s="43"/>
      <c r="BD29" s="43"/>
      <c r="BE29" s="51"/>
      <c r="BF29" s="51"/>
      <c r="BG29" s="51"/>
      <c r="BH29" s="51"/>
      <c r="BI29" s="43"/>
      <c r="BJ29" s="43"/>
      <c r="BK29" s="43"/>
      <c r="BL29" s="43"/>
    </row>
    <row r="30" spans="1:64" ht="15.75" customHeight="1">
      <c r="A30" s="2" t="s">
        <v>6</v>
      </c>
      <c r="B30" s="2" t="s">
        <v>31</v>
      </c>
      <c r="C30" s="2">
        <v>2015</v>
      </c>
      <c r="D30" s="2" t="s">
        <v>32</v>
      </c>
      <c r="E30" s="3">
        <v>1</v>
      </c>
      <c r="F30" s="3">
        <v>5</v>
      </c>
      <c r="G30" s="7"/>
      <c r="H30" s="43">
        <v>58.4</v>
      </c>
      <c r="I30" s="43">
        <v>11.193748255164577</v>
      </c>
      <c r="J30" s="44"/>
      <c r="K30" s="58" t="s">
        <v>159</v>
      </c>
      <c r="L30" s="53" t="s">
        <v>146</v>
      </c>
      <c r="M30" s="8"/>
      <c r="N30" s="3" t="s">
        <v>160</v>
      </c>
      <c r="O30" s="3" t="s">
        <v>136</v>
      </c>
      <c r="P30" s="8"/>
      <c r="Q30" s="56">
        <v>4</v>
      </c>
      <c r="R30" s="56">
        <v>1.2247448713915892</v>
      </c>
      <c r="S30" s="8"/>
      <c r="T30" s="7"/>
      <c r="U30" s="8"/>
      <c r="V30" s="8"/>
      <c r="W30" s="8"/>
      <c r="X30" s="44"/>
      <c r="Y30" s="8"/>
      <c r="Z30" s="8"/>
      <c r="AA30" s="8"/>
      <c r="AB30" s="8"/>
      <c r="AC30" s="8"/>
      <c r="AD30" s="8"/>
      <c r="AE30" s="8"/>
      <c r="AF30" s="8"/>
      <c r="AG30" s="8"/>
      <c r="AH30" s="3" t="s">
        <v>33</v>
      </c>
      <c r="AI30" s="3">
        <f t="shared" si="0"/>
        <v>0</v>
      </c>
      <c r="AJ30" s="3" t="s">
        <v>154</v>
      </c>
      <c r="AK30" s="3">
        <v>0.5</v>
      </c>
      <c r="AL30" s="3">
        <v>2</v>
      </c>
      <c r="AM30" s="3">
        <v>12</v>
      </c>
      <c r="AN30" s="3">
        <v>24</v>
      </c>
      <c r="AO30" s="8">
        <f t="shared" si="5"/>
        <v>12</v>
      </c>
      <c r="AP30" s="3">
        <f t="shared" si="1"/>
        <v>1</v>
      </c>
      <c r="AQ30" s="21" t="s">
        <v>167</v>
      </c>
      <c r="AR30" s="5" t="s">
        <v>170</v>
      </c>
      <c r="AS30" s="60">
        <v>158</v>
      </c>
      <c r="AT30" s="60">
        <v>88.3</v>
      </c>
      <c r="AU30" s="60">
        <v>239.4</v>
      </c>
      <c r="AV30" s="60">
        <v>10.69</v>
      </c>
      <c r="AW30" s="50"/>
      <c r="AX30" s="50"/>
      <c r="AY30" s="50"/>
      <c r="AZ30" s="50"/>
      <c r="BA30" s="43"/>
      <c r="BB30" s="43"/>
      <c r="BC30" s="43"/>
      <c r="BD30" s="43"/>
      <c r="BE30" s="51"/>
      <c r="BF30" s="51"/>
      <c r="BG30" s="51"/>
      <c r="BH30" s="51"/>
      <c r="BI30" s="43"/>
      <c r="BJ30" s="43"/>
      <c r="BK30" s="43"/>
      <c r="BL30" s="43"/>
    </row>
    <row r="31" spans="1:64" ht="1.5" customHeight="1">
      <c r="A31" s="2"/>
      <c r="B31" s="2"/>
      <c r="C31" s="2"/>
      <c r="D31" s="2"/>
      <c r="E31" s="3">
        <v>0</v>
      </c>
      <c r="F31" s="3"/>
      <c r="G31" s="7"/>
      <c r="H31" s="43"/>
      <c r="I31" s="51"/>
      <c r="J31" s="44"/>
      <c r="K31" s="45"/>
      <c r="L31" s="46"/>
      <c r="M31" s="8"/>
      <c r="N31" s="8"/>
      <c r="O31" s="3"/>
      <c r="P31" s="8"/>
      <c r="Q31" s="56"/>
      <c r="R31" s="56"/>
      <c r="S31" s="8"/>
      <c r="T31" s="7"/>
      <c r="U31" s="8"/>
      <c r="V31" s="8"/>
      <c r="W31" s="8"/>
      <c r="X31" s="44"/>
      <c r="Y31" s="8"/>
      <c r="Z31" s="8"/>
      <c r="AA31" s="8"/>
      <c r="AB31" s="8"/>
      <c r="AC31" s="8"/>
      <c r="AD31" s="8"/>
      <c r="AE31" s="8"/>
      <c r="AF31" s="8"/>
      <c r="AG31" s="8"/>
      <c r="AH31" s="3"/>
      <c r="AI31" s="3">
        <f t="shared" si="0"/>
        <v>0</v>
      </c>
      <c r="AJ31" s="3"/>
      <c r="AK31" s="3"/>
      <c r="AL31" s="3"/>
      <c r="AM31" s="3"/>
      <c r="AN31" s="8"/>
      <c r="AO31" s="8"/>
      <c r="AP31" s="3" t="e">
        <f t="shared" si="1"/>
        <v>#DIV/0!</v>
      </c>
      <c r="AQ31" s="17"/>
      <c r="AR31" s="59" t="s">
        <v>144</v>
      </c>
      <c r="AS31" s="43"/>
      <c r="AT31" s="43"/>
      <c r="AU31" s="43"/>
      <c r="AV31" s="43"/>
      <c r="AW31" s="43"/>
      <c r="AX31" s="43"/>
      <c r="AY31" s="43"/>
      <c r="AZ31" s="43"/>
      <c r="BA31" s="43"/>
      <c r="BB31" s="43"/>
      <c r="BC31" s="43"/>
      <c r="BD31" s="43"/>
      <c r="BE31" s="43"/>
      <c r="BF31" s="43"/>
      <c r="BG31" s="43"/>
      <c r="BH31" s="43"/>
      <c r="BI31" s="43"/>
      <c r="BJ31" s="43"/>
      <c r="BK31" s="43"/>
      <c r="BL31" s="43"/>
    </row>
    <row r="32" spans="1:64" ht="15.75" customHeight="1">
      <c r="A32" s="2" t="s">
        <v>6</v>
      </c>
      <c r="B32" s="2" t="s">
        <v>7</v>
      </c>
      <c r="C32" s="2">
        <v>2016</v>
      </c>
      <c r="D32" s="2" t="s">
        <v>8</v>
      </c>
      <c r="E32" s="3">
        <v>1</v>
      </c>
      <c r="F32" s="3">
        <v>10</v>
      </c>
      <c r="G32" s="7"/>
      <c r="H32" s="43">
        <v>63.7</v>
      </c>
      <c r="I32" s="51">
        <v>8.0006944143062437</v>
      </c>
      <c r="J32" s="44"/>
      <c r="K32" s="45"/>
      <c r="L32" s="46"/>
      <c r="M32" s="8"/>
      <c r="N32" s="8"/>
      <c r="O32" s="3" t="s">
        <v>136</v>
      </c>
      <c r="P32" s="8"/>
      <c r="Q32" s="56">
        <v>111.5</v>
      </c>
      <c r="R32" s="56">
        <v>45.981276382651423</v>
      </c>
      <c r="S32" s="8"/>
      <c r="T32" s="7"/>
      <c r="U32" s="8"/>
      <c r="V32" s="8"/>
      <c r="W32" s="8"/>
      <c r="X32" s="44"/>
      <c r="Y32" s="8"/>
      <c r="Z32" s="8"/>
      <c r="AA32" s="8"/>
      <c r="AB32" s="8"/>
      <c r="AC32" s="8"/>
      <c r="AD32" s="8"/>
      <c r="AE32" s="8"/>
      <c r="AF32" s="8"/>
      <c r="AG32" s="8"/>
      <c r="AH32" s="3" t="s">
        <v>10</v>
      </c>
      <c r="AI32" s="3">
        <f t="shared" si="0"/>
        <v>0</v>
      </c>
      <c r="AJ32" s="3" t="s">
        <v>171</v>
      </c>
      <c r="AK32" s="3">
        <v>0.5</v>
      </c>
      <c r="AL32" s="3">
        <v>1</v>
      </c>
      <c r="AM32" s="3">
        <v>10</v>
      </c>
      <c r="AN32" s="8">
        <f>AM32*AL32</f>
        <v>10</v>
      </c>
      <c r="AO32" s="8">
        <f>AN32*AK32</f>
        <v>5</v>
      </c>
      <c r="AP32" s="3">
        <f t="shared" si="1"/>
        <v>0.5</v>
      </c>
      <c r="AQ32" s="5" t="s">
        <v>172</v>
      </c>
      <c r="AR32" s="3" t="s">
        <v>173</v>
      </c>
      <c r="AS32" s="43"/>
      <c r="AT32" s="43"/>
      <c r="AU32" s="43"/>
      <c r="AV32" s="43"/>
      <c r="AW32" s="50"/>
      <c r="AX32" s="50"/>
      <c r="AY32" s="50"/>
      <c r="AZ32" s="50"/>
      <c r="BA32" s="43"/>
      <c r="BB32" s="43"/>
      <c r="BC32" s="43"/>
      <c r="BD32" s="43"/>
      <c r="BE32" s="51"/>
      <c r="BF32" s="51"/>
      <c r="BG32" s="51"/>
      <c r="BH32" s="51"/>
      <c r="BI32" s="43"/>
      <c r="BJ32" s="43"/>
      <c r="BK32" s="43"/>
      <c r="BL32" s="43"/>
    </row>
    <row r="33" spans="1:64" ht="1.5" customHeight="1">
      <c r="A33" s="2"/>
      <c r="B33" s="7"/>
      <c r="C33" s="7"/>
      <c r="D33" s="7"/>
      <c r="E33" s="3">
        <v>0</v>
      </c>
      <c r="F33" s="3"/>
      <c r="G33" s="2"/>
      <c r="H33" s="51"/>
      <c r="I33" s="51"/>
      <c r="J33" s="61"/>
      <c r="K33" s="45"/>
      <c r="L33" s="46"/>
      <c r="M33" s="8"/>
      <c r="N33" s="8"/>
      <c r="O33" s="3"/>
      <c r="P33" s="8"/>
      <c r="Q33" s="47"/>
      <c r="R33" s="47"/>
      <c r="S33" s="3"/>
      <c r="T33" s="2"/>
      <c r="U33" s="3"/>
      <c r="V33" s="3"/>
      <c r="W33" s="8"/>
      <c r="X33" s="61"/>
      <c r="Y33" s="8"/>
      <c r="Z33" s="8"/>
      <c r="AA33" s="8"/>
      <c r="AB33" s="8"/>
      <c r="AC33" s="3"/>
      <c r="AD33" s="3"/>
      <c r="AE33" s="3"/>
      <c r="AF33" s="3"/>
      <c r="AG33" s="3"/>
      <c r="AH33" s="3"/>
      <c r="AI33" s="3">
        <f t="shared" si="0"/>
        <v>0</v>
      </c>
      <c r="AJ33" s="3"/>
      <c r="AK33" s="3"/>
      <c r="AL33" s="3"/>
      <c r="AM33" s="3"/>
      <c r="AN33" s="8"/>
      <c r="AO33" s="8"/>
      <c r="AP33" s="3" t="e">
        <f t="shared" si="1"/>
        <v>#DIV/0!</v>
      </c>
      <c r="AQ33" s="3"/>
      <c r="AR33" s="62" t="s">
        <v>144</v>
      </c>
      <c r="AS33" s="50"/>
      <c r="AT33" s="50"/>
      <c r="AU33" s="50"/>
      <c r="AV33" s="50"/>
      <c r="AW33" s="50"/>
      <c r="AX33" s="50"/>
      <c r="AY33" s="50"/>
      <c r="AZ33" s="50"/>
      <c r="BA33" s="50"/>
      <c r="BB33" s="50"/>
      <c r="BC33" s="50"/>
      <c r="BD33" s="50"/>
      <c r="BE33" s="50"/>
      <c r="BF33" s="50"/>
      <c r="BG33" s="50"/>
      <c r="BH33" s="50"/>
      <c r="BI33" s="51"/>
      <c r="BJ33" s="51"/>
      <c r="BK33" s="51"/>
      <c r="BL33" s="51"/>
    </row>
    <row r="34" spans="1:64" ht="15.75" customHeight="1">
      <c r="A34" s="2" t="s">
        <v>6</v>
      </c>
      <c r="B34" s="2" t="s">
        <v>22</v>
      </c>
      <c r="C34" s="2">
        <v>2017</v>
      </c>
      <c r="D34" s="2" t="s">
        <v>23</v>
      </c>
      <c r="E34" s="3">
        <v>1</v>
      </c>
      <c r="F34" s="3">
        <v>4</v>
      </c>
      <c r="G34" s="7"/>
      <c r="H34" s="43">
        <v>66.5</v>
      </c>
      <c r="I34" s="43">
        <v>5.802298395176404</v>
      </c>
      <c r="J34" s="44"/>
      <c r="K34" s="58" t="s">
        <v>159</v>
      </c>
      <c r="L34" s="53" t="s">
        <v>174</v>
      </c>
      <c r="M34" s="3" t="s">
        <v>175</v>
      </c>
      <c r="N34" s="3" t="s">
        <v>160</v>
      </c>
      <c r="O34" s="3" t="s">
        <v>147</v>
      </c>
      <c r="P34" s="3" t="s">
        <v>148</v>
      </c>
      <c r="Q34" s="56">
        <v>16.5</v>
      </c>
      <c r="R34" s="56">
        <v>12.369316876852983</v>
      </c>
      <c r="S34" s="8"/>
      <c r="T34" s="7"/>
      <c r="U34" s="8"/>
      <c r="V34" s="8"/>
      <c r="W34" s="8"/>
      <c r="X34" s="44"/>
      <c r="Y34" s="8"/>
      <c r="Z34" s="8"/>
      <c r="AA34" s="8"/>
      <c r="AB34" s="8"/>
      <c r="AC34" s="8"/>
      <c r="AD34" s="8"/>
      <c r="AE34" s="8"/>
      <c r="AF34" s="8"/>
      <c r="AG34" s="8"/>
      <c r="AH34" s="3" t="s">
        <v>24</v>
      </c>
      <c r="AI34" s="3">
        <f t="shared" si="0"/>
        <v>1</v>
      </c>
      <c r="AJ34" s="3" t="s">
        <v>176</v>
      </c>
      <c r="AK34" s="3">
        <v>0.5</v>
      </c>
      <c r="AL34" s="3">
        <v>3</v>
      </c>
      <c r="AM34" s="3">
        <v>6</v>
      </c>
      <c r="AN34" s="8">
        <f>AM34*AL34</f>
        <v>18</v>
      </c>
      <c r="AO34" s="8">
        <f>AN34*AK34</f>
        <v>9</v>
      </c>
      <c r="AP34" s="3">
        <f t="shared" si="1"/>
        <v>1.5</v>
      </c>
      <c r="AQ34" s="5" t="s">
        <v>139</v>
      </c>
      <c r="AR34" s="5" t="s">
        <v>165</v>
      </c>
      <c r="AS34" s="43">
        <v>18.125</v>
      </c>
      <c r="AT34" s="43">
        <v>13.287682265918313</v>
      </c>
      <c r="AU34" s="43">
        <v>36.25</v>
      </c>
      <c r="AV34" s="43">
        <v>34.064889059949493</v>
      </c>
      <c r="AW34" s="50"/>
      <c r="AX34" s="50"/>
      <c r="AY34" s="50"/>
      <c r="AZ34" s="50"/>
      <c r="BA34" s="43"/>
      <c r="BB34" s="43"/>
      <c r="BC34" s="43"/>
      <c r="BD34" s="43"/>
      <c r="BE34" s="51"/>
      <c r="BF34" s="51"/>
      <c r="BG34" s="51"/>
      <c r="BH34" s="51"/>
      <c r="BI34" s="43"/>
      <c r="BJ34" s="43"/>
      <c r="BK34" s="43"/>
      <c r="BL34" s="43"/>
    </row>
    <row r="35" spans="1:64" ht="1.5" customHeight="1">
      <c r="A35" s="2"/>
      <c r="B35" s="7"/>
      <c r="C35" s="7"/>
      <c r="D35" s="7"/>
      <c r="E35" s="3"/>
      <c r="F35" s="3"/>
      <c r="G35" s="2"/>
      <c r="H35" s="51"/>
      <c r="I35" s="51"/>
      <c r="J35" s="61"/>
      <c r="K35" s="45"/>
      <c r="L35" s="46"/>
      <c r="M35" s="8"/>
      <c r="N35" s="8"/>
      <c r="O35" s="3"/>
      <c r="P35" s="8"/>
      <c r="Q35" s="63"/>
      <c r="R35" s="47"/>
      <c r="S35" s="3"/>
      <c r="T35" s="2"/>
      <c r="U35" s="3"/>
      <c r="V35" s="3"/>
      <c r="W35" s="8"/>
      <c r="X35" s="61"/>
      <c r="Y35" s="8"/>
      <c r="Z35" s="8"/>
      <c r="AA35" s="8"/>
      <c r="AB35" s="8"/>
      <c r="AC35" s="3"/>
      <c r="AD35" s="3"/>
      <c r="AE35" s="3"/>
      <c r="AF35" s="3"/>
      <c r="AG35" s="3"/>
      <c r="AH35" s="3"/>
      <c r="AI35" s="3">
        <f t="shared" si="0"/>
        <v>0</v>
      </c>
      <c r="AJ35" s="3"/>
      <c r="AK35" s="3"/>
      <c r="AL35" s="3"/>
      <c r="AM35" s="3"/>
      <c r="AN35" s="8"/>
      <c r="AO35" s="8"/>
      <c r="AP35" s="3"/>
      <c r="AQ35" s="3"/>
      <c r="AR35" s="64" t="s">
        <v>144</v>
      </c>
      <c r="AS35" s="50"/>
      <c r="AT35" s="50"/>
      <c r="AU35" s="50"/>
      <c r="AV35" s="50"/>
      <c r="AW35" s="51"/>
      <c r="AX35" s="51"/>
      <c r="AY35" s="51"/>
      <c r="AZ35" s="51"/>
      <c r="BA35" s="50"/>
      <c r="BB35" s="50"/>
      <c r="BC35" s="50"/>
      <c r="BD35" s="50"/>
      <c r="BE35" s="51"/>
      <c r="BF35" s="51"/>
      <c r="BG35" s="51"/>
      <c r="BH35" s="51"/>
      <c r="BI35" s="51"/>
      <c r="BJ35" s="51"/>
      <c r="BK35" s="51"/>
      <c r="BL35" s="51"/>
    </row>
    <row r="36" spans="1:64" ht="15.75" customHeight="1">
      <c r="A36" s="2" t="s">
        <v>25</v>
      </c>
      <c r="B36" s="7" t="s">
        <v>50</v>
      </c>
      <c r="C36" s="7">
        <v>2014</v>
      </c>
      <c r="D36" s="7" t="s">
        <v>52</v>
      </c>
      <c r="E36" s="3">
        <v>0</v>
      </c>
      <c r="F36" s="3">
        <v>13</v>
      </c>
      <c r="G36" s="2" t="s">
        <v>177</v>
      </c>
      <c r="H36" s="51">
        <v>53.1</v>
      </c>
      <c r="I36" s="51">
        <v>12</v>
      </c>
      <c r="J36" s="61">
        <v>0.25</v>
      </c>
      <c r="K36" s="45"/>
      <c r="L36" s="46"/>
      <c r="M36" s="8"/>
      <c r="N36" s="8"/>
      <c r="O36" s="3" t="s">
        <v>147</v>
      </c>
      <c r="P36" s="8"/>
      <c r="Q36" s="63">
        <v>2.19</v>
      </c>
      <c r="R36" s="47">
        <v>0.47</v>
      </c>
      <c r="S36" s="3">
        <v>11</v>
      </c>
      <c r="T36" s="2" t="s">
        <v>178</v>
      </c>
      <c r="U36" s="3">
        <v>52</v>
      </c>
      <c r="V36" s="3">
        <v>6.6</v>
      </c>
      <c r="W36" s="8"/>
      <c r="X36" s="61">
        <v>0.63600000000000001</v>
      </c>
      <c r="Y36" s="8"/>
      <c r="Z36" s="8"/>
      <c r="AA36" s="8"/>
      <c r="AB36" s="8"/>
      <c r="AC36" s="3" t="s">
        <v>147</v>
      </c>
      <c r="AD36" s="3"/>
      <c r="AE36" s="3">
        <v>2.8</v>
      </c>
      <c r="AF36" s="3">
        <v>1.39</v>
      </c>
      <c r="AG36" s="3" t="s">
        <v>179</v>
      </c>
      <c r="AH36" s="3" t="s">
        <v>24</v>
      </c>
      <c r="AI36" s="3">
        <f t="shared" si="0"/>
        <v>1</v>
      </c>
      <c r="AJ36" s="3" t="s">
        <v>137</v>
      </c>
      <c r="AK36" s="3">
        <v>1</v>
      </c>
      <c r="AL36" s="3">
        <v>5</v>
      </c>
      <c r="AM36" s="3">
        <v>6</v>
      </c>
      <c r="AN36" s="8">
        <f t="shared" ref="AN36:AN45" si="6">AM36*AL36</f>
        <v>30</v>
      </c>
      <c r="AO36" s="8">
        <f t="shared" ref="AO36:AO45" si="7">AN36*AK36</f>
        <v>30</v>
      </c>
      <c r="AP36" s="3">
        <f t="shared" ref="AP36:AP64" si="8">AO36/AM36</f>
        <v>5</v>
      </c>
      <c r="AQ36" s="3" t="s">
        <v>161</v>
      </c>
      <c r="AR36" s="64" t="s">
        <v>180</v>
      </c>
      <c r="AS36" s="50">
        <v>12.5</v>
      </c>
      <c r="AT36" s="50">
        <v>1.5</v>
      </c>
      <c r="AU36" s="50">
        <v>19</v>
      </c>
      <c r="AV36" s="50">
        <v>2.5</v>
      </c>
      <c r="AW36" s="50">
        <f t="shared" ref="AW36:AZ36" si="9">AS36/50</f>
        <v>0.25</v>
      </c>
      <c r="AX36" s="50">
        <f t="shared" si="9"/>
        <v>0.03</v>
      </c>
      <c r="AY36" s="50">
        <f t="shared" si="9"/>
        <v>0.38</v>
      </c>
      <c r="AZ36" s="50">
        <f t="shared" si="9"/>
        <v>0.05</v>
      </c>
      <c r="BA36" s="50">
        <v>12.5</v>
      </c>
      <c r="BB36" s="50">
        <v>2.5</v>
      </c>
      <c r="BC36" s="50">
        <v>14.5</v>
      </c>
      <c r="BD36" s="50">
        <v>3</v>
      </c>
      <c r="BE36" s="50">
        <f t="shared" ref="BE36:BH36" si="10">BA36/50</f>
        <v>0.25</v>
      </c>
      <c r="BF36" s="50">
        <f t="shared" si="10"/>
        <v>0.05</v>
      </c>
      <c r="BG36" s="50">
        <f t="shared" si="10"/>
        <v>0.28999999999999998</v>
      </c>
      <c r="BH36" s="50">
        <f t="shared" si="10"/>
        <v>0.06</v>
      </c>
      <c r="BI36" s="51"/>
      <c r="BJ36" s="51"/>
      <c r="BK36" s="51"/>
      <c r="BL36" s="51"/>
    </row>
    <row r="37" spans="1:64" ht="15.75" customHeight="1">
      <c r="A37" s="2" t="s">
        <v>25</v>
      </c>
      <c r="B37" s="7" t="s">
        <v>50</v>
      </c>
      <c r="C37" s="7">
        <v>2014</v>
      </c>
      <c r="D37" s="7" t="s">
        <v>52</v>
      </c>
      <c r="E37" s="3">
        <v>0</v>
      </c>
      <c r="F37" s="3">
        <v>13</v>
      </c>
      <c r="G37" s="2" t="s">
        <v>177</v>
      </c>
      <c r="H37" s="51">
        <v>53.1</v>
      </c>
      <c r="I37" s="51">
        <v>12</v>
      </c>
      <c r="J37" s="61">
        <v>0.25</v>
      </c>
      <c r="K37" s="45"/>
      <c r="L37" s="46"/>
      <c r="M37" s="8"/>
      <c r="N37" s="8"/>
      <c r="O37" s="3" t="s">
        <v>147</v>
      </c>
      <c r="P37" s="8"/>
      <c r="Q37" s="63">
        <v>2.19</v>
      </c>
      <c r="R37" s="47">
        <v>0.47</v>
      </c>
      <c r="S37" s="3">
        <v>11</v>
      </c>
      <c r="T37" s="2" t="s">
        <v>178</v>
      </c>
      <c r="U37" s="3">
        <v>52</v>
      </c>
      <c r="V37" s="3">
        <v>6.6</v>
      </c>
      <c r="W37" s="8"/>
      <c r="X37" s="61">
        <v>0.63600000000000001</v>
      </c>
      <c r="Y37" s="8"/>
      <c r="Z37" s="8"/>
      <c r="AA37" s="8"/>
      <c r="AB37" s="8"/>
      <c r="AC37" s="3" t="s">
        <v>147</v>
      </c>
      <c r="AD37" s="3"/>
      <c r="AE37" s="3">
        <v>2.8</v>
      </c>
      <c r="AF37" s="3">
        <v>1.39</v>
      </c>
      <c r="AG37" s="3" t="s">
        <v>179</v>
      </c>
      <c r="AH37" s="3" t="s">
        <v>24</v>
      </c>
      <c r="AI37" s="3">
        <f t="shared" si="0"/>
        <v>1</v>
      </c>
      <c r="AJ37" s="3" t="s">
        <v>137</v>
      </c>
      <c r="AK37" s="3">
        <v>1</v>
      </c>
      <c r="AL37" s="3">
        <v>5</v>
      </c>
      <c r="AM37" s="3">
        <v>6</v>
      </c>
      <c r="AN37" s="8">
        <f t="shared" si="6"/>
        <v>30</v>
      </c>
      <c r="AO37" s="8">
        <f t="shared" si="7"/>
        <v>30</v>
      </c>
      <c r="AP37" s="3">
        <f t="shared" si="8"/>
        <v>5</v>
      </c>
      <c r="AQ37" s="21" t="s">
        <v>164</v>
      </c>
      <c r="AR37" s="3" t="s">
        <v>181</v>
      </c>
      <c r="AS37" s="50">
        <v>17</v>
      </c>
      <c r="AT37" s="50">
        <v>5</v>
      </c>
      <c r="AU37" s="50">
        <v>38</v>
      </c>
      <c r="AV37" s="50">
        <v>7</v>
      </c>
      <c r="AW37" s="50">
        <f t="shared" ref="AW37:AZ37" si="11">AS37/120</f>
        <v>0.14166666666666666</v>
      </c>
      <c r="AX37" s="50">
        <f t="shared" si="11"/>
        <v>4.1666666666666664E-2</v>
      </c>
      <c r="AY37" s="50">
        <f t="shared" si="11"/>
        <v>0.31666666666666665</v>
      </c>
      <c r="AZ37" s="50">
        <f t="shared" si="11"/>
        <v>5.8333333333333334E-2</v>
      </c>
      <c r="BA37" s="50">
        <v>11</v>
      </c>
      <c r="BB37" s="50">
        <v>6</v>
      </c>
      <c r="BC37" s="50">
        <v>19</v>
      </c>
      <c r="BD37" s="50">
        <v>8</v>
      </c>
      <c r="BE37" s="50">
        <f t="shared" ref="BE37:BH37" si="12">BA37/120</f>
        <v>9.166666666666666E-2</v>
      </c>
      <c r="BF37" s="50">
        <f t="shared" si="12"/>
        <v>0.05</v>
      </c>
      <c r="BG37" s="50">
        <f t="shared" si="12"/>
        <v>0.15833333333333333</v>
      </c>
      <c r="BH37" s="50">
        <f t="shared" si="12"/>
        <v>6.6666666666666666E-2</v>
      </c>
      <c r="BI37" s="51"/>
      <c r="BJ37" s="51"/>
      <c r="BK37" s="51"/>
      <c r="BL37" s="51"/>
    </row>
    <row r="38" spans="1:64" ht="15.75" customHeight="1">
      <c r="A38" s="2" t="s">
        <v>25</v>
      </c>
      <c r="B38" s="7" t="s">
        <v>50</v>
      </c>
      <c r="C38" s="7">
        <v>2014</v>
      </c>
      <c r="D38" s="7" t="s">
        <v>52</v>
      </c>
      <c r="E38" s="3">
        <v>0</v>
      </c>
      <c r="F38" s="3">
        <v>13</v>
      </c>
      <c r="G38" s="2" t="s">
        <v>177</v>
      </c>
      <c r="H38" s="51">
        <v>53.1</v>
      </c>
      <c r="I38" s="51">
        <v>12</v>
      </c>
      <c r="J38" s="61">
        <v>0.25</v>
      </c>
      <c r="K38" s="45"/>
      <c r="L38" s="46"/>
      <c r="M38" s="8"/>
      <c r="N38" s="8"/>
      <c r="O38" s="3" t="s">
        <v>147</v>
      </c>
      <c r="P38" s="8"/>
      <c r="Q38" s="63">
        <v>2.19</v>
      </c>
      <c r="R38" s="47">
        <v>0.47</v>
      </c>
      <c r="S38" s="3">
        <v>11</v>
      </c>
      <c r="T38" s="2" t="s">
        <v>178</v>
      </c>
      <c r="U38" s="3">
        <v>52</v>
      </c>
      <c r="V38" s="3">
        <v>6.6</v>
      </c>
      <c r="W38" s="8"/>
      <c r="X38" s="61">
        <v>0.63600000000000001</v>
      </c>
      <c r="Y38" s="8"/>
      <c r="Z38" s="8"/>
      <c r="AA38" s="8"/>
      <c r="AB38" s="8"/>
      <c r="AC38" s="3" t="s">
        <v>147</v>
      </c>
      <c r="AD38" s="3"/>
      <c r="AE38" s="3">
        <v>2.8</v>
      </c>
      <c r="AF38" s="3">
        <v>1.39</v>
      </c>
      <c r="AG38" s="3" t="s">
        <v>179</v>
      </c>
      <c r="AH38" s="3" t="s">
        <v>24</v>
      </c>
      <c r="AI38" s="3">
        <f t="shared" si="0"/>
        <v>1</v>
      </c>
      <c r="AJ38" s="3" t="s">
        <v>137</v>
      </c>
      <c r="AK38" s="3">
        <v>1</v>
      </c>
      <c r="AL38" s="3">
        <v>5</v>
      </c>
      <c r="AM38" s="3">
        <v>6</v>
      </c>
      <c r="AN38" s="8">
        <f t="shared" si="6"/>
        <v>30</v>
      </c>
      <c r="AO38" s="8">
        <f t="shared" si="7"/>
        <v>30</v>
      </c>
      <c r="AP38" s="3">
        <f t="shared" si="8"/>
        <v>5</v>
      </c>
      <c r="AQ38" s="21" t="s">
        <v>164</v>
      </c>
      <c r="AR38" s="3" t="s">
        <v>165</v>
      </c>
      <c r="AS38" s="50">
        <v>45</v>
      </c>
      <c r="AT38" s="50">
        <v>7</v>
      </c>
      <c r="AU38" s="50">
        <v>72</v>
      </c>
      <c r="AV38" s="50">
        <v>7</v>
      </c>
      <c r="AW38" s="50">
        <f t="shared" ref="AW38:AZ38" si="13">AS38/150</f>
        <v>0.3</v>
      </c>
      <c r="AX38" s="50">
        <f t="shared" si="13"/>
        <v>4.6666666666666669E-2</v>
      </c>
      <c r="AY38" s="50">
        <f t="shared" si="13"/>
        <v>0.48</v>
      </c>
      <c r="AZ38" s="50">
        <f t="shared" si="13"/>
        <v>4.6666666666666669E-2</v>
      </c>
      <c r="BA38" s="50">
        <v>37</v>
      </c>
      <c r="BB38" s="50">
        <v>10</v>
      </c>
      <c r="BC38" s="50">
        <v>49</v>
      </c>
      <c r="BD38" s="50">
        <v>10</v>
      </c>
      <c r="BE38" s="50">
        <f t="shared" ref="BE38:BH38" si="14">BA38/150</f>
        <v>0.24666666666666667</v>
      </c>
      <c r="BF38" s="50">
        <f t="shared" si="14"/>
        <v>6.6666666666666666E-2</v>
      </c>
      <c r="BG38" s="50">
        <f t="shared" si="14"/>
        <v>0.32666666666666666</v>
      </c>
      <c r="BH38" s="50">
        <f t="shared" si="14"/>
        <v>6.6666666666666666E-2</v>
      </c>
      <c r="BI38" s="51"/>
      <c r="BJ38" s="51"/>
      <c r="BK38" s="51"/>
      <c r="BL38" s="51"/>
    </row>
    <row r="39" spans="1:64" ht="15.75" customHeight="1">
      <c r="A39" s="2" t="s">
        <v>25</v>
      </c>
      <c r="B39" s="7" t="s">
        <v>50</v>
      </c>
      <c r="C39" s="7">
        <v>2014</v>
      </c>
      <c r="D39" s="7" t="s">
        <v>52</v>
      </c>
      <c r="E39" s="3">
        <v>0</v>
      </c>
      <c r="F39" s="3">
        <v>13</v>
      </c>
      <c r="G39" s="2" t="s">
        <v>177</v>
      </c>
      <c r="H39" s="51">
        <v>53.1</v>
      </c>
      <c r="I39" s="51">
        <v>12</v>
      </c>
      <c r="J39" s="61">
        <v>0.25</v>
      </c>
      <c r="K39" s="45"/>
      <c r="L39" s="46"/>
      <c r="M39" s="8"/>
      <c r="N39" s="8"/>
      <c r="O39" s="3" t="s">
        <v>147</v>
      </c>
      <c r="P39" s="8"/>
      <c r="Q39" s="63">
        <v>2.19</v>
      </c>
      <c r="R39" s="47">
        <v>0.47</v>
      </c>
      <c r="S39" s="3">
        <v>11</v>
      </c>
      <c r="T39" s="2" t="s">
        <v>178</v>
      </c>
      <c r="U39" s="3">
        <v>52</v>
      </c>
      <c r="V39" s="3">
        <v>6.6</v>
      </c>
      <c r="W39" s="8"/>
      <c r="X39" s="61">
        <v>0.63600000000000001</v>
      </c>
      <c r="Y39" s="8"/>
      <c r="Z39" s="8"/>
      <c r="AA39" s="8"/>
      <c r="AB39" s="8"/>
      <c r="AC39" s="3" t="s">
        <v>147</v>
      </c>
      <c r="AD39" s="3"/>
      <c r="AE39" s="3">
        <v>2.8</v>
      </c>
      <c r="AF39" s="3">
        <v>1.39</v>
      </c>
      <c r="AG39" s="3" t="s">
        <v>179</v>
      </c>
      <c r="AH39" s="3" t="s">
        <v>24</v>
      </c>
      <c r="AI39" s="3">
        <f t="shared" si="0"/>
        <v>1</v>
      </c>
      <c r="AJ39" s="3" t="s">
        <v>137</v>
      </c>
      <c r="AK39" s="3">
        <v>1</v>
      </c>
      <c r="AL39" s="3">
        <v>5</v>
      </c>
      <c r="AM39" s="3">
        <v>6</v>
      </c>
      <c r="AN39" s="8">
        <f t="shared" si="6"/>
        <v>30</v>
      </c>
      <c r="AO39" s="8">
        <f t="shared" si="7"/>
        <v>30</v>
      </c>
      <c r="AP39" s="3">
        <f t="shared" si="8"/>
        <v>5</v>
      </c>
      <c r="AQ39" s="19" t="s">
        <v>155</v>
      </c>
      <c r="AR39" s="21" t="s">
        <v>165</v>
      </c>
      <c r="AS39" s="50">
        <v>19</v>
      </c>
      <c r="AT39" s="50">
        <v>2.5</v>
      </c>
      <c r="AU39" s="50">
        <v>36</v>
      </c>
      <c r="AV39" s="50">
        <v>3.5</v>
      </c>
      <c r="AW39" s="65">
        <f t="shared" ref="AW39:AZ39" si="15">AS39/100</f>
        <v>0.19</v>
      </c>
      <c r="AX39" s="65">
        <f t="shared" si="15"/>
        <v>2.5000000000000001E-2</v>
      </c>
      <c r="AY39" s="65">
        <f t="shared" si="15"/>
        <v>0.36</v>
      </c>
      <c r="AZ39" s="65">
        <f t="shared" si="15"/>
        <v>3.5000000000000003E-2</v>
      </c>
      <c r="BA39" s="50">
        <v>12</v>
      </c>
      <c r="BB39" s="50">
        <v>5</v>
      </c>
      <c r="BC39" s="50">
        <v>15</v>
      </c>
      <c r="BD39" s="50">
        <v>6</v>
      </c>
      <c r="BE39" s="65">
        <f t="shared" ref="BE39:BH39" si="16">BA39/100</f>
        <v>0.12</v>
      </c>
      <c r="BF39" s="65">
        <f t="shared" si="16"/>
        <v>0.05</v>
      </c>
      <c r="BG39" s="65">
        <f t="shared" si="16"/>
        <v>0.15</v>
      </c>
      <c r="BH39" s="65">
        <f t="shared" si="16"/>
        <v>0.06</v>
      </c>
      <c r="BI39" s="51"/>
      <c r="BJ39" s="51"/>
      <c r="BK39" s="51"/>
      <c r="BL39" s="51"/>
    </row>
    <row r="40" spans="1:64" ht="15.75" customHeight="1">
      <c r="A40" s="2" t="s">
        <v>25</v>
      </c>
      <c r="B40" s="7" t="s">
        <v>50</v>
      </c>
      <c r="C40" s="7">
        <v>2014</v>
      </c>
      <c r="D40" s="7" t="s">
        <v>52</v>
      </c>
      <c r="E40" s="3">
        <v>0</v>
      </c>
      <c r="F40" s="3">
        <v>13</v>
      </c>
      <c r="G40" s="2" t="s">
        <v>177</v>
      </c>
      <c r="H40" s="51">
        <v>53.1</v>
      </c>
      <c r="I40" s="51">
        <v>12</v>
      </c>
      <c r="J40" s="61">
        <v>0.25</v>
      </c>
      <c r="K40" s="45"/>
      <c r="L40" s="46"/>
      <c r="M40" s="8"/>
      <c r="N40" s="8"/>
      <c r="O40" s="3" t="s">
        <v>147</v>
      </c>
      <c r="P40" s="8"/>
      <c r="Q40" s="63">
        <v>2.19</v>
      </c>
      <c r="R40" s="47">
        <v>0.47</v>
      </c>
      <c r="S40" s="3">
        <v>11</v>
      </c>
      <c r="T40" s="2" t="s">
        <v>178</v>
      </c>
      <c r="U40" s="3">
        <v>52</v>
      </c>
      <c r="V40" s="3">
        <v>6.6</v>
      </c>
      <c r="W40" s="8"/>
      <c r="X40" s="61">
        <v>0.63600000000000001</v>
      </c>
      <c r="Y40" s="8"/>
      <c r="Z40" s="8"/>
      <c r="AA40" s="8"/>
      <c r="AB40" s="8"/>
      <c r="AC40" s="3" t="s">
        <v>147</v>
      </c>
      <c r="AD40" s="3"/>
      <c r="AE40" s="3">
        <v>2.8</v>
      </c>
      <c r="AF40" s="3">
        <v>1.39</v>
      </c>
      <c r="AG40" s="3" t="s">
        <v>179</v>
      </c>
      <c r="AH40" s="3" t="s">
        <v>24</v>
      </c>
      <c r="AI40" s="3">
        <f t="shared" si="0"/>
        <v>1</v>
      </c>
      <c r="AJ40" s="3" t="s">
        <v>137</v>
      </c>
      <c r="AK40" s="3">
        <v>1</v>
      </c>
      <c r="AL40" s="3">
        <v>5</v>
      </c>
      <c r="AM40" s="3">
        <v>6</v>
      </c>
      <c r="AN40" s="8">
        <f t="shared" si="6"/>
        <v>30</v>
      </c>
      <c r="AO40" s="8">
        <f t="shared" si="7"/>
        <v>30</v>
      </c>
      <c r="AP40" s="3">
        <f t="shared" si="8"/>
        <v>5</v>
      </c>
      <c r="AQ40" s="19" t="s">
        <v>157</v>
      </c>
      <c r="AR40" s="21" t="s">
        <v>165</v>
      </c>
      <c r="AS40" s="50">
        <v>15</v>
      </c>
      <c r="AT40" s="50">
        <v>3</v>
      </c>
      <c r="AU40" s="50">
        <v>26</v>
      </c>
      <c r="AV40" s="50">
        <v>4</v>
      </c>
      <c r="AW40" s="65">
        <f t="shared" ref="AW40:AZ40" si="17">AS40/100</f>
        <v>0.15</v>
      </c>
      <c r="AX40" s="65">
        <f t="shared" si="17"/>
        <v>0.03</v>
      </c>
      <c r="AY40" s="65">
        <f t="shared" si="17"/>
        <v>0.26</v>
      </c>
      <c r="AZ40" s="65">
        <f t="shared" si="17"/>
        <v>0.04</v>
      </c>
      <c r="BA40" s="50">
        <v>8</v>
      </c>
      <c r="BB40" s="50">
        <v>5</v>
      </c>
      <c r="BC40" s="50">
        <v>13</v>
      </c>
      <c r="BD40" s="50">
        <v>6</v>
      </c>
      <c r="BE40" s="65">
        <f t="shared" ref="BE40:BH40" si="18">BA40/100</f>
        <v>0.08</v>
      </c>
      <c r="BF40" s="65">
        <f t="shared" si="18"/>
        <v>0.05</v>
      </c>
      <c r="BG40" s="65">
        <f t="shared" si="18"/>
        <v>0.13</v>
      </c>
      <c r="BH40" s="65">
        <f t="shared" si="18"/>
        <v>0.06</v>
      </c>
      <c r="BI40" s="51"/>
      <c r="BJ40" s="51"/>
      <c r="BK40" s="51"/>
      <c r="BL40" s="51"/>
    </row>
    <row r="41" spans="1:64" ht="15.75" customHeight="1">
      <c r="A41" s="2" t="s">
        <v>25</v>
      </c>
      <c r="B41" s="7" t="s">
        <v>50</v>
      </c>
      <c r="C41" s="7">
        <v>2014</v>
      </c>
      <c r="D41" s="7" t="s">
        <v>52</v>
      </c>
      <c r="E41" s="3">
        <v>0</v>
      </c>
      <c r="F41" s="3">
        <v>10</v>
      </c>
      <c r="G41" s="2" t="s">
        <v>178</v>
      </c>
      <c r="H41" s="3">
        <v>52</v>
      </c>
      <c r="I41" s="3">
        <v>6.6</v>
      </c>
      <c r="J41" s="61">
        <v>0.63600000000000001</v>
      </c>
      <c r="K41" s="45"/>
      <c r="L41" s="46"/>
      <c r="M41" s="8"/>
      <c r="N41" s="8"/>
      <c r="O41" s="3" t="s">
        <v>147</v>
      </c>
      <c r="P41" s="8"/>
      <c r="Q41" s="47">
        <v>2.8</v>
      </c>
      <c r="R41" s="47">
        <v>1.39</v>
      </c>
      <c r="S41" s="3">
        <v>14</v>
      </c>
      <c r="T41" s="2" t="s">
        <v>177</v>
      </c>
      <c r="U41" s="51">
        <v>53.1</v>
      </c>
      <c r="V41" s="51">
        <v>12</v>
      </c>
      <c r="W41" s="8"/>
      <c r="X41" s="61">
        <v>0.25</v>
      </c>
      <c r="Y41" s="8"/>
      <c r="Z41" s="8"/>
      <c r="AA41" s="8"/>
      <c r="AB41" s="8"/>
      <c r="AC41" s="3" t="s">
        <v>147</v>
      </c>
      <c r="AD41" s="66"/>
      <c r="AE41" s="66">
        <v>2.19</v>
      </c>
      <c r="AF41" s="3">
        <v>0.47</v>
      </c>
      <c r="AG41" s="3" t="s">
        <v>179</v>
      </c>
      <c r="AH41" s="3" t="s">
        <v>24</v>
      </c>
      <c r="AI41" s="3">
        <f t="shared" si="0"/>
        <v>1</v>
      </c>
      <c r="AJ41" s="3" t="s">
        <v>137</v>
      </c>
      <c r="AK41" s="3">
        <v>1</v>
      </c>
      <c r="AL41" s="3">
        <v>5</v>
      </c>
      <c r="AM41" s="3">
        <v>6</v>
      </c>
      <c r="AN41" s="8">
        <f t="shared" si="6"/>
        <v>30</v>
      </c>
      <c r="AO41" s="8">
        <f t="shared" si="7"/>
        <v>30</v>
      </c>
      <c r="AP41" s="3">
        <f t="shared" si="8"/>
        <v>5</v>
      </c>
      <c r="AQ41" s="3" t="s">
        <v>161</v>
      </c>
      <c r="AR41" s="64" t="s">
        <v>180</v>
      </c>
      <c r="AS41" s="50">
        <v>14.5</v>
      </c>
      <c r="AT41" s="50">
        <v>3</v>
      </c>
      <c r="AU41" s="50">
        <v>15</v>
      </c>
      <c r="AV41" s="50">
        <v>3.5</v>
      </c>
      <c r="AW41" s="50">
        <f t="shared" ref="AW41:AZ41" si="19">AS41/50</f>
        <v>0.28999999999999998</v>
      </c>
      <c r="AX41" s="50">
        <f t="shared" si="19"/>
        <v>0.06</v>
      </c>
      <c r="AY41" s="50">
        <f t="shared" si="19"/>
        <v>0.3</v>
      </c>
      <c r="AZ41" s="50">
        <f t="shared" si="19"/>
        <v>7.0000000000000007E-2</v>
      </c>
      <c r="BA41" s="50">
        <v>19</v>
      </c>
      <c r="BB41" s="50">
        <v>2.5</v>
      </c>
      <c r="BC41" s="50">
        <v>22</v>
      </c>
      <c r="BD41" s="50">
        <v>3</v>
      </c>
      <c r="BE41" s="50">
        <f t="shared" ref="BE41:BH41" si="20">BA41/50</f>
        <v>0.38</v>
      </c>
      <c r="BF41" s="50">
        <f t="shared" si="20"/>
        <v>0.05</v>
      </c>
      <c r="BG41" s="50">
        <f t="shared" si="20"/>
        <v>0.44</v>
      </c>
      <c r="BH41" s="50">
        <f t="shared" si="20"/>
        <v>0.06</v>
      </c>
      <c r="BI41" s="43"/>
      <c r="BJ41" s="43"/>
      <c r="BK41" s="43"/>
      <c r="BL41" s="43"/>
    </row>
    <row r="42" spans="1:64" ht="15.75" customHeight="1">
      <c r="A42" s="2" t="s">
        <v>25</v>
      </c>
      <c r="B42" s="7" t="s">
        <v>50</v>
      </c>
      <c r="C42" s="7">
        <v>2014</v>
      </c>
      <c r="D42" s="7" t="s">
        <v>52</v>
      </c>
      <c r="E42" s="3">
        <v>0</v>
      </c>
      <c r="F42" s="3">
        <v>10</v>
      </c>
      <c r="G42" s="2" t="s">
        <v>178</v>
      </c>
      <c r="H42" s="3">
        <v>52</v>
      </c>
      <c r="I42" s="3">
        <v>6.6</v>
      </c>
      <c r="J42" s="61">
        <v>0.63600000000000001</v>
      </c>
      <c r="K42" s="45"/>
      <c r="L42" s="46"/>
      <c r="M42" s="8"/>
      <c r="N42" s="8"/>
      <c r="O42" s="3" t="s">
        <v>147</v>
      </c>
      <c r="P42" s="8"/>
      <c r="Q42" s="47">
        <v>2.8</v>
      </c>
      <c r="R42" s="47">
        <v>1.39</v>
      </c>
      <c r="S42" s="3">
        <v>14</v>
      </c>
      <c r="T42" s="2" t="s">
        <v>177</v>
      </c>
      <c r="U42" s="51">
        <v>53.1</v>
      </c>
      <c r="V42" s="51">
        <v>12</v>
      </c>
      <c r="W42" s="8"/>
      <c r="X42" s="61">
        <v>0.25</v>
      </c>
      <c r="Y42" s="8"/>
      <c r="Z42" s="8"/>
      <c r="AA42" s="8"/>
      <c r="AB42" s="8"/>
      <c r="AC42" s="3" t="s">
        <v>147</v>
      </c>
      <c r="AD42" s="66"/>
      <c r="AE42" s="66">
        <v>2.19</v>
      </c>
      <c r="AF42" s="3">
        <v>0.47</v>
      </c>
      <c r="AG42" s="3" t="s">
        <v>179</v>
      </c>
      <c r="AH42" s="3" t="s">
        <v>24</v>
      </c>
      <c r="AI42" s="3">
        <f t="shared" si="0"/>
        <v>1</v>
      </c>
      <c r="AJ42" s="3" t="s">
        <v>137</v>
      </c>
      <c r="AK42" s="3">
        <v>1</v>
      </c>
      <c r="AL42" s="3">
        <v>5</v>
      </c>
      <c r="AM42" s="3">
        <v>6</v>
      </c>
      <c r="AN42" s="8">
        <f t="shared" si="6"/>
        <v>30</v>
      </c>
      <c r="AO42" s="8">
        <f t="shared" si="7"/>
        <v>30</v>
      </c>
      <c r="AP42" s="3">
        <f t="shared" si="8"/>
        <v>5</v>
      </c>
      <c r="AQ42" s="21" t="s">
        <v>164</v>
      </c>
      <c r="AR42" s="3" t="s">
        <v>181</v>
      </c>
      <c r="AS42" s="50">
        <v>19</v>
      </c>
      <c r="AT42" s="50">
        <v>8</v>
      </c>
      <c r="AU42" s="50">
        <v>28</v>
      </c>
      <c r="AV42" s="50">
        <v>8</v>
      </c>
      <c r="AW42" s="50">
        <f t="shared" ref="AW42:AZ42" si="21">AS42/120</f>
        <v>0.15833333333333333</v>
      </c>
      <c r="AX42" s="50">
        <f t="shared" si="21"/>
        <v>6.6666666666666666E-2</v>
      </c>
      <c r="AY42" s="50">
        <f t="shared" si="21"/>
        <v>0.23333333333333334</v>
      </c>
      <c r="AZ42" s="50">
        <f t="shared" si="21"/>
        <v>6.6666666666666666E-2</v>
      </c>
      <c r="BA42" s="50">
        <v>38</v>
      </c>
      <c r="BB42" s="50">
        <v>7</v>
      </c>
      <c r="BC42" s="50">
        <v>43</v>
      </c>
      <c r="BD42" s="50">
        <v>7</v>
      </c>
      <c r="BE42" s="50">
        <f t="shared" ref="BE42:BH42" si="22">BA42/120</f>
        <v>0.31666666666666665</v>
      </c>
      <c r="BF42" s="50">
        <f t="shared" si="22"/>
        <v>5.8333333333333334E-2</v>
      </c>
      <c r="BG42" s="50">
        <f t="shared" si="22"/>
        <v>0.35833333333333334</v>
      </c>
      <c r="BH42" s="50">
        <f t="shared" si="22"/>
        <v>5.8333333333333334E-2</v>
      </c>
      <c r="BI42" s="43"/>
      <c r="BJ42" s="43"/>
      <c r="BK42" s="43"/>
      <c r="BL42" s="43"/>
    </row>
    <row r="43" spans="1:64" ht="15.75" customHeight="1">
      <c r="A43" s="2" t="s">
        <v>25</v>
      </c>
      <c r="B43" s="7" t="s">
        <v>50</v>
      </c>
      <c r="C43" s="7">
        <v>2014</v>
      </c>
      <c r="D43" s="7" t="s">
        <v>52</v>
      </c>
      <c r="E43" s="3">
        <v>0</v>
      </c>
      <c r="F43" s="3">
        <v>10</v>
      </c>
      <c r="G43" s="2" t="s">
        <v>178</v>
      </c>
      <c r="H43" s="3">
        <v>52</v>
      </c>
      <c r="I43" s="3">
        <v>6.6</v>
      </c>
      <c r="J43" s="61">
        <v>0.63600000000000001</v>
      </c>
      <c r="K43" s="45"/>
      <c r="L43" s="46"/>
      <c r="M43" s="8"/>
      <c r="N43" s="8"/>
      <c r="O43" s="3" t="s">
        <v>147</v>
      </c>
      <c r="P43" s="8"/>
      <c r="Q43" s="47">
        <v>2.8</v>
      </c>
      <c r="R43" s="47">
        <v>1.39</v>
      </c>
      <c r="S43" s="3">
        <v>14</v>
      </c>
      <c r="T43" s="2" t="s">
        <v>177</v>
      </c>
      <c r="U43" s="51">
        <v>53.1</v>
      </c>
      <c r="V43" s="51">
        <v>12</v>
      </c>
      <c r="W43" s="8"/>
      <c r="X43" s="61">
        <v>0.25</v>
      </c>
      <c r="Y43" s="8"/>
      <c r="Z43" s="8"/>
      <c r="AA43" s="8"/>
      <c r="AB43" s="8"/>
      <c r="AC43" s="3" t="s">
        <v>147</v>
      </c>
      <c r="AD43" s="66"/>
      <c r="AE43" s="66">
        <v>2.19</v>
      </c>
      <c r="AF43" s="3">
        <v>0.47</v>
      </c>
      <c r="AG43" s="3" t="s">
        <v>179</v>
      </c>
      <c r="AH43" s="3" t="s">
        <v>24</v>
      </c>
      <c r="AI43" s="3">
        <f t="shared" si="0"/>
        <v>1</v>
      </c>
      <c r="AJ43" s="3" t="s">
        <v>137</v>
      </c>
      <c r="AK43" s="3">
        <v>1</v>
      </c>
      <c r="AL43" s="3">
        <v>5</v>
      </c>
      <c r="AM43" s="3">
        <v>6</v>
      </c>
      <c r="AN43" s="8">
        <f t="shared" si="6"/>
        <v>30</v>
      </c>
      <c r="AO43" s="8">
        <f t="shared" si="7"/>
        <v>30</v>
      </c>
      <c r="AP43" s="3">
        <f t="shared" si="8"/>
        <v>5</v>
      </c>
      <c r="AQ43" s="21" t="s">
        <v>164</v>
      </c>
      <c r="AR43" s="3" t="s">
        <v>165</v>
      </c>
      <c r="AS43" s="50">
        <v>49</v>
      </c>
      <c r="AT43" s="50">
        <v>10</v>
      </c>
      <c r="AU43" s="50">
        <v>59</v>
      </c>
      <c r="AV43" s="50">
        <v>9</v>
      </c>
      <c r="AW43" s="50">
        <f t="shared" ref="AW43:AZ43" si="23">AS43/150</f>
        <v>0.32666666666666666</v>
      </c>
      <c r="AX43" s="50">
        <f t="shared" si="23"/>
        <v>6.6666666666666666E-2</v>
      </c>
      <c r="AY43" s="50">
        <f t="shared" si="23"/>
        <v>0.39333333333333331</v>
      </c>
      <c r="AZ43" s="50">
        <f t="shared" si="23"/>
        <v>0.06</v>
      </c>
      <c r="BA43" s="50">
        <v>72</v>
      </c>
      <c r="BB43" s="50">
        <v>7</v>
      </c>
      <c r="BC43" s="50">
        <v>78</v>
      </c>
      <c r="BD43" s="50">
        <v>6</v>
      </c>
      <c r="BE43" s="50">
        <f t="shared" ref="BE43:BH43" si="24">BA43/150</f>
        <v>0.48</v>
      </c>
      <c r="BF43" s="50">
        <f t="shared" si="24"/>
        <v>4.6666666666666669E-2</v>
      </c>
      <c r="BG43" s="50">
        <f t="shared" si="24"/>
        <v>0.52</v>
      </c>
      <c r="BH43" s="50">
        <f t="shared" si="24"/>
        <v>0.04</v>
      </c>
      <c r="BI43" s="43"/>
      <c r="BJ43" s="43"/>
      <c r="BK43" s="43"/>
      <c r="BL43" s="43"/>
    </row>
    <row r="44" spans="1:64" ht="15.75" customHeight="1">
      <c r="A44" s="2" t="s">
        <v>25</v>
      </c>
      <c r="B44" s="7" t="s">
        <v>50</v>
      </c>
      <c r="C44" s="7">
        <v>2014</v>
      </c>
      <c r="D44" s="7" t="s">
        <v>52</v>
      </c>
      <c r="E44" s="3">
        <v>0</v>
      </c>
      <c r="F44" s="3">
        <v>10</v>
      </c>
      <c r="G44" s="2" t="s">
        <v>178</v>
      </c>
      <c r="H44" s="3">
        <v>52</v>
      </c>
      <c r="I44" s="3">
        <v>6.6</v>
      </c>
      <c r="J44" s="61">
        <v>0.63600000000000001</v>
      </c>
      <c r="K44" s="45"/>
      <c r="L44" s="46"/>
      <c r="M44" s="8"/>
      <c r="N44" s="8"/>
      <c r="O44" s="3" t="s">
        <v>147</v>
      </c>
      <c r="P44" s="8"/>
      <c r="Q44" s="47">
        <v>2.8</v>
      </c>
      <c r="R44" s="47">
        <v>1.39</v>
      </c>
      <c r="S44" s="3">
        <v>14</v>
      </c>
      <c r="T44" s="2" t="s">
        <v>177</v>
      </c>
      <c r="U44" s="51">
        <v>53.1</v>
      </c>
      <c r="V44" s="51">
        <v>12</v>
      </c>
      <c r="W44" s="8"/>
      <c r="X44" s="61">
        <v>0.25</v>
      </c>
      <c r="Y44" s="8"/>
      <c r="Z44" s="8"/>
      <c r="AA44" s="8"/>
      <c r="AB44" s="8"/>
      <c r="AC44" s="3" t="s">
        <v>147</v>
      </c>
      <c r="AD44" s="66"/>
      <c r="AE44" s="66">
        <v>2.19</v>
      </c>
      <c r="AF44" s="3">
        <v>0.47</v>
      </c>
      <c r="AG44" s="3" t="s">
        <v>179</v>
      </c>
      <c r="AH44" s="3" t="s">
        <v>24</v>
      </c>
      <c r="AI44" s="3">
        <f t="shared" si="0"/>
        <v>1</v>
      </c>
      <c r="AJ44" s="3" t="s">
        <v>137</v>
      </c>
      <c r="AK44" s="3">
        <v>1</v>
      </c>
      <c r="AL44" s="3">
        <v>5</v>
      </c>
      <c r="AM44" s="3">
        <v>6</v>
      </c>
      <c r="AN44" s="8">
        <f t="shared" si="6"/>
        <v>30</v>
      </c>
      <c r="AO44" s="8">
        <f t="shared" si="7"/>
        <v>30</v>
      </c>
      <c r="AP44" s="3">
        <f t="shared" si="8"/>
        <v>5</v>
      </c>
      <c r="AQ44" s="19" t="s">
        <v>155</v>
      </c>
      <c r="AR44" s="21" t="s">
        <v>165</v>
      </c>
      <c r="AS44" s="50">
        <v>15</v>
      </c>
      <c r="AT44" s="50">
        <v>6</v>
      </c>
      <c r="AU44" s="50">
        <v>23</v>
      </c>
      <c r="AV44" s="50">
        <v>6</v>
      </c>
      <c r="AW44" s="65">
        <f t="shared" ref="AW44:AZ44" si="25">AS44/100</f>
        <v>0.15</v>
      </c>
      <c r="AX44" s="65">
        <f t="shared" si="25"/>
        <v>0.06</v>
      </c>
      <c r="AY44" s="65">
        <f t="shared" si="25"/>
        <v>0.23</v>
      </c>
      <c r="AZ44" s="65">
        <f t="shared" si="25"/>
        <v>0.06</v>
      </c>
      <c r="BA44" s="50">
        <v>36</v>
      </c>
      <c r="BB44" s="50">
        <v>3.5</v>
      </c>
      <c r="BC44" s="50">
        <v>35</v>
      </c>
      <c r="BD44" s="50">
        <v>5</v>
      </c>
      <c r="BE44" s="65">
        <f t="shared" ref="BE44:BH44" si="26">BA44/100</f>
        <v>0.36</v>
      </c>
      <c r="BF44" s="65">
        <f t="shared" si="26"/>
        <v>3.5000000000000003E-2</v>
      </c>
      <c r="BG44" s="65">
        <f t="shared" si="26"/>
        <v>0.35</v>
      </c>
      <c r="BH44" s="65">
        <f t="shared" si="26"/>
        <v>0.05</v>
      </c>
      <c r="BI44" s="43"/>
      <c r="BJ44" s="43"/>
      <c r="BK44" s="43"/>
      <c r="BL44" s="43"/>
    </row>
    <row r="45" spans="1:64" ht="15.75" customHeight="1">
      <c r="A45" s="2" t="s">
        <v>25</v>
      </c>
      <c r="B45" s="7" t="s">
        <v>50</v>
      </c>
      <c r="C45" s="7">
        <v>2014</v>
      </c>
      <c r="D45" s="7" t="s">
        <v>52</v>
      </c>
      <c r="E45" s="3">
        <v>0</v>
      </c>
      <c r="F45" s="3">
        <v>10</v>
      </c>
      <c r="G45" s="2" t="s">
        <v>178</v>
      </c>
      <c r="H45" s="3">
        <v>52</v>
      </c>
      <c r="I45" s="3">
        <v>6.6</v>
      </c>
      <c r="J45" s="61">
        <v>0.63600000000000001</v>
      </c>
      <c r="K45" s="45"/>
      <c r="L45" s="46"/>
      <c r="M45" s="8"/>
      <c r="N45" s="8"/>
      <c r="O45" s="3" t="s">
        <v>147</v>
      </c>
      <c r="P45" s="8"/>
      <c r="Q45" s="47">
        <v>2.8</v>
      </c>
      <c r="R45" s="47">
        <v>1.39</v>
      </c>
      <c r="S45" s="3">
        <v>14</v>
      </c>
      <c r="T45" s="2" t="s">
        <v>177</v>
      </c>
      <c r="U45" s="51">
        <v>53.1</v>
      </c>
      <c r="V45" s="51">
        <v>12</v>
      </c>
      <c r="W45" s="8"/>
      <c r="X45" s="61">
        <v>0.25</v>
      </c>
      <c r="Y45" s="8"/>
      <c r="Z45" s="8"/>
      <c r="AA45" s="8"/>
      <c r="AB45" s="8"/>
      <c r="AC45" s="3" t="s">
        <v>147</v>
      </c>
      <c r="AD45" s="66"/>
      <c r="AE45" s="66">
        <v>2.19</v>
      </c>
      <c r="AF45" s="3">
        <v>0.47</v>
      </c>
      <c r="AG45" s="3" t="s">
        <v>179</v>
      </c>
      <c r="AH45" s="3" t="s">
        <v>24</v>
      </c>
      <c r="AI45" s="3">
        <f t="shared" si="0"/>
        <v>1</v>
      </c>
      <c r="AJ45" s="3" t="s">
        <v>137</v>
      </c>
      <c r="AK45" s="3">
        <v>1</v>
      </c>
      <c r="AL45" s="3">
        <v>5</v>
      </c>
      <c r="AM45" s="3">
        <v>6</v>
      </c>
      <c r="AN45" s="8">
        <f t="shared" si="6"/>
        <v>30</v>
      </c>
      <c r="AO45" s="8">
        <f t="shared" si="7"/>
        <v>30</v>
      </c>
      <c r="AP45" s="3">
        <f t="shared" si="8"/>
        <v>5</v>
      </c>
      <c r="AQ45" s="19" t="s">
        <v>157</v>
      </c>
      <c r="AR45" s="21" t="s">
        <v>165</v>
      </c>
      <c r="AS45" s="50">
        <v>13</v>
      </c>
      <c r="AT45" s="50">
        <v>6</v>
      </c>
      <c r="AU45" s="50">
        <v>16</v>
      </c>
      <c r="AV45" s="50">
        <v>5.5</v>
      </c>
      <c r="AW45" s="65">
        <f t="shared" ref="AW45:AZ45" si="27">AS45/100</f>
        <v>0.13</v>
      </c>
      <c r="AX45" s="65">
        <f t="shared" si="27"/>
        <v>0.06</v>
      </c>
      <c r="AY45" s="65">
        <f t="shared" si="27"/>
        <v>0.16</v>
      </c>
      <c r="AZ45" s="65">
        <f t="shared" si="27"/>
        <v>5.5E-2</v>
      </c>
      <c r="BA45" s="50">
        <v>26</v>
      </c>
      <c r="BB45" s="50">
        <v>4</v>
      </c>
      <c r="BC45" s="50">
        <v>31</v>
      </c>
      <c r="BD45" s="50">
        <v>4</v>
      </c>
      <c r="BE45" s="65">
        <f t="shared" ref="BE45:BH45" si="28">BA45/100</f>
        <v>0.26</v>
      </c>
      <c r="BF45" s="65">
        <f t="shared" si="28"/>
        <v>0.04</v>
      </c>
      <c r="BG45" s="65">
        <f t="shared" si="28"/>
        <v>0.31</v>
      </c>
      <c r="BH45" s="65">
        <f t="shared" si="28"/>
        <v>0.04</v>
      </c>
      <c r="BI45" s="43"/>
      <c r="BJ45" s="43"/>
      <c r="BK45" s="43"/>
      <c r="BL45" s="43"/>
    </row>
    <row r="46" spans="1:64" ht="1.5" customHeight="1">
      <c r="A46" s="2"/>
      <c r="B46" s="7"/>
      <c r="C46" s="7"/>
      <c r="D46" s="7"/>
      <c r="E46" s="3">
        <v>0</v>
      </c>
      <c r="F46" s="8"/>
      <c r="G46" s="2"/>
      <c r="H46" s="43"/>
      <c r="I46" s="51"/>
      <c r="J46" s="44"/>
      <c r="K46" s="58"/>
      <c r="L46" s="46"/>
      <c r="M46" s="3"/>
      <c r="N46" s="1"/>
      <c r="O46" s="3"/>
      <c r="P46" s="8"/>
      <c r="Q46" s="56"/>
      <c r="R46" s="67"/>
      <c r="S46" s="8"/>
      <c r="T46" s="2"/>
      <c r="U46" s="8"/>
      <c r="V46" s="3"/>
      <c r="W46" s="8"/>
      <c r="X46" s="61"/>
      <c r="Y46" s="8"/>
      <c r="Z46" s="8"/>
      <c r="AA46" s="1"/>
      <c r="AB46" s="8"/>
      <c r="AC46" s="3"/>
      <c r="AD46" s="8"/>
      <c r="AE46" s="8"/>
      <c r="AF46" s="3"/>
      <c r="AG46" s="3"/>
      <c r="AH46" s="8"/>
      <c r="AI46" s="3">
        <f t="shared" si="0"/>
        <v>0</v>
      </c>
      <c r="AJ46" s="8"/>
      <c r="AK46" s="8"/>
      <c r="AL46" s="8"/>
      <c r="AM46" s="8"/>
      <c r="AN46" s="8"/>
      <c r="AO46" s="8"/>
      <c r="AP46" s="3" t="e">
        <f t="shared" si="8"/>
        <v>#DIV/0!</v>
      </c>
      <c r="AQ46" s="68"/>
      <c r="AR46" s="59" t="s">
        <v>144</v>
      </c>
      <c r="AS46" s="65"/>
      <c r="AT46" s="65"/>
      <c r="AU46" s="65"/>
      <c r="AV46" s="65"/>
      <c r="AW46" s="65"/>
      <c r="AX46" s="65"/>
      <c r="AY46" s="65"/>
      <c r="AZ46" s="65"/>
      <c r="BA46" s="65"/>
      <c r="BB46" s="65"/>
      <c r="BC46" s="65"/>
      <c r="BD46" s="65"/>
      <c r="BE46" s="65"/>
      <c r="BF46" s="65"/>
      <c r="BG46" s="65"/>
      <c r="BH46" s="65"/>
      <c r="BI46" s="43"/>
      <c r="BJ46" s="43"/>
      <c r="BK46" s="43"/>
      <c r="BL46" s="43"/>
    </row>
    <row r="47" spans="1:64" ht="15.75" customHeight="1">
      <c r="A47" s="2" t="s">
        <v>25</v>
      </c>
      <c r="B47" s="7" t="s">
        <v>50</v>
      </c>
      <c r="C47" s="7">
        <v>2016</v>
      </c>
      <c r="D47" s="7" t="s">
        <v>53</v>
      </c>
      <c r="E47" s="3">
        <v>0</v>
      </c>
      <c r="F47" s="8">
        <v>10</v>
      </c>
      <c r="G47" s="2" t="s">
        <v>177</v>
      </c>
      <c r="H47" s="43">
        <v>58.1</v>
      </c>
      <c r="I47" s="51">
        <v>15.2</v>
      </c>
      <c r="J47" s="44">
        <v>0.7</v>
      </c>
      <c r="K47" s="58" t="s">
        <v>159</v>
      </c>
      <c r="L47" s="46" t="s">
        <v>174</v>
      </c>
      <c r="M47" s="3" t="s">
        <v>182</v>
      </c>
      <c r="N47" s="1"/>
      <c r="O47" s="3" t="s">
        <v>147</v>
      </c>
      <c r="P47" s="8"/>
      <c r="Q47" s="56">
        <v>33.1</v>
      </c>
      <c r="R47" s="67">
        <v>19.399999999999999</v>
      </c>
      <c r="S47" s="8">
        <v>7</v>
      </c>
      <c r="T47" s="2" t="s">
        <v>178</v>
      </c>
      <c r="U47" s="8">
        <v>63.6</v>
      </c>
      <c r="V47" s="3">
        <v>12.7</v>
      </c>
      <c r="W47" s="8"/>
      <c r="X47" s="61">
        <v>0.57099999999999995</v>
      </c>
      <c r="Y47" s="8"/>
      <c r="Z47" s="8" t="s">
        <v>174</v>
      </c>
      <c r="AA47" s="1"/>
      <c r="AB47" s="8"/>
      <c r="AC47" s="3" t="s">
        <v>147</v>
      </c>
      <c r="AD47" s="8"/>
      <c r="AE47" s="8">
        <v>42.6</v>
      </c>
      <c r="AF47" s="3">
        <v>23.7</v>
      </c>
      <c r="AG47" s="3" t="s">
        <v>183</v>
      </c>
      <c r="AH47" s="8" t="s">
        <v>24</v>
      </c>
      <c r="AI47" s="3">
        <f t="shared" si="0"/>
        <v>1</v>
      </c>
      <c r="AJ47" s="8" t="s">
        <v>154</v>
      </c>
      <c r="AK47" s="8">
        <v>1</v>
      </c>
      <c r="AL47" s="8">
        <v>5</v>
      </c>
      <c r="AM47" s="8">
        <v>6</v>
      </c>
      <c r="AN47" s="8">
        <f t="shared" ref="AN47:AN58" si="29">AM47*AL47</f>
        <v>30</v>
      </c>
      <c r="AO47" s="8">
        <f t="shared" ref="AO47:AO58" si="30">AN47*AK47</f>
        <v>30</v>
      </c>
      <c r="AP47" s="3">
        <f t="shared" si="8"/>
        <v>5</v>
      </c>
      <c r="AQ47" s="5" t="s">
        <v>161</v>
      </c>
      <c r="AR47" s="64" t="s">
        <v>180</v>
      </c>
      <c r="AS47" s="65">
        <v>15.7</v>
      </c>
      <c r="AT47" s="65">
        <v>6.2</v>
      </c>
      <c r="AU47" s="65">
        <v>16.100000000000001</v>
      </c>
      <c r="AV47" s="65">
        <v>8.3000000000000007</v>
      </c>
      <c r="AW47" s="50">
        <f t="shared" ref="AW47:AZ47" si="31">AS47/50</f>
        <v>0.314</v>
      </c>
      <c r="AX47" s="50">
        <f t="shared" si="31"/>
        <v>0.124</v>
      </c>
      <c r="AY47" s="50">
        <f t="shared" si="31"/>
        <v>0.32200000000000001</v>
      </c>
      <c r="AZ47" s="50">
        <f t="shared" si="31"/>
        <v>0.16600000000000001</v>
      </c>
      <c r="BA47" s="65">
        <v>12.9</v>
      </c>
      <c r="BB47" s="65">
        <v>7.1</v>
      </c>
      <c r="BC47" s="65">
        <v>13.9</v>
      </c>
      <c r="BD47" s="65">
        <v>7.2</v>
      </c>
      <c r="BE47" s="50">
        <f t="shared" ref="BE47:BH47" si="32">BA47/50</f>
        <v>0.25800000000000001</v>
      </c>
      <c r="BF47" s="50">
        <f t="shared" si="32"/>
        <v>0.14199999999999999</v>
      </c>
      <c r="BG47" s="50">
        <f t="shared" si="32"/>
        <v>0.27800000000000002</v>
      </c>
      <c r="BH47" s="50">
        <f t="shared" si="32"/>
        <v>0.14400000000000002</v>
      </c>
      <c r="BI47" s="43"/>
      <c r="BJ47" s="43"/>
      <c r="BK47" s="43"/>
      <c r="BL47" s="43"/>
    </row>
    <row r="48" spans="1:64" ht="15.75" customHeight="1">
      <c r="A48" s="2" t="s">
        <v>25</v>
      </c>
      <c r="B48" s="7" t="s">
        <v>50</v>
      </c>
      <c r="C48" s="7">
        <v>2016</v>
      </c>
      <c r="D48" s="7" t="s">
        <v>53</v>
      </c>
      <c r="E48" s="3">
        <v>0</v>
      </c>
      <c r="F48" s="8">
        <v>10</v>
      </c>
      <c r="G48" s="2" t="s">
        <v>177</v>
      </c>
      <c r="H48" s="43">
        <v>58.1</v>
      </c>
      <c r="I48" s="51">
        <v>15.2</v>
      </c>
      <c r="J48" s="44">
        <v>0.7</v>
      </c>
      <c r="K48" s="58" t="s">
        <v>159</v>
      </c>
      <c r="L48" s="46" t="s">
        <v>174</v>
      </c>
      <c r="M48" s="3" t="s">
        <v>182</v>
      </c>
      <c r="N48" s="1"/>
      <c r="O48" s="3" t="s">
        <v>147</v>
      </c>
      <c r="P48" s="8"/>
      <c r="Q48" s="56">
        <v>33.1</v>
      </c>
      <c r="R48" s="67">
        <v>19.399999999999999</v>
      </c>
      <c r="S48" s="8">
        <v>7</v>
      </c>
      <c r="T48" s="2" t="s">
        <v>178</v>
      </c>
      <c r="U48" s="8">
        <v>63.6</v>
      </c>
      <c r="V48" s="3">
        <v>12.7</v>
      </c>
      <c r="W48" s="8"/>
      <c r="X48" s="61">
        <v>0.57099999999999995</v>
      </c>
      <c r="Y48" s="8"/>
      <c r="Z48" s="8" t="s">
        <v>174</v>
      </c>
      <c r="AA48" s="1"/>
      <c r="AB48" s="8"/>
      <c r="AC48" s="3" t="s">
        <v>147</v>
      </c>
      <c r="AD48" s="8"/>
      <c r="AE48" s="8">
        <v>42.6</v>
      </c>
      <c r="AF48" s="3">
        <v>23.7</v>
      </c>
      <c r="AG48" s="3" t="s">
        <v>183</v>
      </c>
      <c r="AH48" s="8" t="s">
        <v>24</v>
      </c>
      <c r="AI48" s="3">
        <f t="shared" si="0"/>
        <v>1</v>
      </c>
      <c r="AJ48" s="8" t="s">
        <v>154</v>
      </c>
      <c r="AK48" s="8">
        <v>1</v>
      </c>
      <c r="AL48" s="8">
        <v>5</v>
      </c>
      <c r="AM48" s="8">
        <v>6</v>
      </c>
      <c r="AN48" s="8">
        <f t="shared" si="29"/>
        <v>30</v>
      </c>
      <c r="AO48" s="8">
        <f t="shared" si="30"/>
        <v>30</v>
      </c>
      <c r="AP48" s="3">
        <f t="shared" si="8"/>
        <v>5</v>
      </c>
      <c r="AQ48" s="21" t="s">
        <v>164</v>
      </c>
      <c r="AR48" s="3" t="s">
        <v>181</v>
      </c>
      <c r="AS48" s="65">
        <v>25.7</v>
      </c>
      <c r="AT48" s="65">
        <v>27.8</v>
      </c>
      <c r="AU48" s="65">
        <v>28.9</v>
      </c>
      <c r="AV48" s="65">
        <v>28.3</v>
      </c>
      <c r="AW48" s="50">
        <f t="shared" ref="AW48:AZ48" si="33">AS48/120</f>
        <v>0.21416666666666667</v>
      </c>
      <c r="AX48" s="50">
        <f t="shared" si="33"/>
        <v>0.23166666666666666</v>
      </c>
      <c r="AY48" s="50">
        <f t="shared" si="33"/>
        <v>0.24083333333333332</v>
      </c>
      <c r="AZ48" s="50">
        <f t="shared" si="33"/>
        <v>0.23583333333333334</v>
      </c>
      <c r="BA48" s="65">
        <v>15.4</v>
      </c>
      <c r="BB48" s="65">
        <v>34.299999999999997</v>
      </c>
      <c r="BC48" s="65">
        <v>18.2</v>
      </c>
      <c r="BD48" s="65">
        <v>40.700000000000003</v>
      </c>
      <c r="BE48" s="50">
        <f t="shared" ref="BE48:BH48" si="34">BA48/120</f>
        <v>0.12833333333333333</v>
      </c>
      <c r="BF48" s="50">
        <f t="shared" si="34"/>
        <v>0.28583333333333333</v>
      </c>
      <c r="BG48" s="50">
        <f t="shared" si="34"/>
        <v>0.15166666666666667</v>
      </c>
      <c r="BH48" s="50">
        <f t="shared" si="34"/>
        <v>0.33916666666666667</v>
      </c>
      <c r="BI48" s="43"/>
      <c r="BJ48" s="43"/>
      <c r="BK48" s="43"/>
      <c r="BL48" s="43"/>
    </row>
    <row r="49" spans="1:64" ht="15.75" customHeight="1">
      <c r="A49" s="2" t="s">
        <v>25</v>
      </c>
      <c r="B49" s="7" t="s">
        <v>50</v>
      </c>
      <c r="C49" s="7">
        <v>2016</v>
      </c>
      <c r="D49" s="7" t="s">
        <v>53</v>
      </c>
      <c r="E49" s="3">
        <v>0</v>
      </c>
      <c r="F49" s="8">
        <v>10</v>
      </c>
      <c r="G49" s="2" t="s">
        <v>177</v>
      </c>
      <c r="H49" s="43">
        <v>58.1</v>
      </c>
      <c r="I49" s="51">
        <v>15.2</v>
      </c>
      <c r="J49" s="44">
        <v>0.7</v>
      </c>
      <c r="K49" s="58" t="s">
        <v>159</v>
      </c>
      <c r="L49" s="46" t="s">
        <v>174</v>
      </c>
      <c r="M49" s="3" t="s">
        <v>182</v>
      </c>
      <c r="N49" s="1"/>
      <c r="O49" s="3" t="s">
        <v>147</v>
      </c>
      <c r="P49" s="8"/>
      <c r="Q49" s="56">
        <v>33.1</v>
      </c>
      <c r="R49" s="67">
        <v>19.399999999999999</v>
      </c>
      <c r="S49" s="8">
        <v>7</v>
      </c>
      <c r="T49" s="2" t="s">
        <v>178</v>
      </c>
      <c r="U49" s="8">
        <v>63.6</v>
      </c>
      <c r="V49" s="3">
        <v>12.7</v>
      </c>
      <c r="W49" s="8"/>
      <c r="X49" s="61">
        <v>0.57099999999999995</v>
      </c>
      <c r="Y49" s="8"/>
      <c r="Z49" s="8" t="s">
        <v>174</v>
      </c>
      <c r="AA49" s="1"/>
      <c r="AB49" s="8"/>
      <c r="AC49" s="3" t="s">
        <v>147</v>
      </c>
      <c r="AD49" s="8"/>
      <c r="AE49" s="8">
        <v>42.6</v>
      </c>
      <c r="AF49" s="3">
        <v>23.7</v>
      </c>
      <c r="AG49" s="3" t="s">
        <v>183</v>
      </c>
      <c r="AH49" s="8" t="s">
        <v>24</v>
      </c>
      <c r="AI49" s="3">
        <f t="shared" si="0"/>
        <v>1</v>
      </c>
      <c r="AJ49" s="8" t="s">
        <v>154</v>
      </c>
      <c r="AK49" s="8">
        <v>1</v>
      </c>
      <c r="AL49" s="8">
        <v>5</v>
      </c>
      <c r="AM49" s="8">
        <v>6</v>
      </c>
      <c r="AN49" s="8">
        <f t="shared" si="29"/>
        <v>30</v>
      </c>
      <c r="AO49" s="8">
        <f t="shared" si="30"/>
        <v>30</v>
      </c>
      <c r="AP49" s="3">
        <f t="shared" si="8"/>
        <v>5</v>
      </c>
      <c r="AQ49" s="21" t="s">
        <v>164</v>
      </c>
      <c r="AR49" s="3" t="s">
        <v>165</v>
      </c>
      <c r="AS49" s="65">
        <v>53.6</v>
      </c>
      <c r="AT49" s="65">
        <v>28.5</v>
      </c>
      <c r="AU49" s="65">
        <v>59.7</v>
      </c>
      <c r="AV49" s="65">
        <v>33.6</v>
      </c>
      <c r="AW49" s="50">
        <f t="shared" ref="AW49:AZ49" si="35">AS49/150</f>
        <v>0.35733333333333334</v>
      </c>
      <c r="AX49" s="50">
        <f t="shared" si="35"/>
        <v>0.19</v>
      </c>
      <c r="AY49" s="50">
        <f t="shared" si="35"/>
        <v>0.39800000000000002</v>
      </c>
      <c r="AZ49" s="50">
        <f t="shared" si="35"/>
        <v>0.224</v>
      </c>
      <c r="BA49" s="65">
        <v>35.299999999999997</v>
      </c>
      <c r="BB49" s="65">
        <v>22.7</v>
      </c>
      <c r="BC49" s="65">
        <v>43.3</v>
      </c>
      <c r="BD49" s="65">
        <v>23.7</v>
      </c>
      <c r="BE49" s="50">
        <f t="shared" ref="BE49:BH49" si="36">BA49/150</f>
        <v>0.23533333333333331</v>
      </c>
      <c r="BF49" s="50">
        <f t="shared" si="36"/>
        <v>0.15133333333333332</v>
      </c>
      <c r="BG49" s="50">
        <f t="shared" si="36"/>
        <v>0.28866666666666663</v>
      </c>
      <c r="BH49" s="50">
        <f t="shared" si="36"/>
        <v>0.158</v>
      </c>
      <c r="BI49" s="43"/>
      <c r="BJ49" s="43"/>
      <c r="BK49" s="43"/>
      <c r="BL49" s="43"/>
    </row>
    <row r="50" spans="1:64" ht="15.75" customHeight="1">
      <c r="A50" s="2" t="s">
        <v>25</v>
      </c>
      <c r="B50" s="7" t="s">
        <v>50</v>
      </c>
      <c r="C50" s="7">
        <v>2016</v>
      </c>
      <c r="D50" s="7" t="s">
        <v>53</v>
      </c>
      <c r="E50" s="3">
        <v>0</v>
      </c>
      <c r="F50" s="8">
        <v>10</v>
      </c>
      <c r="G50" s="2" t="s">
        <v>177</v>
      </c>
      <c r="H50" s="43">
        <v>58.1</v>
      </c>
      <c r="I50" s="51">
        <v>15.2</v>
      </c>
      <c r="J50" s="44">
        <v>0.7</v>
      </c>
      <c r="K50" s="58" t="s">
        <v>159</v>
      </c>
      <c r="L50" s="46" t="s">
        <v>174</v>
      </c>
      <c r="M50" s="3" t="s">
        <v>182</v>
      </c>
      <c r="N50" s="1"/>
      <c r="O50" s="3" t="s">
        <v>147</v>
      </c>
      <c r="P50" s="8"/>
      <c r="Q50" s="56">
        <v>33.1</v>
      </c>
      <c r="R50" s="67">
        <v>19.399999999999999</v>
      </c>
      <c r="S50" s="8">
        <v>7</v>
      </c>
      <c r="T50" s="2" t="s">
        <v>178</v>
      </c>
      <c r="U50" s="8">
        <v>63.6</v>
      </c>
      <c r="V50" s="3">
        <v>12.7</v>
      </c>
      <c r="W50" s="8"/>
      <c r="X50" s="61">
        <v>0.57099999999999995</v>
      </c>
      <c r="Y50" s="8"/>
      <c r="Z50" s="8" t="s">
        <v>174</v>
      </c>
      <c r="AA50" s="1"/>
      <c r="AB50" s="8"/>
      <c r="AC50" s="3" t="s">
        <v>147</v>
      </c>
      <c r="AD50" s="8"/>
      <c r="AE50" s="8">
        <v>42.6</v>
      </c>
      <c r="AF50" s="3">
        <v>23.7</v>
      </c>
      <c r="AG50" s="3" t="s">
        <v>183</v>
      </c>
      <c r="AH50" s="8" t="s">
        <v>24</v>
      </c>
      <c r="AI50" s="3">
        <f t="shared" si="0"/>
        <v>1</v>
      </c>
      <c r="AJ50" s="8" t="s">
        <v>154</v>
      </c>
      <c r="AK50" s="8">
        <v>1</v>
      </c>
      <c r="AL50" s="8">
        <v>5</v>
      </c>
      <c r="AM50" s="8">
        <v>6</v>
      </c>
      <c r="AN50" s="8">
        <f t="shared" si="29"/>
        <v>30</v>
      </c>
      <c r="AO50" s="8">
        <f t="shared" si="30"/>
        <v>30</v>
      </c>
      <c r="AP50" s="3">
        <f t="shared" si="8"/>
        <v>5</v>
      </c>
      <c r="AQ50" s="5" t="s">
        <v>155</v>
      </c>
      <c r="AR50" s="21" t="s">
        <v>165</v>
      </c>
      <c r="AS50" s="65">
        <v>17.2</v>
      </c>
      <c r="AT50" s="65">
        <v>14.5</v>
      </c>
      <c r="AU50" s="65">
        <v>30</v>
      </c>
      <c r="AV50" s="65">
        <v>18.100000000000001</v>
      </c>
      <c r="AW50" s="65">
        <f t="shared" ref="AW50:AZ50" si="37">AS50/100</f>
        <v>0.17199999999999999</v>
      </c>
      <c r="AX50" s="65">
        <f t="shared" si="37"/>
        <v>0.14499999999999999</v>
      </c>
      <c r="AY50" s="65">
        <f t="shared" si="37"/>
        <v>0.3</v>
      </c>
      <c r="AZ50" s="65">
        <f t="shared" si="37"/>
        <v>0.18100000000000002</v>
      </c>
      <c r="BA50" s="65">
        <v>14.9</v>
      </c>
      <c r="BB50" s="65">
        <v>10.4</v>
      </c>
      <c r="BC50" s="65">
        <v>14.4</v>
      </c>
      <c r="BD50" s="65">
        <v>12.1</v>
      </c>
      <c r="BE50" s="65">
        <f t="shared" ref="BE50:BH50" si="38">BA50/100</f>
        <v>0.14899999999999999</v>
      </c>
      <c r="BF50" s="65">
        <f t="shared" si="38"/>
        <v>0.10400000000000001</v>
      </c>
      <c r="BG50" s="65">
        <f t="shared" si="38"/>
        <v>0.14400000000000002</v>
      </c>
      <c r="BH50" s="65">
        <f t="shared" si="38"/>
        <v>0.121</v>
      </c>
      <c r="BI50" s="43"/>
      <c r="BJ50" s="43"/>
      <c r="BK50" s="43"/>
      <c r="BL50" s="43"/>
    </row>
    <row r="51" spans="1:64" ht="15.75" customHeight="1">
      <c r="A51" s="2" t="s">
        <v>25</v>
      </c>
      <c r="B51" s="7" t="s">
        <v>50</v>
      </c>
      <c r="C51" s="7">
        <v>2016</v>
      </c>
      <c r="D51" s="7" t="s">
        <v>53</v>
      </c>
      <c r="E51" s="3">
        <v>0</v>
      </c>
      <c r="F51" s="8">
        <v>10</v>
      </c>
      <c r="G51" s="2" t="s">
        <v>177</v>
      </c>
      <c r="H51" s="43">
        <v>58.1</v>
      </c>
      <c r="I51" s="51">
        <v>15.2</v>
      </c>
      <c r="J51" s="44">
        <v>0.7</v>
      </c>
      <c r="K51" s="58" t="s">
        <v>159</v>
      </c>
      <c r="L51" s="46" t="s">
        <v>174</v>
      </c>
      <c r="M51" s="3" t="s">
        <v>182</v>
      </c>
      <c r="N51" s="1"/>
      <c r="O51" s="3" t="s">
        <v>147</v>
      </c>
      <c r="P51" s="8"/>
      <c r="Q51" s="56">
        <v>33.1</v>
      </c>
      <c r="R51" s="67">
        <v>19.399999999999999</v>
      </c>
      <c r="S51" s="8">
        <v>7</v>
      </c>
      <c r="T51" s="2" t="s">
        <v>178</v>
      </c>
      <c r="U51" s="8">
        <v>63.6</v>
      </c>
      <c r="V51" s="3">
        <v>12.7</v>
      </c>
      <c r="W51" s="8"/>
      <c r="X51" s="61">
        <v>0.57099999999999995</v>
      </c>
      <c r="Y51" s="8"/>
      <c r="Z51" s="8" t="s">
        <v>174</v>
      </c>
      <c r="AA51" s="1"/>
      <c r="AB51" s="8"/>
      <c r="AC51" s="3" t="s">
        <v>147</v>
      </c>
      <c r="AD51" s="8"/>
      <c r="AE51" s="8">
        <v>42.6</v>
      </c>
      <c r="AF51" s="3">
        <v>23.7</v>
      </c>
      <c r="AG51" s="3" t="s">
        <v>183</v>
      </c>
      <c r="AH51" s="8" t="s">
        <v>24</v>
      </c>
      <c r="AI51" s="3">
        <f t="shared" si="0"/>
        <v>1</v>
      </c>
      <c r="AJ51" s="8" t="s">
        <v>154</v>
      </c>
      <c r="AK51" s="8">
        <v>1</v>
      </c>
      <c r="AL51" s="8">
        <v>5</v>
      </c>
      <c r="AM51" s="8">
        <v>6</v>
      </c>
      <c r="AN51" s="8">
        <f t="shared" si="29"/>
        <v>30</v>
      </c>
      <c r="AO51" s="8">
        <f t="shared" si="30"/>
        <v>30</v>
      </c>
      <c r="AP51" s="3">
        <f t="shared" si="8"/>
        <v>5</v>
      </c>
      <c r="AQ51" s="5" t="s">
        <v>157</v>
      </c>
      <c r="AR51" s="21" t="s">
        <v>165</v>
      </c>
      <c r="AS51" s="65">
        <v>13.5</v>
      </c>
      <c r="AT51" s="65">
        <v>11.7</v>
      </c>
      <c r="AU51" s="65">
        <v>18.5</v>
      </c>
      <c r="AV51" s="65">
        <v>14.2</v>
      </c>
      <c r="AW51" s="65">
        <f t="shared" ref="AW51:AZ51" si="39">AS51/100</f>
        <v>0.13500000000000001</v>
      </c>
      <c r="AX51" s="65">
        <f t="shared" si="39"/>
        <v>0.11699999999999999</v>
      </c>
      <c r="AY51" s="65">
        <f t="shared" si="39"/>
        <v>0.185</v>
      </c>
      <c r="AZ51" s="65">
        <f t="shared" si="39"/>
        <v>0.14199999999999999</v>
      </c>
      <c r="BA51" s="65">
        <v>8.1</v>
      </c>
      <c r="BB51" s="65">
        <v>7.2</v>
      </c>
      <c r="BC51" s="65">
        <v>10.3</v>
      </c>
      <c r="BD51" s="65">
        <v>9.8000000000000007</v>
      </c>
      <c r="BE51" s="65">
        <f t="shared" ref="BE51:BH51" si="40">BA51/100</f>
        <v>8.1000000000000003E-2</v>
      </c>
      <c r="BF51" s="65">
        <f t="shared" si="40"/>
        <v>7.2000000000000008E-2</v>
      </c>
      <c r="BG51" s="65">
        <f t="shared" si="40"/>
        <v>0.10300000000000001</v>
      </c>
      <c r="BH51" s="65">
        <f t="shared" si="40"/>
        <v>9.8000000000000004E-2</v>
      </c>
      <c r="BI51" s="43"/>
      <c r="BJ51" s="43"/>
      <c r="BK51" s="43"/>
      <c r="BL51" s="43"/>
    </row>
    <row r="52" spans="1:64" ht="15.75" customHeight="1">
      <c r="A52" s="2" t="s">
        <v>25</v>
      </c>
      <c r="B52" s="7" t="s">
        <v>50</v>
      </c>
      <c r="C52" s="7">
        <v>2016</v>
      </c>
      <c r="D52" s="7" t="s">
        <v>53</v>
      </c>
      <c r="E52" s="3">
        <v>0</v>
      </c>
      <c r="F52" s="8">
        <v>10</v>
      </c>
      <c r="G52" s="2" t="s">
        <v>177</v>
      </c>
      <c r="H52" s="43">
        <v>58.1</v>
      </c>
      <c r="I52" s="51">
        <v>15.2</v>
      </c>
      <c r="J52" s="44">
        <v>0.7</v>
      </c>
      <c r="K52" s="58" t="s">
        <v>159</v>
      </c>
      <c r="L52" s="46" t="s">
        <v>174</v>
      </c>
      <c r="M52" s="3" t="s">
        <v>182</v>
      </c>
      <c r="N52" s="1"/>
      <c r="O52" s="3" t="s">
        <v>147</v>
      </c>
      <c r="P52" s="8"/>
      <c r="Q52" s="56">
        <v>33.1</v>
      </c>
      <c r="R52" s="67">
        <v>19.399999999999999</v>
      </c>
      <c r="S52" s="8">
        <v>7</v>
      </c>
      <c r="T52" s="2" t="s">
        <v>178</v>
      </c>
      <c r="U52" s="8">
        <v>63.6</v>
      </c>
      <c r="V52" s="3">
        <v>12.7</v>
      </c>
      <c r="W52" s="8"/>
      <c r="X52" s="61">
        <v>0.57099999999999995</v>
      </c>
      <c r="Y52" s="8"/>
      <c r="Z52" s="8" t="s">
        <v>174</v>
      </c>
      <c r="AA52" s="1"/>
      <c r="AB52" s="8"/>
      <c r="AC52" s="3" t="s">
        <v>147</v>
      </c>
      <c r="AD52" s="8"/>
      <c r="AE52" s="8">
        <v>42.6</v>
      </c>
      <c r="AF52" s="3">
        <v>23.7</v>
      </c>
      <c r="AG52" s="3" t="s">
        <v>183</v>
      </c>
      <c r="AH52" s="8" t="s">
        <v>24</v>
      </c>
      <c r="AI52" s="3">
        <f t="shared" si="0"/>
        <v>1</v>
      </c>
      <c r="AJ52" s="8" t="s">
        <v>154</v>
      </c>
      <c r="AK52" s="8">
        <v>1</v>
      </c>
      <c r="AL52" s="8">
        <v>5</v>
      </c>
      <c r="AM52" s="8">
        <v>6</v>
      </c>
      <c r="AN52" s="8">
        <f t="shared" si="29"/>
        <v>30</v>
      </c>
      <c r="AO52" s="8">
        <f t="shared" si="30"/>
        <v>30</v>
      </c>
      <c r="AP52" s="3">
        <f t="shared" si="8"/>
        <v>5</v>
      </c>
      <c r="AQ52" s="21" t="s">
        <v>164</v>
      </c>
      <c r="AR52" s="5" t="s">
        <v>143</v>
      </c>
      <c r="AS52" s="65">
        <v>40.700000000000003</v>
      </c>
      <c r="AT52" s="65">
        <v>6.4</v>
      </c>
      <c r="AU52" s="65">
        <v>38.5</v>
      </c>
      <c r="AV52" s="65">
        <v>10.3</v>
      </c>
      <c r="AW52" s="65">
        <f t="shared" ref="AW52:AZ52" si="41">AS52/60</f>
        <v>0.67833333333333334</v>
      </c>
      <c r="AX52" s="65">
        <f t="shared" si="41"/>
        <v>0.10666666666666667</v>
      </c>
      <c r="AY52" s="65">
        <f t="shared" si="41"/>
        <v>0.64166666666666672</v>
      </c>
      <c r="AZ52" s="65">
        <f t="shared" si="41"/>
        <v>0.17166666666666669</v>
      </c>
      <c r="BA52" s="65">
        <v>40.700000000000003</v>
      </c>
      <c r="BB52" s="65">
        <v>7.7</v>
      </c>
      <c r="BC52" s="65">
        <v>42.3</v>
      </c>
      <c r="BD52" s="65">
        <v>9.5</v>
      </c>
      <c r="BE52" s="65">
        <f t="shared" ref="BE52:BH52" si="42">BA52/60</f>
        <v>0.67833333333333334</v>
      </c>
      <c r="BF52" s="65">
        <f t="shared" si="42"/>
        <v>0.12833333333333333</v>
      </c>
      <c r="BG52" s="65">
        <f t="shared" si="42"/>
        <v>0.70499999999999996</v>
      </c>
      <c r="BH52" s="65">
        <f t="shared" si="42"/>
        <v>0.15833333333333333</v>
      </c>
      <c r="BI52" s="43"/>
      <c r="BJ52" s="43"/>
      <c r="BK52" s="43"/>
      <c r="BL52" s="43"/>
    </row>
    <row r="53" spans="1:64" ht="15.75" customHeight="1">
      <c r="A53" s="2" t="s">
        <v>25</v>
      </c>
      <c r="B53" s="7" t="s">
        <v>50</v>
      </c>
      <c r="C53" s="7">
        <v>2016</v>
      </c>
      <c r="D53" s="7" t="s">
        <v>53</v>
      </c>
      <c r="E53" s="3">
        <v>0</v>
      </c>
      <c r="F53" s="3">
        <v>6</v>
      </c>
      <c r="G53" s="2" t="s">
        <v>178</v>
      </c>
      <c r="H53" s="43">
        <v>63.6</v>
      </c>
      <c r="I53" s="51">
        <v>12.7</v>
      </c>
      <c r="J53" s="61">
        <v>0.57099999999999995</v>
      </c>
      <c r="K53" s="58" t="s">
        <v>159</v>
      </c>
      <c r="L53" s="46" t="s">
        <v>174</v>
      </c>
      <c r="M53" s="3" t="s">
        <v>182</v>
      </c>
      <c r="N53" s="1"/>
      <c r="O53" s="3" t="s">
        <v>147</v>
      </c>
      <c r="P53" s="8"/>
      <c r="Q53" s="56">
        <v>42.6</v>
      </c>
      <c r="R53" s="47">
        <v>23.7</v>
      </c>
      <c r="S53" s="3">
        <v>10</v>
      </c>
      <c r="T53" s="2" t="s">
        <v>177</v>
      </c>
      <c r="U53" s="8">
        <v>58.1</v>
      </c>
      <c r="V53" s="3">
        <v>15.2</v>
      </c>
      <c r="W53" s="69"/>
      <c r="X53" s="44">
        <v>0.7</v>
      </c>
      <c r="Y53" s="8"/>
      <c r="Z53" s="8" t="s">
        <v>174</v>
      </c>
      <c r="AA53" s="1"/>
      <c r="AB53" s="8"/>
      <c r="AC53" s="3" t="s">
        <v>147</v>
      </c>
      <c r="AD53" s="8"/>
      <c r="AE53" s="8">
        <v>33.1</v>
      </c>
      <c r="AF53" s="5">
        <v>19.399999999999999</v>
      </c>
      <c r="AG53" s="3" t="s">
        <v>183</v>
      </c>
      <c r="AH53" s="8" t="s">
        <v>24</v>
      </c>
      <c r="AI53" s="3">
        <f t="shared" si="0"/>
        <v>1</v>
      </c>
      <c r="AJ53" s="8" t="s">
        <v>154</v>
      </c>
      <c r="AK53" s="8">
        <v>1</v>
      </c>
      <c r="AL53" s="8">
        <v>5</v>
      </c>
      <c r="AM53" s="8">
        <v>6</v>
      </c>
      <c r="AN53" s="8">
        <f t="shared" si="29"/>
        <v>30</v>
      </c>
      <c r="AO53" s="8">
        <f t="shared" si="30"/>
        <v>30</v>
      </c>
      <c r="AP53" s="3">
        <f t="shared" si="8"/>
        <v>5</v>
      </c>
      <c r="AQ53" s="5" t="s">
        <v>161</v>
      </c>
      <c r="AR53" s="64" t="s">
        <v>180</v>
      </c>
      <c r="AS53" s="65">
        <v>13.9</v>
      </c>
      <c r="AT53" s="65">
        <v>7.2</v>
      </c>
      <c r="AU53" s="70">
        <v>14.9</v>
      </c>
      <c r="AV53" s="71">
        <v>8.15</v>
      </c>
      <c r="AW53" s="50">
        <f t="shared" ref="AW53:AZ53" si="43">AS53/50</f>
        <v>0.27800000000000002</v>
      </c>
      <c r="AX53" s="50">
        <f t="shared" si="43"/>
        <v>0.14400000000000002</v>
      </c>
      <c r="AY53" s="50">
        <f t="shared" si="43"/>
        <v>0.29799999999999999</v>
      </c>
      <c r="AZ53" s="50">
        <f t="shared" si="43"/>
        <v>0.16300000000000001</v>
      </c>
      <c r="BA53" s="65">
        <v>16.100000000000001</v>
      </c>
      <c r="BB53" s="65">
        <v>8.3000000000000007</v>
      </c>
      <c r="BC53" s="70">
        <v>16.100000000000001</v>
      </c>
      <c r="BD53" s="71">
        <v>7.72</v>
      </c>
      <c r="BE53" s="50">
        <f t="shared" ref="BE53:BH53" si="44">BA53/50</f>
        <v>0.32200000000000001</v>
      </c>
      <c r="BF53" s="50">
        <f t="shared" si="44"/>
        <v>0.16600000000000001</v>
      </c>
      <c r="BG53" s="50">
        <f t="shared" si="44"/>
        <v>0.32200000000000001</v>
      </c>
      <c r="BH53" s="50">
        <f t="shared" si="44"/>
        <v>0.15439999999999998</v>
      </c>
      <c r="BI53" s="43"/>
      <c r="BJ53" s="43"/>
      <c r="BK53" s="43"/>
      <c r="BL53" s="43"/>
    </row>
    <row r="54" spans="1:64" ht="15.75" customHeight="1">
      <c r="A54" s="2" t="s">
        <v>25</v>
      </c>
      <c r="B54" s="7" t="s">
        <v>50</v>
      </c>
      <c r="C54" s="7">
        <v>2016</v>
      </c>
      <c r="D54" s="7" t="s">
        <v>53</v>
      </c>
      <c r="E54" s="3">
        <v>0</v>
      </c>
      <c r="F54" s="3">
        <v>6</v>
      </c>
      <c r="G54" s="2" t="s">
        <v>178</v>
      </c>
      <c r="H54" s="43">
        <v>63.6</v>
      </c>
      <c r="I54" s="51">
        <v>12.7</v>
      </c>
      <c r="J54" s="61">
        <v>0.57099999999999995</v>
      </c>
      <c r="K54" s="58" t="s">
        <v>159</v>
      </c>
      <c r="L54" s="46" t="s">
        <v>174</v>
      </c>
      <c r="M54" s="3" t="s">
        <v>182</v>
      </c>
      <c r="N54" s="1"/>
      <c r="O54" s="3" t="s">
        <v>147</v>
      </c>
      <c r="P54" s="8"/>
      <c r="Q54" s="56">
        <v>42.6</v>
      </c>
      <c r="R54" s="47">
        <v>23.7</v>
      </c>
      <c r="S54" s="3">
        <v>10</v>
      </c>
      <c r="T54" s="2" t="s">
        <v>177</v>
      </c>
      <c r="U54" s="8">
        <v>58.1</v>
      </c>
      <c r="V54" s="3">
        <v>15.2</v>
      </c>
      <c r="W54" s="69"/>
      <c r="X54" s="44">
        <v>0.7</v>
      </c>
      <c r="Y54" s="8"/>
      <c r="Z54" s="8" t="s">
        <v>174</v>
      </c>
      <c r="AA54" s="1"/>
      <c r="AB54" s="8"/>
      <c r="AC54" s="3" t="s">
        <v>147</v>
      </c>
      <c r="AD54" s="8"/>
      <c r="AE54" s="8">
        <v>33.1</v>
      </c>
      <c r="AF54" s="5">
        <v>19.399999999999999</v>
      </c>
      <c r="AG54" s="3" t="s">
        <v>183</v>
      </c>
      <c r="AH54" s="8" t="s">
        <v>24</v>
      </c>
      <c r="AI54" s="3">
        <f t="shared" si="0"/>
        <v>1</v>
      </c>
      <c r="AJ54" s="8" t="s">
        <v>154</v>
      </c>
      <c r="AK54" s="8">
        <v>1</v>
      </c>
      <c r="AL54" s="8">
        <v>5</v>
      </c>
      <c r="AM54" s="8">
        <v>6</v>
      </c>
      <c r="AN54" s="8">
        <f t="shared" si="29"/>
        <v>30</v>
      </c>
      <c r="AO54" s="8">
        <f t="shared" si="30"/>
        <v>30</v>
      </c>
      <c r="AP54" s="3">
        <f t="shared" si="8"/>
        <v>5</v>
      </c>
      <c r="AQ54" s="21" t="s">
        <v>164</v>
      </c>
      <c r="AR54" s="3" t="s">
        <v>181</v>
      </c>
      <c r="AS54" s="65">
        <v>18.2</v>
      </c>
      <c r="AT54" s="65">
        <v>40.700000000000003</v>
      </c>
      <c r="AU54" s="71">
        <v>24.1</v>
      </c>
      <c r="AV54" s="71">
        <v>33.1</v>
      </c>
      <c r="AW54" s="50">
        <f t="shared" ref="AW54:AZ54" si="45">AS54/120</f>
        <v>0.15166666666666667</v>
      </c>
      <c r="AX54" s="50">
        <f t="shared" si="45"/>
        <v>0.33916666666666667</v>
      </c>
      <c r="AY54" s="50">
        <f t="shared" si="45"/>
        <v>0.20083333333333334</v>
      </c>
      <c r="AZ54" s="50">
        <f t="shared" si="45"/>
        <v>0.27583333333333332</v>
      </c>
      <c r="BA54" s="65">
        <v>28.9</v>
      </c>
      <c r="BB54" s="65">
        <v>28.3</v>
      </c>
      <c r="BC54" s="71">
        <v>32</v>
      </c>
      <c r="BD54" s="71">
        <v>32</v>
      </c>
      <c r="BE54" s="50">
        <f t="shared" ref="BE54:BH54" si="46">BA54/120</f>
        <v>0.24083333333333332</v>
      </c>
      <c r="BF54" s="50">
        <f t="shared" si="46"/>
        <v>0.23583333333333334</v>
      </c>
      <c r="BG54" s="50">
        <f t="shared" si="46"/>
        <v>0.26666666666666666</v>
      </c>
      <c r="BH54" s="50">
        <f t="shared" si="46"/>
        <v>0.26666666666666666</v>
      </c>
      <c r="BI54" s="43"/>
      <c r="BJ54" s="43"/>
      <c r="BK54" s="43"/>
      <c r="BL54" s="43"/>
    </row>
    <row r="55" spans="1:64" ht="15.75" customHeight="1">
      <c r="A55" s="2" t="s">
        <v>25</v>
      </c>
      <c r="B55" s="7" t="s">
        <v>50</v>
      </c>
      <c r="C55" s="7">
        <v>2016</v>
      </c>
      <c r="D55" s="7" t="s">
        <v>53</v>
      </c>
      <c r="E55" s="3">
        <v>0</v>
      </c>
      <c r="F55" s="3">
        <v>6</v>
      </c>
      <c r="G55" s="2" t="s">
        <v>178</v>
      </c>
      <c r="H55" s="43">
        <v>63.6</v>
      </c>
      <c r="I55" s="51">
        <v>12.7</v>
      </c>
      <c r="J55" s="61">
        <v>0.57099999999999995</v>
      </c>
      <c r="K55" s="58" t="s">
        <v>159</v>
      </c>
      <c r="L55" s="46" t="s">
        <v>174</v>
      </c>
      <c r="M55" s="3" t="s">
        <v>182</v>
      </c>
      <c r="N55" s="1"/>
      <c r="O55" s="3" t="s">
        <v>147</v>
      </c>
      <c r="P55" s="8"/>
      <c r="Q55" s="56">
        <v>42.6</v>
      </c>
      <c r="R55" s="47">
        <v>23.7</v>
      </c>
      <c r="S55" s="3">
        <v>10</v>
      </c>
      <c r="T55" s="2" t="s">
        <v>177</v>
      </c>
      <c r="U55" s="8">
        <v>58.1</v>
      </c>
      <c r="V55" s="3">
        <v>15.2</v>
      </c>
      <c r="W55" s="69"/>
      <c r="X55" s="44">
        <v>0.7</v>
      </c>
      <c r="Y55" s="8"/>
      <c r="Z55" s="8" t="s">
        <v>174</v>
      </c>
      <c r="AA55" s="1"/>
      <c r="AB55" s="8"/>
      <c r="AC55" s="3" t="s">
        <v>147</v>
      </c>
      <c r="AD55" s="8"/>
      <c r="AE55" s="8">
        <v>33.1</v>
      </c>
      <c r="AF55" s="5">
        <v>19.399999999999999</v>
      </c>
      <c r="AG55" s="3" t="s">
        <v>183</v>
      </c>
      <c r="AH55" s="8" t="s">
        <v>24</v>
      </c>
      <c r="AI55" s="3">
        <f t="shared" si="0"/>
        <v>1</v>
      </c>
      <c r="AJ55" s="8" t="s">
        <v>154</v>
      </c>
      <c r="AK55" s="8">
        <v>1</v>
      </c>
      <c r="AL55" s="8">
        <v>5</v>
      </c>
      <c r="AM55" s="8">
        <v>6</v>
      </c>
      <c r="AN55" s="8">
        <f t="shared" si="29"/>
        <v>30</v>
      </c>
      <c r="AO55" s="8">
        <f t="shared" si="30"/>
        <v>30</v>
      </c>
      <c r="AP55" s="3">
        <f t="shared" si="8"/>
        <v>5</v>
      </c>
      <c r="AQ55" s="21" t="s">
        <v>164</v>
      </c>
      <c r="AR55" s="3" t="s">
        <v>165</v>
      </c>
      <c r="AS55" s="65">
        <v>43.3</v>
      </c>
      <c r="AT55" s="65">
        <v>23.7</v>
      </c>
      <c r="AU55" s="70">
        <v>46.3</v>
      </c>
      <c r="AV55" s="71">
        <v>31.38</v>
      </c>
      <c r="AW55" s="50">
        <f t="shared" ref="AW55:AZ55" si="47">AS55/150</f>
        <v>0.28866666666666663</v>
      </c>
      <c r="AX55" s="50">
        <f t="shared" si="47"/>
        <v>0.158</v>
      </c>
      <c r="AY55" s="50">
        <f t="shared" si="47"/>
        <v>0.30866666666666664</v>
      </c>
      <c r="AZ55" s="50">
        <f t="shared" si="47"/>
        <v>0.2092</v>
      </c>
      <c r="BA55" s="65">
        <v>59.7</v>
      </c>
      <c r="BB55" s="65">
        <v>33.6</v>
      </c>
      <c r="BC55" s="70">
        <v>57.7</v>
      </c>
      <c r="BD55" s="71">
        <v>36.21</v>
      </c>
      <c r="BE55" s="50">
        <f t="shared" ref="BE55:BH55" si="48">BA55/150</f>
        <v>0.39800000000000002</v>
      </c>
      <c r="BF55" s="50">
        <f t="shared" si="48"/>
        <v>0.224</v>
      </c>
      <c r="BG55" s="50">
        <f t="shared" si="48"/>
        <v>0.38466666666666671</v>
      </c>
      <c r="BH55" s="50">
        <f t="shared" si="48"/>
        <v>0.2414</v>
      </c>
      <c r="BI55" s="43"/>
      <c r="BJ55" s="43"/>
      <c r="BK55" s="43"/>
      <c r="BL55" s="43"/>
    </row>
    <row r="56" spans="1:64" ht="15.75" customHeight="1">
      <c r="A56" s="2" t="s">
        <v>25</v>
      </c>
      <c r="B56" s="7" t="s">
        <v>50</v>
      </c>
      <c r="C56" s="7">
        <v>2016</v>
      </c>
      <c r="D56" s="7" t="s">
        <v>53</v>
      </c>
      <c r="E56" s="3">
        <v>0</v>
      </c>
      <c r="F56" s="3">
        <v>6</v>
      </c>
      <c r="G56" s="2" t="s">
        <v>178</v>
      </c>
      <c r="H56" s="43">
        <v>63.6</v>
      </c>
      <c r="I56" s="51">
        <v>12.7</v>
      </c>
      <c r="J56" s="61">
        <v>0.57099999999999995</v>
      </c>
      <c r="K56" s="58" t="s">
        <v>159</v>
      </c>
      <c r="L56" s="46" t="s">
        <v>174</v>
      </c>
      <c r="M56" s="3" t="s">
        <v>182</v>
      </c>
      <c r="N56" s="1"/>
      <c r="O56" s="3" t="s">
        <v>147</v>
      </c>
      <c r="P56" s="8"/>
      <c r="Q56" s="56">
        <v>42.6</v>
      </c>
      <c r="R56" s="47">
        <v>23.7</v>
      </c>
      <c r="S56" s="3">
        <v>10</v>
      </c>
      <c r="T56" s="2" t="s">
        <v>177</v>
      </c>
      <c r="U56" s="8">
        <v>58.1</v>
      </c>
      <c r="V56" s="3">
        <v>15.2</v>
      </c>
      <c r="W56" s="69"/>
      <c r="X56" s="44">
        <v>0.7</v>
      </c>
      <c r="Y56" s="8"/>
      <c r="Z56" s="8" t="s">
        <v>174</v>
      </c>
      <c r="AA56" s="1"/>
      <c r="AB56" s="8"/>
      <c r="AC56" s="3" t="s">
        <v>147</v>
      </c>
      <c r="AD56" s="8"/>
      <c r="AE56" s="8">
        <v>33.1</v>
      </c>
      <c r="AF56" s="5">
        <v>19.399999999999999</v>
      </c>
      <c r="AG56" s="3" t="s">
        <v>183</v>
      </c>
      <c r="AH56" s="8" t="s">
        <v>24</v>
      </c>
      <c r="AI56" s="3">
        <f t="shared" si="0"/>
        <v>1</v>
      </c>
      <c r="AJ56" s="8" t="s">
        <v>154</v>
      </c>
      <c r="AK56" s="8">
        <v>1</v>
      </c>
      <c r="AL56" s="8">
        <v>5</v>
      </c>
      <c r="AM56" s="8">
        <v>6</v>
      </c>
      <c r="AN56" s="8">
        <f t="shared" si="29"/>
        <v>30</v>
      </c>
      <c r="AO56" s="8">
        <f t="shared" si="30"/>
        <v>30</v>
      </c>
      <c r="AP56" s="3">
        <f t="shared" si="8"/>
        <v>5</v>
      </c>
      <c r="AQ56" s="5" t="s">
        <v>155</v>
      </c>
      <c r="AR56" s="21" t="s">
        <v>165</v>
      </c>
      <c r="AS56" s="65">
        <v>14.4</v>
      </c>
      <c r="AT56" s="65">
        <v>12.1</v>
      </c>
      <c r="AU56" s="70">
        <v>22.5</v>
      </c>
      <c r="AV56" s="71">
        <v>14.18</v>
      </c>
      <c r="AW56" s="65">
        <f t="shared" ref="AW56:AZ56" si="49">AS56/100</f>
        <v>0.14400000000000002</v>
      </c>
      <c r="AX56" s="65">
        <f t="shared" si="49"/>
        <v>0.121</v>
      </c>
      <c r="AY56" s="65">
        <f t="shared" si="49"/>
        <v>0.22500000000000001</v>
      </c>
      <c r="AZ56" s="65">
        <f t="shared" si="49"/>
        <v>0.14180000000000001</v>
      </c>
      <c r="BA56" s="65">
        <v>30</v>
      </c>
      <c r="BB56" s="65">
        <v>18.100000000000001</v>
      </c>
      <c r="BC56" s="70">
        <v>25</v>
      </c>
      <c r="BD56" s="71">
        <v>18.47</v>
      </c>
      <c r="BE56" s="65">
        <f t="shared" ref="BE56:BH56" si="50">BA56/100</f>
        <v>0.3</v>
      </c>
      <c r="BF56" s="65">
        <f t="shared" si="50"/>
        <v>0.18100000000000002</v>
      </c>
      <c r="BG56" s="65">
        <f t="shared" si="50"/>
        <v>0.25</v>
      </c>
      <c r="BH56" s="65">
        <f t="shared" si="50"/>
        <v>0.18469999999999998</v>
      </c>
      <c r="BI56" s="43"/>
      <c r="BJ56" s="43"/>
      <c r="BK56" s="43"/>
      <c r="BL56" s="43"/>
    </row>
    <row r="57" spans="1:64" ht="15.75" customHeight="1">
      <c r="A57" s="2" t="s">
        <v>25</v>
      </c>
      <c r="B57" s="7" t="s">
        <v>50</v>
      </c>
      <c r="C57" s="7">
        <v>2016</v>
      </c>
      <c r="D57" s="7" t="s">
        <v>53</v>
      </c>
      <c r="E57" s="3">
        <v>0</v>
      </c>
      <c r="F57" s="3">
        <v>6</v>
      </c>
      <c r="G57" s="2" t="s">
        <v>178</v>
      </c>
      <c r="H57" s="43">
        <v>63.6</v>
      </c>
      <c r="I57" s="51">
        <v>12.7</v>
      </c>
      <c r="J57" s="61">
        <v>0.57099999999999995</v>
      </c>
      <c r="K57" s="58" t="s">
        <v>159</v>
      </c>
      <c r="L57" s="46" t="s">
        <v>174</v>
      </c>
      <c r="M57" s="3" t="s">
        <v>182</v>
      </c>
      <c r="N57" s="1"/>
      <c r="O57" s="3" t="s">
        <v>147</v>
      </c>
      <c r="P57" s="8"/>
      <c r="Q57" s="56">
        <v>42.6</v>
      </c>
      <c r="R57" s="47">
        <v>23.7</v>
      </c>
      <c r="S57" s="3">
        <v>10</v>
      </c>
      <c r="T57" s="2" t="s">
        <v>177</v>
      </c>
      <c r="U57" s="8">
        <v>58.1</v>
      </c>
      <c r="V57" s="3">
        <v>15.2</v>
      </c>
      <c r="W57" s="69"/>
      <c r="X57" s="44">
        <v>0.7</v>
      </c>
      <c r="Y57" s="8"/>
      <c r="Z57" s="8" t="s">
        <v>174</v>
      </c>
      <c r="AA57" s="1"/>
      <c r="AB57" s="8"/>
      <c r="AC57" s="3" t="s">
        <v>147</v>
      </c>
      <c r="AD57" s="8"/>
      <c r="AE57" s="8">
        <v>33.1</v>
      </c>
      <c r="AF57" s="5">
        <v>19.399999999999999</v>
      </c>
      <c r="AG57" s="3" t="s">
        <v>183</v>
      </c>
      <c r="AH57" s="8" t="s">
        <v>24</v>
      </c>
      <c r="AI57" s="3">
        <f t="shared" si="0"/>
        <v>1</v>
      </c>
      <c r="AJ57" s="8" t="s">
        <v>154</v>
      </c>
      <c r="AK57" s="8">
        <v>1</v>
      </c>
      <c r="AL57" s="8">
        <v>5</v>
      </c>
      <c r="AM57" s="8">
        <v>6</v>
      </c>
      <c r="AN57" s="8">
        <f t="shared" si="29"/>
        <v>30</v>
      </c>
      <c r="AO57" s="8">
        <f t="shared" si="30"/>
        <v>30</v>
      </c>
      <c r="AP57" s="3">
        <f t="shared" si="8"/>
        <v>5</v>
      </c>
      <c r="AQ57" s="5" t="s">
        <v>157</v>
      </c>
      <c r="AR57" s="21" t="s">
        <v>165</v>
      </c>
      <c r="AS57" s="65">
        <v>10.3</v>
      </c>
      <c r="AT57" s="65">
        <v>9.8000000000000007</v>
      </c>
      <c r="AU57" s="70">
        <v>17.5</v>
      </c>
      <c r="AV57" s="71">
        <v>13.94</v>
      </c>
      <c r="AW57" s="65">
        <f t="shared" ref="AW57:AZ57" si="51">AS57/100</f>
        <v>0.10300000000000001</v>
      </c>
      <c r="AX57" s="65">
        <f t="shared" si="51"/>
        <v>9.8000000000000004E-2</v>
      </c>
      <c r="AY57" s="65">
        <f t="shared" si="51"/>
        <v>0.17499999999999999</v>
      </c>
      <c r="AZ57" s="65">
        <f t="shared" si="51"/>
        <v>0.1394</v>
      </c>
      <c r="BA57" s="65">
        <v>18.5</v>
      </c>
      <c r="BB57" s="65">
        <v>14.2</v>
      </c>
      <c r="BC57" s="70">
        <v>18</v>
      </c>
      <c r="BD57" s="71">
        <v>15.8</v>
      </c>
      <c r="BE57" s="65">
        <f t="shared" ref="BE57:BH57" si="52">BA57/100</f>
        <v>0.185</v>
      </c>
      <c r="BF57" s="65">
        <f t="shared" si="52"/>
        <v>0.14199999999999999</v>
      </c>
      <c r="BG57" s="65">
        <f t="shared" si="52"/>
        <v>0.18</v>
      </c>
      <c r="BH57" s="65">
        <f t="shared" si="52"/>
        <v>0.158</v>
      </c>
      <c r="BI57" s="43"/>
      <c r="BJ57" s="43"/>
      <c r="BK57" s="43"/>
      <c r="BL57" s="43"/>
    </row>
    <row r="58" spans="1:64" ht="15.75" customHeight="1">
      <c r="A58" s="2" t="s">
        <v>25</v>
      </c>
      <c r="B58" s="7" t="s">
        <v>50</v>
      </c>
      <c r="C58" s="7">
        <v>2016</v>
      </c>
      <c r="D58" s="7" t="s">
        <v>53</v>
      </c>
      <c r="E58" s="3">
        <v>0</v>
      </c>
      <c r="F58" s="3">
        <v>6</v>
      </c>
      <c r="G58" s="2" t="s">
        <v>178</v>
      </c>
      <c r="H58" s="43">
        <v>63.6</v>
      </c>
      <c r="I58" s="51">
        <v>12.7</v>
      </c>
      <c r="J58" s="61">
        <v>0.57099999999999995</v>
      </c>
      <c r="K58" s="58" t="s">
        <v>159</v>
      </c>
      <c r="L58" s="46" t="s">
        <v>174</v>
      </c>
      <c r="M58" s="3" t="s">
        <v>182</v>
      </c>
      <c r="N58" s="1"/>
      <c r="O58" s="3" t="s">
        <v>147</v>
      </c>
      <c r="P58" s="8"/>
      <c r="Q58" s="56">
        <v>42.6</v>
      </c>
      <c r="R58" s="47">
        <v>23.7</v>
      </c>
      <c r="S58" s="3">
        <v>10</v>
      </c>
      <c r="T58" s="2" t="s">
        <v>177</v>
      </c>
      <c r="U58" s="8">
        <v>58.1</v>
      </c>
      <c r="V58" s="3">
        <v>15.2</v>
      </c>
      <c r="W58" s="69"/>
      <c r="X58" s="44">
        <v>0.7</v>
      </c>
      <c r="Y58" s="8"/>
      <c r="Z58" s="8" t="s">
        <v>174</v>
      </c>
      <c r="AA58" s="1"/>
      <c r="AB58" s="8"/>
      <c r="AC58" s="3" t="s">
        <v>147</v>
      </c>
      <c r="AD58" s="8"/>
      <c r="AE58" s="8">
        <v>33.1</v>
      </c>
      <c r="AF58" s="5">
        <v>19.399999999999999</v>
      </c>
      <c r="AG58" s="3" t="s">
        <v>183</v>
      </c>
      <c r="AH58" s="8" t="s">
        <v>24</v>
      </c>
      <c r="AI58" s="3">
        <f t="shared" si="0"/>
        <v>1</v>
      </c>
      <c r="AJ58" s="8" t="s">
        <v>154</v>
      </c>
      <c r="AK58" s="8">
        <v>1</v>
      </c>
      <c r="AL58" s="8">
        <v>5</v>
      </c>
      <c r="AM58" s="8">
        <v>6</v>
      </c>
      <c r="AN58" s="8">
        <f t="shared" si="29"/>
        <v>30</v>
      </c>
      <c r="AO58" s="8">
        <f t="shared" si="30"/>
        <v>30</v>
      </c>
      <c r="AP58" s="3">
        <f t="shared" si="8"/>
        <v>5</v>
      </c>
      <c r="AQ58" s="3" t="s">
        <v>164</v>
      </c>
      <c r="AR58" s="5" t="s">
        <v>143</v>
      </c>
      <c r="AS58" s="65">
        <v>42.3</v>
      </c>
      <c r="AT58" s="65">
        <v>9.5</v>
      </c>
      <c r="AU58" s="71">
        <v>39.4</v>
      </c>
      <c r="AV58" s="71">
        <v>8.5</v>
      </c>
      <c r="AW58" s="65">
        <f t="shared" ref="AW58:AZ58" si="53">AS58/60</f>
        <v>0.70499999999999996</v>
      </c>
      <c r="AX58" s="65">
        <f t="shared" si="53"/>
        <v>0.15833333333333333</v>
      </c>
      <c r="AY58" s="65">
        <f t="shared" si="53"/>
        <v>0.65666666666666662</v>
      </c>
      <c r="AZ58" s="65">
        <f t="shared" si="53"/>
        <v>0.14166666666666666</v>
      </c>
      <c r="BA58" s="65">
        <v>38.5</v>
      </c>
      <c r="BB58" s="65">
        <v>10.3</v>
      </c>
      <c r="BC58" s="71">
        <v>41</v>
      </c>
      <c r="BD58" s="71">
        <v>10.1</v>
      </c>
      <c r="BE58" s="65">
        <f t="shared" ref="BE58:BH58" si="54">BA58/60</f>
        <v>0.64166666666666672</v>
      </c>
      <c r="BF58" s="65">
        <f t="shared" si="54"/>
        <v>0.17166666666666669</v>
      </c>
      <c r="BG58" s="65">
        <f t="shared" si="54"/>
        <v>0.68333333333333335</v>
      </c>
      <c r="BH58" s="65">
        <f t="shared" si="54"/>
        <v>0.16833333333333333</v>
      </c>
      <c r="BI58" s="43"/>
      <c r="BJ58" s="43"/>
      <c r="BK58" s="43"/>
      <c r="BL58" s="43"/>
    </row>
    <row r="59" spans="1:64" ht="1.5" customHeight="1">
      <c r="A59" s="2"/>
      <c r="B59" s="2"/>
      <c r="C59" s="2"/>
      <c r="D59" s="2"/>
      <c r="E59" s="3">
        <v>0</v>
      </c>
      <c r="F59" s="3"/>
      <c r="G59" s="2"/>
      <c r="H59" s="3"/>
      <c r="I59" s="3"/>
      <c r="J59" s="72"/>
      <c r="K59" s="1"/>
      <c r="L59" s="46"/>
      <c r="M59" s="8"/>
      <c r="N59" s="8"/>
      <c r="O59" s="3"/>
      <c r="P59" s="8"/>
      <c r="Q59" s="47"/>
      <c r="R59" s="47"/>
      <c r="S59" s="3"/>
      <c r="T59" s="2"/>
      <c r="U59" s="3"/>
      <c r="V59" s="3"/>
      <c r="W59" s="8"/>
      <c r="X59" s="61"/>
      <c r="Y59" s="8"/>
      <c r="Z59" s="8"/>
      <c r="AA59" s="1"/>
      <c r="AB59" s="8"/>
      <c r="AC59" s="3"/>
      <c r="AD59" s="3"/>
      <c r="AE59" s="3"/>
      <c r="AF59" s="3"/>
      <c r="AG59" s="3"/>
      <c r="AH59" s="8"/>
      <c r="AI59" s="3">
        <f t="shared" si="0"/>
        <v>0</v>
      </c>
      <c r="AJ59" s="8"/>
      <c r="AK59" s="3"/>
      <c r="AL59" s="8"/>
      <c r="AM59" s="8"/>
      <c r="AN59" s="3"/>
      <c r="AO59" s="8"/>
      <c r="AP59" s="3" t="e">
        <f t="shared" si="8"/>
        <v>#DIV/0!</v>
      </c>
      <c r="AQ59" s="5"/>
      <c r="AR59" s="5" t="s">
        <v>144</v>
      </c>
      <c r="AS59" s="51"/>
      <c r="AT59" s="51"/>
      <c r="AU59" s="51"/>
      <c r="AV59" s="51"/>
      <c r="AW59" s="51"/>
      <c r="AX59" s="51"/>
      <c r="AY59" s="51"/>
      <c r="AZ59" s="51"/>
      <c r="BA59" s="51"/>
      <c r="BB59" s="51"/>
      <c r="BC59" s="51"/>
      <c r="BD59" s="51"/>
      <c r="BE59" s="51"/>
      <c r="BF59" s="51"/>
      <c r="BG59" s="51"/>
      <c r="BH59" s="51"/>
      <c r="BI59" s="55"/>
      <c r="BJ59" s="55"/>
      <c r="BK59" s="55"/>
      <c r="BL59" s="55"/>
    </row>
    <row r="60" spans="1:64" ht="15.75" customHeight="1">
      <c r="A60" s="2" t="s">
        <v>25</v>
      </c>
      <c r="B60" s="2" t="s">
        <v>22</v>
      </c>
      <c r="C60" s="2">
        <v>2019</v>
      </c>
      <c r="D60" s="2" t="s">
        <v>26</v>
      </c>
      <c r="E60" s="3">
        <v>0</v>
      </c>
      <c r="F60" s="3">
        <v>14</v>
      </c>
      <c r="G60" s="2" t="s">
        <v>177</v>
      </c>
      <c r="H60" s="3">
        <v>65.2</v>
      </c>
      <c r="I60" s="3">
        <v>15.1</v>
      </c>
      <c r="J60" s="72">
        <v>0.71399999999999997</v>
      </c>
      <c r="K60" s="1"/>
      <c r="L60" s="46" t="s">
        <v>174</v>
      </c>
      <c r="M60" s="8"/>
      <c r="N60" s="8"/>
      <c r="O60" s="3" t="s">
        <v>147</v>
      </c>
      <c r="P60" s="8"/>
      <c r="Q60" s="47">
        <v>16</v>
      </c>
      <c r="R60" s="47">
        <v>20.37</v>
      </c>
      <c r="S60" s="3">
        <v>6</v>
      </c>
      <c r="T60" s="2" t="s">
        <v>178</v>
      </c>
      <c r="U60" s="3">
        <v>61.7</v>
      </c>
      <c r="V60" s="3">
        <v>13.3</v>
      </c>
      <c r="W60" s="8"/>
      <c r="X60" s="61">
        <v>0.33300000000000002</v>
      </c>
      <c r="Y60" s="8"/>
      <c r="Z60" s="8" t="s">
        <v>174</v>
      </c>
      <c r="AA60" s="1"/>
      <c r="AB60" s="8"/>
      <c r="AC60" s="3" t="s">
        <v>147</v>
      </c>
      <c r="AD60" s="3"/>
      <c r="AE60" s="3">
        <v>20.5</v>
      </c>
      <c r="AF60" s="3">
        <v>16.52</v>
      </c>
      <c r="AG60" s="3" t="s">
        <v>184</v>
      </c>
      <c r="AH60" s="8" t="s">
        <v>24</v>
      </c>
      <c r="AI60" s="3">
        <f t="shared" si="0"/>
        <v>1</v>
      </c>
      <c r="AJ60" s="8"/>
      <c r="AK60" s="3">
        <v>0.5</v>
      </c>
      <c r="AL60" s="8"/>
      <c r="AM60" s="3">
        <v>6</v>
      </c>
      <c r="AN60" s="3">
        <v>12</v>
      </c>
      <c r="AO60" s="8">
        <f t="shared" ref="AO60:AO63" si="55">AN60*AK60</f>
        <v>6</v>
      </c>
      <c r="AP60" s="3">
        <f t="shared" si="8"/>
        <v>1</v>
      </c>
      <c r="AQ60" s="5" t="s">
        <v>139</v>
      </c>
      <c r="AR60" s="5" t="s">
        <v>143</v>
      </c>
      <c r="AS60" s="51">
        <v>33.6</v>
      </c>
      <c r="AT60" s="51">
        <v>20.6</v>
      </c>
      <c r="AU60" s="51">
        <v>38.1</v>
      </c>
      <c r="AV60" s="51">
        <v>21.6</v>
      </c>
      <c r="AW60" s="51">
        <f t="shared" ref="AW60:AZ60" si="56">AS60/100</f>
        <v>0.33600000000000002</v>
      </c>
      <c r="AX60" s="51">
        <f t="shared" si="56"/>
        <v>0.20600000000000002</v>
      </c>
      <c r="AY60" s="51">
        <f t="shared" si="56"/>
        <v>0.38100000000000001</v>
      </c>
      <c r="AZ60" s="51">
        <f t="shared" si="56"/>
        <v>0.21600000000000003</v>
      </c>
      <c r="BA60" s="51">
        <v>46.9</v>
      </c>
      <c r="BB60" s="51">
        <v>37.200000000000003</v>
      </c>
      <c r="BC60" s="51">
        <v>40</v>
      </c>
      <c r="BD60" s="51">
        <v>22.3</v>
      </c>
      <c r="BE60" s="51">
        <f t="shared" ref="BE60:BH60" si="57">BA60/100</f>
        <v>0.46899999999999997</v>
      </c>
      <c r="BF60" s="51">
        <f t="shared" si="57"/>
        <v>0.37200000000000005</v>
      </c>
      <c r="BG60" s="51">
        <f t="shared" si="57"/>
        <v>0.4</v>
      </c>
      <c r="BH60" s="51">
        <f t="shared" si="57"/>
        <v>0.223</v>
      </c>
      <c r="BI60" s="55"/>
      <c r="BJ60" s="55"/>
      <c r="BK60" s="55"/>
      <c r="BL60" s="55"/>
    </row>
    <row r="61" spans="1:64" ht="15.75" customHeight="1">
      <c r="A61" s="2" t="s">
        <v>25</v>
      </c>
      <c r="B61" s="2" t="s">
        <v>22</v>
      </c>
      <c r="C61" s="2">
        <v>2019</v>
      </c>
      <c r="D61" s="2" t="s">
        <v>26</v>
      </c>
      <c r="E61" s="3">
        <v>0</v>
      </c>
      <c r="F61" s="3">
        <v>14</v>
      </c>
      <c r="G61" s="2" t="s">
        <v>177</v>
      </c>
      <c r="H61" s="3">
        <v>65.2</v>
      </c>
      <c r="I61" s="3">
        <v>15.1</v>
      </c>
      <c r="J61" s="72">
        <v>0.71399999999999997</v>
      </c>
      <c r="K61" s="45"/>
      <c r="L61" s="46" t="s">
        <v>174</v>
      </c>
      <c r="M61" s="8"/>
      <c r="N61" s="8"/>
      <c r="O61" s="3" t="s">
        <v>147</v>
      </c>
      <c r="P61" s="8"/>
      <c r="Q61" s="47">
        <v>16</v>
      </c>
      <c r="R61" s="47">
        <v>20.37</v>
      </c>
      <c r="S61" s="3">
        <v>6</v>
      </c>
      <c r="T61" s="2" t="s">
        <v>178</v>
      </c>
      <c r="U61" s="3">
        <v>61.7</v>
      </c>
      <c r="V61" s="3">
        <v>13.3</v>
      </c>
      <c r="W61" s="8"/>
      <c r="X61" s="61">
        <v>0.33300000000000002</v>
      </c>
      <c r="Y61" s="8"/>
      <c r="Z61" s="8" t="s">
        <v>174</v>
      </c>
      <c r="AA61" s="1"/>
      <c r="AB61" s="8"/>
      <c r="AC61" s="3" t="s">
        <v>147</v>
      </c>
      <c r="AD61" s="3"/>
      <c r="AE61" s="3">
        <v>20.5</v>
      </c>
      <c r="AF61" s="3">
        <v>16.52</v>
      </c>
      <c r="AG61" s="3" t="s">
        <v>184</v>
      </c>
      <c r="AH61" s="8" t="s">
        <v>24</v>
      </c>
      <c r="AI61" s="3">
        <f t="shared" si="0"/>
        <v>1</v>
      </c>
      <c r="AJ61" s="8"/>
      <c r="AK61" s="3">
        <v>0.5</v>
      </c>
      <c r="AL61" s="8"/>
      <c r="AM61" s="3">
        <v>6</v>
      </c>
      <c r="AN61" s="3">
        <v>12</v>
      </c>
      <c r="AO61" s="8">
        <f t="shared" si="55"/>
        <v>6</v>
      </c>
      <c r="AP61" s="3">
        <f t="shared" si="8"/>
        <v>1</v>
      </c>
      <c r="AQ61" s="5" t="s">
        <v>139</v>
      </c>
      <c r="AR61" s="5" t="s">
        <v>165</v>
      </c>
      <c r="AS61" s="51">
        <v>37.700000000000003</v>
      </c>
      <c r="AT61" s="51">
        <v>26.2</v>
      </c>
      <c r="AU61" s="51">
        <v>50.4</v>
      </c>
      <c r="AV61" s="51">
        <v>32.5</v>
      </c>
      <c r="AW61" s="51">
        <f t="shared" ref="AW61:AZ61" si="58">AS61/100</f>
        <v>0.377</v>
      </c>
      <c r="AX61" s="51">
        <f t="shared" si="58"/>
        <v>0.26200000000000001</v>
      </c>
      <c r="AY61" s="51">
        <f t="shared" si="58"/>
        <v>0.504</v>
      </c>
      <c r="AZ61" s="51">
        <f t="shared" si="58"/>
        <v>0.32500000000000001</v>
      </c>
      <c r="BA61" s="51">
        <v>49.1</v>
      </c>
      <c r="BB61" s="51">
        <v>29.6</v>
      </c>
      <c r="BC61" s="51">
        <v>48.3</v>
      </c>
      <c r="BD61" s="51">
        <v>30.2</v>
      </c>
      <c r="BE61" s="51">
        <f t="shared" ref="BE61:BH61" si="59">BA61/100</f>
        <v>0.49099999999999999</v>
      </c>
      <c r="BF61" s="51">
        <f t="shared" si="59"/>
        <v>0.29600000000000004</v>
      </c>
      <c r="BG61" s="51">
        <f t="shared" si="59"/>
        <v>0.48299999999999998</v>
      </c>
      <c r="BH61" s="51">
        <f t="shared" si="59"/>
        <v>0.30199999999999999</v>
      </c>
      <c r="BI61" s="55"/>
      <c r="BJ61" s="55"/>
      <c r="BK61" s="55"/>
      <c r="BL61" s="55"/>
    </row>
    <row r="62" spans="1:64" ht="15.75" customHeight="1">
      <c r="A62" s="2" t="s">
        <v>25</v>
      </c>
      <c r="B62" s="2" t="s">
        <v>22</v>
      </c>
      <c r="C62" s="2">
        <v>2019</v>
      </c>
      <c r="D62" s="2" t="s">
        <v>26</v>
      </c>
      <c r="E62" s="3">
        <v>0</v>
      </c>
      <c r="F62" s="3">
        <v>6</v>
      </c>
      <c r="G62" s="2" t="s">
        <v>178</v>
      </c>
      <c r="H62" s="3">
        <v>61.7</v>
      </c>
      <c r="I62" s="3">
        <v>13.3</v>
      </c>
      <c r="J62" s="61">
        <v>0.33300000000000002</v>
      </c>
      <c r="K62" s="45"/>
      <c r="L62" s="46" t="s">
        <v>174</v>
      </c>
      <c r="M62" s="8"/>
      <c r="N62" s="8"/>
      <c r="O62" s="3" t="s">
        <v>147</v>
      </c>
      <c r="P62" s="8"/>
      <c r="Q62" s="47">
        <v>20.5</v>
      </c>
      <c r="R62" s="47">
        <v>16.52</v>
      </c>
      <c r="S62" s="3">
        <v>14</v>
      </c>
      <c r="T62" s="2" t="s">
        <v>177</v>
      </c>
      <c r="U62" s="6">
        <v>65.2</v>
      </c>
      <c r="V62" s="6">
        <v>15.1</v>
      </c>
      <c r="W62" s="8"/>
      <c r="X62" s="72">
        <v>0.71399999999999997</v>
      </c>
      <c r="Y62" s="8"/>
      <c r="Z62" s="8" t="s">
        <v>174</v>
      </c>
      <c r="AA62" s="1"/>
      <c r="AB62" s="8"/>
      <c r="AC62" s="3" t="s">
        <v>147</v>
      </c>
      <c r="AD62" s="3"/>
      <c r="AE62" s="3">
        <v>16</v>
      </c>
      <c r="AF62" s="3">
        <v>20.37</v>
      </c>
      <c r="AG62" s="3" t="s">
        <v>184</v>
      </c>
      <c r="AH62" s="8" t="s">
        <v>24</v>
      </c>
      <c r="AI62" s="3">
        <f t="shared" si="0"/>
        <v>1</v>
      </c>
      <c r="AJ62" s="8"/>
      <c r="AK62" s="3">
        <v>0.5</v>
      </c>
      <c r="AL62" s="8"/>
      <c r="AM62" s="3">
        <v>6</v>
      </c>
      <c r="AN62" s="3">
        <v>12</v>
      </c>
      <c r="AO62" s="8">
        <f t="shared" si="55"/>
        <v>6</v>
      </c>
      <c r="AP62" s="3">
        <f t="shared" si="8"/>
        <v>1</v>
      </c>
      <c r="AQ62" s="5" t="s">
        <v>139</v>
      </c>
      <c r="AR62" s="5" t="s">
        <v>143</v>
      </c>
      <c r="AS62" s="51">
        <v>40</v>
      </c>
      <c r="AT62" s="51">
        <v>22.3</v>
      </c>
      <c r="AU62" s="51">
        <v>48.6</v>
      </c>
      <c r="AV62" s="51">
        <v>26.4</v>
      </c>
      <c r="AW62" s="51">
        <f t="shared" ref="AW62:AZ62" si="60">AS62/100</f>
        <v>0.4</v>
      </c>
      <c r="AX62" s="51">
        <f t="shared" si="60"/>
        <v>0.223</v>
      </c>
      <c r="AY62" s="51">
        <f t="shared" si="60"/>
        <v>0.48599999999999999</v>
      </c>
      <c r="AZ62" s="51">
        <f t="shared" si="60"/>
        <v>0.26400000000000001</v>
      </c>
      <c r="BA62" s="51">
        <v>38.1</v>
      </c>
      <c r="BB62" s="51">
        <v>21.6</v>
      </c>
      <c r="BC62" s="51">
        <v>43.8</v>
      </c>
      <c r="BD62" s="51">
        <v>31.5</v>
      </c>
      <c r="BE62" s="51">
        <f t="shared" ref="BE62:BH62" si="61">BA62/100</f>
        <v>0.38100000000000001</v>
      </c>
      <c r="BF62" s="51">
        <f t="shared" si="61"/>
        <v>0.21600000000000003</v>
      </c>
      <c r="BG62" s="51">
        <f t="shared" si="61"/>
        <v>0.43799999999999994</v>
      </c>
      <c r="BH62" s="51">
        <f t="shared" si="61"/>
        <v>0.315</v>
      </c>
      <c r="BI62" s="43"/>
      <c r="BJ62" s="43"/>
      <c r="BK62" s="43"/>
      <c r="BL62" s="43"/>
    </row>
    <row r="63" spans="1:64" ht="15.75" customHeight="1">
      <c r="A63" s="2" t="s">
        <v>25</v>
      </c>
      <c r="B63" s="2" t="s">
        <v>22</v>
      </c>
      <c r="C63" s="2">
        <v>2019</v>
      </c>
      <c r="D63" s="2" t="s">
        <v>26</v>
      </c>
      <c r="E63" s="3">
        <v>0</v>
      </c>
      <c r="F63" s="3">
        <v>6</v>
      </c>
      <c r="G63" s="2" t="s">
        <v>178</v>
      </c>
      <c r="H63" s="3">
        <v>61.7</v>
      </c>
      <c r="I63" s="3">
        <v>13.3</v>
      </c>
      <c r="J63" s="61">
        <v>0.33300000000000002</v>
      </c>
      <c r="K63" s="45"/>
      <c r="L63" s="46" t="s">
        <v>174</v>
      </c>
      <c r="M63" s="8"/>
      <c r="N63" s="8"/>
      <c r="O63" s="3" t="s">
        <v>147</v>
      </c>
      <c r="P63" s="8"/>
      <c r="Q63" s="47">
        <v>20.5</v>
      </c>
      <c r="R63" s="47">
        <v>16.52</v>
      </c>
      <c r="S63" s="3">
        <v>14</v>
      </c>
      <c r="T63" s="2" t="s">
        <v>177</v>
      </c>
      <c r="U63" s="6">
        <v>65.2</v>
      </c>
      <c r="V63" s="6">
        <v>15.1</v>
      </c>
      <c r="W63" s="8"/>
      <c r="X63" s="72">
        <v>0.71399999999999997</v>
      </c>
      <c r="Y63" s="8"/>
      <c r="Z63" s="8" t="s">
        <v>174</v>
      </c>
      <c r="AA63" s="1"/>
      <c r="AB63" s="8"/>
      <c r="AC63" s="3" t="s">
        <v>147</v>
      </c>
      <c r="AD63" s="3"/>
      <c r="AE63" s="3">
        <v>16</v>
      </c>
      <c r="AF63" s="3">
        <v>20.37</v>
      </c>
      <c r="AG63" s="3" t="s">
        <v>184</v>
      </c>
      <c r="AH63" s="8" t="s">
        <v>24</v>
      </c>
      <c r="AI63" s="3">
        <f t="shared" si="0"/>
        <v>1</v>
      </c>
      <c r="AJ63" s="8"/>
      <c r="AK63" s="3">
        <v>0.5</v>
      </c>
      <c r="AL63" s="8"/>
      <c r="AM63" s="3">
        <v>6</v>
      </c>
      <c r="AN63" s="3">
        <v>12</v>
      </c>
      <c r="AO63" s="8">
        <f t="shared" si="55"/>
        <v>6</v>
      </c>
      <c r="AP63" s="3">
        <f t="shared" si="8"/>
        <v>1</v>
      </c>
      <c r="AQ63" s="5" t="s">
        <v>139</v>
      </c>
      <c r="AR63" s="5" t="s">
        <v>165</v>
      </c>
      <c r="AS63" s="51">
        <v>48.3</v>
      </c>
      <c r="AT63" s="51">
        <v>30.2</v>
      </c>
      <c r="AU63" s="51">
        <v>52.5</v>
      </c>
      <c r="AV63" s="51">
        <v>25.7</v>
      </c>
      <c r="AW63" s="51">
        <f t="shared" ref="AW63:AZ63" si="62">AS63/100</f>
        <v>0.48299999999999998</v>
      </c>
      <c r="AX63" s="51">
        <f t="shared" si="62"/>
        <v>0.30199999999999999</v>
      </c>
      <c r="AY63" s="51">
        <f t="shared" si="62"/>
        <v>0.52500000000000002</v>
      </c>
      <c r="AZ63" s="51">
        <f t="shared" si="62"/>
        <v>0.25700000000000001</v>
      </c>
      <c r="BA63" s="51">
        <v>50.4</v>
      </c>
      <c r="BB63" s="51">
        <v>32.5</v>
      </c>
      <c r="BC63" s="51">
        <v>57.7</v>
      </c>
      <c r="BD63" s="51">
        <v>29.5</v>
      </c>
      <c r="BE63" s="51">
        <f t="shared" ref="BE63:BH63" si="63">BA63/100</f>
        <v>0.504</v>
      </c>
      <c r="BF63" s="51">
        <f t="shared" si="63"/>
        <v>0.32500000000000001</v>
      </c>
      <c r="BG63" s="51">
        <f t="shared" si="63"/>
        <v>0.57700000000000007</v>
      </c>
      <c r="BH63" s="51">
        <f t="shared" si="63"/>
        <v>0.29499999999999998</v>
      </c>
      <c r="BI63" s="43"/>
      <c r="BJ63" s="43"/>
      <c r="BK63" s="43"/>
      <c r="BL63" s="43"/>
    </row>
    <row r="64" spans="1:64" ht="1.5" customHeight="1">
      <c r="A64" s="2"/>
      <c r="B64" s="7"/>
      <c r="C64" s="7"/>
      <c r="D64" s="7"/>
      <c r="E64" s="3">
        <v>0</v>
      </c>
      <c r="F64" s="3"/>
      <c r="G64" s="7"/>
      <c r="H64" s="43"/>
      <c r="I64" s="43"/>
      <c r="J64" s="44"/>
      <c r="K64" s="45"/>
      <c r="L64" s="46"/>
      <c r="M64" s="8"/>
      <c r="N64" s="8"/>
      <c r="O64" s="8"/>
      <c r="P64" s="8"/>
      <c r="Q64" s="56"/>
      <c r="R64" s="56"/>
      <c r="S64" s="8"/>
      <c r="T64" s="7"/>
      <c r="U64" s="8"/>
      <c r="V64" s="8"/>
      <c r="W64" s="8"/>
      <c r="X64" s="44"/>
      <c r="Y64" s="8"/>
      <c r="Z64" s="8"/>
      <c r="AA64" s="8"/>
      <c r="AB64" s="8"/>
      <c r="AC64" s="8"/>
      <c r="AD64" s="8"/>
      <c r="AE64" s="56"/>
      <c r="AF64" s="56"/>
      <c r="AG64" s="8"/>
      <c r="AH64" s="8"/>
      <c r="AI64" s="3">
        <f t="shared" si="0"/>
        <v>0</v>
      </c>
      <c r="AJ64" s="8"/>
      <c r="AK64" s="8"/>
      <c r="AL64" s="8"/>
      <c r="AM64" s="8"/>
      <c r="AN64" s="8"/>
      <c r="AO64" s="8"/>
      <c r="AP64" s="3" t="e">
        <f t="shared" si="8"/>
        <v>#DIV/0!</v>
      </c>
      <c r="AQ64" s="18"/>
      <c r="AR64" s="62" t="s">
        <v>144</v>
      </c>
      <c r="AS64" s="43"/>
      <c r="AT64" s="43"/>
      <c r="AU64" s="43"/>
      <c r="AV64" s="43"/>
      <c r="AW64" s="43"/>
      <c r="AX64" s="43"/>
      <c r="AY64" s="43"/>
      <c r="AZ64" s="43"/>
      <c r="BA64" s="43"/>
      <c r="BB64" s="43"/>
      <c r="BC64" s="43"/>
      <c r="BD64" s="43"/>
      <c r="BE64" s="43"/>
      <c r="BF64" s="43"/>
      <c r="BG64" s="43"/>
      <c r="BH64" s="43"/>
      <c r="BI64" s="43"/>
      <c r="BJ64" s="43"/>
      <c r="BK64" s="43"/>
      <c r="BL64" s="43"/>
    </row>
    <row r="65" spans="1:64" ht="15.75" customHeight="1">
      <c r="A65" s="2" t="s">
        <v>14</v>
      </c>
      <c r="B65" s="7" t="s">
        <v>54</v>
      </c>
      <c r="C65" s="7">
        <v>2006</v>
      </c>
      <c r="D65" s="7" t="s">
        <v>55</v>
      </c>
      <c r="E65" s="3">
        <v>1</v>
      </c>
      <c r="F65" s="3">
        <v>1</v>
      </c>
      <c r="G65" s="7"/>
      <c r="H65" s="43"/>
      <c r="I65" s="43"/>
      <c r="J65" s="44"/>
      <c r="K65" s="45"/>
      <c r="L65" s="46"/>
      <c r="M65" s="8"/>
      <c r="N65" s="8"/>
      <c r="O65" s="8"/>
      <c r="P65" s="8"/>
      <c r="Q65" s="56"/>
      <c r="R65" s="56"/>
      <c r="S65" s="8"/>
      <c r="T65" s="7"/>
      <c r="U65" s="8"/>
      <c r="V65" s="8"/>
      <c r="W65" s="8"/>
      <c r="X65" s="44"/>
      <c r="Y65" s="8"/>
      <c r="Z65" s="8"/>
      <c r="AA65" s="8"/>
      <c r="AB65" s="8"/>
      <c r="AC65" s="8"/>
      <c r="AD65" s="8"/>
      <c r="AE65" s="56"/>
      <c r="AF65" s="56"/>
      <c r="AG65" s="8"/>
      <c r="AH65" s="5" t="s">
        <v>56</v>
      </c>
      <c r="AI65" s="3">
        <f t="shared" si="0"/>
        <v>0</v>
      </c>
      <c r="AJ65" s="8"/>
      <c r="AK65" s="8"/>
      <c r="AL65" s="8"/>
      <c r="AM65" s="3">
        <v>4</v>
      </c>
      <c r="AN65" s="8"/>
      <c r="AO65" s="3">
        <v>8</v>
      </c>
      <c r="AP65" s="3">
        <v>2</v>
      </c>
      <c r="AQ65" s="18"/>
      <c r="AR65" s="62" t="s">
        <v>144</v>
      </c>
      <c r="AS65" s="43"/>
      <c r="AT65" s="43"/>
      <c r="AU65" s="43"/>
      <c r="AV65" s="43"/>
      <c r="AW65" s="51"/>
      <c r="AX65" s="51"/>
      <c r="AY65" s="51"/>
      <c r="AZ65" s="51"/>
      <c r="BA65" s="43"/>
      <c r="BB65" s="43"/>
      <c r="BC65" s="43"/>
      <c r="BD65" s="43"/>
      <c r="BE65" s="51"/>
      <c r="BF65" s="51"/>
      <c r="BG65" s="51"/>
      <c r="BH65" s="51"/>
      <c r="BI65" s="43"/>
      <c r="BJ65" s="43"/>
      <c r="BK65" s="43"/>
      <c r="BL65" s="43"/>
    </row>
    <row r="66" spans="1:64" ht="1.5" customHeight="1">
      <c r="A66" s="2"/>
      <c r="B66" s="2"/>
      <c r="C66" s="2"/>
      <c r="D66" s="2"/>
      <c r="E66" s="3">
        <v>0</v>
      </c>
      <c r="F66" s="3"/>
      <c r="G66" s="2"/>
      <c r="H66" s="51"/>
      <c r="I66" s="51"/>
      <c r="J66" s="61"/>
      <c r="K66" s="45"/>
      <c r="L66" s="46"/>
      <c r="M66" s="8"/>
      <c r="N66" s="8"/>
      <c r="O66" s="3"/>
      <c r="P66" s="8"/>
      <c r="Q66" s="56"/>
      <c r="R66" s="56"/>
      <c r="Y66" s="8"/>
      <c r="Z66" s="8"/>
      <c r="AA66" s="8"/>
      <c r="AB66" s="8"/>
      <c r="AC66" s="8"/>
      <c r="AD66" s="8"/>
      <c r="AG66" s="3"/>
      <c r="AH66" s="3"/>
      <c r="AI66" s="3">
        <f t="shared" si="0"/>
        <v>0</v>
      </c>
      <c r="AJ66" s="3"/>
      <c r="AK66" s="8"/>
      <c r="AL66" s="8"/>
      <c r="AM66" s="8"/>
      <c r="AN66" s="8"/>
      <c r="AO66" s="8"/>
      <c r="AP66" s="3" t="e">
        <f>AO66/AM66</f>
        <v>#DIV/0!</v>
      </c>
      <c r="AQ66" s="3"/>
      <c r="AR66" s="73" t="s">
        <v>144</v>
      </c>
      <c r="AU66" s="43"/>
      <c r="AV66" s="43"/>
      <c r="AW66" s="43"/>
      <c r="AX66" s="43"/>
      <c r="AY66" s="43"/>
      <c r="AZ66" s="43"/>
      <c r="BA66" s="43"/>
      <c r="BB66" s="43"/>
      <c r="BC66" s="43"/>
      <c r="BD66" s="43"/>
      <c r="BE66" s="43"/>
      <c r="BF66" s="43"/>
      <c r="BG66" s="43"/>
      <c r="BH66" s="43"/>
      <c r="BI66" s="74"/>
      <c r="BJ66" s="75"/>
      <c r="BK66" s="43"/>
      <c r="BL66" s="43"/>
    </row>
    <row r="67" spans="1:64" ht="15.75" customHeight="1">
      <c r="A67" s="2" t="s">
        <v>18</v>
      </c>
      <c r="B67" s="2" t="s">
        <v>62</v>
      </c>
      <c r="C67" s="2">
        <v>2013</v>
      </c>
      <c r="D67" s="2" t="s">
        <v>63</v>
      </c>
      <c r="E67" s="3">
        <v>0</v>
      </c>
      <c r="F67" s="3">
        <v>6</v>
      </c>
      <c r="G67" s="2" t="s">
        <v>185</v>
      </c>
      <c r="H67" s="51">
        <v>50.7</v>
      </c>
      <c r="I67" s="51">
        <v>28.5</v>
      </c>
      <c r="J67" s="61">
        <v>0.83299999999999996</v>
      </c>
      <c r="K67" s="45"/>
      <c r="L67" s="46"/>
      <c r="M67" s="8"/>
      <c r="N67" s="8"/>
      <c r="O67" s="3" t="s">
        <v>136</v>
      </c>
      <c r="P67" s="8"/>
      <c r="Q67" s="56">
        <f t="shared" ref="Q67:Q71" si="64">305.7/12</f>
        <v>25.474999999999998</v>
      </c>
      <c r="R67" s="56">
        <f t="shared" ref="R67:R71" si="65">111.8/12</f>
        <v>9.3166666666666664</v>
      </c>
      <c r="Y67" s="8"/>
      <c r="Z67" s="8"/>
      <c r="AA67" s="8"/>
      <c r="AB67" s="8"/>
      <c r="AC67" s="8"/>
      <c r="AD67" s="8"/>
      <c r="AH67" s="3" t="s">
        <v>186</v>
      </c>
      <c r="AI67" s="3">
        <f t="shared" si="0"/>
        <v>0</v>
      </c>
      <c r="AJ67" s="3" t="s">
        <v>187</v>
      </c>
      <c r="AK67" s="3">
        <v>1</v>
      </c>
      <c r="AL67" s="8"/>
      <c r="AM67" s="8"/>
      <c r="AN67" s="3">
        <v>8</v>
      </c>
      <c r="AO67" s="8">
        <f t="shared" ref="AO67:AO76" si="66">AN67*AK67</f>
        <v>8</v>
      </c>
      <c r="AP67" s="3">
        <v>2</v>
      </c>
      <c r="AQ67" s="3" t="s">
        <v>188</v>
      </c>
      <c r="AR67" s="3" t="s">
        <v>189</v>
      </c>
      <c r="AS67" s="76">
        <v>45</v>
      </c>
      <c r="AT67" s="76"/>
      <c r="AU67" s="51">
        <v>64</v>
      </c>
      <c r="AV67" s="76"/>
      <c r="AW67" s="43">
        <f>AS67/100</f>
        <v>0.45</v>
      </c>
      <c r="AX67" s="43"/>
      <c r="AY67" s="43">
        <f>AU67/100</f>
        <v>0.64</v>
      </c>
      <c r="AZ67" s="43"/>
      <c r="BA67" s="43"/>
      <c r="BB67" s="43"/>
      <c r="BC67" s="43"/>
      <c r="BD67" s="43"/>
      <c r="BE67" s="43"/>
      <c r="BF67" s="43"/>
      <c r="BG67" s="43"/>
      <c r="BH67" s="43"/>
      <c r="BI67" s="74">
        <v>18.7</v>
      </c>
      <c r="BJ67" s="75">
        <v>13.6</v>
      </c>
      <c r="BK67" s="43"/>
      <c r="BL67" s="43"/>
    </row>
    <row r="68" spans="1:64" ht="15.75" customHeight="1">
      <c r="A68" s="2" t="s">
        <v>18</v>
      </c>
      <c r="B68" s="2" t="s">
        <v>62</v>
      </c>
      <c r="C68" s="2">
        <v>2013</v>
      </c>
      <c r="D68" s="2" t="s">
        <v>63</v>
      </c>
      <c r="E68" s="3">
        <v>0</v>
      </c>
      <c r="F68" s="3">
        <v>6</v>
      </c>
      <c r="G68" s="2" t="s">
        <v>185</v>
      </c>
      <c r="H68" s="51">
        <v>50.7</v>
      </c>
      <c r="I68" s="51">
        <v>28.5</v>
      </c>
      <c r="J68" s="61">
        <v>0.83299999999999996</v>
      </c>
      <c r="K68" s="45"/>
      <c r="L68" s="46"/>
      <c r="M68" s="8"/>
      <c r="N68" s="8"/>
      <c r="O68" s="3" t="s">
        <v>136</v>
      </c>
      <c r="P68" s="8"/>
      <c r="Q68" s="56">
        <f t="shared" si="64"/>
        <v>25.474999999999998</v>
      </c>
      <c r="R68" s="56">
        <f t="shared" si="65"/>
        <v>9.3166666666666664</v>
      </c>
      <c r="AH68" s="3" t="s">
        <v>186</v>
      </c>
      <c r="AI68" s="3">
        <f t="shared" si="0"/>
        <v>0</v>
      </c>
      <c r="AJ68" s="3" t="s">
        <v>187</v>
      </c>
      <c r="AK68" s="3">
        <v>1</v>
      </c>
      <c r="AL68" s="8"/>
      <c r="AM68" s="8"/>
      <c r="AN68" s="3">
        <v>8</v>
      </c>
      <c r="AO68" s="8">
        <f t="shared" si="66"/>
        <v>8</v>
      </c>
      <c r="AP68" s="3">
        <v>2</v>
      </c>
      <c r="AQ68" s="3" t="s">
        <v>188</v>
      </c>
      <c r="AR68" s="73" t="s">
        <v>190</v>
      </c>
      <c r="AS68" s="76">
        <v>5</v>
      </c>
      <c r="AT68" s="76"/>
      <c r="AU68" s="51">
        <v>10</v>
      </c>
      <c r="AV68" s="76"/>
      <c r="AW68" s="43"/>
      <c r="AX68" s="43"/>
      <c r="AY68" s="43"/>
      <c r="AZ68" s="43"/>
      <c r="BA68" s="43"/>
      <c r="BB68" s="43"/>
      <c r="BC68" s="43"/>
      <c r="BD68" s="43"/>
      <c r="BE68" s="43"/>
      <c r="BF68" s="43"/>
      <c r="BG68" s="43"/>
      <c r="BH68" s="43"/>
      <c r="BI68" s="74">
        <v>4.4000000000000004</v>
      </c>
      <c r="BJ68" s="75">
        <v>3.8</v>
      </c>
      <c r="BK68" s="43"/>
      <c r="BL68" s="43"/>
    </row>
    <row r="69" spans="1:64" ht="15.75" customHeight="1">
      <c r="A69" s="2" t="s">
        <v>18</v>
      </c>
      <c r="B69" s="2" t="s">
        <v>62</v>
      </c>
      <c r="C69" s="2">
        <v>2013</v>
      </c>
      <c r="D69" s="2" t="s">
        <v>63</v>
      </c>
      <c r="E69" s="3">
        <v>0</v>
      </c>
      <c r="F69" s="3">
        <v>6</v>
      </c>
      <c r="G69" s="2" t="s">
        <v>185</v>
      </c>
      <c r="H69" s="51">
        <v>50.7</v>
      </c>
      <c r="I69" s="51">
        <v>28.5</v>
      </c>
      <c r="J69" s="61">
        <v>0.83299999999999996</v>
      </c>
      <c r="K69" s="45"/>
      <c r="L69" s="46"/>
      <c r="M69" s="8"/>
      <c r="N69" s="8"/>
      <c r="O69" s="3" t="s">
        <v>136</v>
      </c>
      <c r="P69" s="8"/>
      <c r="Q69" s="56">
        <f t="shared" si="64"/>
        <v>25.474999999999998</v>
      </c>
      <c r="R69" s="56">
        <f t="shared" si="65"/>
        <v>9.3166666666666664</v>
      </c>
      <c r="S69" s="8"/>
      <c r="T69" s="7"/>
      <c r="U69" s="8"/>
      <c r="V69" s="8"/>
      <c r="W69" s="8"/>
      <c r="X69" s="44"/>
      <c r="Y69" s="8"/>
      <c r="Z69" s="8"/>
      <c r="AA69" s="8"/>
      <c r="AB69" s="8"/>
      <c r="AC69" s="8"/>
      <c r="AD69" s="8"/>
      <c r="AE69" s="8"/>
      <c r="AF69" s="8"/>
      <c r="AH69" s="3" t="s">
        <v>186</v>
      </c>
      <c r="AI69" s="3">
        <f t="shared" si="0"/>
        <v>0</v>
      </c>
      <c r="AJ69" s="3" t="s">
        <v>187</v>
      </c>
      <c r="AK69" s="3">
        <v>1</v>
      </c>
      <c r="AL69" s="8"/>
      <c r="AM69" s="8"/>
      <c r="AN69" s="3">
        <v>8</v>
      </c>
      <c r="AO69" s="8">
        <f t="shared" si="66"/>
        <v>8</v>
      </c>
      <c r="AP69" s="3">
        <v>2</v>
      </c>
      <c r="AQ69" s="3" t="s">
        <v>188</v>
      </c>
      <c r="AR69" s="73" t="s">
        <v>143</v>
      </c>
      <c r="AS69" s="76">
        <v>111</v>
      </c>
      <c r="AT69" s="76"/>
      <c r="AU69" s="51">
        <v>145</v>
      </c>
      <c r="AV69" s="76"/>
      <c r="AW69" s="43"/>
      <c r="AX69" s="43"/>
      <c r="AY69" s="43"/>
      <c r="AZ69" s="43"/>
      <c r="BA69" s="43"/>
      <c r="BB69" s="43"/>
      <c r="BC69" s="43"/>
      <c r="BD69" s="43"/>
      <c r="BE69" s="43"/>
      <c r="BF69" s="43"/>
      <c r="BG69" s="43"/>
      <c r="BH69" s="43"/>
      <c r="BI69" s="74">
        <v>34.700000000000003</v>
      </c>
      <c r="BJ69" s="75">
        <v>43.3</v>
      </c>
      <c r="BK69" s="43"/>
      <c r="BL69" s="43"/>
    </row>
    <row r="70" spans="1:64" ht="15.75" customHeight="1">
      <c r="A70" s="2" t="s">
        <v>18</v>
      </c>
      <c r="B70" s="2" t="s">
        <v>62</v>
      </c>
      <c r="C70" s="2">
        <v>2013</v>
      </c>
      <c r="D70" s="2" t="s">
        <v>63</v>
      </c>
      <c r="E70" s="3">
        <v>0</v>
      </c>
      <c r="F70" s="3">
        <v>6</v>
      </c>
      <c r="G70" s="2" t="s">
        <v>185</v>
      </c>
      <c r="H70" s="51">
        <v>50.7</v>
      </c>
      <c r="I70" s="51">
        <v>28.5</v>
      </c>
      <c r="J70" s="61">
        <v>0.83299999999999996</v>
      </c>
      <c r="K70" s="45"/>
      <c r="L70" s="46"/>
      <c r="M70" s="8"/>
      <c r="N70" s="8"/>
      <c r="O70" s="3" t="s">
        <v>136</v>
      </c>
      <c r="P70" s="8"/>
      <c r="Q70" s="56">
        <f t="shared" si="64"/>
        <v>25.474999999999998</v>
      </c>
      <c r="R70" s="56">
        <f t="shared" si="65"/>
        <v>9.3166666666666664</v>
      </c>
      <c r="S70" s="8"/>
      <c r="T70" s="7"/>
      <c r="U70" s="8"/>
      <c r="V70" s="8"/>
      <c r="W70" s="8"/>
      <c r="X70" s="44"/>
      <c r="Y70" s="8"/>
      <c r="Z70" s="8"/>
      <c r="AA70" s="8"/>
      <c r="AB70" s="8"/>
      <c r="AC70" s="8"/>
      <c r="AD70" s="8"/>
      <c r="AE70" s="8"/>
      <c r="AF70" s="8"/>
      <c r="AH70" s="3" t="s">
        <v>186</v>
      </c>
      <c r="AI70" s="3">
        <f t="shared" si="0"/>
        <v>0</v>
      </c>
      <c r="AJ70" s="3" t="s">
        <v>187</v>
      </c>
      <c r="AK70" s="3">
        <v>1</v>
      </c>
      <c r="AL70" s="8"/>
      <c r="AM70" s="8"/>
      <c r="AN70" s="3">
        <v>8</v>
      </c>
      <c r="AO70" s="8">
        <f t="shared" si="66"/>
        <v>8</v>
      </c>
      <c r="AP70" s="3">
        <v>2</v>
      </c>
      <c r="AQ70" s="3" t="s">
        <v>188</v>
      </c>
      <c r="AR70" s="73" t="s">
        <v>165</v>
      </c>
      <c r="AS70" s="76">
        <v>41</v>
      </c>
      <c r="AT70" s="76"/>
      <c r="AU70" s="51">
        <v>65</v>
      </c>
      <c r="AV70" s="76"/>
      <c r="AW70" s="43"/>
      <c r="AX70" s="43"/>
      <c r="AY70" s="43"/>
      <c r="AZ70" s="43"/>
      <c r="BA70" s="43"/>
      <c r="BB70" s="43"/>
      <c r="BC70" s="43"/>
      <c r="BD70" s="43"/>
      <c r="BE70" s="43"/>
      <c r="BF70" s="43"/>
      <c r="BG70" s="43"/>
      <c r="BH70" s="43"/>
      <c r="BI70" s="74">
        <v>23.7</v>
      </c>
      <c r="BJ70" s="75">
        <v>17.100000000000001</v>
      </c>
      <c r="BK70" s="43"/>
      <c r="BL70" s="43"/>
    </row>
    <row r="71" spans="1:64" ht="15.75" customHeight="1">
      <c r="A71" s="2" t="s">
        <v>18</v>
      </c>
      <c r="B71" s="2" t="s">
        <v>62</v>
      </c>
      <c r="C71" s="2">
        <v>2013</v>
      </c>
      <c r="D71" s="2" t="s">
        <v>63</v>
      </c>
      <c r="E71" s="3">
        <v>0</v>
      </c>
      <c r="F71" s="3">
        <v>6</v>
      </c>
      <c r="G71" s="2" t="s">
        <v>185</v>
      </c>
      <c r="H71" s="51">
        <v>50.7</v>
      </c>
      <c r="I71" s="51">
        <v>28.5</v>
      </c>
      <c r="J71" s="61">
        <v>0.83299999999999996</v>
      </c>
      <c r="K71" s="45"/>
      <c r="L71" s="46"/>
      <c r="M71" s="8"/>
      <c r="N71" s="8"/>
      <c r="O71" s="3" t="s">
        <v>136</v>
      </c>
      <c r="P71" s="8"/>
      <c r="Q71" s="56">
        <f t="shared" si="64"/>
        <v>25.474999999999998</v>
      </c>
      <c r="R71" s="56">
        <f t="shared" si="65"/>
        <v>9.3166666666666664</v>
      </c>
      <c r="S71" s="8"/>
      <c r="T71" s="7"/>
      <c r="U71" s="8"/>
      <c r="V71" s="8"/>
      <c r="W71" s="8"/>
      <c r="X71" s="44"/>
      <c r="Y71" s="8"/>
      <c r="Z71" s="8"/>
      <c r="AA71" s="8"/>
      <c r="AB71" s="8"/>
      <c r="AC71" s="8"/>
      <c r="AD71" s="8"/>
      <c r="AE71" s="8"/>
      <c r="AF71" s="8"/>
      <c r="AH71" s="3" t="s">
        <v>186</v>
      </c>
      <c r="AI71" s="3">
        <f t="shared" si="0"/>
        <v>0</v>
      </c>
      <c r="AJ71" s="3" t="s">
        <v>187</v>
      </c>
      <c r="AK71" s="3">
        <v>1</v>
      </c>
      <c r="AL71" s="8"/>
      <c r="AM71" s="8"/>
      <c r="AN71" s="3">
        <v>8</v>
      </c>
      <c r="AO71" s="8">
        <f t="shared" si="66"/>
        <v>8</v>
      </c>
      <c r="AP71" s="3">
        <v>2</v>
      </c>
      <c r="AQ71" s="3" t="s">
        <v>188</v>
      </c>
      <c r="AR71" s="73" t="s">
        <v>181</v>
      </c>
      <c r="AS71" s="76">
        <v>32</v>
      </c>
      <c r="AT71" s="76"/>
      <c r="AU71" s="51">
        <v>48</v>
      </c>
      <c r="AV71" s="76"/>
      <c r="AW71" s="43"/>
      <c r="AX71" s="43"/>
      <c r="AY71" s="43"/>
      <c r="AZ71" s="43"/>
      <c r="BA71" s="43"/>
      <c r="BB71" s="43"/>
      <c r="BC71" s="43"/>
      <c r="BD71" s="43"/>
      <c r="BE71" s="43"/>
      <c r="BF71" s="43"/>
      <c r="BG71" s="43"/>
      <c r="BH71" s="43"/>
      <c r="BI71" s="74">
        <v>15.5</v>
      </c>
      <c r="BJ71" s="75">
        <v>10.1</v>
      </c>
      <c r="BK71" s="43"/>
      <c r="BL71" s="43"/>
    </row>
    <row r="72" spans="1:64" ht="15.75" customHeight="1">
      <c r="A72" s="2" t="s">
        <v>18</v>
      </c>
      <c r="B72" s="2" t="s">
        <v>62</v>
      </c>
      <c r="C72" s="2">
        <v>2013</v>
      </c>
      <c r="D72" s="2" t="s">
        <v>63</v>
      </c>
      <c r="E72" s="3">
        <v>0</v>
      </c>
      <c r="F72" s="3">
        <v>6</v>
      </c>
      <c r="G72" s="2" t="s">
        <v>191</v>
      </c>
      <c r="H72" s="3">
        <v>62.2</v>
      </c>
      <c r="I72" s="3">
        <v>10.4</v>
      </c>
      <c r="J72" s="61">
        <v>0.66600000000000004</v>
      </c>
      <c r="K72" s="45"/>
      <c r="L72" s="46"/>
      <c r="M72" s="8"/>
      <c r="N72" s="8"/>
      <c r="O72" s="3" t="s">
        <v>136</v>
      </c>
      <c r="P72" s="8"/>
      <c r="Q72" s="56">
        <f t="shared" ref="Q72:Q76" si="67">68.3/12</f>
        <v>5.6916666666666664</v>
      </c>
      <c r="R72" s="56">
        <f t="shared" ref="R72:R76" si="68">13.6/12</f>
        <v>1.1333333333333333</v>
      </c>
      <c r="S72" s="8"/>
      <c r="T72" s="7"/>
      <c r="U72" s="8"/>
      <c r="V72" s="8"/>
      <c r="W72" s="8"/>
      <c r="X72" s="44"/>
      <c r="Y72" s="8"/>
      <c r="Z72" s="8"/>
      <c r="AA72" s="8"/>
      <c r="AB72" s="8"/>
      <c r="AC72" s="8"/>
      <c r="AD72" s="8"/>
      <c r="AE72" s="56"/>
      <c r="AF72" s="56"/>
      <c r="AH72" s="3" t="s">
        <v>186</v>
      </c>
      <c r="AI72" s="3">
        <f t="shared" si="0"/>
        <v>0</v>
      </c>
      <c r="AJ72" s="3" t="s">
        <v>187</v>
      </c>
      <c r="AK72" s="3">
        <v>1</v>
      </c>
      <c r="AL72" s="8"/>
      <c r="AM72" s="8"/>
      <c r="AN72" s="3">
        <v>8</v>
      </c>
      <c r="AO72" s="8">
        <f t="shared" si="66"/>
        <v>8</v>
      </c>
      <c r="AP72" s="3">
        <v>2</v>
      </c>
      <c r="AQ72" s="3" t="s">
        <v>188</v>
      </c>
      <c r="AR72" s="3" t="s">
        <v>189</v>
      </c>
      <c r="AS72" s="51">
        <v>36</v>
      </c>
      <c r="AT72" s="76"/>
      <c r="AU72" s="51">
        <v>60</v>
      </c>
      <c r="AV72" s="76"/>
      <c r="AW72" s="43"/>
      <c r="AX72" s="43"/>
      <c r="AY72" s="43"/>
      <c r="AZ72" s="43"/>
      <c r="BA72" s="43"/>
      <c r="BB72" s="43"/>
      <c r="BC72" s="43"/>
      <c r="BD72" s="43"/>
      <c r="BE72" s="43"/>
      <c r="BF72" s="43"/>
      <c r="BG72" s="43"/>
      <c r="BH72" s="43"/>
      <c r="BI72" s="75">
        <v>23</v>
      </c>
      <c r="BJ72" s="75">
        <v>21.6</v>
      </c>
      <c r="BK72" s="43"/>
      <c r="BL72" s="43"/>
    </row>
    <row r="73" spans="1:64" ht="15.75" customHeight="1">
      <c r="A73" s="2" t="s">
        <v>18</v>
      </c>
      <c r="B73" s="2" t="s">
        <v>62</v>
      </c>
      <c r="C73" s="2">
        <v>2013</v>
      </c>
      <c r="D73" s="2" t="s">
        <v>63</v>
      </c>
      <c r="E73" s="3">
        <v>0</v>
      </c>
      <c r="F73" s="3">
        <v>6</v>
      </c>
      <c r="G73" s="2" t="s">
        <v>191</v>
      </c>
      <c r="H73" s="3">
        <v>62.2</v>
      </c>
      <c r="I73" s="3">
        <v>10.4</v>
      </c>
      <c r="J73" s="61">
        <v>0.66600000000000004</v>
      </c>
      <c r="K73" s="45"/>
      <c r="L73" s="46"/>
      <c r="M73" s="8"/>
      <c r="N73" s="8"/>
      <c r="O73" s="3" t="s">
        <v>136</v>
      </c>
      <c r="P73" s="8"/>
      <c r="Q73" s="56">
        <f t="shared" si="67"/>
        <v>5.6916666666666664</v>
      </c>
      <c r="R73" s="56">
        <f t="shared" si="68"/>
        <v>1.1333333333333333</v>
      </c>
      <c r="S73" s="8"/>
      <c r="T73" s="7"/>
      <c r="U73" s="8"/>
      <c r="V73" s="8"/>
      <c r="W73" s="8"/>
      <c r="X73" s="44"/>
      <c r="Y73" s="8"/>
      <c r="Z73" s="8"/>
      <c r="AA73" s="8"/>
      <c r="AB73" s="8"/>
      <c r="AC73" s="8"/>
      <c r="AD73" s="8"/>
      <c r="AE73" s="8"/>
      <c r="AF73" s="8"/>
      <c r="AH73" s="3" t="s">
        <v>186</v>
      </c>
      <c r="AI73" s="3">
        <f t="shared" si="0"/>
        <v>0</v>
      </c>
      <c r="AJ73" s="3" t="s">
        <v>187</v>
      </c>
      <c r="AK73" s="3">
        <v>1</v>
      </c>
      <c r="AL73" s="8"/>
      <c r="AM73" s="8"/>
      <c r="AN73" s="3">
        <v>8</v>
      </c>
      <c r="AO73" s="8">
        <f t="shared" si="66"/>
        <v>8</v>
      </c>
      <c r="AP73" s="3">
        <v>2</v>
      </c>
      <c r="AQ73" s="3" t="s">
        <v>188</v>
      </c>
      <c r="AR73" s="73" t="s">
        <v>190</v>
      </c>
      <c r="AS73" s="51">
        <v>5</v>
      </c>
      <c r="AT73" s="76"/>
      <c r="AU73" s="51">
        <v>12</v>
      </c>
      <c r="AV73" s="76"/>
      <c r="AW73" s="43"/>
      <c r="AX73" s="43"/>
      <c r="AY73" s="43"/>
      <c r="AZ73" s="43"/>
      <c r="BA73" s="43"/>
      <c r="BB73" s="43"/>
      <c r="BC73" s="43"/>
      <c r="BD73" s="43"/>
      <c r="BE73" s="43"/>
      <c r="BF73" s="43"/>
      <c r="BG73" s="43"/>
      <c r="BH73" s="43"/>
      <c r="BI73" s="75">
        <v>7.8</v>
      </c>
      <c r="BJ73" s="75">
        <v>6.2</v>
      </c>
      <c r="BK73" s="43"/>
      <c r="BL73" s="43"/>
    </row>
    <row r="74" spans="1:64" ht="15.75" customHeight="1">
      <c r="A74" s="2" t="s">
        <v>18</v>
      </c>
      <c r="B74" s="2" t="s">
        <v>62</v>
      </c>
      <c r="C74" s="2">
        <v>2013</v>
      </c>
      <c r="D74" s="2" t="s">
        <v>63</v>
      </c>
      <c r="E74" s="3">
        <v>0</v>
      </c>
      <c r="F74" s="3">
        <v>6</v>
      </c>
      <c r="G74" s="2" t="s">
        <v>191</v>
      </c>
      <c r="H74" s="3">
        <v>62.2</v>
      </c>
      <c r="I74" s="3">
        <v>10.4</v>
      </c>
      <c r="J74" s="61">
        <v>0.66600000000000004</v>
      </c>
      <c r="K74" s="45"/>
      <c r="L74" s="46"/>
      <c r="M74" s="8"/>
      <c r="N74" s="8"/>
      <c r="O74" s="3" t="s">
        <v>136</v>
      </c>
      <c r="P74" s="8"/>
      <c r="Q74" s="56">
        <f t="shared" si="67"/>
        <v>5.6916666666666664</v>
      </c>
      <c r="R74" s="56">
        <f t="shared" si="68"/>
        <v>1.1333333333333333</v>
      </c>
      <c r="S74" s="8"/>
      <c r="T74" s="7"/>
      <c r="U74" s="8"/>
      <c r="V74" s="8"/>
      <c r="W74" s="8"/>
      <c r="X74" s="44"/>
      <c r="Y74" s="8"/>
      <c r="Z74" s="8"/>
      <c r="AA74" s="8"/>
      <c r="AB74" s="8"/>
      <c r="AC74" s="8"/>
      <c r="AD74" s="8"/>
      <c r="AE74" s="8"/>
      <c r="AF74" s="8"/>
      <c r="AH74" s="3" t="s">
        <v>186</v>
      </c>
      <c r="AI74" s="3">
        <f t="shared" si="0"/>
        <v>0</v>
      </c>
      <c r="AJ74" s="3" t="s">
        <v>187</v>
      </c>
      <c r="AK74" s="3">
        <v>1</v>
      </c>
      <c r="AL74" s="8"/>
      <c r="AM74" s="8"/>
      <c r="AN74" s="3">
        <v>8</v>
      </c>
      <c r="AO74" s="8">
        <f t="shared" si="66"/>
        <v>8</v>
      </c>
      <c r="AP74" s="3">
        <v>2</v>
      </c>
      <c r="AQ74" s="3" t="s">
        <v>188</v>
      </c>
      <c r="AR74" s="73" t="s">
        <v>143</v>
      </c>
      <c r="AS74" s="51">
        <v>88</v>
      </c>
      <c r="AT74" s="76"/>
      <c r="AU74" s="51">
        <v>127</v>
      </c>
      <c r="AV74" s="76"/>
      <c r="AW74" s="43"/>
      <c r="AX74" s="43"/>
      <c r="AY74" s="43"/>
      <c r="AZ74" s="43"/>
      <c r="BA74" s="43"/>
      <c r="BB74" s="43"/>
      <c r="BC74" s="43"/>
      <c r="BD74" s="43"/>
      <c r="BE74" s="43"/>
      <c r="BF74" s="43"/>
      <c r="BG74" s="43"/>
      <c r="BH74" s="43"/>
      <c r="BI74" s="75">
        <v>40.5</v>
      </c>
      <c r="BJ74" s="75">
        <v>26.8</v>
      </c>
      <c r="BK74" s="43"/>
      <c r="BL74" s="43"/>
    </row>
    <row r="75" spans="1:64" ht="15.75" customHeight="1">
      <c r="A75" s="2" t="s">
        <v>18</v>
      </c>
      <c r="B75" s="2" t="s">
        <v>62</v>
      </c>
      <c r="C75" s="2">
        <v>2013</v>
      </c>
      <c r="D75" s="2" t="s">
        <v>63</v>
      </c>
      <c r="E75" s="3">
        <v>0</v>
      </c>
      <c r="F75" s="3">
        <v>6</v>
      </c>
      <c r="G75" s="2" t="s">
        <v>191</v>
      </c>
      <c r="H75" s="3">
        <v>62.2</v>
      </c>
      <c r="I75" s="3">
        <v>10.4</v>
      </c>
      <c r="J75" s="61">
        <v>0.66600000000000004</v>
      </c>
      <c r="K75" s="45"/>
      <c r="L75" s="46"/>
      <c r="M75" s="8"/>
      <c r="N75" s="8"/>
      <c r="O75" s="3" t="s">
        <v>136</v>
      </c>
      <c r="P75" s="8"/>
      <c r="Q75" s="56">
        <f t="shared" si="67"/>
        <v>5.6916666666666664</v>
      </c>
      <c r="R75" s="56">
        <f t="shared" si="68"/>
        <v>1.1333333333333333</v>
      </c>
      <c r="S75" s="8"/>
      <c r="T75" s="7"/>
      <c r="U75" s="8"/>
      <c r="V75" s="8"/>
      <c r="W75" s="8"/>
      <c r="X75" s="44"/>
      <c r="Y75" s="8"/>
      <c r="Z75" s="8"/>
      <c r="AA75" s="8"/>
      <c r="AB75" s="8"/>
      <c r="AC75" s="8"/>
      <c r="AD75" s="8"/>
      <c r="AE75" s="8"/>
      <c r="AF75" s="8"/>
      <c r="AH75" s="3" t="s">
        <v>186</v>
      </c>
      <c r="AI75" s="3">
        <f t="shared" si="0"/>
        <v>0</v>
      </c>
      <c r="AJ75" s="3" t="s">
        <v>187</v>
      </c>
      <c r="AK75" s="3">
        <v>1</v>
      </c>
      <c r="AL75" s="8"/>
      <c r="AM75" s="8"/>
      <c r="AN75" s="3">
        <v>8</v>
      </c>
      <c r="AO75" s="8">
        <f t="shared" si="66"/>
        <v>8</v>
      </c>
      <c r="AP75" s="3">
        <v>2</v>
      </c>
      <c r="AQ75" s="3" t="s">
        <v>188</v>
      </c>
      <c r="AR75" s="73" t="s">
        <v>165</v>
      </c>
      <c r="AS75" s="51">
        <v>32</v>
      </c>
      <c r="AT75" s="76"/>
      <c r="AU75" s="51">
        <v>59</v>
      </c>
      <c r="AV75" s="76"/>
      <c r="AW75" s="43"/>
      <c r="AX75" s="43"/>
      <c r="AY75" s="43"/>
      <c r="AZ75" s="43"/>
      <c r="BA75" s="43"/>
      <c r="BB75" s="43"/>
      <c r="BC75" s="43"/>
      <c r="BD75" s="43"/>
      <c r="BE75" s="43"/>
      <c r="BF75" s="43"/>
      <c r="BG75" s="43"/>
      <c r="BH75" s="43"/>
      <c r="BI75" s="75">
        <v>25.5</v>
      </c>
      <c r="BJ75" s="75">
        <v>38.4</v>
      </c>
      <c r="BK75" s="43"/>
      <c r="BL75" s="43"/>
    </row>
    <row r="76" spans="1:64" ht="15.75" customHeight="1">
      <c r="A76" s="2" t="s">
        <v>18</v>
      </c>
      <c r="B76" s="2" t="s">
        <v>62</v>
      </c>
      <c r="C76" s="2">
        <v>2013</v>
      </c>
      <c r="D76" s="2" t="s">
        <v>63</v>
      </c>
      <c r="E76" s="3">
        <v>0</v>
      </c>
      <c r="F76" s="3">
        <v>6</v>
      </c>
      <c r="G76" s="2" t="s">
        <v>191</v>
      </c>
      <c r="H76" s="3">
        <v>62.2</v>
      </c>
      <c r="I76" s="3">
        <v>10.4</v>
      </c>
      <c r="J76" s="61">
        <v>0.66600000000000004</v>
      </c>
      <c r="K76" s="45"/>
      <c r="L76" s="46"/>
      <c r="M76" s="8"/>
      <c r="N76" s="8"/>
      <c r="O76" s="3" t="s">
        <v>136</v>
      </c>
      <c r="P76" s="8"/>
      <c r="Q76" s="56">
        <f t="shared" si="67"/>
        <v>5.6916666666666664</v>
      </c>
      <c r="R76" s="56">
        <f t="shared" si="68"/>
        <v>1.1333333333333333</v>
      </c>
      <c r="S76" s="8"/>
      <c r="T76" s="7"/>
      <c r="U76" s="8"/>
      <c r="V76" s="8"/>
      <c r="W76" s="8"/>
      <c r="X76" s="44"/>
      <c r="Y76" s="8"/>
      <c r="Z76" s="8"/>
      <c r="AA76" s="8"/>
      <c r="AB76" s="8"/>
      <c r="AC76" s="8"/>
      <c r="AD76" s="8"/>
      <c r="AE76" s="8"/>
      <c r="AF76" s="8"/>
      <c r="AH76" s="3" t="s">
        <v>186</v>
      </c>
      <c r="AI76" s="3">
        <f t="shared" si="0"/>
        <v>0</v>
      </c>
      <c r="AJ76" s="3" t="s">
        <v>187</v>
      </c>
      <c r="AK76" s="3">
        <v>1</v>
      </c>
      <c r="AL76" s="8"/>
      <c r="AM76" s="8"/>
      <c r="AN76" s="3">
        <v>8</v>
      </c>
      <c r="AO76" s="8">
        <f t="shared" si="66"/>
        <v>8</v>
      </c>
      <c r="AP76" s="3">
        <v>2</v>
      </c>
      <c r="AQ76" s="3" t="s">
        <v>188</v>
      </c>
      <c r="AR76" s="73" t="s">
        <v>181</v>
      </c>
      <c r="AS76" s="51">
        <v>26</v>
      </c>
      <c r="AT76" s="76"/>
      <c r="AU76" s="51">
        <v>50</v>
      </c>
      <c r="AV76" s="76"/>
      <c r="AW76" s="43"/>
      <c r="AX76" s="43"/>
      <c r="AY76" s="43"/>
      <c r="AZ76" s="43"/>
      <c r="BA76" s="43"/>
      <c r="BB76" s="43"/>
      <c r="BC76" s="43"/>
      <c r="BD76" s="43"/>
      <c r="BE76" s="43"/>
      <c r="BF76" s="43"/>
      <c r="BG76" s="43"/>
      <c r="BH76" s="43"/>
      <c r="BI76" s="75">
        <v>23.7</v>
      </c>
      <c r="BJ76" s="75">
        <v>27.3</v>
      </c>
      <c r="BK76" s="43"/>
      <c r="BL76" s="43"/>
    </row>
    <row r="77" spans="1:64" ht="15.75" customHeight="1">
      <c r="A77" s="2" t="s">
        <v>18</v>
      </c>
      <c r="B77" s="2" t="s">
        <v>62</v>
      </c>
      <c r="C77" s="2">
        <v>2013</v>
      </c>
      <c r="D77" s="2" t="s">
        <v>63</v>
      </c>
      <c r="E77" s="3">
        <v>0</v>
      </c>
      <c r="F77" s="3"/>
      <c r="G77" s="2"/>
      <c r="H77" s="3"/>
      <c r="I77" s="3"/>
      <c r="J77" s="61"/>
      <c r="K77" s="45"/>
      <c r="L77" s="46"/>
      <c r="M77" s="8"/>
      <c r="N77" s="8"/>
      <c r="O77" s="3"/>
      <c r="P77" s="8"/>
      <c r="Q77" s="56"/>
      <c r="R77" s="56"/>
      <c r="S77" s="3">
        <v>5</v>
      </c>
      <c r="T77" s="2" t="s">
        <v>192</v>
      </c>
      <c r="U77" s="8"/>
      <c r="V77" s="8"/>
      <c r="W77" s="8"/>
      <c r="X77" s="44"/>
      <c r="Y77" s="8"/>
      <c r="Z77" s="8"/>
      <c r="AA77" s="8"/>
      <c r="AB77" s="8"/>
      <c r="AC77" s="8"/>
      <c r="AD77" s="8"/>
      <c r="AE77" s="8"/>
      <c r="AF77" s="8"/>
      <c r="AG77" s="3" t="s">
        <v>193</v>
      </c>
      <c r="AH77" s="3"/>
      <c r="AI77" s="3"/>
      <c r="AJ77" s="3"/>
      <c r="AK77" s="3"/>
      <c r="AL77" s="8"/>
      <c r="AM77" s="8"/>
      <c r="AN77" s="3"/>
      <c r="AO77" s="8"/>
      <c r="AP77" s="3"/>
      <c r="AQ77" s="3" t="s">
        <v>188</v>
      </c>
      <c r="AR77" s="3" t="s">
        <v>189</v>
      </c>
      <c r="AS77" s="77"/>
      <c r="AT77" s="76"/>
      <c r="AU77" s="78"/>
      <c r="AV77" s="76"/>
      <c r="AW77" s="43"/>
      <c r="AX77" s="43"/>
      <c r="AY77" s="43"/>
      <c r="AZ77" s="43"/>
      <c r="BA77" s="77">
        <v>35.159999999999997</v>
      </c>
      <c r="BB77" s="76"/>
      <c r="BC77" s="79">
        <v>41.61</v>
      </c>
      <c r="BD77" s="76"/>
      <c r="BE77" s="43"/>
      <c r="BF77" s="43"/>
      <c r="BG77" s="43"/>
      <c r="BH77" s="43"/>
      <c r="BI77" s="75"/>
      <c r="BJ77" s="75"/>
      <c r="BK77" s="43"/>
      <c r="BL77" s="43"/>
    </row>
    <row r="78" spans="1:64" ht="15.75" customHeight="1">
      <c r="A78" s="2" t="s">
        <v>18</v>
      </c>
      <c r="B78" s="2" t="s">
        <v>62</v>
      </c>
      <c r="C78" s="2">
        <v>2013</v>
      </c>
      <c r="D78" s="2" t="s">
        <v>63</v>
      </c>
      <c r="E78" s="3">
        <v>0</v>
      </c>
      <c r="F78" s="3"/>
      <c r="G78" s="2"/>
      <c r="H78" s="3"/>
      <c r="I78" s="3"/>
      <c r="J78" s="61"/>
      <c r="K78" s="45"/>
      <c r="L78" s="46"/>
      <c r="M78" s="8"/>
      <c r="N78" s="8"/>
      <c r="O78" s="3"/>
      <c r="P78" s="8"/>
      <c r="Q78" s="56"/>
      <c r="R78" s="56"/>
      <c r="S78" s="3">
        <v>5</v>
      </c>
      <c r="T78" s="2" t="s">
        <v>192</v>
      </c>
      <c r="U78" s="8"/>
      <c r="V78" s="8"/>
      <c r="W78" s="8"/>
      <c r="X78" s="44"/>
      <c r="Y78" s="8"/>
      <c r="Z78" s="8"/>
      <c r="AA78" s="8"/>
      <c r="AB78" s="8"/>
      <c r="AC78" s="8"/>
      <c r="AD78" s="8"/>
      <c r="AE78" s="8"/>
      <c r="AF78" s="8"/>
      <c r="AG78" s="3" t="s">
        <v>193</v>
      </c>
      <c r="AH78" s="3"/>
      <c r="AI78" s="3"/>
      <c r="AJ78" s="3"/>
      <c r="AK78" s="3"/>
      <c r="AL78" s="8"/>
      <c r="AM78" s="8"/>
      <c r="AN78" s="3"/>
      <c r="AO78" s="8"/>
      <c r="AP78" s="3"/>
      <c r="AQ78" s="3" t="s">
        <v>188</v>
      </c>
      <c r="AR78" s="73" t="s">
        <v>190</v>
      </c>
      <c r="AS78" s="75"/>
      <c r="AT78" s="76"/>
      <c r="AU78" s="75"/>
      <c r="AV78" s="76"/>
      <c r="AW78" s="43"/>
      <c r="AX78" s="43"/>
      <c r="AY78" s="43"/>
      <c r="AZ78" s="43"/>
      <c r="BA78" s="79">
        <v>6.13</v>
      </c>
      <c r="BB78" s="43"/>
      <c r="BC78" s="79">
        <v>8.06</v>
      </c>
      <c r="BD78" s="43"/>
      <c r="BE78" s="43"/>
      <c r="BF78" s="43"/>
      <c r="BG78" s="43"/>
      <c r="BH78" s="43"/>
      <c r="BI78" s="75"/>
      <c r="BJ78" s="75"/>
      <c r="BK78" s="43"/>
      <c r="BL78" s="43"/>
    </row>
    <row r="79" spans="1:64" ht="15.75" customHeight="1">
      <c r="A79" s="2" t="s">
        <v>18</v>
      </c>
      <c r="B79" s="2" t="s">
        <v>62</v>
      </c>
      <c r="C79" s="2">
        <v>2013</v>
      </c>
      <c r="D79" s="2" t="s">
        <v>63</v>
      </c>
      <c r="E79" s="3">
        <v>0</v>
      </c>
      <c r="F79" s="3"/>
      <c r="G79" s="2"/>
      <c r="H79" s="3"/>
      <c r="I79" s="3"/>
      <c r="J79" s="61"/>
      <c r="K79" s="45"/>
      <c r="L79" s="46"/>
      <c r="M79" s="8"/>
      <c r="N79" s="8"/>
      <c r="O79" s="3"/>
      <c r="P79" s="8"/>
      <c r="Q79" s="56"/>
      <c r="R79" s="56"/>
      <c r="S79" s="3">
        <v>5</v>
      </c>
      <c r="T79" s="2" t="s">
        <v>192</v>
      </c>
      <c r="U79" s="8"/>
      <c r="V79" s="8"/>
      <c r="W79" s="8"/>
      <c r="X79" s="44"/>
      <c r="Y79" s="8"/>
      <c r="Z79" s="8"/>
      <c r="AA79" s="8"/>
      <c r="AB79" s="8"/>
      <c r="AC79" s="8"/>
      <c r="AD79" s="8"/>
      <c r="AE79" s="8"/>
      <c r="AF79" s="8"/>
      <c r="AG79" s="3" t="s">
        <v>193</v>
      </c>
      <c r="AH79" s="3"/>
      <c r="AI79" s="3"/>
      <c r="AJ79" s="3"/>
      <c r="AK79" s="3"/>
      <c r="AL79" s="8"/>
      <c r="AM79" s="8"/>
      <c r="AN79" s="3"/>
      <c r="AO79" s="8"/>
      <c r="AP79" s="3"/>
      <c r="AQ79" s="3" t="s">
        <v>188</v>
      </c>
      <c r="AR79" s="73" t="s">
        <v>143</v>
      </c>
      <c r="AS79" s="75"/>
      <c r="AT79" s="76"/>
      <c r="AU79" s="78"/>
      <c r="AV79" s="76"/>
      <c r="AW79" s="43"/>
      <c r="AX79" s="43"/>
      <c r="AY79" s="43"/>
      <c r="AZ79" s="43"/>
      <c r="BA79" s="79">
        <v>68.39</v>
      </c>
      <c r="BB79" s="43"/>
      <c r="BC79" s="79">
        <v>74.84</v>
      </c>
      <c r="BD79" s="43"/>
      <c r="BE79" s="43"/>
      <c r="BF79" s="43"/>
      <c r="BG79" s="43"/>
      <c r="BH79" s="43"/>
      <c r="BI79" s="75"/>
      <c r="BJ79" s="75"/>
      <c r="BK79" s="43"/>
      <c r="BL79" s="43"/>
    </row>
    <row r="80" spans="1:64" ht="15.75" customHeight="1">
      <c r="A80" s="2" t="s">
        <v>18</v>
      </c>
      <c r="B80" s="2" t="s">
        <v>62</v>
      </c>
      <c r="C80" s="2">
        <v>2013</v>
      </c>
      <c r="D80" s="2" t="s">
        <v>63</v>
      </c>
      <c r="E80" s="3">
        <v>0</v>
      </c>
      <c r="F80" s="3"/>
      <c r="G80" s="2"/>
      <c r="H80" s="3"/>
      <c r="I80" s="3"/>
      <c r="J80" s="61"/>
      <c r="K80" s="45"/>
      <c r="L80" s="46"/>
      <c r="M80" s="8"/>
      <c r="N80" s="8"/>
      <c r="O80" s="3"/>
      <c r="P80" s="8"/>
      <c r="Q80" s="56"/>
      <c r="R80" s="56"/>
      <c r="S80" s="3">
        <v>5</v>
      </c>
      <c r="T80" s="2" t="s">
        <v>192</v>
      </c>
      <c r="U80" s="8"/>
      <c r="V80" s="8"/>
      <c r="W80" s="8"/>
      <c r="X80" s="44"/>
      <c r="Y80" s="8"/>
      <c r="Z80" s="8"/>
      <c r="AA80" s="8"/>
      <c r="AB80" s="8"/>
      <c r="AC80" s="8"/>
      <c r="AD80" s="8"/>
      <c r="AE80" s="8"/>
      <c r="AF80" s="8"/>
      <c r="AG80" s="3" t="s">
        <v>193</v>
      </c>
      <c r="AH80" s="3"/>
      <c r="AI80" s="3"/>
      <c r="AJ80" s="3"/>
      <c r="AK80" s="3"/>
      <c r="AL80" s="8"/>
      <c r="AM80" s="8"/>
      <c r="AN80" s="3"/>
      <c r="AO80" s="8"/>
      <c r="AP80" s="3"/>
      <c r="AQ80" s="3" t="s">
        <v>188</v>
      </c>
      <c r="AR80" s="73" t="s">
        <v>165</v>
      </c>
      <c r="AS80" s="75"/>
      <c r="AT80" s="76"/>
      <c r="AU80" s="78"/>
      <c r="AV80" s="76"/>
      <c r="AW80" s="43"/>
      <c r="AX80" s="43"/>
      <c r="AY80" s="43"/>
      <c r="AZ80" s="43"/>
      <c r="BA80" s="79">
        <v>51.61</v>
      </c>
      <c r="BB80" s="43"/>
      <c r="BC80" s="79">
        <v>62.58</v>
      </c>
      <c r="BD80" s="43"/>
      <c r="BE80" s="43"/>
      <c r="BF80" s="43"/>
      <c r="BG80" s="43"/>
      <c r="BH80" s="43"/>
      <c r="BI80" s="75"/>
      <c r="BJ80" s="75"/>
      <c r="BK80" s="43"/>
      <c r="BL80" s="43"/>
    </row>
    <row r="81" spans="1:64" ht="15.75" customHeight="1">
      <c r="A81" s="2" t="s">
        <v>18</v>
      </c>
      <c r="B81" s="2" t="s">
        <v>62</v>
      </c>
      <c r="C81" s="2">
        <v>2013</v>
      </c>
      <c r="D81" s="2" t="s">
        <v>63</v>
      </c>
      <c r="E81" s="3">
        <v>0</v>
      </c>
      <c r="F81" s="3"/>
      <c r="G81" s="2"/>
      <c r="H81" s="3"/>
      <c r="I81" s="3"/>
      <c r="J81" s="61"/>
      <c r="K81" s="45"/>
      <c r="L81" s="46"/>
      <c r="M81" s="8"/>
      <c r="N81" s="8"/>
      <c r="O81" s="3"/>
      <c r="P81" s="8"/>
      <c r="Q81" s="56"/>
      <c r="R81" s="56"/>
      <c r="S81" s="3">
        <v>5</v>
      </c>
      <c r="T81" s="2" t="s">
        <v>192</v>
      </c>
      <c r="U81" s="8"/>
      <c r="V81" s="8"/>
      <c r="W81" s="8"/>
      <c r="X81" s="44"/>
      <c r="Y81" s="8"/>
      <c r="Z81" s="8"/>
      <c r="AA81" s="8"/>
      <c r="AB81" s="8"/>
      <c r="AC81" s="8"/>
      <c r="AD81" s="8"/>
      <c r="AE81" s="8"/>
      <c r="AF81" s="8"/>
      <c r="AG81" s="3" t="s">
        <v>193</v>
      </c>
      <c r="AH81" s="3"/>
      <c r="AI81" s="3"/>
      <c r="AJ81" s="3"/>
      <c r="AK81" s="3"/>
      <c r="AL81" s="8"/>
      <c r="AM81" s="8"/>
      <c r="AN81" s="3"/>
      <c r="AO81" s="8"/>
      <c r="AP81" s="3"/>
      <c r="AQ81" s="3" t="s">
        <v>188</v>
      </c>
      <c r="AR81" s="73" t="s">
        <v>181</v>
      </c>
      <c r="AS81" s="75"/>
      <c r="AT81" s="76"/>
      <c r="AU81" s="78"/>
      <c r="AV81" s="76"/>
      <c r="AW81" s="43"/>
      <c r="AX81" s="43"/>
      <c r="AY81" s="43"/>
      <c r="AZ81" s="43"/>
      <c r="BA81" s="79">
        <v>21.61</v>
      </c>
      <c r="BB81" s="43"/>
      <c r="BC81" s="79">
        <v>29.35</v>
      </c>
      <c r="BD81" s="43"/>
      <c r="BE81" s="43"/>
      <c r="BF81" s="43"/>
      <c r="BG81" s="43"/>
      <c r="BH81" s="43"/>
      <c r="BI81" s="75"/>
      <c r="BJ81" s="75"/>
      <c r="BK81" s="43"/>
      <c r="BL81" s="43"/>
    </row>
    <row r="82" spans="1:64" ht="15.75" customHeight="1">
      <c r="A82" s="2" t="s">
        <v>18</v>
      </c>
      <c r="B82" s="2" t="s">
        <v>62</v>
      </c>
      <c r="C82" s="2">
        <v>2013</v>
      </c>
      <c r="D82" s="2" t="s">
        <v>63</v>
      </c>
      <c r="E82" s="3">
        <v>0</v>
      </c>
      <c r="F82" s="3"/>
      <c r="G82" s="2"/>
      <c r="H82" s="3"/>
      <c r="I82" s="3"/>
      <c r="J82" s="61"/>
      <c r="K82" s="45"/>
      <c r="L82" s="46"/>
      <c r="M82" s="8"/>
      <c r="N82" s="8"/>
      <c r="O82" s="3"/>
      <c r="P82" s="8"/>
      <c r="Q82" s="56"/>
      <c r="R82" s="56"/>
      <c r="S82" s="3">
        <v>4</v>
      </c>
      <c r="T82" s="2" t="s">
        <v>194</v>
      </c>
      <c r="U82" s="8"/>
      <c r="V82" s="8"/>
      <c r="W82" s="8"/>
      <c r="X82" s="44"/>
      <c r="Y82" s="8"/>
      <c r="Z82" s="8"/>
      <c r="AA82" s="8"/>
      <c r="AB82" s="8"/>
      <c r="AC82" s="8"/>
      <c r="AD82" s="8"/>
      <c r="AE82" s="8"/>
      <c r="AF82" s="8"/>
      <c r="AG82" s="3" t="s">
        <v>193</v>
      </c>
      <c r="AH82" s="3"/>
      <c r="AI82" s="3"/>
      <c r="AJ82" s="3"/>
      <c r="AK82" s="3"/>
      <c r="AL82" s="8"/>
      <c r="AM82" s="8"/>
      <c r="AN82" s="3"/>
      <c r="AO82" s="8"/>
      <c r="AP82" s="3"/>
      <c r="AQ82" s="3" t="s">
        <v>188</v>
      </c>
      <c r="AR82" s="3" t="s">
        <v>189</v>
      </c>
      <c r="AS82" s="78"/>
      <c r="AT82" s="76"/>
      <c r="AU82" s="78"/>
      <c r="AV82" s="76"/>
      <c r="AW82" s="43"/>
      <c r="AX82" s="43"/>
      <c r="AY82" s="43"/>
      <c r="AZ82" s="43"/>
      <c r="BA82" s="79">
        <v>40.97</v>
      </c>
      <c r="BB82" s="43"/>
      <c r="BC82" s="77">
        <v>52.26</v>
      </c>
      <c r="BD82" s="43"/>
      <c r="BE82" s="43"/>
      <c r="BF82" s="43"/>
      <c r="BG82" s="43"/>
      <c r="BH82" s="43"/>
      <c r="BI82" s="75"/>
      <c r="BJ82" s="75"/>
      <c r="BK82" s="43"/>
      <c r="BL82" s="43"/>
    </row>
    <row r="83" spans="1:64" ht="15.75" customHeight="1">
      <c r="A83" s="2" t="s">
        <v>18</v>
      </c>
      <c r="B83" s="2" t="s">
        <v>62</v>
      </c>
      <c r="C83" s="2">
        <v>2013</v>
      </c>
      <c r="D83" s="2" t="s">
        <v>63</v>
      </c>
      <c r="E83" s="3">
        <v>0</v>
      </c>
      <c r="F83" s="3"/>
      <c r="G83" s="2"/>
      <c r="H83" s="3"/>
      <c r="I83" s="3"/>
      <c r="J83" s="61"/>
      <c r="K83" s="45"/>
      <c r="L83" s="46"/>
      <c r="M83" s="8"/>
      <c r="N83" s="8"/>
      <c r="O83" s="3"/>
      <c r="P83" s="8"/>
      <c r="Q83" s="56"/>
      <c r="R83" s="56"/>
      <c r="S83" s="3">
        <v>4</v>
      </c>
      <c r="T83" s="2" t="s">
        <v>194</v>
      </c>
      <c r="U83" s="8"/>
      <c r="V83" s="8"/>
      <c r="W83" s="8"/>
      <c r="X83" s="44"/>
      <c r="Y83" s="8"/>
      <c r="Z83" s="8"/>
      <c r="AA83" s="8"/>
      <c r="AB83" s="8"/>
      <c r="AC83" s="8"/>
      <c r="AD83" s="8"/>
      <c r="AE83" s="8"/>
      <c r="AF83" s="8"/>
      <c r="AG83" s="3" t="s">
        <v>193</v>
      </c>
      <c r="AH83" s="3"/>
      <c r="AI83" s="3"/>
      <c r="AJ83" s="3"/>
      <c r="AK83" s="3"/>
      <c r="AL83" s="8"/>
      <c r="AM83" s="8"/>
      <c r="AN83" s="3"/>
      <c r="AO83" s="8"/>
      <c r="AP83" s="3"/>
      <c r="AQ83" s="3" t="s">
        <v>188</v>
      </c>
      <c r="AR83" s="73" t="s">
        <v>190</v>
      </c>
      <c r="AS83" s="78"/>
      <c r="AT83" s="76"/>
      <c r="AU83" s="78"/>
      <c r="AV83" s="76"/>
      <c r="AW83" s="43"/>
      <c r="AX83" s="43"/>
      <c r="AY83" s="43"/>
      <c r="AZ83" s="43"/>
      <c r="BA83" s="79">
        <v>3.87</v>
      </c>
      <c r="BB83" s="43"/>
      <c r="BC83" s="79">
        <v>9.68</v>
      </c>
      <c r="BD83" s="43"/>
      <c r="BE83" s="43"/>
      <c r="BF83" s="43"/>
      <c r="BG83" s="43"/>
      <c r="BH83" s="43"/>
      <c r="BI83" s="75"/>
      <c r="BJ83" s="75"/>
      <c r="BK83" s="43"/>
      <c r="BL83" s="43"/>
    </row>
    <row r="84" spans="1:64" ht="15.75" customHeight="1">
      <c r="A84" s="2" t="s">
        <v>18</v>
      </c>
      <c r="B84" s="2" t="s">
        <v>62</v>
      </c>
      <c r="C84" s="2">
        <v>2013</v>
      </c>
      <c r="D84" s="2" t="s">
        <v>63</v>
      </c>
      <c r="E84" s="3">
        <v>0</v>
      </c>
      <c r="F84" s="3"/>
      <c r="G84" s="2"/>
      <c r="H84" s="3"/>
      <c r="I84" s="3"/>
      <c r="J84" s="61"/>
      <c r="K84" s="45"/>
      <c r="L84" s="46"/>
      <c r="M84" s="8"/>
      <c r="N84" s="8"/>
      <c r="O84" s="3"/>
      <c r="P84" s="8"/>
      <c r="Q84" s="56"/>
      <c r="R84" s="56"/>
      <c r="S84" s="3">
        <v>4</v>
      </c>
      <c r="T84" s="2" t="s">
        <v>194</v>
      </c>
      <c r="U84" s="8"/>
      <c r="V84" s="8"/>
      <c r="W84" s="8"/>
      <c r="X84" s="44"/>
      <c r="Y84" s="8"/>
      <c r="Z84" s="8"/>
      <c r="AA84" s="8"/>
      <c r="AB84" s="8"/>
      <c r="AC84" s="8"/>
      <c r="AD84" s="8"/>
      <c r="AE84" s="8"/>
      <c r="AF84" s="8"/>
      <c r="AG84" s="3" t="s">
        <v>193</v>
      </c>
      <c r="AH84" s="3"/>
      <c r="AI84" s="3"/>
      <c r="AJ84" s="3"/>
      <c r="AK84" s="3"/>
      <c r="AL84" s="8"/>
      <c r="AM84" s="8"/>
      <c r="AN84" s="3"/>
      <c r="AO84" s="8"/>
      <c r="AP84" s="3"/>
      <c r="AQ84" s="3" t="s">
        <v>188</v>
      </c>
      <c r="AR84" s="73" t="s">
        <v>143</v>
      </c>
      <c r="AS84" s="78"/>
      <c r="AT84" s="76"/>
      <c r="AU84" s="78"/>
      <c r="AV84" s="76"/>
      <c r="AW84" s="43"/>
      <c r="AX84" s="43"/>
      <c r="AY84" s="43"/>
      <c r="AZ84" s="43"/>
      <c r="BA84" s="79">
        <v>98.06</v>
      </c>
      <c r="BB84" s="43"/>
      <c r="BC84" s="79">
        <v>109.68</v>
      </c>
      <c r="BD84" s="43"/>
      <c r="BE84" s="43"/>
      <c r="BF84" s="43"/>
      <c r="BG84" s="43"/>
      <c r="BH84" s="43"/>
      <c r="BI84" s="75"/>
      <c r="BJ84" s="75"/>
      <c r="BK84" s="43"/>
      <c r="BL84" s="43"/>
    </row>
    <row r="85" spans="1:64" ht="15.75" customHeight="1">
      <c r="A85" s="2" t="s">
        <v>18</v>
      </c>
      <c r="B85" s="2" t="s">
        <v>62</v>
      </c>
      <c r="C85" s="2">
        <v>2013</v>
      </c>
      <c r="D85" s="2" t="s">
        <v>63</v>
      </c>
      <c r="E85" s="3">
        <v>0</v>
      </c>
      <c r="F85" s="3"/>
      <c r="G85" s="2"/>
      <c r="H85" s="3"/>
      <c r="I85" s="3"/>
      <c r="J85" s="61"/>
      <c r="K85" s="45"/>
      <c r="L85" s="46"/>
      <c r="M85" s="8"/>
      <c r="N85" s="8"/>
      <c r="O85" s="3"/>
      <c r="P85" s="8"/>
      <c r="Q85" s="56"/>
      <c r="R85" s="56"/>
      <c r="S85" s="3">
        <v>4</v>
      </c>
      <c r="T85" s="2" t="s">
        <v>194</v>
      </c>
      <c r="U85" s="8"/>
      <c r="V85" s="8"/>
      <c r="W85" s="8"/>
      <c r="X85" s="44"/>
      <c r="Y85" s="8"/>
      <c r="Z85" s="8"/>
      <c r="AA85" s="8"/>
      <c r="AB85" s="8"/>
      <c r="AC85" s="8"/>
      <c r="AD85" s="8"/>
      <c r="AE85" s="8"/>
      <c r="AF85" s="8"/>
      <c r="AG85" s="3" t="s">
        <v>193</v>
      </c>
      <c r="AH85" s="3"/>
      <c r="AI85" s="3"/>
      <c r="AJ85" s="3"/>
      <c r="AK85" s="3"/>
      <c r="AL85" s="8"/>
      <c r="AM85" s="8"/>
      <c r="AN85" s="3"/>
      <c r="AO85" s="8"/>
      <c r="AP85" s="3"/>
      <c r="AQ85" s="3" t="s">
        <v>188</v>
      </c>
      <c r="AR85" s="73" t="s">
        <v>165</v>
      </c>
      <c r="AS85" s="78"/>
      <c r="AT85" s="76"/>
      <c r="AU85" s="78"/>
      <c r="AV85" s="76"/>
      <c r="AW85" s="43"/>
      <c r="AX85" s="43"/>
      <c r="AY85" s="43"/>
      <c r="AZ85" s="43"/>
      <c r="BA85" s="79">
        <v>31.61</v>
      </c>
      <c r="BB85" s="43"/>
      <c r="BC85" s="79">
        <v>61.29</v>
      </c>
      <c r="BD85" s="43"/>
      <c r="BE85" s="43"/>
      <c r="BF85" s="43"/>
      <c r="BG85" s="43"/>
      <c r="BH85" s="43"/>
      <c r="BI85" s="75"/>
      <c r="BJ85" s="75"/>
      <c r="BK85" s="43"/>
      <c r="BL85" s="43"/>
    </row>
    <row r="86" spans="1:64" ht="15.75" customHeight="1">
      <c r="A86" s="2" t="s">
        <v>18</v>
      </c>
      <c r="B86" s="2" t="s">
        <v>62</v>
      </c>
      <c r="C86" s="2">
        <v>2013</v>
      </c>
      <c r="D86" s="2" t="s">
        <v>63</v>
      </c>
      <c r="E86" s="3">
        <v>0</v>
      </c>
      <c r="F86" s="3"/>
      <c r="G86" s="2"/>
      <c r="H86" s="3"/>
      <c r="I86" s="3"/>
      <c r="J86" s="61"/>
      <c r="K86" s="45"/>
      <c r="L86" s="46"/>
      <c r="M86" s="8"/>
      <c r="N86" s="8"/>
      <c r="O86" s="3"/>
      <c r="P86" s="8"/>
      <c r="Q86" s="56"/>
      <c r="R86" s="56"/>
      <c r="S86" s="3">
        <v>4</v>
      </c>
      <c r="T86" s="2" t="s">
        <v>194</v>
      </c>
      <c r="U86" s="8"/>
      <c r="V86" s="8"/>
      <c r="W86" s="8"/>
      <c r="X86" s="44"/>
      <c r="Y86" s="8"/>
      <c r="Z86" s="8"/>
      <c r="AA86" s="8"/>
      <c r="AB86" s="8"/>
      <c r="AC86" s="8"/>
      <c r="AD86" s="8"/>
      <c r="AE86" s="8"/>
      <c r="AF86" s="8"/>
      <c r="AG86" s="3" t="s">
        <v>193</v>
      </c>
      <c r="AH86" s="3"/>
      <c r="AI86" s="3"/>
      <c r="AJ86" s="3"/>
      <c r="AK86" s="3"/>
      <c r="AL86" s="8"/>
      <c r="AM86" s="8"/>
      <c r="AN86" s="3"/>
      <c r="AO86" s="8"/>
      <c r="AP86" s="3"/>
      <c r="AQ86" s="3" t="s">
        <v>188</v>
      </c>
      <c r="AR86" s="73" t="s">
        <v>181</v>
      </c>
      <c r="AS86" s="78"/>
      <c r="AT86" s="76"/>
      <c r="AU86" s="78"/>
      <c r="AV86" s="76"/>
      <c r="AW86" s="43"/>
      <c r="AX86" s="43"/>
      <c r="AY86" s="43"/>
      <c r="AZ86" s="43"/>
      <c r="BA86" s="79">
        <v>31.29</v>
      </c>
      <c r="BB86" s="43"/>
      <c r="BC86" s="79">
        <v>40.32</v>
      </c>
      <c r="BD86" s="43"/>
      <c r="BE86" s="43"/>
      <c r="BF86" s="43"/>
      <c r="BG86" s="43"/>
      <c r="BH86" s="43"/>
      <c r="BI86" s="75"/>
      <c r="BJ86" s="75"/>
      <c r="BK86" s="43"/>
      <c r="BL86" s="43"/>
    </row>
    <row r="87" spans="1:64" ht="1.5" customHeight="1">
      <c r="A87" s="2"/>
      <c r="B87" s="7"/>
      <c r="C87" s="7"/>
      <c r="D87" s="7"/>
      <c r="E87" s="3">
        <v>0</v>
      </c>
      <c r="F87" s="3"/>
      <c r="G87" s="7"/>
      <c r="H87" s="51"/>
      <c r="I87" s="51"/>
      <c r="J87" s="61"/>
      <c r="K87" s="3"/>
      <c r="L87" s="53"/>
      <c r="N87" s="3"/>
      <c r="O87" s="8"/>
      <c r="P87" s="8"/>
      <c r="Q87" s="47"/>
      <c r="R87" s="47"/>
      <c r="S87" s="8"/>
      <c r="T87" s="7"/>
      <c r="U87" s="8"/>
      <c r="V87" s="8"/>
      <c r="W87" s="8"/>
      <c r="X87" s="44"/>
      <c r="AC87" s="8"/>
      <c r="AD87" s="8"/>
      <c r="AE87" s="8"/>
      <c r="AF87" s="8"/>
      <c r="AG87" s="8"/>
      <c r="AH87" s="3"/>
      <c r="AI87" s="3">
        <f t="shared" ref="AI87:AI97" si="69">IF(AH87="MIT",1,0)</f>
        <v>0</v>
      </c>
      <c r="AJ87" s="3"/>
      <c r="AL87" s="8"/>
      <c r="AM87" s="8"/>
      <c r="AN87" s="8"/>
      <c r="AO87" s="3"/>
      <c r="AP87" s="3" t="e">
        <f t="shared" ref="AP87:AP97" si="70">AO87/AM87</f>
        <v>#DIV/0!</v>
      </c>
      <c r="AQ87" s="8"/>
      <c r="AR87" s="57" t="s">
        <v>144</v>
      </c>
      <c r="AS87" s="43"/>
      <c r="AT87" s="43"/>
      <c r="AU87" s="43"/>
      <c r="AV87" s="43"/>
      <c r="AW87" s="43"/>
      <c r="AX87" s="43"/>
      <c r="AY87" s="43"/>
      <c r="AZ87" s="43"/>
      <c r="BA87" s="43"/>
      <c r="BB87" s="43"/>
      <c r="BC87" s="43"/>
      <c r="BD87" s="43"/>
      <c r="BE87" s="43"/>
      <c r="BF87" s="43"/>
      <c r="BG87" s="43"/>
      <c r="BH87" s="43"/>
      <c r="BI87" s="43"/>
      <c r="BJ87" s="43"/>
      <c r="BK87" s="43"/>
      <c r="BL87" s="43"/>
    </row>
    <row r="88" spans="1:64" ht="15.75" customHeight="1">
      <c r="A88" s="2" t="s">
        <v>18</v>
      </c>
      <c r="B88" s="7" t="s">
        <v>19</v>
      </c>
      <c r="C88" s="7">
        <v>2015</v>
      </c>
      <c r="D88" s="7" t="s">
        <v>20</v>
      </c>
      <c r="E88" s="3">
        <v>1</v>
      </c>
      <c r="F88" s="3">
        <v>6</v>
      </c>
      <c r="G88" s="7"/>
      <c r="H88" s="51">
        <v>59.8</v>
      </c>
      <c r="I88" s="51">
        <v>9.3000000000000007</v>
      </c>
      <c r="J88" s="61">
        <v>0.83299999999999996</v>
      </c>
      <c r="K88" s="3" t="s">
        <v>159</v>
      </c>
      <c r="L88" s="53" t="s">
        <v>195</v>
      </c>
      <c r="N88" s="3" t="s">
        <v>196</v>
      </c>
      <c r="O88" s="8"/>
      <c r="P88" s="8"/>
      <c r="Q88" s="47"/>
      <c r="R88" s="47"/>
      <c r="S88" s="8"/>
      <c r="T88" s="7"/>
      <c r="U88" s="8"/>
      <c r="V88" s="8"/>
      <c r="W88" s="8"/>
      <c r="X88" s="44"/>
      <c r="AC88" s="8"/>
      <c r="AD88" s="8"/>
      <c r="AE88" s="8"/>
      <c r="AF88" s="8"/>
      <c r="AG88" s="8"/>
      <c r="AH88" s="3" t="s">
        <v>21</v>
      </c>
      <c r="AI88" s="3">
        <f t="shared" si="69"/>
        <v>0</v>
      </c>
      <c r="AJ88" s="3" t="s">
        <v>197</v>
      </c>
      <c r="AK88" s="76">
        <v>0.58299999999999996</v>
      </c>
      <c r="AL88" s="3">
        <v>4</v>
      </c>
      <c r="AM88" s="3">
        <v>16</v>
      </c>
      <c r="AN88" s="8">
        <f>AM88*AL88</f>
        <v>64</v>
      </c>
      <c r="AO88" s="8">
        <f>AN88*AK88</f>
        <v>37.311999999999998</v>
      </c>
      <c r="AP88" s="3">
        <f t="shared" si="70"/>
        <v>2.3319999999999999</v>
      </c>
      <c r="AQ88" s="8"/>
      <c r="AR88" s="57" t="s">
        <v>144</v>
      </c>
      <c r="AS88" s="43"/>
      <c r="AT88" s="43"/>
      <c r="AU88" s="43"/>
      <c r="AV88" s="43"/>
      <c r="AW88" s="51"/>
      <c r="AX88" s="51"/>
      <c r="AY88" s="51"/>
      <c r="AZ88" s="51"/>
      <c r="BA88" s="43"/>
      <c r="BB88" s="43"/>
      <c r="BC88" s="43"/>
      <c r="BD88" s="43"/>
      <c r="BE88" s="51"/>
      <c r="BF88" s="51"/>
      <c r="BG88" s="51"/>
      <c r="BH88" s="51"/>
      <c r="BI88" s="43"/>
      <c r="BJ88" s="43"/>
      <c r="BK88" s="43"/>
      <c r="BL88" s="43"/>
    </row>
    <row r="89" spans="1:64" ht="1.5" customHeight="1">
      <c r="A89" s="2"/>
      <c r="B89" s="2"/>
      <c r="C89" s="2"/>
      <c r="D89" s="2"/>
      <c r="E89" s="3">
        <v>0</v>
      </c>
      <c r="F89" s="3"/>
      <c r="G89" s="7"/>
      <c r="H89" s="51"/>
      <c r="I89" s="43"/>
      <c r="J89" s="61"/>
      <c r="K89" s="3"/>
      <c r="L89" s="53"/>
      <c r="M89" s="8"/>
      <c r="N89" s="3"/>
      <c r="O89" s="3"/>
      <c r="P89" s="3"/>
      <c r="Q89" s="47"/>
      <c r="R89" s="56"/>
      <c r="S89" s="8"/>
      <c r="T89" s="7"/>
      <c r="U89" s="8"/>
      <c r="V89" s="8"/>
      <c r="W89" s="8"/>
      <c r="X89" s="44"/>
      <c r="Y89" s="8"/>
      <c r="Z89" s="8"/>
      <c r="AA89" s="8"/>
      <c r="AB89" s="8"/>
      <c r="AC89" s="8"/>
      <c r="AD89" s="8"/>
      <c r="AE89" s="8"/>
      <c r="AF89" s="8"/>
      <c r="AG89" s="8"/>
      <c r="AH89" s="3"/>
      <c r="AI89" s="3">
        <f t="shared" si="69"/>
        <v>0</v>
      </c>
      <c r="AJ89" s="3"/>
      <c r="AK89" s="8"/>
      <c r="AL89" s="8"/>
      <c r="AM89" s="8"/>
      <c r="AN89" s="8"/>
      <c r="AO89" s="3"/>
      <c r="AP89" s="3" t="e">
        <f t="shared" si="70"/>
        <v>#DIV/0!</v>
      </c>
      <c r="AQ89" s="3"/>
      <c r="AR89" s="3" t="s">
        <v>144</v>
      </c>
      <c r="AS89" s="3"/>
      <c r="AU89" s="3"/>
      <c r="AW89" s="43"/>
      <c r="AX89" s="43"/>
      <c r="AY89" s="43"/>
      <c r="AZ89" s="43"/>
      <c r="BA89" s="43"/>
      <c r="BB89" s="43"/>
      <c r="BC89" s="43"/>
      <c r="BD89" s="43"/>
      <c r="BE89" s="43"/>
      <c r="BF89" s="43"/>
      <c r="BG89" s="43"/>
      <c r="BH89" s="43"/>
      <c r="BI89" s="43"/>
      <c r="BJ89" s="43"/>
      <c r="BK89" s="43"/>
      <c r="BL89" s="43"/>
    </row>
    <row r="90" spans="1:64" ht="15.75" customHeight="1">
      <c r="A90" s="2" t="s">
        <v>14</v>
      </c>
      <c r="B90" s="2" t="s">
        <v>46</v>
      </c>
      <c r="C90" s="2">
        <v>2016</v>
      </c>
      <c r="D90" s="2" t="s">
        <v>47</v>
      </c>
      <c r="E90" s="3">
        <v>1</v>
      </c>
      <c r="F90" s="3">
        <v>1</v>
      </c>
      <c r="G90" s="7"/>
      <c r="H90" s="51">
        <v>48</v>
      </c>
      <c r="I90" s="43"/>
      <c r="J90" s="61">
        <v>1</v>
      </c>
      <c r="K90" s="3" t="s">
        <v>159</v>
      </c>
      <c r="L90" s="53" t="s">
        <v>195</v>
      </c>
      <c r="M90" s="8"/>
      <c r="N90" s="3" t="s">
        <v>196</v>
      </c>
      <c r="O90" s="3" t="s">
        <v>147</v>
      </c>
      <c r="P90" s="3" t="s">
        <v>198</v>
      </c>
      <c r="Q90" s="47">
        <v>36</v>
      </c>
      <c r="R90" s="56"/>
      <c r="S90" s="8"/>
      <c r="T90" s="7"/>
      <c r="U90" s="8"/>
      <c r="V90" s="8"/>
      <c r="W90" s="8"/>
      <c r="X90" s="44"/>
      <c r="Y90" s="8"/>
      <c r="Z90" s="8"/>
      <c r="AA90" s="8"/>
      <c r="AB90" s="8"/>
      <c r="AC90" s="8"/>
      <c r="AD90" s="8"/>
      <c r="AE90" s="8"/>
      <c r="AF90" s="8"/>
      <c r="AG90" s="8"/>
      <c r="AH90" s="3" t="s">
        <v>24</v>
      </c>
      <c r="AI90" s="3">
        <f t="shared" si="69"/>
        <v>1</v>
      </c>
      <c r="AJ90" s="3" t="s">
        <v>171</v>
      </c>
      <c r="AK90" s="3">
        <v>0.75</v>
      </c>
      <c r="AL90" s="8"/>
      <c r="AM90" s="8">
        <f t="shared" ref="AM90:AM96" si="71">9/7</f>
        <v>1.2857142857142858</v>
      </c>
      <c r="AN90" s="3">
        <v>9</v>
      </c>
      <c r="AO90" s="3">
        <f t="shared" ref="AO90:AO96" si="72">AN90*AK90</f>
        <v>6.75</v>
      </c>
      <c r="AP90" s="3">
        <f t="shared" si="70"/>
        <v>5.25</v>
      </c>
      <c r="AQ90" s="3" t="s">
        <v>188</v>
      </c>
      <c r="AR90" s="73" t="s">
        <v>190</v>
      </c>
      <c r="AS90" s="3">
        <v>12</v>
      </c>
      <c r="AU90" s="3">
        <v>16</v>
      </c>
      <c r="AW90" s="43">
        <f>AS90/20</f>
        <v>0.6</v>
      </c>
      <c r="AX90" s="43"/>
      <c r="AY90" s="43">
        <f>AU90/20</f>
        <v>0.8</v>
      </c>
      <c r="AZ90" s="43"/>
      <c r="BA90" s="43"/>
      <c r="BB90" s="43"/>
      <c r="BC90" s="43"/>
      <c r="BD90" s="43"/>
      <c r="BE90" s="43"/>
      <c r="BF90" s="43"/>
      <c r="BG90" s="43"/>
      <c r="BH90" s="43"/>
      <c r="BI90" s="43"/>
      <c r="BJ90" s="43"/>
      <c r="BK90" s="43"/>
      <c r="BL90" s="43"/>
    </row>
    <row r="91" spans="1:64" ht="15.75" customHeight="1">
      <c r="A91" s="2" t="s">
        <v>14</v>
      </c>
      <c r="B91" s="2" t="s">
        <v>46</v>
      </c>
      <c r="C91" s="2">
        <v>2016</v>
      </c>
      <c r="D91" s="2" t="s">
        <v>47</v>
      </c>
      <c r="E91" s="3">
        <v>1</v>
      </c>
      <c r="F91" s="3">
        <v>1</v>
      </c>
      <c r="G91" s="7"/>
      <c r="H91" s="51">
        <v>48</v>
      </c>
      <c r="I91" s="43"/>
      <c r="J91" s="61">
        <v>1</v>
      </c>
      <c r="K91" s="3" t="s">
        <v>159</v>
      </c>
      <c r="L91" s="53" t="s">
        <v>195</v>
      </c>
      <c r="M91" s="8"/>
      <c r="N91" s="3" t="s">
        <v>196</v>
      </c>
      <c r="O91" s="3" t="s">
        <v>147</v>
      </c>
      <c r="P91" s="3" t="s">
        <v>198</v>
      </c>
      <c r="Q91" s="47">
        <v>36</v>
      </c>
      <c r="R91" s="56"/>
      <c r="S91" s="8"/>
      <c r="T91" s="7"/>
      <c r="U91" s="8"/>
      <c r="V91" s="8"/>
      <c r="W91" s="8"/>
      <c r="X91" s="44"/>
      <c r="Y91" s="8"/>
      <c r="Z91" s="8"/>
      <c r="AA91" s="8"/>
      <c r="AB91" s="8"/>
      <c r="AC91" s="8"/>
      <c r="AD91" s="8"/>
      <c r="AE91" s="8"/>
      <c r="AF91" s="8"/>
      <c r="AG91" s="8"/>
      <c r="AH91" s="3" t="s">
        <v>24</v>
      </c>
      <c r="AI91" s="3">
        <f t="shared" si="69"/>
        <v>1</v>
      </c>
      <c r="AJ91" s="3" t="s">
        <v>171</v>
      </c>
      <c r="AK91" s="3">
        <v>0.75</v>
      </c>
      <c r="AL91" s="8"/>
      <c r="AM91" s="8">
        <f t="shared" si="71"/>
        <v>1.2857142857142858</v>
      </c>
      <c r="AN91" s="3">
        <v>9</v>
      </c>
      <c r="AO91" s="3">
        <f t="shared" si="72"/>
        <v>6.75</v>
      </c>
      <c r="AP91" s="3">
        <f t="shared" si="70"/>
        <v>5.25</v>
      </c>
      <c r="AQ91" s="3" t="s">
        <v>188</v>
      </c>
      <c r="AR91" s="3" t="s">
        <v>143</v>
      </c>
      <c r="AS91" s="3">
        <v>7.95</v>
      </c>
      <c r="AU91" s="3">
        <v>8.85</v>
      </c>
      <c r="AW91" s="43">
        <f t="shared" ref="AW91:AW95" si="73">AS91/10</f>
        <v>0.79500000000000004</v>
      </c>
      <c r="AX91" s="43"/>
      <c r="AY91" s="43">
        <f t="shared" ref="AY91:AY95" si="74">AU91/10</f>
        <v>0.88500000000000001</v>
      </c>
      <c r="AZ91" s="43"/>
      <c r="BA91" s="43"/>
      <c r="BB91" s="43"/>
      <c r="BC91" s="43"/>
      <c r="BD91" s="43"/>
      <c r="BE91" s="43"/>
      <c r="BF91" s="43"/>
      <c r="BG91" s="43"/>
      <c r="BH91" s="43"/>
      <c r="BI91" s="43"/>
      <c r="BJ91" s="43"/>
      <c r="BK91" s="43"/>
      <c r="BL91" s="43"/>
    </row>
    <row r="92" spans="1:64" ht="15.75" customHeight="1">
      <c r="A92" s="2" t="s">
        <v>14</v>
      </c>
      <c r="B92" s="2" t="s">
        <v>46</v>
      </c>
      <c r="C92" s="2">
        <v>2016</v>
      </c>
      <c r="D92" s="2" t="s">
        <v>47</v>
      </c>
      <c r="E92" s="3">
        <v>1</v>
      </c>
      <c r="F92" s="3">
        <v>1</v>
      </c>
      <c r="G92" s="7"/>
      <c r="H92" s="51">
        <v>48</v>
      </c>
      <c r="I92" s="43"/>
      <c r="J92" s="61">
        <v>1</v>
      </c>
      <c r="K92" s="3" t="s">
        <v>159</v>
      </c>
      <c r="L92" s="53" t="s">
        <v>195</v>
      </c>
      <c r="M92" s="8"/>
      <c r="N92" s="3" t="s">
        <v>196</v>
      </c>
      <c r="O92" s="3" t="s">
        <v>147</v>
      </c>
      <c r="P92" s="3" t="s">
        <v>198</v>
      </c>
      <c r="Q92" s="47">
        <v>36</v>
      </c>
      <c r="R92" s="56"/>
      <c r="S92" s="8"/>
      <c r="T92" s="7"/>
      <c r="U92" s="8"/>
      <c r="V92" s="8"/>
      <c r="W92" s="8"/>
      <c r="X92" s="44"/>
      <c r="Y92" s="8"/>
      <c r="Z92" s="8"/>
      <c r="AA92" s="8"/>
      <c r="AB92" s="8"/>
      <c r="AC92" s="8"/>
      <c r="AD92" s="8"/>
      <c r="AE92" s="8"/>
      <c r="AF92" s="8"/>
      <c r="AG92" s="8"/>
      <c r="AH92" s="3" t="s">
        <v>24</v>
      </c>
      <c r="AI92" s="3">
        <f t="shared" si="69"/>
        <v>1</v>
      </c>
      <c r="AJ92" s="3" t="s">
        <v>171</v>
      </c>
      <c r="AK92" s="3">
        <v>0.75</v>
      </c>
      <c r="AL92" s="8"/>
      <c r="AM92" s="8">
        <f t="shared" si="71"/>
        <v>1.2857142857142858</v>
      </c>
      <c r="AN92" s="3">
        <v>9</v>
      </c>
      <c r="AO92" s="3">
        <f t="shared" si="72"/>
        <v>6.75</v>
      </c>
      <c r="AP92" s="3">
        <f t="shared" si="70"/>
        <v>5.25</v>
      </c>
      <c r="AQ92" s="3" t="s">
        <v>188</v>
      </c>
      <c r="AR92" s="3" t="s">
        <v>165</v>
      </c>
      <c r="AS92" s="3">
        <v>7.6</v>
      </c>
      <c r="AU92" s="3">
        <v>8.4</v>
      </c>
      <c r="AV92" s="51"/>
      <c r="AW92" s="43">
        <f t="shared" si="73"/>
        <v>0.76</v>
      </c>
      <c r="AX92" s="43"/>
      <c r="AY92" s="43">
        <f t="shared" si="74"/>
        <v>0.84000000000000008</v>
      </c>
      <c r="AZ92" s="43"/>
      <c r="BA92" s="43"/>
      <c r="BB92" s="43"/>
      <c r="BC92" s="43"/>
      <c r="BD92" s="43"/>
      <c r="BE92" s="43"/>
      <c r="BF92" s="43"/>
      <c r="BG92" s="43"/>
      <c r="BH92" s="43"/>
      <c r="BI92" s="43"/>
      <c r="BJ92" s="43"/>
      <c r="BK92" s="43"/>
      <c r="BL92" s="43"/>
    </row>
    <row r="93" spans="1:64" ht="15.75" customHeight="1">
      <c r="A93" s="2" t="s">
        <v>14</v>
      </c>
      <c r="B93" s="2" t="s">
        <v>46</v>
      </c>
      <c r="C93" s="2">
        <v>2016</v>
      </c>
      <c r="D93" s="2" t="s">
        <v>47</v>
      </c>
      <c r="E93" s="3">
        <v>1</v>
      </c>
      <c r="F93" s="3">
        <v>1</v>
      </c>
      <c r="G93" s="7"/>
      <c r="H93" s="51">
        <v>48</v>
      </c>
      <c r="I93" s="43"/>
      <c r="J93" s="61">
        <v>1</v>
      </c>
      <c r="K93" s="3" t="s">
        <v>159</v>
      </c>
      <c r="L93" s="53" t="s">
        <v>195</v>
      </c>
      <c r="M93" s="8"/>
      <c r="N93" s="3" t="s">
        <v>196</v>
      </c>
      <c r="O93" s="3" t="s">
        <v>147</v>
      </c>
      <c r="P93" s="3" t="s">
        <v>198</v>
      </c>
      <c r="Q93" s="47">
        <v>36</v>
      </c>
      <c r="R93" s="56"/>
      <c r="S93" s="8"/>
      <c r="T93" s="7"/>
      <c r="U93" s="8"/>
      <c r="V93" s="8"/>
      <c r="W93" s="8"/>
      <c r="X93" s="44"/>
      <c r="Y93" s="8"/>
      <c r="Z93" s="8"/>
      <c r="AA93" s="8"/>
      <c r="AB93" s="8"/>
      <c r="AC93" s="8"/>
      <c r="AD93" s="8"/>
      <c r="AE93" s="8"/>
      <c r="AF93" s="8"/>
      <c r="AG93" s="8"/>
      <c r="AH93" s="3" t="s">
        <v>24</v>
      </c>
      <c r="AI93" s="3">
        <f t="shared" si="69"/>
        <v>1</v>
      </c>
      <c r="AJ93" s="3" t="s">
        <v>171</v>
      </c>
      <c r="AK93" s="3">
        <v>0.75</v>
      </c>
      <c r="AL93" s="8"/>
      <c r="AM93" s="8">
        <f t="shared" si="71"/>
        <v>1.2857142857142858</v>
      </c>
      <c r="AN93" s="3">
        <v>9</v>
      </c>
      <c r="AO93" s="3">
        <f t="shared" si="72"/>
        <v>6.75</v>
      </c>
      <c r="AP93" s="3">
        <f t="shared" si="70"/>
        <v>5.25</v>
      </c>
      <c r="AQ93" s="3" t="s">
        <v>188</v>
      </c>
      <c r="AR93" s="3" t="s">
        <v>181</v>
      </c>
      <c r="AS93" s="3">
        <v>3.7</v>
      </c>
      <c r="AU93" s="3">
        <v>5</v>
      </c>
      <c r="AV93" s="51"/>
      <c r="AW93" s="43">
        <f t="shared" si="73"/>
        <v>0.37</v>
      </c>
      <c r="AX93" s="43"/>
      <c r="AY93" s="43">
        <f t="shared" si="74"/>
        <v>0.5</v>
      </c>
      <c r="AZ93" s="43"/>
      <c r="BA93" s="43"/>
      <c r="BB93" s="43"/>
      <c r="BC93" s="43"/>
      <c r="BD93" s="43"/>
      <c r="BE93" s="43"/>
      <c r="BF93" s="43"/>
      <c r="BG93" s="43"/>
      <c r="BH93" s="43"/>
      <c r="BI93" s="43"/>
      <c r="BJ93" s="43"/>
      <c r="BK93" s="43"/>
      <c r="BL93" s="43"/>
    </row>
    <row r="94" spans="1:64" ht="15.75" customHeight="1">
      <c r="A94" s="2" t="s">
        <v>14</v>
      </c>
      <c r="B94" s="2" t="s">
        <v>46</v>
      </c>
      <c r="C94" s="2">
        <v>2016</v>
      </c>
      <c r="D94" s="2" t="s">
        <v>47</v>
      </c>
      <c r="E94" s="3">
        <v>1</v>
      </c>
      <c r="F94" s="3">
        <v>1</v>
      </c>
      <c r="G94" s="7"/>
      <c r="H94" s="51">
        <v>48</v>
      </c>
      <c r="I94" s="43"/>
      <c r="J94" s="61">
        <v>1</v>
      </c>
      <c r="K94" s="3" t="s">
        <v>159</v>
      </c>
      <c r="L94" s="53" t="s">
        <v>195</v>
      </c>
      <c r="M94" s="8"/>
      <c r="N94" s="3" t="s">
        <v>196</v>
      </c>
      <c r="O94" s="3" t="s">
        <v>147</v>
      </c>
      <c r="P94" s="3" t="s">
        <v>198</v>
      </c>
      <c r="Q94" s="47">
        <v>36</v>
      </c>
      <c r="R94" s="56"/>
      <c r="S94" s="8"/>
      <c r="T94" s="7"/>
      <c r="U94" s="8"/>
      <c r="V94" s="8"/>
      <c r="W94" s="8"/>
      <c r="X94" s="44"/>
      <c r="Y94" s="8"/>
      <c r="Z94" s="8"/>
      <c r="AA94" s="8"/>
      <c r="AB94" s="8"/>
      <c r="AC94" s="8"/>
      <c r="AD94" s="8"/>
      <c r="AE94" s="8"/>
      <c r="AF94" s="8"/>
      <c r="AG94" s="8"/>
      <c r="AH94" s="3" t="s">
        <v>24</v>
      </c>
      <c r="AI94" s="3">
        <f t="shared" si="69"/>
        <v>1</v>
      </c>
      <c r="AJ94" s="3" t="s">
        <v>171</v>
      </c>
      <c r="AK94" s="3">
        <v>0.75</v>
      </c>
      <c r="AL94" s="8"/>
      <c r="AM94" s="8">
        <f t="shared" si="71"/>
        <v>1.2857142857142858</v>
      </c>
      <c r="AN94" s="3">
        <v>9</v>
      </c>
      <c r="AO94" s="3">
        <f t="shared" si="72"/>
        <v>6.75</v>
      </c>
      <c r="AP94" s="3">
        <f t="shared" si="70"/>
        <v>5.25</v>
      </c>
      <c r="AQ94" s="3" t="s">
        <v>188</v>
      </c>
      <c r="AR94" s="3" t="s">
        <v>199</v>
      </c>
      <c r="AS94" s="3">
        <v>7.6</v>
      </c>
      <c r="AU94" s="3">
        <v>7.5</v>
      </c>
      <c r="AV94" s="51"/>
      <c r="AW94" s="43">
        <f t="shared" si="73"/>
        <v>0.76</v>
      </c>
      <c r="AX94" s="43"/>
      <c r="AY94" s="43">
        <f t="shared" si="74"/>
        <v>0.75</v>
      </c>
      <c r="AZ94" s="43"/>
      <c r="BA94" s="43"/>
      <c r="BB94" s="43"/>
      <c r="BC94" s="43"/>
      <c r="BD94" s="43"/>
      <c r="BE94" s="43"/>
      <c r="BF94" s="43"/>
      <c r="BG94" s="43"/>
      <c r="BH94" s="43"/>
      <c r="BI94" s="43"/>
      <c r="BJ94" s="43"/>
      <c r="BK94" s="43"/>
      <c r="BL94" s="43"/>
    </row>
    <row r="95" spans="1:64" ht="15.75" customHeight="1">
      <c r="A95" s="2" t="s">
        <v>14</v>
      </c>
      <c r="B95" s="2" t="s">
        <v>46</v>
      </c>
      <c r="C95" s="2">
        <v>2016</v>
      </c>
      <c r="D95" s="2" t="s">
        <v>47</v>
      </c>
      <c r="E95" s="3">
        <v>1</v>
      </c>
      <c r="F95" s="3">
        <v>1</v>
      </c>
      <c r="G95" s="7"/>
      <c r="H95" s="51">
        <v>48</v>
      </c>
      <c r="I95" s="43"/>
      <c r="J95" s="61">
        <v>1</v>
      </c>
      <c r="K95" s="3" t="s">
        <v>159</v>
      </c>
      <c r="L95" s="53" t="s">
        <v>195</v>
      </c>
      <c r="M95" s="8"/>
      <c r="N95" s="3" t="s">
        <v>196</v>
      </c>
      <c r="O95" s="3" t="s">
        <v>147</v>
      </c>
      <c r="P95" s="3" t="s">
        <v>198</v>
      </c>
      <c r="Q95" s="47">
        <v>36</v>
      </c>
      <c r="R95" s="56"/>
      <c r="S95" s="8"/>
      <c r="T95" s="7"/>
      <c r="U95" s="8"/>
      <c r="V95" s="8"/>
      <c r="W95" s="8"/>
      <c r="X95" s="44"/>
      <c r="Y95" s="8"/>
      <c r="Z95" s="8"/>
      <c r="AA95" s="8"/>
      <c r="AB95" s="8"/>
      <c r="AC95" s="8"/>
      <c r="AD95" s="8"/>
      <c r="AE95" s="8"/>
      <c r="AF95" s="8"/>
      <c r="AG95" s="8"/>
      <c r="AH95" s="3" t="s">
        <v>24</v>
      </c>
      <c r="AI95" s="3">
        <f t="shared" si="69"/>
        <v>1</v>
      </c>
      <c r="AJ95" s="3" t="s">
        <v>171</v>
      </c>
      <c r="AK95" s="3">
        <v>0.75</v>
      </c>
      <c r="AL95" s="8"/>
      <c r="AM95" s="8">
        <f t="shared" si="71"/>
        <v>1.2857142857142858</v>
      </c>
      <c r="AN95" s="3">
        <v>9</v>
      </c>
      <c r="AO95" s="3">
        <f t="shared" si="72"/>
        <v>6.75</v>
      </c>
      <c r="AP95" s="3">
        <f t="shared" si="70"/>
        <v>5.25</v>
      </c>
      <c r="AQ95" s="3" t="s">
        <v>188</v>
      </c>
      <c r="AR95" s="3" t="s">
        <v>200</v>
      </c>
      <c r="AS95" s="3">
        <v>3.9</v>
      </c>
      <c r="AU95" s="3">
        <v>3.65</v>
      </c>
      <c r="AV95" s="51"/>
      <c r="AW95" s="43">
        <f t="shared" si="73"/>
        <v>0.39</v>
      </c>
      <c r="AX95" s="43"/>
      <c r="AY95" s="43">
        <f t="shared" si="74"/>
        <v>0.36499999999999999</v>
      </c>
      <c r="AZ95" s="43"/>
      <c r="BA95" s="43"/>
      <c r="BB95" s="43"/>
      <c r="BC95" s="43"/>
      <c r="BD95" s="43"/>
      <c r="BE95" s="43"/>
      <c r="BF95" s="43"/>
      <c r="BG95" s="43"/>
      <c r="BH95" s="43"/>
      <c r="BI95" s="43"/>
      <c r="BJ95" s="43"/>
      <c r="BK95" s="43"/>
      <c r="BL95" s="43"/>
    </row>
    <row r="96" spans="1:64" ht="15.75" customHeight="1">
      <c r="A96" s="2" t="s">
        <v>14</v>
      </c>
      <c r="B96" s="2" t="s">
        <v>46</v>
      </c>
      <c r="C96" s="2">
        <v>2016</v>
      </c>
      <c r="D96" s="2" t="s">
        <v>47</v>
      </c>
      <c r="E96" s="3">
        <v>1</v>
      </c>
      <c r="F96" s="3">
        <v>1</v>
      </c>
      <c r="G96" s="7"/>
      <c r="H96" s="51">
        <v>48</v>
      </c>
      <c r="I96" s="43"/>
      <c r="J96" s="61">
        <v>1</v>
      </c>
      <c r="K96" s="3" t="s">
        <v>159</v>
      </c>
      <c r="L96" s="53" t="s">
        <v>195</v>
      </c>
      <c r="M96" s="8"/>
      <c r="N96" s="3" t="s">
        <v>196</v>
      </c>
      <c r="O96" s="3" t="s">
        <v>147</v>
      </c>
      <c r="P96" s="3" t="s">
        <v>198</v>
      </c>
      <c r="Q96" s="47">
        <v>36</v>
      </c>
      <c r="R96" s="56"/>
      <c r="S96" s="8"/>
      <c r="T96" s="7"/>
      <c r="U96" s="8"/>
      <c r="V96" s="8"/>
      <c r="W96" s="8"/>
      <c r="X96" s="44"/>
      <c r="Y96" s="8"/>
      <c r="Z96" s="8"/>
      <c r="AA96" s="8"/>
      <c r="AB96" s="8"/>
      <c r="AC96" s="8"/>
      <c r="AD96" s="8"/>
      <c r="AE96" s="8"/>
      <c r="AF96" s="8"/>
      <c r="AG96" s="8"/>
      <c r="AH96" s="3" t="s">
        <v>24</v>
      </c>
      <c r="AI96" s="3">
        <f t="shared" si="69"/>
        <v>1</v>
      </c>
      <c r="AJ96" s="3" t="s">
        <v>171</v>
      </c>
      <c r="AK96" s="3">
        <v>0.75</v>
      </c>
      <c r="AL96" s="8"/>
      <c r="AM96" s="8">
        <f t="shared" si="71"/>
        <v>1.2857142857142858</v>
      </c>
      <c r="AN96" s="3">
        <v>9</v>
      </c>
      <c r="AO96" s="3">
        <f t="shared" si="72"/>
        <v>6.75</v>
      </c>
      <c r="AP96" s="3">
        <f t="shared" si="70"/>
        <v>5.25</v>
      </c>
      <c r="AQ96" s="3" t="s">
        <v>188</v>
      </c>
      <c r="AR96" s="3" t="s">
        <v>189</v>
      </c>
      <c r="AS96" s="3">
        <v>62.5</v>
      </c>
      <c r="AT96" s="3"/>
      <c r="AU96" s="3">
        <v>76.5</v>
      </c>
      <c r="AW96" s="43">
        <f>AS96/100</f>
        <v>0.625</v>
      </c>
      <c r="AX96" s="43"/>
      <c r="AY96" s="43">
        <f>AU96/100</f>
        <v>0.76500000000000001</v>
      </c>
      <c r="AZ96" s="43"/>
      <c r="BA96" s="43"/>
      <c r="BB96" s="43"/>
      <c r="BC96" s="43"/>
      <c r="BD96" s="43"/>
      <c r="BE96" s="43"/>
      <c r="BF96" s="43"/>
      <c r="BG96" s="43"/>
      <c r="BH96" s="43"/>
      <c r="BI96" s="43"/>
      <c r="BJ96" s="43"/>
      <c r="BK96" s="43"/>
      <c r="BL96" s="43"/>
    </row>
    <row r="97" spans="1:64" ht="1.5" customHeight="1">
      <c r="A97" s="2"/>
      <c r="B97" s="7"/>
      <c r="C97" s="7"/>
      <c r="D97" s="7"/>
      <c r="E97" s="3">
        <v>0</v>
      </c>
      <c r="F97" s="3" t="s">
        <v>59</v>
      </c>
      <c r="G97" s="7"/>
      <c r="H97" s="43"/>
      <c r="I97" s="43"/>
      <c r="J97" s="44"/>
      <c r="K97" s="45"/>
      <c r="L97" s="46"/>
      <c r="M97" s="8"/>
      <c r="N97" s="8"/>
      <c r="O97" s="8"/>
      <c r="P97" s="8"/>
      <c r="Q97" s="56"/>
      <c r="R97" s="56"/>
      <c r="S97" s="8"/>
      <c r="T97" s="7"/>
      <c r="U97" s="8"/>
      <c r="V97" s="8"/>
      <c r="W97" s="8"/>
      <c r="X97" s="44"/>
      <c r="Y97" s="8"/>
      <c r="Z97" s="8"/>
      <c r="AA97" s="8"/>
      <c r="AB97" s="8"/>
      <c r="AC97" s="8"/>
      <c r="AD97" s="8"/>
      <c r="AE97" s="8"/>
      <c r="AF97" s="8"/>
      <c r="AG97" s="8"/>
      <c r="AH97" s="8"/>
      <c r="AI97" s="3">
        <f t="shared" si="69"/>
        <v>0</v>
      </c>
      <c r="AJ97" s="8"/>
      <c r="AK97" s="8"/>
      <c r="AL97" s="8"/>
      <c r="AM97" s="8"/>
      <c r="AN97" s="8"/>
      <c r="AO97" s="8"/>
      <c r="AP97" s="3" t="e">
        <f t="shared" si="70"/>
        <v>#DIV/0!</v>
      </c>
      <c r="AQ97" s="8"/>
      <c r="AR97" s="57" t="s">
        <v>144</v>
      </c>
      <c r="AS97" s="43"/>
      <c r="AT97" s="43"/>
      <c r="AU97" s="43"/>
      <c r="AV97" s="43"/>
      <c r="AW97" s="43"/>
      <c r="AX97" s="43"/>
      <c r="AY97" s="43"/>
      <c r="AZ97" s="43"/>
      <c r="BA97" s="43"/>
      <c r="BB97" s="43"/>
      <c r="BC97" s="43"/>
      <c r="BD97" s="43"/>
      <c r="BE97" s="43"/>
      <c r="BF97" s="43"/>
      <c r="BG97" s="43"/>
      <c r="BH97" s="43"/>
      <c r="BI97" s="43"/>
      <c r="BJ97" s="43"/>
      <c r="BK97" s="43"/>
      <c r="BL97" s="43"/>
    </row>
    <row r="98" spans="1:64" ht="15.75" customHeight="1">
      <c r="A98" s="2" t="s">
        <v>43</v>
      </c>
      <c r="B98" s="2" t="s">
        <v>44</v>
      </c>
      <c r="C98" s="2">
        <v>2013</v>
      </c>
      <c r="D98" s="2" t="s">
        <v>45</v>
      </c>
      <c r="E98" s="3">
        <v>1</v>
      </c>
      <c r="F98" s="3">
        <v>5</v>
      </c>
      <c r="G98" s="7"/>
      <c r="H98" s="43"/>
      <c r="I98" s="43"/>
      <c r="J98" s="44"/>
      <c r="K98" s="45"/>
      <c r="L98" s="46"/>
      <c r="M98" s="8"/>
      <c r="N98" s="8"/>
      <c r="O98" s="8"/>
      <c r="P98" s="8"/>
      <c r="Q98" s="56"/>
      <c r="R98" s="56"/>
      <c r="S98" s="8"/>
      <c r="T98" s="7"/>
      <c r="U98" s="8"/>
      <c r="V98" s="8"/>
      <c r="W98" s="8"/>
      <c r="X98" s="44"/>
      <c r="Y98" s="8"/>
      <c r="Z98" s="8"/>
      <c r="AA98" s="8"/>
      <c r="AB98" s="8"/>
      <c r="AC98" s="8"/>
      <c r="AD98" s="8"/>
      <c r="AE98" s="8"/>
      <c r="AF98" s="8"/>
      <c r="AG98" s="8"/>
      <c r="AH98" s="80" t="s">
        <v>10</v>
      </c>
      <c r="AI98" s="81">
        <v>0</v>
      </c>
      <c r="AJ98" s="82"/>
      <c r="AK98" s="83">
        <v>1</v>
      </c>
      <c r="AL98" s="83">
        <v>3</v>
      </c>
      <c r="AM98" s="83">
        <v>6</v>
      </c>
      <c r="AN98" s="83">
        <f>AM98*AL98</f>
        <v>18</v>
      </c>
      <c r="AO98" s="83">
        <f>AN98*AK98</f>
        <v>18</v>
      </c>
      <c r="AP98" s="81">
        <f>AK98*AL98</f>
        <v>3</v>
      </c>
      <c r="AQ98" s="3" t="s">
        <v>164</v>
      </c>
      <c r="AR98" s="57" t="s">
        <v>144</v>
      </c>
      <c r="AS98" s="43"/>
      <c r="AT98" s="43"/>
      <c r="AU98" s="43"/>
      <c r="AV98" s="43"/>
      <c r="AW98" s="43"/>
      <c r="AX98" s="43"/>
      <c r="AY98" s="43"/>
      <c r="AZ98" s="43"/>
      <c r="BA98" s="43"/>
      <c r="BB98" s="43"/>
      <c r="BC98" s="43"/>
      <c r="BD98" s="43"/>
      <c r="BE98" s="43"/>
      <c r="BF98" s="43"/>
      <c r="BG98" s="43"/>
      <c r="BH98" s="43"/>
      <c r="BI98" s="43"/>
      <c r="BJ98" s="43"/>
      <c r="BK98" s="43"/>
      <c r="BL98" s="43"/>
    </row>
    <row r="99" spans="1:64" ht="1.5" customHeight="1">
      <c r="A99" s="2"/>
      <c r="B99" s="2"/>
      <c r="C99" s="2"/>
      <c r="D99" s="2"/>
      <c r="E99" s="3"/>
      <c r="F99" s="3"/>
      <c r="G99" s="7"/>
      <c r="H99" s="43"/>
      <c r="I99" s="43"/>
      <c r="J99" s="44"/>
      <c r="K99" s="45"/>
      <c r="L99" s="46"/>
      <c r="M99" s="8"/>
      <c r="N99" s="8"/>
      <c r="O99" s="8"/>
      <c r="P99" s="8"/>
      <c r="Q99" s="56"/>
      <c r="R99" s="56"/>
      <c r="S99" s="8"/>
      <c r="T99" s="7"/>
      <c r="U99" s="8"/>
      <c r="V99" s="8"/>
      <c r="W99" s="8"/>
      <c r="X99" s="44"/>
      <c r="Y99" s="8"/>
      <c r="Z99" s="8"/>
      <c r="AA99" s="8"/>
      <c r="AB99" s="8"/>
      <c r="AC99" s="8"/>
      <c r="AD99" s="8"/>
      <c r="AE99" s="8"/>
      <c r="AF99" s="8"/>
      <c r="AG99" s="8"/>
      <c r="AH99" s="8"/>
      <c r="AI99" s="3">
        <f>IF(AH99="MIT",1,0)</f>
        <v>0</v>
      </c>
      <c r="AJ99" s="8"/>
      <c r="AK99" s="8"/>
      <c r="AL99" s="8"/>
      <c r="AM99" s="8"/>
      <c r="AN99" s="8"/>
      <c r="AO99" s="8"/>
      <c r="AP99" s="3"/>
      <c r="AQ99" s="8"/>
      <c r="AR99" s="57" t="s">
        <v>144</v>
      </c>
      <c r="AS99" s="43"/>
      <c r="AT99" s="43"/>
      <c r="AU99" s="43"/>
      <c r="AV99" s="43"/>
      <c r="AW99" s="51"/>
      <c r="AX99" s="51"/>
      <c r="AY99" s="51"/>
      <c r="AZ99" s="51"/>
      <c r="BA99" s="43"/>
      <c r="BB99" s="43"/>
      <c r="BC99" s="43"/>
      <c r="BD99" s="43"/>
      <c r="BE99" s="51"/>
      <c r="BF99" s="51"/>
      <c r="BG99" s="51"/>
      <c r="BH99" s="51"/>
      <c r="BI99" s="43"/>
      <c r="BJ99" s="43"/>
      <c r="BK99" s="43"/>
      <c r="BL99" s="43"/>
    </row>
    <row r="100" spans="1:64" ht="15.75" customHeight="1">
      <c r="A100" s="2" t="s">
        <v>6</v>
      </c>
      <c r="B100" s="14" t="s">
        <v>34</v>
      </c>
      <c r="C100" s="14">
        <v>2014</v>
      </c>
      <c r="D100" s="15" t="s">
        <v>35</v>
      </c>
      <c r="E100" s="3">
        <v>1</v>
      </c>
      <c r="F100" s="3">
        <v>3</v>
      </c>
      <c r="G100" s="7"/>
      <c r="H100" s="43"/>
      <c r="I100" s="43"/>
      <c r="J100" s="44"/>
      <c r="K100" s="45"/>
      <c r="L100" s="46"/>
      <c r="M100" s="8"/>
      <c r="N100" s="8"/>
      <c r="O100" s="8"/>
      <c r="P100" s="8"/>
      <c r="Q100" s="56"/>
      <c r="R100" s="56"/>
      <c r="S100" s="8"/>
      <c r="T100" s="7"/>
      <c r="U100" s="8"/>
      <c r="V100" s="8"/>
      <c r="W100" s="8"/>
      <c r="X100" s="44"/>
      <c r="Y100" s="8"/>
      <c r="Z100" s="8"/>
      <c r="AA100" s="8"/>
      <c r="AB100" s="8"/>
      <c r="AC100" s="8"/>
      <c r="AD100" s="8"/>
      <c r="AE100" s="8"/>
      <c r="AF100" s="8"/>
      <c r="AG100" s="8"/>
      <c r="AH100" s="16" t="s">
        <v>36</v>
      </c>
      <c r="AI100" s="16">
        <v>0</v>
      </c>
      <c r="AJ100" s="6" t="s">
        <v>201</v>
      </c>
      <c r="AK100" s="6">
        <v>1</v>
      </c>
      <c r="AL100" s="6">
        <v>2</v>
      </c>
      <c r="AM100" s="84"/>
      <c r="AN100" s="6">
        <v>50</v>
      </c>
      <c r="AO100" s="6">
        <v>50</v>
      </c>
      <c r="AP100" s="16">
        <v>2</v>
      </c>
      <c r="AQ100" s="8"/>
      <c r="AR100" s="57" t="s">
        <v>144</v>
      </c>
      <c r="AS100" s="43"/>
      <c r="AT100" s="43"/>
      <c r="AU100" s="43"/>
      <c r="AV100" s="43"/>
      <c r="AW100" s="51"/>
      <c r="AX100" s="51"/>
      <c r="AY100" s="51"/>
      <c r="AZ100" s="51"/>
      <c r="BA100" s="43"/>
      <c r="BB100" s="43"/>
      <c r="BC100" s="43"/>
      <c r="BD100" s="43"/>
      <c r="BE100" s="51"/>
      <c r="BF100" s="51"/>
      <c r="BG100" s="51"/>
      <c r="BH100" s="51"/>
      <c r="BI100" s="43"/>
      <c r="BJ100" s="43"/>
      <c r="BK100" s="43"/>
      <c r="BL100" s="43"/>
    </row>
    <row r="101" spans="1:64" ht="1.5" customHeight="1">
      <c r="A101" s="2"/>
      <c r="B101" s="2"/>
      <c r="C101" s="2"/>
      <c r="D101" s="4"/>
      <c r="E101" s="3"/>
      <c r="F101" s="3"/>
      <c r="G101" s="7"/>
      <c r="H101" s="43"/>
      <c r="I101" s="43"/>
      <c r="J101" s="44"/>
      <c r="K101" s="45"/>
      <c r="L101" s="46"/>
      <c r="M101" s="8"/>
      <c r="N101" s="8"/>
      <c r="O101" s="8"/>
      <c r="P101" s="8"/>
      <c r="Q101" s="56"/>
      <c r="R101" s="56"/>
      <c r="S101" s="8"/>
      <c r="T101" s="7"/>
      <c r="U101" s="8"/>
      <c r="V101" s="8"/>
      <c r="W101" s="8"/>
      <c r="X101" s="44"/>
      <c r="Y101" s="8"/>
      <c r="Z101" s="8"/>
      <c r="AA101" s="8"/>
      <c r="AB101" s="8"/>
      <c r="AC101" s="8"/>
      <c r="AD101" s="8"/>
      <c r="AE101" s="8"/>
      <c r="AF101" s="8"/>
      <c r="AG101" s="8"/>
      <c r="AH101" s="8"/>
      <c r="AI101" s="3">
        <f>IF(AH101="MIT",1,0)</f>
        <v>0</v>
      </c>
      <c r="AJ101" s="8"/>
      <c r="AK101" s="8"/>
      <c r="AL101" s="8"/>
      <c r="AM101" s="8"/>
      <c r="AN101" s="8"/>
      <c r="AO101" s="8"/>
      <c r="AP101" s="3"/>
      <c r="AQ101" s="8"/>
      <c r="AR101" s="57" t="s">
        <v>144</v>
      </c>
      <c r="AS101" s="43"/>
      <c r="AT101" s="43"/>
      <c r="AU101" s="43"/>
      <c r="AV101" s="43"/>
      <c r="AW101" s="51"/>
      <c r="AX101" s="51"/>
      <c r="AY101" s="51"/>
      <c r="AZ101" s="51"/>
      <c r="BA101" s="43"/>
      <c r="BB101" s="43"/>
      <c r="BC101" s="43"/>
      <c r="BD101" s="43"/>
      <c r="BE101" s="51"/>
      <c r="BF101" s="51"/>
      <c r="BG101" s="51"/>
      <c r="BH101" s="51"/>
      <c r="BI101" s="43"/>
      <c r="BJ101" s="43"/>
      <c r="BK101" s="43"/>
      <c r="BL101" s="43"/>
    </row>
    <row r="102" spans="1:64" ht="15.75" customHeight="1">
      <c r="A102" s="76" t="s">
        <v>61</v>
      </c>
      <c r="B102" s="76" t="s">
        <v>48</v>
      </c>
      <c r="C102" s="76">
        <v>2018</v>
      </c>
      <c r="D102" s="76" t="s">
        <v>49</v>
      </c>
      <c r="E102" s="3">
        <v>1</v>
      </c>
      <c r="F102" s="3">
        <v>9</v>
      </c>
      <c r="G102" s="7"/>
      <c r="H102" s="43"/>
      <c r="I102" s="43"/>
      <c r="J102" s="44"/>
      <c r="K102" s="45"/>
      <c r="L102" s="46"/>
      <c r="M102" s="8"/>
      <c r="N102" s="8"/>
      <c r="O102" s="8"/>
      <c r="P102" s="8"/>
      <c r="Q102" s="56"/>
      <c r="R102" s="56"/>
      <c r="S102" s="8"/>
      <c r="T102" s="7"/>
      <c r="U102" s="8"/>
      <c r="V102" s="8"/>
      <c r="W102" s="8"/>
      <c r="X102" s="44"/>
      <c r="Y102" s="8"/>
      <c r="Z102" s="8"/>
      <c r="AA102" s="8"/>
      <c r="AB102" s="8"/>
      <c r="AC102" s="8"/>
      <c r="AD102" s="8"/>
      <c r="AE102" s="8"/>
      <c r="AF102" s="8"/>
      <c r="AG102" s="8"/>
      <c r="AH102" s="6" t="s">
        <v>24</v>
      </c>
      <c r="AI102" s="6">
        <v>1</v>
      </c>
      <c r="AJ102" s="84"/>
      <c r="AK102" s="6">
        <v>1</v>
      </c>
      <c r="AL102" s="84"/>
      <c r="AM102" s="6">
        <v>6</v>
      </c>
      <c r="AN102" s="6">
        <v>30</v>
      </c>
      <c r="AO102" s="6">
        <v>30</v>
      </c>
      <c r="AP102" s="16">
        <v>5</v>
      </c>
      <c r="AQ102" s="151" t="s">
        <v>202</v>
      </c>
      <c r="AR102" s="148"/>
      <c r="AS102" s="148"/>
      <c r="AT102" s="43"/>
      <c r="AU102" s="43"/>
      <c r="AV102" s="43"/>
      <c r="AW102" s="43"/>
      <c r="AX102" s="43"/>
      <c r="AY102" s="43"/>
      <c r="AZ102" s="43"/>
      <c r="BA102" s="43"/>
      <c r="BB102" s="43"/>
      <c r="BC102" s="43"/>
      <c r="BD102" s="43"/>
      <c r="BE102" s="43"/>
      <c r="BF102" s="43"/>
      <c r="BG102" s="43"/>
      <c r="BH102" s="43"/>
      <c r="BI102" s="43"/>
      <c r="BJ102" s="43"/>
      <c r="BK102" s="43"/>
      <c r="BL102" s="43"/>
    </row>
    <row r="103" spans="1:64" ht="15.75" customHeight="1">
      <c r="A103" s="2" t="s">
        <v>14</v>
      </c>
      <c r="B103" s="76" t="s">
        <v>48</v>
      </c>
      <c r="C103" s="4">
        <v>2010</v>
      </c>
      <c r="D103" s="4" t="s">
        <v>203</v>
      </c>
      <c r="E103" s="3">
        <v>1</v>
      </c>
      <c r="F103" s="3">
        <v>1</v>
      </c>
      <c r="G103" s="7"/>
      <c r="H103" s="43"/>
      <c r="I103" s="43"/>
      <c r="J103" s="44"/>
      <c r="K103" s="45"/>
      <c r="L103" s="46"/>
      <c r="M103" s="8"/>
      <c r="N103" s="8"/>
      <c r="O103" s="8"/>
      <c r="P103" s="8"/>
      <c r="Q103" s="56"/>
      <c r="R103" s="56"/>
      <c r="S103" s="8"/>
      <c r="T103" s="7"/>
      <c r="U103" s="8"/>
      <c r="V103" s="8"/>
      <c r="W103" s="8"/>
      <c r="X103" s="44"/>
      <c r="Y103" s="8"/>
      <c r="Z103" s="8"/>
      <c r="AA103" s="8"/>
      <c r="AB103" s="8"/>
      <c r="AC103" s="8"/>
      <c r="AD103" s="8"/>
      <c r="AE103" s="8"/>
      <c r="AF103" s="8"/>
      <c r="AG103" s="8"/>
      <c r="AH103" s="6" t="s">
        <v>24</v>
      </c>
      <c r="AI103" s="6">
        <v>1</v>
      </c>
      <c r="AJ103" s="84"/>
      <c r="AK103" s="6">
        <v>1</v>
      </c>
      <c r="AL103" s="84"/>
      <c r="AM103" s="6">
        <v>6</v>
      </c>
      <c r="AN103" s="6">
        <v>30</v>
      </c>
      <c r="AO103" s="6">
        <v>30</v>
      </c>
      <c r="AP103" s="16">
        <v>5</v>
      </c>
      <c r="AQ103" s="148"/>
      <c r="AR103" s="148"/>
      <c r="AS103" s="148"/>
      <c r="AT103" s="43"/>
      <c r="AU103" s="43"/>
      <c r="AV103" s="43"/>
      <c r="AW103" s="43"/>
      <c r="AX103" s="43"/>
      <c r="AY103" s="43"/>
      <c r="AZ103" s="43"/>
      <c r="BA103" s="43"/>
      <c r="BB103" s="43"/>
      <c r="BC103" s="43"/>
      <c r="BD103" s="43"/>
      <c r="BE103" s="43"/>
      <c r="BF103" s="43"/>
      <c r="BG103" s="43"/>
      <c r="BH103" s="43"/>
      <c r="BI103" s="43"/>
      <c r="BJ103" s="43"/>
      <c r="BK103" s="43"/>
      <c r="BL103" s="43"/>
    </row>
    <row r="104" spans="1:64" ht="15.75" customHeight="1">
      <c r="A104" s="2" t="s">
        <v>14</v>
      </c>
      <c r="B104" s="85" t="s">
        <v>29</v>
      </c>
      <c r="C104" s="85">
        <v>2015</v>
      </c>
      <c r="D104" s="85" t="s">
        <v>30</v>
      </c>
      <c r="E104" s="3">
        <v>1</v>
      </c>
      <c r="F104" s="3">
        <v>1</v>
      </c>
      <c r="G104" s="7"/>
      <c r="H104" s="43"/>
      <c r="I104" s="43"/>
      <c r="J104" s="44"/>
      <c r="K104" s="45"/>
      <c r="L104" s="46"/>
      <c r="M104" s="8"/>
      <c r="N104" s="8"/>
      <c r="O104" s="8"/>
      <c r="P104" s="8"/>
      <c r="Q104" s="56"/>
      <c r="R104" s="56"/>
      <c r="S104" s="8"/>
      <c r="T104" s="7"/>
      <c r="U104" s="8"/>
      <c r="V104" s="8"/>
      <c r="W104" s="8"/>
      <c r="X104" s="44"/>
      <c r="Y104" s="8"/>
      <c r="Z104" s="8"/>
      <c r="AA104" s="8"/>
      <c r="AB104" s="8"/>
      <c r="AC104" s="8"/>
      <c r="AD104" s="8"/>
      <c r="AE104" s="8"/>
      <c r="AF104" s="8"/>
      <c r="AG104" s="8"/>
      <c r="AH104" s="6" t="s">
        <v>17</v>
      </c>
      <c r="AI104" s="6">
        <v>0</v>
      </c>
      <c r="AJ104" s="6" t="s">
        <v>137</v>
      </c>
      <c r="AK104" s="6">
        <v>1</v>
      </c>
      <c r="AL104" s="6">
        <v>2</v>
      </c>
      <c r="AM104" s="6">
        <v>15</v>
      </c>
      <c r="AN104" s="83">
        <f>AM104*AL104</f>
        <v>30</v>
      </c>
      <c r="AO104" s="83">
        <f t="shared" ref="AO104:AO108" si="75">AN104*AK104</f>
        <v>30</v>
      </c>
      <c r="AP104" s="81">
        <f t="shared" ref="AP104:AP108" si="76">AK104*AL104</f>
        <v>2</v>
      </c>
      <c r="AQ104" s="148"/>
      <c r="AR104" s="148"/>
      <c r="AS104" s="148"/>
      <c r="AT104" s="43"/>
      <c r="AU104" s="43"/>
      <c r="AV104" s="43"/>
      <c r="AW104" s="43"/>
      <c r="AX104" s="43"/>
      <c r="AY104" s="43"/>
      <c r="AZ104" s="43"/>
      <c r="BA104" s="43"/>
      <c r="BB104" s="43"/>
      <c r="BC104" s="43"/>
      <c r="BD104" s="43"/>
      <c r="BE104" s="43"/>
      <c r="BF104" s="43"/>
      <c r="BG104" s="43"/>
      <c r="BH104" s="43"/>
      <c r="BI104" s="43"/>
      <c r="BJ104" s="43"/>
      <c r="BK104" s="43"/>
      <c r="BL104" s="43"/>
    </row>
    <row r="105" spans="1:64" ht="15.75" customHeight="1">
      <c r="A105" s="2" t="s">
        <v>14</v>
      </c>
      <c r="B105" s="80" t="s">
        <v>15</v>
      </c>
      <c r="C105" s="81">
        <v>2018</v>
      </c>
      <c r="D105" s="80" t="s">
        <v>16</v>
      </c>
      <c r="E105" s="3">
        <v>1</v>
      </c>
      <c r="F105" s="3">
        <v>1</v>
      </c>
      <c r="G105" s="7"/>
      <c r="H105" s="43"/>
      <c r="I105" s="43"/>
      <c r="J105" s="44"/>
      <c r="K105" s="45"/>
      <c r="L105" s="46"/>
      <c r="M105" s="8"/>
      <c r="N105" s="8"/>
      <c r="O105" s="8"/>
      <c r="P105" s="8"/>
      <c r="Q105" s="56"/>
      <c r="R105" s="56"/>
      <c r="S105" s="8"/>
      <c r="T105" s="7"/>
      <c r="U105" s="8"/>
      <c r="V105" s="8"/>
      <c r="W105" s="8"/>
      <c r="X105" s="44"/>
      <c r="Y105" s="8"/>
      <c r="Z105" s="8"/>
      <c r="AA105" s="8"/>
      <c r="AB105" s="8"/>
      <c r="AC105" s="8"/>
      <c r="AD105" s="8"/>
      <c r="AE105" s="8"/>
      <c r="AF105" s="8"/>
      <c r="AG105" s="8"/>
      <c r="AH105" s="6" t="s">
        <v>17</v>
      </c>
      <c r="AI105" s="6">
        <v>0</v>
      </c>
      <c r="AJ105" s="6" t="s">
        <v>137</v>
      </c>
      <c r="AK105" s="6">
        <v>0.5</v>
      </c>
      <c r="AL105" s="6">
        <v>3</v>
      </c>
      <c r="AM105" s="6">
        <v>16</v>
      </c>
      <c r="AN105" s="6">
        <v>48</v>
      </c>
      <c r="AO105" s="83">
        <f t="shared" si="75"/>
        <v>24</v>
      </c>
      <c r="AP105" s="81">
        <f t="shared" si="76"/>
        <v>1.5</v>
      </c>
      <c r="AQ105" s="148"/>
      <c r="AR105" s="148"/>
      <c r="AS105" s="148"/>
      <c r="AT105" s="43"/>
      <c r="AU105" s="43"/>
      <c r="AV105" s="43"/>
      <c r="AW105" s="43"/>
      <c r="AX105" s="43"/>
      <c r="AY105" s="43"/>
      <c r="AZ105" s="43"/>
      <c r="BA105" s="43"/>
      <c r="BB105" s="43"/>
      <c r="BC105" s="43"/>
      <c r="BD105" s="43"/>
      <c r="BE105" s="43"/>
      <c r="BF105" s="43"/>
      <c r="BG105" s="43"/>
      <c r="BH105" s="43"/>
      <c r="BI105" s="43"/>
      <c r="BJ105" s="43"/>
      <c r="BK105" s="43"/>
      <c r="BL105" s="43"/>
    </row>
    <row r="106" spans="1:64" ht="15.75" customHeight="1">
      <c r="A106" s="2" t="s">
        <v>14</v>
      </c>
      <c r="B106" s="10" t="s">
        <v>39</v>
      </c>
      <c r="C106" s="10">
        <v>2014</v>
      </c>
      <c r="D106" s="12" t="s">
        <v>40</v>
      </c>
      <c r="E106" s="3">
        <v>1</v>
      </c>
      <c r="F106" s="3">
        <v>1</v>
      </c>
      <c r="G106" s="7"/>
      <c r="H106" s="43"/>
      <c r="I106" s="43"/>
      <c r="J106" s="44"/>
      <c r="K106" s="45"/>
      <c r="L106" s="46"/>
      <c r="M106" s="8"/>
      <c r="N106" s="8"/>
      <c r="O106" s="8"/>
      <c r="P106" s="8"/>
      <c r="Q106" s="56"/>
      <c r="R106" s="56"/>
      <c r="S106" s="8"/>
      <c r="T106" s="7"/>
      <c r="U106" s="8"/>
      <c r="V106" s="8"/>
      <c r="W106" s="8"/>
      <c r="X106" s="44"/>
      <c r="Y106" s="8"/>
      <c r="Z106" s="8"/>
      <c r="AA106" s="8"/>
      <c r="AB106" s="8"/>
      <c r="AC106" s="8"/>
      <c r="AD106" s="8"/>
      <c r="AE106" s="8"/>
      <c r="AF106" s="8"/>
      <c r="AG106" s="8"/>
      <c r="AH106" s="6" t="s">
        <v>24</v>
      </c>
      <c r="AI106" s="6">
        <v>1</v>
      </c>
      <c r="AJ106" s="6" t="s">
        <v>201</v>
      </c>
      <c r="AK106" s="6">
        <v>0.5</v>
      </c>
      <c r="AL106" s="6">
        <v>5</v>
      </c>
      <c r="AM106" s="6">
        <v>2</v>
      </c>
      <c r="AN106" s="83">
        <f t="shared" ref="AN106:AN107" si="77">AM106*AL106</f>
        <v>10</v>
      </c>
      <c r="AO106" s="83">
        <f t="shared" si="75"/>
        <v>5</v>
      </c>
      <c r="AP106" s="81">
        <f t="shared" si="76"/>
        <v>2.5</v>
      </c>
      <c r="AQ106" s="148"/>
      <c r="AR106" s="148"/>
      <c r="AS106" s="148"/>
      <c r="AT106" s="43"/>
      <c r="AU106" s="43"/>
      <c r="AV106" s="43"/>
      <c r="AW106" s="43"/>
      <c r="AX106" s="43"/>
      <c r="AY106" s="43"/>
      <c r="AZ106" s="43"/>
      <c r="BA106" s="43"/>
      <c r="BB106" s="43"/>
      <c r="BC106" s="43"/>
      <c r="BD106" s="43"/>
      <c r="BE106" s="43"/>
      <c r="BF106" s="43"/>
      <c r="BG106" s="43"/>
      <c r="BH106" s="43"/>
      <c r="BI106" s="43"/>
      <c r="BJ106" s="43"/>
      <c r="BK106" s="43"/>
      <c r="BL106" s="43"/>
    </row>
    <row r="107" spans="1:64" ht="15.75" customHeight="1">
      <c r="A107" s="2" t="s">
        <v>14</v>
      </c>
      <c r="B107" s="10" t="s">
        <v>41</v>
      </c>
      <c r="C107" s="10">
        <v>2018</v>
      </c>
      <c r="D107" s="12" t="s">
        <v>42</v>
      </c>
      <c r="E107" s="3">
        <v>1</v>
      </c>
      <c r="F107" s="3">
        <v>1</v>
      </c>
      <c r="G107" s="7"/>
      <c r="H107" s="43"/>
      <c r="I107" s="43"/>
      <c r="J107" s="44"/>
      <c r="K107" s="45"/>
      <c r="L107" s="46"/>
      <c r="M107" s="8"/>
      <c r="N107" s="8"/>
      <c r="O107" s="8"/>
      <c r="P107" s="8"/>
      <c r="Q107" s="56"/>
      <c r="R107" s="56"/>
      <c r="S107" s="8"/>
      <c r="T107" s="7"/>
      <c r="U107" s="8"/>
      <c r="V107" s="8"/>
      <c r="W107" s="8"/>
      <c r="X107" s="44"/>
      <c r="Y107" s="8"/>
      <c r="Z107" s="8"/>
      <c r="AA107" s="8"/>
      <c r="AB107" s="8"/>
      <c r="AC107" s="8"/>
      <c r="AD107" s="8"/>
      <c r="AE107" s="8"/>
      <c r="AF107" s="8"/>
      <c r="AG107" s="8"/>
      <c r="AH107" s="6" t="s">
        <v>36</v>
      </c>
      <c r="AI107" s="6">
        <v>0</v>
      </c>
      <c r="AJ107" s="6" t="s">
        <v>137</v>
      </c>
      <c r="AK107" s="6">
        <f>50/60</f>
        <v>0.83333333333333337</v>
      </c>
      <c r="AL107" s="6">
        <v>2</v>
      </c>
      <c r="AM107" s="6">
        <f>3*12</f>
        <v>36</v>
      </c>
      <c r="AN107" s="83">
        <f t="shared" si="77"/>
        <v>72</v>
      </c>
      <c r="AO107" s="83">
        <f t="shared" si="75"/>
        <v>60</v>
      </c>
      <c r="AP107" s="81">
        <f t="shared" si="76"/>
        <v>1.6666666666666667</v>
      </c>
      <c r="AQ107" s="148"/>
      <c r="AR107" s="148"/>
      <c r="AS107" s="148"/>
      <c r="AT107" s="43"/>
      <c r="AU107" s="43"/>
      <c r="AV107" s="43"/>
      <c r="AW107" s="43"/>
      <c r="AX107" s="43"/>
      <c r="AY107" s="43"/>
      <c r="AZ107" s="43"/>
      <c r="BA107" s="43"/>
      <c r="BB107" s="43"/>
      <c r="BC107" s="43"/>
      <c r="BD107" s="43"/>
      <c r="BE107" s="43"/>
      <c r="BF107" s="43"/>
      <c r="BG107" s="43"/>
      <c r="BH107" s="43"/>
      <c r="BI107" s="43"/>
      <c r="BJ107" s="43"/>
      <c r="BK107" s="43"/>
      <c r="BL107" s="43"/>
    </row>
    <row r="108" spans="1:64" ht="15.75" customHeight="1">
      <c r="A108" s="2" t="s">
        <v>14</v>
      </c>
      <c r="B108" s="85" t="s">
        <v>27</v>
      </c>
      <c r="C108" s="85">
        <v>2021</v>
      </c>
      <c r="D108" s="85" t="s">
        <v>28</v>
      </c>
      <c r="E108" s="3">
        <v>1</v>
      </c>
      <c r="F108" s="3">
        <v>1</v>
      </c>
      <c r="G108" s="7"/>
      <c r="H108" s="43"/>
      <c r="I108" s="43"/>
      <c r="J108" s="44"/>
      <c r="K108" s="45"/>
      <c r="L108" s="46"/>
      <c r="M108" s="8"/>
      <c r="N108" s="8"/>
      <c r="O108" s="8"/>
      <c r="P108" s="8"/>
      <c r="Q108" s="56"/>
      <c r="R108" s="56"/>
      <c r="S108" s="8"/>
      <c r="T108" s="7"/>
      <c r="U108" s="8"/>
      <c r="V108" s="8"/>
      <c r="W108" s="8"/>
      <c r="X108" s="44"/>
      <c r="Y108" s="8"/>
      <c r="Z108" s="8"/>
      <c r="AA108" s="8"/>
      <c r="AB108" s="8"/>
      <c r="AC108" s="8"/>
      <c r="AD108" s="8"/>
      <c r="AE108" s="8"/>
      <c r="AF108" s="8"/>
      <c r="AG108" s="8"/>
      <c r="AH108" s="6" t="s">
        <v>24</v>
      </c>
      <c r="AI108" s="6">
        <v>1</v>
      </c>
      <c r="AJ108" s="6" t="s">
        <v>171</v>
      </c>
      <c r="AK108" s="6">
        <v>0.5</v>
      </c>
      <c r="AL108" s="6">
        <v>1</v>
      </c>
      <c r="AM108" s="6">
        <f>52*4</f>
        <v>208</v>
      </c>
      <c r="AN108" s="6">
        <v>82</v>
      </c>
      <c r="AO108" s="83">
        <f t="shared" si="75"/>
        <v>41</v>
      </c>
      <c r="AP108" s="81">
        <f t="shared" si="76"/>
        <v>0.5</v>
      </c>
      <c r="AQ108" s="148"/>
      <c r="AR108" s="148"/>
      <c r="AS108" s="148"/>
      <c r="AT108" s="43"/>
      <c r="AU108" s="43"/>
      <c r="AV108" s="43"/>
      <c r="AW108" s="43"/>
      <c r="AX108" s="43"/>
      <c r="AY108" s="43"/>
      <c r="AZ108" s="43"/>
      <c r="BA108" s="43"/>
      <c r="BB108" s="43"/>
      <c r="BC108" s="43"/>
      <c r="BD108" s="43"/>
      <c r="BE108" s="43"/>
      <c r="BF108" s="43"/>
      <c r="BG108" s="43"/>
      <c r="BH108" s="43"/>
      <c r="BI108" s="43"/>
      <c r="BJ108" s="43"/>
      <c r="BK108" s="43"/>
      <c r="BL108" s="43"/>
    </row>
    <row r="109" spans="1:64" ht="15.75" customHeight="1">
      <c r="A109" s="4"/>
      <c r="B109" s="4"/>
      <c r="C109" s="4"/>
      <c r="D109" s="4"/>
      <c r="E109" s="3"/>
      <c r="F109" s="3"/>
      <c r="G109" s="7"/>
      <c r="H109" s="43"/>
      <c r="I109" s="43"/>
      <c r="J109" s="44"/>
      <c r="K109" s="45"/>
      <c r="L109" s="46"/>
      <c r="M109" s="8"/>
      <c r="N109" s="8"/>
      <c r="O109" s="8"/>
      <c r="P109" s="8"/>
      <c r="Q109" s="56"/>
      <c r="R109" s="56"/>
      <c r="S109" s="8"/>
      <c r="T109" s="7"/>
      <c r="U109" s="8"/>
      <c r="V109" s="8"/>
      <c r="W109" s="8"/>
      <c r="X109" s="44"/>
      <c r="Y109" s="8"/>
      <c r="Z109" s="8"/>
      <c r="AA109" s="8"/>
      <c r="AB109" s="8"/>
      <c r="AC109" s="8"/>
      <c r="AD109" s="8"/>
      <c r="AE109" s="8"/>
      <c r="AF109" s="8"/>
      <c r="AG109" s="8"/>
      <c r="AH109" s="8"/>
      <c r="AI109" s="8"/>
      <c r="AJ109" s="8"/>
      <c r="AK109" s="8"/>
      <c r="AL109" s="8"/>
      <c r="AM109" s="8"/>
      <c r="AN109" s="8"/>
      <c r="AO109" s="8"/>
      <c r="AP109" s="3"/>
      <c r="AQ109" s="8"/>
      <c r="AR109" s="8"/>
      <c r="AS109" s="43"/>
      <c r="AT109" s="43"/>
      <c r="AU109" s="43"/>
      <c r="AV109" s="43"/>
      <c r="AW109" s="43"/>
      <c r="AX109" s="43"/>
      <c r="AY109" s="43"/>
      <c r="AZ109" s="43"/>
      <c r="BA109" s="43"/>
      <c r="BB109" s="43"/>
      <c r="BC109" s="43"/>
      <c r="BD109" s="43"/>
      <c r="BE109" s="43"/>
      <c r="BF109" s="43"/>
      <c r="BG109" s="43"/>
      <c r="BH109" s="43"/>
      <c r="BI109" s="43"/>
      <c r="BJ109" s="43"/>
      <c r="BK109" s="43"/>
      <c r="BL109" s="43"/>
    </row>
    <row r="110" spans="1:64" ht="15.75" customHeight="1">
      <c r="A110" s="4"/>
      <c r="B110" s="4"/>
      <c r="C110" s="4"/>
      <c r="D110" s="4"/>
      <c r="E110" s="3"/>
      <c r="F110" s="3"/>
      <c r="G110" s="7"/>
      <c r="H110" s="43"/>
      <c r="I110" s="43"/>
      <c r="J110" s="44"/>
      <c r="K110" s="45"/>
      <c r="L110" s="46"/>
      <c r="M110" s="8"/>
      <c r="N110" s="8"/>
      <c r="O110" s="8"/>
      <c r="P110" s="8"/>
      <c r="Q110" s="56"/>
      <c r="R110" s="56"/>
      <c r="S110" s="8"/>
      <c r="T110" s="7"/>
      <c r="U110" s="8"/>
      <c r="V110" s="8"/>
      <c r="W110" s="8"/>
      <c r="X110" s="44"/>
      <c r="Y110" s="8"/>
      <c r="Z110" s="8"/>
      <c r="AA110" s="8"/>
      <c r="AB110" s="8"/>
      <c r="AC110" s="8"/>
      <c r="AD110" s="8"/>
      <c r="AE110" s="8"/>
      <c r="AF110" s="8"/>
      <c r="AG110" s="8"/>
      <c r="AH110" s="8"/>
      <c r="AI110" s="8"/>
      <c r="AJ110" s="8"/>
      <c r="AK110" s="8"/>
      <c r="AL110" s="8"/>
      <c r="AM110" s="8"/>
      <c r="AN110" s="8"/>
      <c r="AO110" s="8"/>
      <c r="AP110" s="3"/>
      <c r="AQ110" s="8"/>
      <c r="AR110" s="8"/>
      <c r="AS110" s="43"/>
      <c r="AT110" s="43"/>
      <c r="AU110" s="43"/>
      <c r="AV110" s="43"/>
      <c r="AW110" s="43"/>
      <c r="AX110" s="43"/>
      <c r="AY110" s="43"/>
      <c r="AZ110" s="43"/>
      <c r="BA110" s="43"/>
      <c r="BB110" s="43"/>
      <c r="BC110" s="43"/>
      <c r="BD110" s="43"/>
      <c r="BE110" s="43"/>
      <c r="BF110" s="43"/>
      <c r="BG110" s="43"/>
      <c r="BH110" s="43"/>
      <c r="BI110" s="43"/>
      <c r="BJ110" s="43"/>
      <c r="BK110" s="43"/>
      <c r="BL110" s="43"/>
    </row>
    <row r="111" spans="1:64" ht="15.75" customHeight="1">
      <c r="A111" s="4"/>
      <c r="B111" s="4"/>
      <c r="C111" s="4"/>
      <c r="D111" s="4"/>
      <c r="E111" s="3"/>
      <c r="F111" s="3"/>
      <c r="G111" s="7"/>
      <c r="H111" s="43"/>
      <c r="I111" s="43"/>
      <c r="J111" s="44"/>
      <c r="K111" s="45"/>
      <c r="L111" s="46"/>
      <c r="M111" s="8"/>
      <c r="N111" s="8"/>
      <c r="O111" s="8"/>
      <c r="P111" s="8"/>
      <c r="Q111" s="56"/>
      <c r="R111" s="56"/>
      <c r="S111" s="8"/>
      <c r="T111" s="7"/>
      <c r="U111" s="8"/>
      <c r="V111" s="8"/>
      <c r="W111" s="8"/>
      <c r="X111" s="44"/>
      <c r="Y111" s="8"/>
      <c r="Z111" s="8"/>
      <c r="AA111" s="8"/>
      <c r="AB111" s="8"/>
      <c r="AC111" s="8"/>
      <c r="AD111" s="8"/>
      <c r="AE111" s="8"/>
      <c r="AF111" s="8"/>
      <c r="AG111" s="8"/>
      <c r="AH111" s="8"/>
      <c r="AI111" s="8"/>
      <c r="AJ111" s="8"/>
      <c r="AK111" s="8"/>
      <c r="AL111" s="8"/>
      <c r="AM111" s="8"/>
      <c r="AN111" s="8"/>
      <c r="AO111" s="8"/>
      <c r="AP111" s="3"/>
      <c r="AQ111" s="8"/>
      <c r="AR111" s="8"/>
      <c r="AS111" s="43"/>
      <c r="AT111" s="43"/>
      <c r="AU111" s="43"/>
      <c r="AV111" s="43"/>
      <c r="AW111" s="43"/>
      <c r="AX111" s="43"/>
      <c r="AY111" s="43"/>
      <c r="AZ111" s="43"/>
      <c r="BA111" s="43"/>
      <c r="BB111" s="43"/>
      <c r="BC111" s="43"/>
      <c r="BD111" s="43"/>
      <c r="BE111" s="43"/>
      <c r="BF111" s="43"/>
      <c r="BG111" s="43"/>
      <c r="BH111" s="43"/>
      <c r="BI111" s="43"/>
      <c r="BJ111" s="43"/>
      <c r="BK111" s="43"/>
      <c r="BL111" s="43"/>
    </row>
    <row r="112" spans="1:64" ht="15.75" customHeight="1">
      <c r="A112" s="4"/>
      <c r="B112" s="4"/>
      <c r="C112" s="4"/>
      <c r="D112" s="4"/>
      <c r="E112" s="3"/>
      <c r="F112" s="3"/>
      <c r="G112" s="7"/>
      <c r="H112" s="43"/>
      <c r="I112" s="43"/>
      <c r="J112" s="44"/>
      <c r="K112" s="45"/>
      <c r="L112" s="46"/>
      <c r="M112" s="8"/>
      <c r="N112" s="8"/>
      <c r="O112" s="8"/>
      <c r="P112" s="8"/>
      <c r="Q112" s="56"/>
      <c r="R112" s="56"/>
      <c r="S112" s="8"/>
      <c r="T112" s="7"/>
      <c r="U112" s="8"/>
      <c r="V112" s="8"/>
      <c r="W112" s="8"/>
      <c r="X112" s="44"/>
      <c r="Y112" s="8"/>
      <c r="Z112" s="8"/>
      <c r="AA112" s="8"/>
      <c r="AB112" s="8"/>
      <c r="AC112" s="8"/>
      <c r="AD112" s="8"/>
      <c r="AE112" s="8"/>
      <c r="AF112" s="8"/>
      <c r="AG112" s="8"/>
      <c r="AH112" s="8"/>
      <c r="AI112" s="8"/>
      <c r="AJ112" s="8"/>
      <c r="AK112" s="8"/>
      <c r="AL112" s="8"/>
      <c r="AM112" s="8"/>
      <c r="AN112" s="8"/>
      <c r="AO112" s="8"/>
      <c r="AP112" s="3"/>
      <c r="AQ112" s="8"/>
      <c r="AR112" s="8"/>
      <c r="AS112" s="43"/>
      <c r="AT112" s="43"/>
      <c r="AU112" s="43"/>
      <c r="AV112" s="43"/>
      <c r="AW112" s="43"/>
      <c r="AX112" s="43"/>
      <c r="AY112" s="43"/>
      <c r="AZ112" s="43"/>
      <c r="BA112" s="43"/>
      <c r="BB112" s="43"/>
      <c r="BC112" s="43"/>
      <c r="BD112" s="43"/>
      <c r="BE112" s="43"/>
      <c r="BF112" s="43"/>
      <c r="BG112" s="43"/>
      <c r="BH112" s="43"/>
      <c r="BI112" s="43"/>
      <c r="BJ112" s="43"/>
      <c r="BK112" s="43"/>
      <c r="BL112" s="43"/>
    </row>
    <row r="113" spans="1:64" ht="15.75" customHeight="1">
      <c r="A113" s="4"/>
      <c r="B113" s="4"/>
      <c r="C113" s="4"/>
      <c r="D113" s="4"/>
      <c r="E113" s="3"/>
      <c r="F113" s="3"/>
      <c r="G113" s="7"/>
      <c r="H113" s="43"/>
      <c r="I113" s="43"/>
      <c r="J113" s="44"/>
      <c r="K113" s="45"/>
      <c r="L113" s="46"/>
      <c r="M113" s="8"/>
      <c r="N113" s="8"/>
      <c r="O113" s="8"/>
      <c r="P113" s="8"/>
      <c r="Q113" s="56"/>
      <c r="R113" s="56"/>
      <c r="S113" s="8"/>
      <c r="T113" s="7"/>
      <c r="U113" s="8"/>
      <c r="V113" s="8"/>
      <c r="W113" s="8"/>
      <c r="X113" s="44"/>
      <c r="Y113" s="8"/>
      <c r="Z113" s="8"/>
      <c r="AA113" s="8"/>
      <c r="AB113" s="8"/>
      <c r="AC113" s="8"/>
      <c r="AD113" s="8"/>
      <c r="AE113" s="8"/>
      <c r="AF113" s="8"/>
      <c r="AG113" s="8"/>
      <c r="AH113" s="8"/>
      <c r="AI113" s="8"/>
      <c r="AJ113" s="8"/>
      <c r="AK113" s="8"/>
      <c r="AL113" s="8"/>
      <c r="AM113" s="8"/>
      <c r="AN113" s="8"/>
      <c r="AO113" s="8"/>
      <c r="AP113" s="3"/>
      <c r="AQ113" s="8"/>
      <c r="AR113" s="8"/>
      <c r="AS113" s="43"/>
      <c r="AT113" s="43"/>
      <c r="AU113" s="43"/>
      <c r="AV113" s="43"/>
      <c r="AW113" s="43"/>
      <c r="AX113" s="43"/>
      <c r="AY113" s="43"/>
      <c r="AZ113" s="43"/>
      <c r="BA113" s="43"/>
      <c r="BB113" s="43"/>
      <c r="BC113" s="43"/>
      <c r="BD113" s="43"/>
      <c r="BE113" s="43"/>
      <c r="BF113" s="43"/>
      <c r="BG113" s="43"/>
      <c r="BH113" s="43"/>
      <c r="BI113" s="43"/>
      <c r="BJ113" s="43"/>
      <c r="BK113" s="43"/>
      <c r="BL113" s="43"/>
    </row>
    <row r="114" spans="1:64" ht="15.75" customHeight="1">
      <c r="A114" s="4"/>
      <c r="B114" s="4"/>
      <c r="C114" s="4"/>
      <c r="D114" s="4"/>
      <c r="E114" s="3"/>
      <c r="F114" s="3"/>
      <c r="G114" s="7"/>
      <c r="H114" s="43"/>
      <c r="I114" s="43"/>
      <c r="J114" s="44"/>
      <c r="K114" s="45"/>
      <c r="L114" s="46"/>
      <c r="M114" s="8"/>
      <c r="N114" s="8"/>
      <c r="O114" s="8"/>
      <c r="P114" s="8"/>
      <c r="Q114" s="56"/>
      <c r="R114" s="56"/>
      <c r="S114" s="8"/>
      <c r="T114" s="7"/>
      <c r="U114" s="8"/>
      <c r="V114" s="8"/>
      <c r="W114" s="8"/>
      <c r="X114" s="44"/>
      <c r="Y114" s="8"/>
      <c r="Z114" s="8"/>
      <c r="AA114" s="8"/>
      <c r="AB114" s="8"/>
      <c r="AC114" s="8"/>
      <c r="AD114" s="8"/>
      <c r="AE114" s="8"/>
      <c r="AF114" s="8"/>
      <c r="AG114" s="8"/>
      <c r="AH114" s="8"/>
      <c r="AI114" s="8"/>
      <c r="AJ114" s="8"/>
      <c r="AK114" s="8"/>
      <c r="AL114" s="8"/>
      <c r="AM114" s="8"/>
      <c r="AN114" s="8"/>
      <c r="AO114" s="8"/>
      <c r="AP114" s="3"/>
      <c r="AQ114" s="8"/>
      <c r="AR114" s="8"/>
      <c r="AS114" s="43"/>
      <c r="AT114" s="43"/>
      <c r="AU114" s="43"/>
      <c r="AV114" s="43"/>
      <c r="AW114" s="43"/>
      <c r="AX114" s="43"/>
      <c r="AY114" s="43"/>
      <c r="AZ114" s="43"/>
      <c r="BA114" s="43"/>
      <c r="BB114" s="43"/>
      <c r="BC114" s="43"/>
      <c r="BD114" s="43"/>
      <c r="BE114" s="43"/>
      <c r="BF114" s="43"/>
      <c r="BG114" s="43"/>
      <c r="BH114" s="43"/>
      <c r="BI114" s="43"/>
      <c r="BJ114" s="43"/>
      <c r="BK114" s="43"/>
      <c r="BL114" s="43"/>
    </row>
    <row r="115" spans="1:64" ht="15.75" customHeight="1">
      <c r="A115" s="4"/>
      <c r="B115" s="4"/>
      <c r="C115" s="4"/>
      <c r="D115" s="4"/>
      <c r="E115" s="3"/>
      <c r="F115" s="3"/>
      <c r="G115" s="7"/>
      <c r="H115" s="43"/>
      <c r="I115" s="43"/>
      <c r="J115" s="44"/>
      <c r="K115" s="45"/>
      <c r="L115" s="46"/>
      <c r="M115" s="8"/>
      <c r="N115" s="8"/>
      <c r="O115" s="8"/>
      <c r="P115" s="8"/>
      <c r="Q115" s="56"/>
      <c r="R115" s="56"/>
      <c r="S115" s="8"/>
      <c r="T115" s="7"/>
      <c r="U115" s="8"/>
      <c r="V115" s="8"/>
      <c r="W115" s="8"/>
      <c r="X115" s="44"/>
      <c r="Y115" s="8"/>
      <c r="Z115" s="8"/>
      <c r="AA115" s="8"/>
      <c r="AB115" s="8"/>
      <c r="AC115" s="8"/>
      <c r="AD115" s="8"/>
      <c r="AE115" s="8"/>
      <c r="AF115" s="8"/>
      <c r="AG115" s="8"/>
      <c r="AH115" s="8"/>
      <c r="AI115" s="8"/>
      <c r="AJ115" s="8"/>
      <c r="AK115" s="8"/>
      <c r="AL115" s="8"/>
      <c r="AM115" s="8"/>
      <c r="AN115" s="8"/>
      <c r="AO115" s="8"/>
      <c r="AP115" s="3"/>
      <c r="AQ115" s="8"/>
      <c r="AR115" s="8"/>
      <c r="AS115" s="43"/>
      <c r="AT115" s="43"/>
      <c r="AU115" s="43"/>
      <c r="AV115" s="43"/>
      <c r="AW115" s="43"/>
      <c r="AX115" s="43"/>
      <c r="AY115" s="43"/>
      <c r="AZ115" s="43"/>
      <c r="BA115" s="43"/>
      <c r="BB115" s="43"/>
      <c r="BC115" s="43"/>
      <c r="BD115" s="43"/>
      <c r="BE115" s="43"/>
      <c r="BF115" s="43"/>
      <c r="BG115" s="43"/>
      <c r="BH115" s="43"/>
      <c r="BI115" s="43"/>
      <c r="BJ115" s="43"/>
      <c r="BK115" s="43"/>
      <c r="BL115" s="43"/>
    </row>
    <row r="116" spans="1:64" ht="15.75" customHeight="1">
      <c r="A116" s="4"/>
      <c r="B116" s="4"/>
      <c r="C116" s="4"/>
      <c r="D116" s="4"/>
      <c r="E116" s="3"/>
      <c r="F116" s="3"/>
      <c r="G116" s="7"/>
      <c r="H116" s="43"/>
      <c r="I116" s="43"/>
      <c r="J116" s="44"/>
      <c r="K116" s="45"/>
      <c r="L116" s="46"/>
      <c r="M116" s="8"/>
      <c r="N116" s="8"/>
      <c r="O116" s="8"/>
      <c r="P116" s="8"/>
      <c r="Q116" s="56"/>
      <c r="R116" s="56"/>
      <c r="S116" s="8"/>
      <c r="T116" s="7"/>
      <c r="U116" s="8"/>
      <c r="V116" s="8"/>
      <c r="W116" s="8"/>
      <c r="X116" s="44"/>
      <c r="Y116" s="8"/>
      <c r="Z116" s="8"/>
      <c r="AA116" s="8"/>
      <c r="AB116" s="8"/>
      <c r="AC116" s="8"/>
      <c r="AD116" s="8"/>
      <c r="AE116" s="8"/>
      <c r="AF116" s="8"/>
      <c r="AG116" s="8"/>
      <c r="AH116" s="8"/>
      <c r="AI116" s="8"/>
      <c r="AJ116" s="8"/>
      <c r="AK116" s="8"/>
      <c r="AL116" s="8"/>
      <c r="AM116" s="8"/>
      <c r="AN116" s="8"/>
      <c r="AO116" s="8"/>
      <c r="AP116" s="3"/>
      <c r="AQ116" s="8"/>
      <c r="AR116" s="8"/>
      <c r="AS116" s="43"/>
      <c r="AT116" s="43"/>
      <c r="AU116" s="43"/>
      <c r="AV116" s="43"/>
      <c r="AW116" s="43"/>
      <c r="AX116" s="43"/>
      <c r="AY116" s="43"/>
      <c r="AZ116" s="43"/>
      <c r="BA116" s="43"/>
      <c r="BB116" s="43"/>
      <c r="BC116" s="43"/>
      <c r="BD116" s="43"/>
      <c r="BE116" s="43"/>
      <c r="BF116" s="43"/>
      <c r="BG116" s="43"/>
      <c r="BH116" s="43"/>
      <c r="BI116" s="43"/>
      <c r="BJ116" s="43"/>
      <c r="BK116" s="43"/>
      <c r="BL116" s="43"/>
    </row>
  </sheetData>
  <customSheetViews>
    <customSheetView guid="{2A315970-D14D-442D-AEE5-7DC1C9CD3F6D}" filter="1" showAutoFilter="1">
      <pageMargins left="0.7" right="0.7" top="0.75" bottom="0.75" header="0.3" footer="0.3"/>
      <autoFilter ref="A1:D76" xr:uid="{00000000-0000-0000-0000-000000000000}"/>
    </customSheetView>
  </customSheetViews>
  <mergeCells count="3">
    <mergeCell ref="BI1:BJ1"/>
    <mergeCell ref="BK1:BL1"/>
    <mergeCell ref="AQ102:AS10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D9EEB"/>
  </sheetPr>
  <dimension ref="A1:AF353"/>
  <sheetViews>
    <sheetView tabSelected="1" workbookViewId="0">
      <pane xSplit="4" ySplit="2" topLeftCell="X3" activePane="bottomRight" state="frozen"/>
      <selection pane="topRight" activeCell="E1" sqref="E1"/>
      <selection pane="bottomLeft" activeCell="A3" sqref="A3"/>
      <selection pane="bottomRight" activeCell="AB3" sqref="AB3"/>
    </sheetView>
  </sheetViews>
  <sheetFormatPr defaultColWidth="14.42578125" defaultRowHeight="15" customHeight="1"/>
  <cols>
    <col min="1" max="1" width="10.7109375" customWidth="1"/>
    <col min="2" max="2" width="5.28515625" customWidth="1"/>
    <col min="3" max="3" width="28.85546875" customWidth="1"/>
    <col min="4" max="4" width="2.140625" customWidth="1"/>
    <col min="5" max="5" width="4.42578125" customWidth="1"/>
    <col min="6" max="6" width="5.85546875" customWidth="1"/>
    <col min="7" max="7" width="4.28515625" customWidth="1"/>
    <col min="8" max="8" width="20.140625" customWidth="1"/>
    <col min="9" max="9" width="8.85546875" customWidth="1"/>
    <col min="10" max="11" width="23.5703125" customWidth="1"/>
    <col min="12" max="13" width="20.5703125" customWidth="1"/>
    <col min="14" max="14" width="7.140625" customWidth="1"/>
    <col min="15" max="15" width="16.5703125" customWidth="1"/>
    <col min="16" max="16" width="8.85546875" customWidth="1"/>
    <col min="17" max="17" width="5.140625" customWidth="1"/>
    <col min="18" max="18" width="6.140625" customWidth="1"/>
    <col min="19" max="19" width="7.42578125" customWidth="1"/>
    <col min="20" max="20" width="7.5703125" customWidth="1"/>
    <col min="21" max="21" width="6.7109375" customWidth="1"/>
    <col min="22" max="22" width="6" customWidth="1"/>
    <col min="23" max="23" width="8" customWidth="1"/>
    <col min="24" max="24" width="17.5703125" customWidth="1"/>
    <col min="25" max="25" width="40.28515625" customWidth="1"/>
    <col min="26" max="27" width="8.85546875" customWidth="1"/>
    <col min="28" max="28" width="8.28515625" customWidth="1"/>
    <col min="29" max="30" width="8.85546875" customWidth="1"/>
    <col min="31" max="31" width="22.28515625" customWidth="1"/>
    <col min="32" max="32" width="18.7109375" customWidth="1"/>
  </cols>
  <sheetData>
    <row r="1" spans="1:32" ht="15" customHeight="1">
      <c r="A1" s="89" t="s">
        <v>60</v>
      </c>
      <c r="B1" s="90"/>
      <c r="C1" s="90"/>
      <c r="D1" s="90"/>
      <c r="E1" s="91" t="s">
        <v>215</v>
      </c>
      <c r="F1" s="91"/>
      <c r="G1" s="91"/>
      <c r="H1" s="92"/>
      <c r="I1" s="92"/>
      <c r="J1" s="92"/>
      <c r="K1" s="92"/>
      <c r="L1" s="92"/>
      <c r="M1" s="92"/>
      <c r="N1" s="92"/>
      <c r="O1" s="93" t="s">
        <v>216</v>
      </c>
      <c r="P1" s="94"/>
      <c r="Q1" s="94"/>
      <c r="R1" s="95"/>
      <c r="S1" s="94"/>
      <c r="T1" s="96"/>
      <c r="U1" s="96"/>
      <c r="V1" s="97"/>
      <c r="W1" s="97"/>
      <c r="X1" s="98" t="s">
        <v>217</v>
      </c>
      <c r="Y1" s="98"/>
      <c r="Z1" s="99" t="s">
        <v>218</v>
      </c>
      <c r="AA1" s="99"/>
      <c r="AB1" s="100" t="s">
        <v>219</v>
      </c>
      <c r="AC1" s="101"/>
      <c r="AD1" s="102" t="s">
        <v>220</v>
      </c>
      <c r="AE1" s="102"/>
      <c r="AF1" s="103"/>
    </row>
    <row r="2" spans="1:32" ht="15" customHeight="1">
      <c r="A2" s="104" t="s">
        <v>1</v>
      </c>
      <c r="B2" s="104" t="s">
        <v>2</v>
      </c>
      <c r="C2" s="104" t="s">
        <v>3</v>
      </c>
      <c r="D2" s="105" t="s">
        <v>221</v>
      </c>
      <c r="E2" s="104" t="s">
        <v>222</v>
      </c>
      <c r="F2" s="104" t="s">
        <v>223</v>
      </c>
      <c r="G2" s="104" t="s">
        <v>224</v>
      </c>
      <c r="H2" s="104" t="s">
        <v>204</v>
      </c>
      <c r="I2" s="104" t="s">
        <v>205</v>
      </c>
      <c r="J2" s="104" t="s">
        <v>225</v>
      </c>
      <c r="K2" s="104" t="s">
        <v>226</v>
      </c>
      <c r="L2" s="104" t="s">
        <v>227</v>
      </c>
      <c r="M2" s="104" t="s">
        <v>228</v>
      </c>
      <c r="N2" s="104" t="s">
        <v>229</v>
      </c>
      <c r="O2" s="104" t="s">
        <v>5</v>
      </c>
      <c r="P2" s="104" t="s">
        <v>106</v>
      </c>
      <c r="Q2" s="104" t="s">
        <v>107</v>
      </c>
      <c r="R2" s="104" t="s">
        <v>108</v>
      </c>
      <c r="S2" s="104" t="s">
        <v>109</v>
      </c>
      <c r="T2" s="104" t="s">
        <v>110</v>
      </c>
      <c r="U2" s="104" t="s">
        <v>111</v>
      </c>
      <c r="V2" s="104" t="s">
        <v>112</v>
      </c>
      <c r="W2" s="104" t="s">
        <v>113</v>
      </c>
      <c r="X2" s="106" t="s">
        <v>114</v>
      </c>
      <c r="Y2" s="106" t="s">
        <v>115</v>
      </c>
      <c r="Z2" s="106" t="s">
        <v>230</v>
      </c>
      <c r="AA2" s="106" t="s">
        <v>231</v>
      </c>
      <c r="AB2" s="104" t="s">
        <v>232</v>
      </c>
      <c r="AC2" s="106" t="s">
        <v>233</v>
      </c>
      <c r="AD2" s="106" t="s">
        <v>234</v>
      </c>
      <c r="AE2" s="106" t="s">
        <v>235</v>
      </c>
      <c r="AF2" s="107" t="s">
        <v>236</v>
      </c>
    </row>
    <row r="3" spans="1:32" ht="15" customHeight="1">
      <c r="A3" s="108" t="s">
        <v>57</v>
      </c>
      <c r="B3" s="108">
        <v>2014</v>
      </c>
      <c r="C3" s="108" t="s">
        <v>58</v>
      </c>
      <c r="D3" s="109">
        <v>0</v>
      </c>
      <c r="E3" s="110">
        <v>1</v>
      </c>
      <c r="F3" s="110">
        <v>57</v>
      </c>
      <c r="G3" s="3" t="s">
        <v>237</v>
      </c>
      <c r="H3" s="3" t="s">
        <v>159</v>
      </c>
      <c r="I3" s="110" t="s">
        <v>174</v>
      </c>
      <c r="J3" s="110" t="s">
        <v>238</v>
      </c>
      <c r="K3" s="110" t="s">
        <v>239</v>
      </c>
      <c r="M3" s="111"/>
      <c r="N3" s="110">
        <v>20</v>
      </c>
      <c r="O3" s="3" t="s">
        <v>24</v>
      </c>
      <c r="P3" s="110">
        <v>1</v>
      </c>
      <c r="Q3" s="112"/>
      <c r="R3" s="111"/>
      <c r="S3" s="111"/>
      <c r="T3" s="111"/>
      <c r="U3" s="111"/>
      <c r="V3" s="110">
        <v>18</v>
      </c>
      <c r="W3" s="113">
        <v>3</v>
      </c>
      <c r="X3" s="114" t="s">
        <v>155</v>
      </c>
      <c r="Y3" s="115" t="s">
        <v>156</v>
      </c>
      <c r="Z3" s="116">
        <v>2.5</v>
      </c>
      <c r="AA3" s="110">
        <v>0.56000000000000005</v>
      </c>
      <c r="AB3" s="110">
        <v>3.58</v>
      </c>
      <c r="AC3" s="110">
        <v>0.8</v>
      </c>
      <c r="AD3" s="117"/>
      <c r="AE3" s="118"/>
      <c r="AF3" s="3" t="s">
        <v>240</v>
      </c>
    </row>
    <row r="4" spans="1:32" ht="15.75" customHeight="1">
      <c r="A4" s="108" t="s">
        <v>57</v>
      </c>
      <c r="B4" s="108">
        <v>2014</v>
      </c>
      <c r="C4" s="108" t="s">
        <v>58</v>
      </c>
      <c r="D4" s="109">
        <v>0</v>
      </c>
      <c r="E4" s="3">
        <v>2</v>
      </c>
      <c r="F4" s="3">
        <v>50</v>
      </c>
      <c r="G4" s="3" t="s">
        <v>237</v>
      </c>
      <c r="H4" s="3" t="s">
        <v>159</v>
      </c>
      <c r="I4" s="3" t="s">
        <v>174</v>
      </c>
      <c r="J4" s="3" t="s">
        <v>238</v>
      </c>
      <c r="K4" s="3" t="s">
        <v>196</v>
      </c>
      <c r="L4" s="8"/>
      <c r="M4" s="8"/>
      <c r="N4" s="3">
        <v>24</v>
      </c>
      <c r="O4" s="3" t="s">
        <v>24</v>
      </c>
      <c r="P4" s="110">
        <v>1</v>
      </c>
      <c r="Q4" s="3"/>
      <c r="R4" s="8"/>
      <c r="S4" s="8"/>
      <c r="T4" s="8"/>
      <c r="U4" s="8"/>
      <c r="V4" s="110">
        <v>18</v>
      </c>
      <c r="W4" s="113">
        <v>3</v>
      </c>
      <c r="X4" s="114" t="s">
        <v>155</v>
      </c>
      <c r="Y4" s="115" t="s">
        <v>156</v>
      </c>
      <c r="Z4" s="11">
        <v>2.92</v>
      </c>
      <c r="AA4" s="11">
        <v>0.69</v>
      </c>
      <c r="AB4" s="11">
        <v>3.95</v>
      </c>
      <c r="AC4" s="11">
        <v>0.94</v>
      </c>
      <c r="AD4" s="119"/>
      <c r="AE4" s="120"/>
      <c r="AF4" s="121"/>
    </row>
    <row r="5" spans="1:32" ht="15.75" customHeight="1">
      <c r="A5" s="7" t="s">
        <v>57</v>
      </c>
      <c r="B5" s="7">
        <v>2014</v>
      </c>
      <c r="C5" s="9" t="s">
        <v>58</v>
      </c>
      <c r="D5" s="122">
        <v>0</v>
      </c>
      <c r="E5" s="3">
        <v>3</v>
      </c>
      <c r="F5" s="3">
        <v>48</v>
      </c>
      <c r="G5" s="3" t="s">
        <v>237</v>
      </c>
      <c r="H5" s="3" t="s">
        <v>159</v>
      </c>
      <c r="I5" s="3" t="s">
        <v>174</v>
      </c>
      <c r="J5" s="3" t="s">
        <v>238</v>
      </c>
      <c r="K5" s="3" t="s">
        <v>239</v>
      </c>
      <c r="L5" s="8"/>
      <c r="M5" s="8"/>
      <c r="N5" s="3">
        <v>21</v>
      </c>
      <c r="O5" s="3" t="s">
        <v>24</v>
      </c>
      <c r="P5" s="110">
        <v>1</v>
      </c>
      <c r="Q5" s="3"/>
      <c r="R5" s="8"/>
      <c r="S5" s="8"/>
      <c r="T5" s="8"/>
      <c r="U5" s="8"/>
      <c r="V5" s="110">
        <v>18</v>
      </c>
      <c r="W5" s="113">
        <v>3</v>
      </c>
      <c r="X5" s="19" t="s">
        <v>155</v>
      </c>
      <c r="Y5" s="19" t="s">
        <v>156</v>
      </c>
      <c r="Z5" s="11">
        <v>2.08</v>
      </c>
      <c r="AA5" s="123">
        <f t="shared" ref="AA5:AA8" si="0">Z5/4.5</f>
        <v>0.46222222222222226</v>
      </c>
      <c r="AB5" s="11">
        <v>4.22</v>
      </c>
      <c r="AC5" s="123">
        <f t="shared" ref="AC5:AC8" si="1">AB5/4.5</f>
        <v>0.93777777777777771</v>
      </c>
      <c r="AD5" s="124"/>
      <c r="AE5" s="125"/>
      <c r="AF5" s="3" t="s">
        <v>240</v>
      </c>
    </row>
    <row r="6" spans="1:32" ht="15.75" customHeight="1">
      <c r="A6" s="7" t="s">
        <v>57</v>
      </c>
      <c r="B6" s="7">
        <v>2014</v>
      </c>
      <c r="C6" s="9" t="s">
        <v>58</v>
      </c>
      <c r="D6" s="122">
        <v>0</v>
      </c>
      <c r="E6" s="3">
        <v>1</v>
      </c>
      <c r="F6" s="3">
        <v>57</v>
      </c>
      <c r="G6" s="3" t="s">
        <v>237</v>
      </c>
      <c r="H6" s="3" t="s">
        <v>159</v>
      </c>
      <c r="I6" s="3" t="s">
        <v>174</v>
      </c>
      <c r="J6" s="3" t="s">
        <v>238</v>
      </c>
      <c r="K6" s="3" t="s">
        <v>239</v>
      </c>
      <c r="L6" s="8"/>
      <c r="M6" s="8"/>
      <c r="N6" s="3">
        <v>20</v>
      </c>
      <c r="O6" s="3" t="s">
        <v>24</v>
      </c>
      <c r="P6" s="110">
        <v>1</v>
      </c>
      <c r="Q6" s="8"/>
      <c r="R6" s="8"/>
      <c r="S6" s="8"/>
      <c r="T6" s="8"/>
      <c r="U6" s="8"/>
      <c r="V6" s="110">
        <v>18</v>
      </c>
      <c r="W6" s="113">
        <v>3</v>
      </c>
      <c r="X6" s="19" t="s">
        <v>157</v>
      </c>
      <c r="Y6" s="19" t="s">
        <v>156</v>
      </c>
      <c r="Z6" s="11">
        <v>2.12</v>
      </c>
      <c r="AA6" s="123">
        <f t="shared" si="0"/>
        <v>0.47111111111111115</v>
      </c>
      <c r="AB6" s="11">
        <v>3.1</v>
      </c>
      <c r="AC6" s="123">
        <f t="shared" si="1"/>
        <v>0.68888888888888888</v>
      </c>
      <c r="AD6" s="124"/>
      <c r="AE6" s="125"/>
      <c r="AF6" s="3" t="s">
        <v>240</v>
      </c>
    </row>
    <row r="7" spans="1:32" ht="15.75" customHeight="1">
      <c r="A7" s="7" t="s">
        <v>57</v>
      </c>
      <c r="B7" s="7">
        <v>2014</v>
      </c>
      <c r="C7" s="9" t="s">
        <v>58</v>
      </c>
      <c r="D7" s="122">
        <v>0</v>
      </c>
      <c r="E7" s="3">
        <v>2</v>
      </c>
      <c r="F7" s="3">
        <v>50</v>
      </c>
      <c r="G7" s="3" t="s">
        <v>237</v>
      </c>
      <c r="H7" s="3" t="s">
        <v>159</v>
      </c>
      <c r="I7" s="3" t="s">
        <v>174</v>
      </c>
      <c r="J7" s="3" t="s">
        <v>238</v>
      </c>
      <c r="K7" s="3" t="s">
        <v>196</v>
      </c>
      <c r="L7" s="8"/>
      <c r="M7" s="8"/>
      <c r="N7" s="3">
        <v>24</v>
      </c>
      <c r="O7" s="3" t="s">
        <v>24</v>
      </c>
      <c r="P7" s="110">
        <v>1</v>
      </c>
      <c r="Q7" s="8"/>
      <c r="R7" s="8"/>
      <c r="S7" s="8"/>
      <c r="T7" s="8"/>
      <c r="U7" s="8"/>
      <c r="V7" s="110">
        <v>18</v>
      </c>
      <c r="W7" s="113">
        <v>3</v>
      </c>
      <c r="X7" s="19" t="s">
        <v>157</v>
      </c>
      <c r="Y7" s="19" t="s">
        <v>156</v>
      </c>
      <c r="Z7" s="11">
        <v>2.38</v>
      </c>
      <c r="AA7" s="123">
        <f t="shared" si="0"/>
        <v>0.52888888888888885</v>
      </c>
      <c r="AB7" s="11">
        <v>3.08</v>
      </c>
      <c r="AC7" s="123">
        <f t="shared" si="1"/>
        <v>0.68444444444444441</v>
      </c>
      <c r="AD7" s="8"/>
      <c r="AE7" s="125"/>
      <c r="AF7" s="3" t="s">
        <v>240</v>
      </c>
    </row>
    <row r="8" spans="1:32" ht="15.75" customHeight="1">
      <c r="A8" s="7" t="s">
        <v>57</v>
      </c>
      <c r="B8" s="7">
        <v>2014</v>
      </c>
      <c r="C8" s="9" t="s">
        <v>58</v>
      </c>
      <c r="D8" s="122">
        <v>0</v>
      </c>
      <c r="E8" s="3">
        <v>3</v>
      </c>
      <c r="F8" s="3">
        <v>48</v>
      </c>
      <c r="G8" s="3" t="s">
        <v>237</v>
      </c>
      <c r="H8" s="3" t="s">
        <v>159</v>
      </c>
      <c r="I8" s="3" t="s">
        <v>174</v>
      </c>
      <c r="J8" s="3" t="s">
        <v>238</v>
      </c>
      <c r="K8" s="3" t="s">
        <v>239</v>
      </c>
      <c r="L8" s="8"/>
      <c r="M8" s="8"/>
      <c r="N8" s="3">
        <v>21</v>
      </c>
      <c r="O8" s="3" t="s">
        <v>24</v>
      </c>
      <c r="P8" s="110">
        <v>1</v>
      </c>
      <c r="Q8" s="8"/>
      <c r="R8" s="8"/>
      <c r="S8" s="8"/>
      <c r="T8" s="8"/>
      <c r="U8" s="8"/>
      <c r="V8" s="110">
        <v>18</v>
      </c>
      <c r="W8" s="113">
        <v>3</v>
      </c>
      <c r="X8" s="19" t="s">
        <v>157</v>
      </c>
      <c r="Y8" s="19" t="s">
        <v>156</v>
      </c>
      <c r="Z8" s="11">
        <v>2.5</v>
      </c>
      <c r="AA8" s="123">
        <f t="shared" si="0"/>
        <v>0.55555555555555558</v>
      </c>
      <c r="AB8" s="11">
        <v>3.85</v>
      </c>
      <c r="AC8" s="123">
        <f t="shared" si="1"/>
        <v>0.85555555555555562</v>
      </c>
      <c r="AD8" s="8"/>
      <c r="AE8" s="125"/>
      <c r="AF8" s="3" t="s">
        <v>240</v>
      </c>
    </row>
    <row r="9" spans="1:32" ht="1.5" customHeight="1">
      <c r="A9" s="7"/>
      <c r="B9" s="7"/>
      <c r="C9" s="9"/>
      <c r="D9" s="122"/>
      <c r="E9" s="3"/>
      <c r="F9" s="8"/>
      <c r="G9" s="8"/>
      <c r="H9" s="8"/>
      <c r="I9" s="8"/>
      <c r="J9" s="8"/>
      <c r="K9" s="8"/>
      <c r="L9" s="8"/>
      <c r="M9" s="8"/>
      <c r="N9" s="8"/>
      <c r="O9" s="8"/>
      <c r="P9" s="8"/>
      <c r="Q9" s="8"/>
      <c r="R9" s="8"/>
      <c r="S9" s="8"/>
      <c r="T9" s="8"/>
      <c r="U9" s="8"/>
      <c r="V9" s="8"/>
      <c r="W9" s="8"/>
      <c r="X9" s="19"/>
      <c r="Y9" s="126" t="s">
        <v>144</v>
      </c>
      <c r="Z9" s="8"/>
      <c r="AA9" s="43"/>
      <c r="AB9" s="8"/>
      <c r="AC9" s="43"/>
      <c r="AD9" s="3"/>
      <c r="AE9" s="125"/>
      <c r="AF9" s="3" t="s">
        <v>240</v>
      </c>
    </row>
    <row r="10" spans="1:32" ht="15.75" customHeight="1">
      <c r="A10" s="2" t="s">
        <v>37</v>
      </c>
      <c r="B10" s="2">
        <v>1985</v>
      </c>
      <c r="C10" s="4" t="s">
        <v>38</v>
      </c>
      <c r="D10" s="122">
        <v>0</v>
      </c>
      <c r="E10" s="3">
        <v>1</v>
      </c>
      <c r="F10" s="3">
        <v>62</v>
      </c>
      <c r="G10" s="8"/>
      <c r="H10" s="8"/>
      <c r="I10" s="8"/>
      <c r="J10" s="8"/>
      <c r="K10" s="8"/>
      <c r="L10" s="8"/>
      <c r="M10" s="8"/>
      <c r="N10" s="3">
        <v>0</v>
      </c>
      <c r="O10" s="3" t="s">
        <v>24</v>
      </c>
      <c r="P10" s="110">
        <v>1</v>
      </c>
      <c r="Q10" s="8"/>
      <c r="R10" s="8"/>
      <c r="S10" s="8"/>
      <c r="T10" s="8"/>
      <c r="U10" s="8"/>
      <c r="V10" s="3" t="s">
        <v>138</v>
      </c>
      <c r="W10" s="3" t="s">
        <v>138</v>
      </c>
      <c r="X10" s="127" t="s">
        <v>139</v>
      </c>
      <c r="Y10" s="19" t="s">
        <v>140</v>
      </c>
      <c r="Z10" s="3">
        <v>1</v>
      </c>
      <c r="AA10" s="43">
        <f t="shared" ref="AA10:AA33" si="2">(Z10-0)/(7-0)</f>
        <v>0.14285714285714285</v>
      </c>
      <c r="AB10" s="3">
        <v>5</v>
      </c>
      <c r="AC10" s="43">
        <f t="shared" ref="AC10:AC33" si="3">(AB10-0)/(7-0)</f>
        <v>0.7142857142857143</v>
      </c>
      <c r="AD10" s="8"/>
      <c r="AE10" s="125"/>
      <c r="AF10" s="3" t="s">
        <v>240</v>
      </c>
    </row>
    <row r="11" spans="1:32" ht="15.75" customHeight="1">
      <c r="A11" s="2" t="s">
        <v>37</v>
      </c>
      <c r="B11" s="2">
        <v>1985</v>
      </c>
      <c r="C11" s="4" t="s">
        <v>38</v>
      </c>
      <c r="D11" s="122">
        <v>0</v>
      </c>
      <c r="E11" s="3">
        <v>2</v>
      </c>
      <c r="F11" s="3">
        <v>58</v>
      </c>
      <c r="G11" s="8"/>
      <c r="H11" s="8"/>
      <c r="I11" s="8"/>
      <c r="J11" s="8"/>
      <c r="K11" s="8"/>
      <c r="L11" s="8"/>
      <c r="M11" s="8"/>
      <c r="N11" s="3">
        <v>3</v>
      </c>
      <c r="O11" s="3" t="s">
        <v>24</v>
      </c>
      <c r="P11" s="110">
        <v>1</v>
      </c>
      <c r="Q11" s="8"/>
      <c r="R11" s="8"/>
      <c r="S11" s="8"/>
      <c r="T11" s="8"/>
      <c r="U11" s="8"/>
      <c r="V11" s="3" t="s">
        <v>138</v>
      </c>
      <c r="W11" s="3" t="s">
        <v>138</v>
      </c>
      <c r="X11" s="127" t="s">
        <v>139</v>
      </c>
      <c r="Y11" s="19" t="s">
        <v>140</v>
      </c>
      <c r="Z11" s="3">
        <v>1</v>
      </c>
      <c r="AA11" s="43">
        <f t="shared" si="2"/>
        <v>0.14285714285714285</v>
      </c>
      <c r="AB11" s="3">
        <v>3</v>
      </c>
      <c r="AC11" s="43">
        <f t="shared" si="3"/>
        <v>0.42857142857142855</v>
      </c>
      <c r="AD11" s="8"/>
      <c r="AE11" s="125"/>
      <c r="AF11" s="3" t="s">
        <v>240</v>
      </c>
    </row>
    <row r="12" spans="1:32" ht="15.75" customHeight="1">
      <c r="A12" s="2" t="s">
        <v>37</v>
      </c>
      <c r="B12" s="2">
        <v>1985</v>
      </c>
      <c r="C12" s="4" t="s">
        <v>38</v>
      </c>
      <c r="D12" s="122">
        <v>0</v>
      </c>
      <c r="E12" s="3">
        <v>3</v>
      </c>
      <c r="F12" s="3">
        <v>37</v>
      </c>
      <c r="G12" s="8"/>
      <c r="H12" s="8"/>
      <c r="I12" s="8"/>
      <c r="J12" s="8"/>
      <c r="K12" s="8"/>
      <c r="L12" s="8"/>
      <c r="M12" s="8"/>
      <c r="N12" s="3">
        <v>1</v>
      </c>
      <c r="O12" s="3" t="s">
        <v>24</v>
      </c>
      <c r="P12" s="110">
        <v>1</v>
      </c>
      <c r="Q12" s="8"/>
      <c r="R12" s="8"/>
      <c r="S12" s="8"/>
      <c r="T12" s="8"/>
      <c r="U12" s="8"/>
      <c r="V12" s="3" t="s">
        <v>138</v>
      </c>
      <c r="W12" s="3" t="s">
        <v>138</v>
      </c>
      <c r="X12" s="127" t="s">
        <v>139</v>
      </c>
      <c r="Y12" s="19" t="s">
        <v>140</v>
      </c>
      <c r="Z12" s="3">
        <v>2</v>
      </c>
      <c r="AA12" s="43">
        <f t="shared" si="2"/>
        <v>0.2857142857142857</v>
      </c>
      <c r="AB12" s="3">
        <v>6</v>
      </c>
      <c r="AC12" s="43">
        <f t="shared" si="3"/>
        <v>0.8571428571428571</v>
      </c>
      <c r="AD12" s="8"/>
      <c r="AE12" s="125"/>
      <c r="AF12" s="3" t="s">
        <v>240</v>
      </c>
    </row>
    <row r="13" spans="1:32" ht="15.75" customHeight="1">
      <c r="A13" s="2" t="s">
        <v>37</v>
      </c>
      <c r="B13" s="2">
        <v>1985</v>
      </c>
      <c r="C13" s="4" t="s">
        <v>38</v>
      </c>
      <c r="D13" s="122">
        <v>0</v>
      </c>
      <c r="E13" s="3">
        <v>4</v>
      </c>
      <c r="F13" s="3">
        <v>41</v>
      </c>
      <c r="G13" s="8"/>
      <c r="H13" s="8"/>
      <c r="I13" s="8"/>
      <c r="J13" s="8"/>
      <c r="K13" s="8"/>
      <c r="L13" s="8"/>
      <c r="M13" s="8"/>
      <c r="N13" s="3">
        <v>10</v>
      </c>
      <c r="O13" s="3" t="s">
        <v>24</v>
      </c>
      <c r="P13" s="110">
        <v>1</v>
      </c>
      <c r="Q13" s="8"/>
      <c r="R13" s="8"/>
      <c r="S13" s="8"/>
      <c r="T13" s="8"/>
      <c r="U13" s="8"/>
      <c r="V13" s="3" t="s">
        <v>138</v>
      </c>
      <c r="W13" s="3" t="s">
        <v>138</v>
      </c>
      <c r="X13" s="127" t="s">
        <v>139</v>
      </c>
      <c r="Y13" s="19" t="s">
        <v>140</v>
      </c>
      <c r="Z13" s="3">
        <v>1</v>
      </c>
      <c r="AA13" s="43">
        <f t="shared" si="2"/>
        <v>0.14285714285714285</v>
      </c>
      <c r="AB13" s="3">
        <v>5</v>
      </c>
      <c r="AC13" s="43">
        <f t="shared" si="3"/>
        <v>0.7142857142857143</v>
      </c>
      <c r="AD13" s="8"/>
      <c r="AE13" s="125"/>
      <c r="AF13" s="3" t="s">
        <v>240</v>
      </c>
    </row>
    <row r="14" spans="1:32" ht="15.75" customHeight="1">
      <c r="A14" s="2" t="s">
        <v>37</v>
      </c>
      <c r="B14" s="2">
        <v>1985</v>
      </c>
      <c r="C14" s="4" t="s">
        <v>38</v>
      </c>
      <c r="D14" s="122">
        <v>0</v>
      </c>
      <c r="E14" s="3">
        <v>5</v>
      </c>
      <c r="F14" s="3">
        <v>24</v>
      </c>
      <c r="G14" s="8"/>
      <c r="H14" s="8"/>
      <c r="I14" s="8"/>
      <c r="J14" s="8"/>
      <c r="K14" s="8"/>
      <c r="L14" s="8"/>
      <c r="M14" s="8"/>
      <c r="N14" s="3">
        <v>51</v>
      </c>
      <c r="O14" s="3" t="s">
        <v>24</v>
      </c>
      <c r="P14" s="110">
        <v>1</v>
      </c>
      <c r="Q14" s="8"/>
      <c r="R14" s="8"/>
      <c r="S14" s="8"/>
      <c r="T14" s="8"/>
      <c r="U14" s="8"/>
      <c r="V14" s="3" t="s">
        <v>138</v>
      </c>
      <c r="W14" s="3" t="s">
        <v>138</v>
      </c>
      <c r="X14" s="127" t="s">
        <v>139</v>
      </c>
      <c r="Y14" s="19" t="s">
        <v>140</v>
      </c>
      <c r="Z14" s="3">
        <v>1</v>
      </c>
      <c r="AA14" s="43">
        <f t="shared" si="2"/>
        <v>0.14285714285714285</v>
      </c>
      <c r="AB14" s="3">
        <v>1</v>
      </c>
      <c r="AC14" s="43">
        <f t="shared" si="3"/>
        <v>0.14285714285714285</v>
      </c>
      <c r="AD14" s="8"/>
      <c r="AE14" s="125"/>
      <c r="AF14" s="3" t="s">
        <v>240</v>
      </c>
    </row>
    <row r="15" spans="1:32" ht="15.75" customHeight="1">
      <c r="A15" s="2" t="s">
        <v>37</v>
      </c>
      <c r="B15" s="2">
        <v>1985</v>
      </c>
      <c r="C15" s="4" t="s">
        <v>38</v>
      </c>
      <c r="D15" s="122">
        <v>0</v>
      </c>
      <c r="E15" s="3">
        <v>6</v>
      </c>
      <c r="F15" s="3">
        <v>56</v>
      </c>
      <c r="G15" s="8"/>
      <c r="H15" s="8"/>
      <c r="I15" s="8"/>
      <c r="J15" s="8"/>
      <c r="K15" s="8"/>
      <c r="L15" s="8"/>
      <c r="M15" s="8"/>
      <c r="N15" s="3">
        <v>15</v>
      </c>
      <c r="O15" s="3" t="s">
        <v>24</v>
      </c>
      <c r="P15" s="110">
        <v>1</v>
      </c>
      <c r="Q15" s="8"/>
      <c r="R15" s="8"/>
      <c r="S15" s="8"/>
      <c r="T15" s="8"/>
      <c r="U15" s="8"/>
      <c r="V15" s="3" t="s">
        <v>138</v>
      </c>
      <c r="W15" s="3" t="s">
        <v>138</v>
      </c>
      <c r="X15" s="127" t="s">
        <v>139</v>
      </c>
      <c r="Y15" s="19" t="s">
        <v>140</v>
      </c>
      <c r="Z15" s="3">
        <v>2</v>
      </c>
      <c r="AA15" s="43">
        <f t="shared" si="2"/>
        <v>0.2857142857142857</v>
      </c>
      <c r="AB15" s="3">
        <v>2</v>
      </c>
      <c r="AC15" s="43">
        <f t="shared" si="3"/>
        <v>0.2857142857142857</v>
      </c>
      <c r="AD15" s="8"/>
      <c r="AE15" s="125"/>
      <c r="AF15" s="3" t="s">
        <v>240</v>
      </c>
    </row>
    <row r="16" spans="1:32" ht="15.75" customHeight="1">
      <c r="A16" s="2" t="s">
        <v>37</v>
      </c>
      <c r="B16" s="2">
        <v>1985</v>
      </c>
      <c r="C16" s="4" t="s">
        <v>38</v>
      </c>
      <c r="D16" s="122">
        <v>0</v>
      </c>
      <c r="E16" s="3">
        <v>7</v>
      </c>
      <c r="F16" s="3">
        <v>30</v>
      </c>
      <c r="G16" s="8"/>
      <c r="H16" s="8"/>
      <c r="I16" s="8"/>
      <c r="J16" s="8"/>
      <c r="K16" s="8"/>
      <c r="L16" s="8"/>
      <c r="M16" s="8"/>
      <c r="N16" s="3">
        <v>12</v>
      </c>
      <c r="O16" s="3" t="s">
        <v>24</v>
      </c>
      <c r="P16" s="110">
        <v>1</v>
      </c>
      <c r="Q16" s="8"/>
      <c r="R16" s="8"/>
      <c r="S16" s="8"/>
      <c r="T16" s="8"/>
      <c r="U16" s="8"/>
      <c r="V16" s="3" t="s">
        <v>138</v>
      </c>
      <c r="W16" s="3" t="s">
        <v>138</v>
      </c>
      <c r="X16" s="127" t="s">
        <v>139</v>
      </c>
      <c r="Y16" s="19" t="s">
        <v>140</v>
      </c>
      <c r="Z16" s="3">
        <v>1</v>
      </c>
      <c r="AA16" s="43">
        <f t="shared" si="2"/>
        <v>0.14285714285714285</v>
      </c>
      <c r="AB16" s="3">
        <v>1</v>
      </c>
      <c r="AC16" s="43">
        <f t="shared" si="3"/>
        <v>0.14285714285714285</v>
      </c>
      <c r="AD16" s="8"/>
      <c r="AE16" s="125"/>
      <c r="AF16" s="3" t="s">
        <v>240</v>
      </c>
    </row>
    <row r="17" spans="1:32" ht="15.75" customHeight="1">
      <c r="A17" s="2" t="s">
        <v>37</v>
      </c>
      <c r="B17" s="2">
        <v>1985</v>
      </c>
      <c r="C17" s="4" t="s">
        <v>38</v>
      </c>
      <c r="D17" s="122">
        <v>0</v>
      </c>
      <c r="E17" s="3">
        <v>8</v>
      </c>
      <c r="F17" s="3">
        <v>57</v>
      </c>
      <c r="G17" s="8"/>
      <c r="H17" s="8"/>
      <c r="I17" s="8"/>
      <c r="J17" s="8"/>
      <c r="K17" s="8"/>
      <c r="L17" s="8"/>
      <c r="M17" s="8"/>
      <c r="N17" s="3">
        <v>8</v>
      </c>
      <c r="O17" s="3" t="s">
        <v>24</v>
      </c>
      <c r="P17" s="110">
        <v>1</v>
      </c>
      <c r="Q17" s="8"/>
      <c r="R17" s="8"/>
      <c r="S17" s="8"/>
      <c r="T17" s="8"/>
      <c r="U17" s="8"/>
      <c r="V17" s="3" t="s">
        <v>138</v>
      </c>
      <c r="W17" s="3" t="s">
        <v>138</v>
      </c>
      <c r="X17" s="127" t="s">
        <v>139</v>
      </c>
      <c r="Y17" s="19" t="s">
        <v>140</v>
      </c>
      <c r="Z17" s="3">
        <v>4</v>
      </c>
      <c r="AA17" s="43">
        <f t="shared" si="2"/>
        <v>0.5714285714285714</v>
      </c>
      <c r="AB17" s="3">
        <v>4</v>
      </c>
      <c r="AC17" s="43">
        <f t="shared" si="3"/>
        <v>0.5714285714285714</v>
      </c>
      <c r="AD17" s="8"/>
      <c r="AE17" s="125"/>
      <c r="AF17" s="3" t="s">
        <v>240</v>
      </c>
    </row>
    <row r="18" spans="1:32" ht="15.75" customHeight="1">
      <c r="A18" s="2" t="s">
        <v>37</v>
      </c>
      <c r="B18" s="2">
        <v>1985</v>
      </c>
      <c r="C18" s="4" t="s">
        <v>38</v>
      </c>
      <c r="D18" s="122">
        <v>0</v>
      </c>
      <c r="E18" s="3">
        <v>1</v>
      </c>
      <c r="F18" s="3">
        <v>62</v>
      </c>
      <c r="G18" s="8"/>
      <c r="H18" s="8"/>
      <c r="I18" s="8"/>
      <c r="J18" s="8"/>
      <c r="K18" s="8"/>
      <c r="L18" s="8"/>
      <c r="M18" s="8"/>
      <c r="N18" s="3">
        <v>0</v>
      </c>
      <c r="O18" s="3" t="s">
        <v>24</v>
      </c>
      <c r="P18" s="110">
        <v>1</v>
      </c>
      <c r="Q18" s="8"/>
      <c r="R18" s="8"/>
      <c r="S18" s="8"/>
      <c r="T18" s="8"/>
      <c r="U18" s="8"/>
      <c r="V18" s="3" t="s">
        <v>138</v>
      </c>
      <c r="W18" s="3" t="s">
        <v>138</v>
      </c>
      <c r="X18" s="127" t="s">
        <v>139</v>
      </c>
      <c r="Y18" s="19" t="s">
        <v>141</v>
      </c>
      <c r="Z18" s="3">
        <v>1</v>
      </c>
      <c r="AA18" s="43">
        <f t="shared" si="2"/>
        <v>0.14285714285714285</v>
      </c>
      <c r="AB18" s="3">
        <v>6</v>
      </c>
      <c r="AC18" s="43">
        <f t="shared" si="3"/>
        <v>0.8571428571428571</v>
      </c>
      <c r="AD18" s="8"/>
      <c r="AE18" s="125"/>
      <c r="AF18" s="3" t="s">
        <v>240</v>
      </c>
    </row>
    <row r="19" spans="1:32" ht="15.75" customHeight="1">
      <c r="A19" s="2" t="s">
        <v>37</v>
      </c>
      <c r="B19" s="2">
        <v>1985</v>
      </c>
      <c r="C19" s="4" t="s">
        <v>38</v>
      </c>
      <c r="D19" s="122">
        <v>0</v>
      </c>
      <c r="E19" s="3">
        <v>2</v>
      </c>
      <c r="F19" s="3">
        <v>58</v>
      </c>
      <c r="G19" s="8"/>
      <c r="H19" s="8"/>
      <c r="I19" s="8"/>
      <c r="J19" s="8"/>
      <c r="K19" s="8"/>
      <c r="L19" s="8"/>
      <c r="M19" s="8"/>
      <c r="N19" s="3">
        <v>3</v>
      </c>
      <c r="O19" s="3" t="s">
        <v>24</v>
      </c>
      <c r="P19" s="110">
        <v>1</v>
      </c>
      <c r="Q19" s="8"/>
      <c r="R19" s="8"/>
      <c r="S19" s="8"/>
      <c r="T19" s="8"/>
      <c r="U19" s="8"/>
      <c r="V19" s="3" t="s">
        <v>138</v>
      </c>
      <c r="W19" s="3" t="s">
        <v>138</v>
      </c>
      <c r="X19" s="127" t="s">
        <v>139</v>
      </c>
      <c r="Y19" s="19" t="s">
        <v>141</v>
      </c>
      <c r="Z19" s="3">
        <v>1</v>
      </c>
      <c r="AA19" s="43">
        <f t="shared" si="2"/>
        <v>0.14285714285714285</v>
      </c>
      <c r="AB19" s="3">
        <v>1</v>
      </c>
      <c r="AC19" s="43">
        <f t="shared" si="3"/>
        <v>0.14285714285714285</v>
      </c>
      <c r="AD19" s="8"/>
      <c r="AE19" s="125"/>
      <c r="AF19" s="3" t="s">
        <v>240</v>
      </c>
    </row>
    <row r="20" spans="1:32" ht="15.75" customHeight="1">
      <c r="A20" s="2" t="s">
        <v>37</v>
      </c>
      <c r="B20" s="2">
        <v>1985</v>
      </c>
      <c r="C20" s="4" t="s">
        <v>38</v>
      </c>
      <c r="D20" s="122">
        <v>0</v>
      </c>
      <c r="E20" s="3">
        <v>3</v>
      </c>
      <c r="F20" s="3">
        <v>37</v>
      </c>
      <c r="G20" s="8"/>
      <c r="H20" s="8"/>
      <c r="I20" s="8"/>
      <c r="J20" s="8"/>
      <c r="K20" s="8"/>
      <c r="L20" s="8"/>
      <c r="M20" s="8"/>
      <c r="N20" s="3">
        <v>1</v>
      </c>
      <c r="O20" s="3" t="s">
        <v>24</v>
      </c>
      <c r="P20" s="110">
        <v>1</v>
      </c>
      <c r="Q20" s="8"/>
      <c r="R20" s="8"/>
      <c r="S20" s="8"/>
      <c r="T20" s="8"/>
      <c r="U20" s="8"/>
      <c r="V20" s="3" t="s">
        <v>138</v>
      </c>
      <c r="W20" s="3" t="s">
        <v>138</v>
      </c>
      <c r="X20" s="127" t="s">
        <v>139</v>
      </c>
      <c r="Y20" s="19" t="s">
        <v>141</v>
      </c>
      <c r="Z20" s="3">
        <v>2.5</v>
      </c>
      <c r="AA20" s="43">
        <f t="shared" si="2"/>
        <v>0.35714285714285715</v>
      </c>
      <c r="AB20" s="3">
        <v>5</v>
      </c>
      <c r="AC20" s="43">
        <f t="shared" si="3"/>
        <v>0.7142857142857143</v>
      </c>
      <c r="AD20" s="8"/>
      <c r="AE20" s="125"/>
      <c r="AF20" s="3" t="s">
        <v>240</v>
      </c>
    </row>
    <row r="21" spans="1:32" ht="15.75" customHeight="1">
      <c r="A21" s="2" t="s">
        <v>37</v>
      </c>
      <c r="B21" s="2">
        <v>1985</v>
      </c>
      <c r="C21" s="4" t="s">
        <v>38</v>
      </c>
      <c r="D21" s="122">
        <v>0</v>
      </c>
      <c r="E21" s="3">
        <v>4</v>
      </c>
      <c r="F21" s="3">
        <v>41</v>
      </c>
      <c r="G21" s="8"/>
      <c r="H21" s="8"/>
      <c r="I21" s="8"/>
      <c r="J21" s="8"/>
      <c r="K21" s="8"/>
      <c r="L21" s="8"/>
      <c r="M21" s="8"/>
      <c r="N21" s="3">
        <v>10</v>
      </c>
      <c r="O21" s="3" t="s">
        <v>24</v>
      </c>
      <c r="P21" s="110">
        <v>1</v>
      </c>
      <c r="Q21" s="8"/>
      <c r="R21" s="8"/>
      <c r="S21" s="8"/>
      <c r="T21" s="8"/>
      <c r="U21" s="8"/>
      <c r="V21" s="3" t="s">
        <v>138</v>
      </c>
      <c r="W21" s="3" t="s">
        <v>138</v>
      </c>
      <c r="X21" s="127" t="s">
        <v>139</v>
      </c>
      <c r="Y21" s="19" t="s">
        <v>141</v>
      </c>
      <c r="Z21" s="3">
        <v>1</v>
      </c>
      <c r="AA21" s="43">
        <f t="shared" si="2"/>
        <v>0.14285714285714285</v>
      </c>
      <c r="AB21" s="3">
        <v>5</v>
      </c>
      <c r="AC21" s="43">
        <f t="shared" si="3"/>
        <v>0.7142857142857143</v>
      </c>
      <c r="AD21" s="8"/>
      <c r="AE21" s="125"/>
      <c r="AF21" s="3" t="s">
        <v>240</v>
      </c>
    </row>
    <row r="22" spans="1:32" ht="15.75" customHeight="1">
      <c r="A22" s="2" t="s">
        <v>37</v>
      </c>
      <c r="B22" s="2">
        <v>1985</v>
      </c>
      <c r="C22" s="4" t="s">
        <v>38</v>
      </c>
      <c r="D22" s="122">
        <v>0</v>
      </c>
      <c r="E22" s="3">
        <v>5</v>
      </c>
      <c r="F22" s="3">
        <v>24</v>
      </c>
      <c r="G22" s="8"/>
      <c r="H22" s="8"/>
      <c r="I22" s="8"/>
      <c r="J22" s="8"/>
      <c r="K22" s="8"/>
      <c r="L22" s="8"/>
      <c r="M22" s="8"/>
      <c r="N22" s="3">
        <v>51</v>
      </c>
      <c r="O22" s="3" t="s">
        <v>24</v>
      </c>
      <c r="P22" s="110">
        <v>1</v>
      </c>
      <c r="Q22" s="8"/>
      <c r="R22" s="8"/>
      <c r="S22" s="8"/>
      <c r="T22" s="8"/>
      <c r="U22" s="8"/>
      <c r="V22" s="3" t="s">
        <v>138</v>
      </c>
      <c r="W22" s="3" t="s">
        <v>138</v>
      </c>
      <c r="X22" s="127" t="s">
        <v>139</v>
      </c>
      <c r="Y22" s="19" t="s">
        <v>141</v>
      </c>
      <c r="Z22" s="3">
        <v>1</v>
      </c>
      <c r="AA22" s="43">
        <f t="shared" si="2"/>
        <v>0.14285714285714285</v>
      </c>
      <c r="AB22" s="3">
        <v>1</v>
      </c>
      <c r="AC22" s="43">
        <f t="shared" si="3"/>
        <v>0.14285714285714285</v>
      </c>
      <c r="AD22" s="8"/>
      <c r="AE22" s="125"/>
      <c r="AF22" s="3" t="s">
        <v>240</v>
      </c>
    </row>
    <row r="23" spans="1:32" ht="15.75" customHeight="1">
      <c r="A23" s="2" t="s">
        <v>37</v>
      </c>
      <c r="B23" s="2">
        <v>1985</v>
      </c>
      <c r="C23" s="4" t="s">
        <v>38</v>
      </c>
      <c r="D23" s="122">
        <v>0</v>
      </c>
      <c r="E23" s="3">
        <v>6</v>
      </c>
      <c r="F23" s="3">
        <v>56</v>
      </c>
      <c r="G23" s="8"/>
      <c r="H23" s="8"/>
      <c r="I23" s="8"/>
      <c r="J23" s="8"/>
      <c r="K23" s="8"/>
      <c r="L23" s="8"/>
      <c r="M23" s="8"/>
      <c r="N23" s="3">
        <v>15</v>
      </c>
      <c r="O23" s="3" t="s">
        <v>24</v>
      </c>
      <c r="P23" s="110">
        <v>1</v>
      </c>
      <c r="Q23" s="8"/>
      <c r="R23" s="8"/>
      <c r="S23" s="8"/>
      <c r="T23" s="8"/>
      <c r="U23" s="8"/>
      <c r="V23" s="3" t="s">
        <v>138</v>
      </c>
      <c r="W23" s="3" t="s">
        <v>138</v>
      </c>
      <c r="X23" s="127" t="s">
        <v>139</v>
      </c>
      <c r="Y23" s="19" t="s">
        <v>141</v>
      </c>
      <c r="Z23" s="3">
        <v>1</v>
      </c>
      <c r="AA23" s="43">
        <f t="shared" si="2"/>
        <v>0.14285714285714285</v>
      </c>
      <c r="AB23" s="3">
        <v>1</v>
      </c>
      <c r="AC23" s="43">
        <f t="shared" si="3"/>
        <v>0.14285714285714285</v>
      </c>
      <c r="AD23" s="8"/>
      <c r="AE23" s="125"/>
      <c r="AF23" s="3" t="s">
        <v>240</v>
      </c>
    </row>
    <row r="24" spans="1:32" ht="15.75" customHeight="1">
      <c r="A24" s="2" t="s">
        <v>37</v>
      </c>
      <c r="B24" s="2">
        <v>1985</v>
      </c>
      <c r="C24" s="4" t="s">
        <v>38</v>
      </c>
      <c r="D24" s="122">
        <v>0</v>
      </c>
      <c r="E24" s="3">
        <v>7</v>
      </c>
      <c r="F24" s="3">
        <v>30</v>
      </c>
      <c r="G24" s="8"/>
      <c r="H24" s="8"/>
      <c r="I24" s="8"/>
      <c r="J24" s="8"/>
      <c r="K24" s="8"/>
      <c r="L24" s="8"/>
      <c r="M24" s="8"/>
      <c r="N24" s="3">
        <v>12</v>
      </c>
      <c r="O24" s="3" t="s">
        <v>24</v>
      </c>
      <c r="P24" s="110">
        <v>1</v>
      </c>
      <c r="Q24" s="8"/>
      <c r="R24" s="8"/>
      <c r="S24" s="8"/>
      <c r="T24" s="8"/>
      <c r="U24" s="8"/>
      <c r="V24" s="3" t="s">
        <v>138</v>
      </c>
      <c r="W24" s="3" t="s">
        <v>138</v>
      </c>
      <c r="X24" s="127" t="s">
        <v>139</v>
      </c>
      <c r="Y24" s="19" t="s">
        <v>141</v>
      </c>
      <c r="Z24" s="3">
        <v>1</v>
      </c>
      <c r="AA24" s="43">
        <f t="shared" si="2"/>
        <v>0.14285714285714285</v>
      </c>
      <c r="AB24" s="3">
        <v>1</v>
      </c>
      <c r="AC24" s="43">
        <f t="shared" si="3"/>
        <v>0.14285714285714285</v>
      </c>
      <c r="AD24" s="8"/>
      <c r="AE24" s="125"/>
      <c r="AF24" s="3" t="s">
        <v>240</v>
      </c>
    </row>
    <row r="25" spans="1:32" ht="15.75" customHeight="1">
      <c r="A25" s="2" t="s">
        <v>37</v>
      </c>
      <c r="B25" s="2">
        <v>1985</v>
      </c>
      <c r="C25" s="4" t="s">
        <v>38</v>
      </c>
      <c r="D25" s="122">
        <v>0</v>
      </c>
      <c r="E25" s="3">
        <v>8</v>
      </c>
      <c r="F25" s="3">
        <v>57</v>
      </c>
      <c r="G25" s="8"/>
      <c r="H25" s="8"/>
      <c r="I25" s="8"/>
      <c r="J25" s="8"/>
      <c r="K25" s="8"/>
      <c r="L25" s="8"/>
      <c r="M25" s="8"/>
      <c r="N25" s="3">
        <v>8</v>
      </c>
      <c r="O25" s="3" t="s">
        <v>24</v>
      </c>
      <c r="P25" s="110">
        <v>1</v>
      </c>
      <c r="Q25" s="8"/>
      <c r="R25" s="8"/>
      <c r="S25" s="8"/>
      <c r="T25" s="8"/>
      <c r="U25" s="8"/>
      <c r="V25" s="3" t="s">
        <v>138</v>
      </c>
      <c r="W25" s="3" t="s">
        <v>138</v>
      </c>
      <c r="X25" s="127" t="s">
        <v>139</v>
      </c>
      <c r="Y25" s="19" t="s">
        <v>141</v>
      </c>
      <c r="Z25" s="3">
        <v>4</v>
      </c>
      <c r="AA25" s="43">
        <f t="shared" si="2"/>
        <v>0.5714285714285714</v>
      </c>
      <c r="AB25" s="3">
        <v>4</v>
      </c>
      <c r="AC25" s="43">
        <f t="shared" si="3"/>
        <v>0.5714285714285714</v>
      </c>
      <c r="AD25" s="8"/>
      <c r="AE25" s="125"/>
      <c r="AF25" s="3" t="s">
        <v>240</v>
      </c>
    </row>
    <row r="26" spans="1:32" ht="15.75" customHeight="1">
      <c r="A26" s="2" t="s">
        <v>37</v>
      </c>
      <c r="B26" s="2">
        <v>1985</v>
      </c>
      <c r="C26" s="4" t="s">
        <v>38</v>
      </c>
      <c r="D26" s="122">
        <v>0</v>
      </c>
      <c r="E26" s="3">
        <v>1</v>
      </c>
      <c r="F26" s="3">
        <v>62</v>
      </c>
      <c r="G26" s="8"/>
      <c r="H26" s="8"/>
      <c r="I26" s="8"/>
      <c r="J26" s="8"/>
      <c r="K26" s="8"/>
      <c r="L26" s="8"/>
      <c r="M26" s="8"/>
      <c r="N26" s="3">
        <v>0</v>
      </c>
      <c r="O26" s="3" t="s">
        <v>24</v>
      </c>
      <c r="P26" s="110">
        <v>1</v>
      </c>
      <c r="Q26" s="8"/>
      <c r="R26" s="8"/>
      <c r="S26" s="8"/>
      <c r="T26" s="8"/>
      <c r="U26" s="8"/>
      <c r="V26" s="3" t="s">
        <v>138</v>
      </c>
      <c r="W26" s="3" t="s">
        <v>138</v>
      </c>
      <c r="X26" s="127" t="s">
        <v>139</v>
      </c>
      <c r="Y26" s="19" t="s">
        <v>142</v>
      </c>
      <c r="Z26" s="3">
        <v>1</v>
      </c>
      <c r="AA26" s="43">
        <f t="shared" si="2"/>
        <v>0.14285714285714285</v>
      </c>
      <c r="AB26" s="3">
        <v>1</v>
      </c>
      <c r="AC26" s="43">
        <f t="shared" si="3"/>
        <v>0.14285714285714285</v>
      </c>
      <c r="AD26" s="8"/>
      <c r="AE26" s="125"/>
      <c r="AF26" s="3" t="s">
        <v>240</v>
      </c>
    </row>
    <row r="27" spans="1:32" ht="15.75" customHeight="1">
      <c r="A27" s="2" t="s">
        <v>37</v>
      </c>
      <c r="B27" s="2">
        <v>1985</v>
      </c>
      <c r="C27" s="4" t="s">
        <v>38</v>
      </c>
      <c r="D27" s="122">
        <v>0</v>
      </c>
      <c r="E27" s="3">
        <v>2</v>
      </c>
      <c r="F27" s="3">
        <v>58</v>
      </c>
      <c r="G27" s="8"/>
      <c r="H27" s="8"/>
      <c r="I27" s="8"/>
      <c r="J27" s="8"/>
      <c r="K27" s="8"/>
      <c r="L27" s="8"/>
      <c r="M27" s="8"/>
      <c r="N27" s="3">
        <v>3</v>
      </c>
      <c r="O27" s="3" t="s">
        <v>24</v>
      </c>
      <c r="P27" s="110">
        <v>1</v>
      </c>
      <c r="Q27" s="8"/>
      <c r="R27" s="8"/>
      <c r="S27" s="8"/>
      <c r="T27" s="8"/>
      <c r="U27" s="8"/>
      <c r="V27" s="3" t="s">
        <v>138</v>
      </c>
      <c r="W27" s="3" t="s">
        <v>138</v>
      </c>
      <c r="X27" s="127" t="s">
        <v>139</v>
      </c>
      <c r="Y27" s="19" t="s">
        <v>142</v>
      </c>
      <c r="Z27" s="3">
        <v>3</v>
      </c>
      <c r="AA27" s="43">
        <f t="shared" si="2"/>
        <v>0.42857142857142855</v>
      </c>
      <c r="AB27" s="3">
        <v>2</v>
      </c>
      <c r="AC27" s="43">
        <f t="shared" si="3"/>
        <v>0.2857142857142857</v>
      </c>
      <c r="AD27" s="8"/>
      <c r="AE27" s="125"/>
      <c r="AF27" s="3" t="s">
        <v>240</v>
      </c>
    </row>
    <row r="28" spans="1:32" ht="15.75" customHeight="1">
      <c r="A28" s="2" t="s">
        <v>37</v>
      </c>
      <c r="B28" s="2">
        <v>1985</v>
      </c>
      <c r="C28" s="4" t="s">
        <v>38</v>
      </c>
      <c r="D28" s="122">
        <v>0</v>
      </c>
      <c r="E28" s="3">
        <v>3</v>
      </c>
      <c r="F28" s="3">
        <v>37</v>
      </c>
      <c r="G28" s="8"/>
      <c r="H28" s="8"/>
      <c r="I28" s="8"/>
      <c r="J28" s="8"/>
      <c r="K28" s="8"/>
      <c r="L28" s="8"/>
      <c r="M28" s="8"/>
      <c r="N28" s="3">
        <v>1</v>
      </c>
      <c r="O28" s="3" t="s">
        <v>24</v>
      </c>
      <c r="P28" s="110">
        <v>1</v>
      </c>
      <c r="Q28" s="8"/>
      <c r="R28" s="8"/>
      <c r="S28" s="8"/>
      <c r="T28" s="8"/>
      <c r="U28" s="8"/>
      <c r="V28" s="3" t="s">
        <v>138</v>
      </c>
      <c r="W28" s="3" t="s">
        <v>138</v>
      </c>
      <c r="X28" s="127" t="s">
        <v>139</v>
      </c>
      <c r="Y28" s="19" t="s">
        <v>142</v>
      </c>
      <c r="Z28" s="3">
        <v>1</v>
      </c>
      <c r="AA28" s="43">
        <f t="shared" si="2"/>
        <v>0.14285714285714285</v>
      </c>
      <c r="AB28" s="3">
        <v>2</v>
      </c>
      <c r="AC28" s="43">
        <f t="shared" si="3"/>
        <v>0.2857142857142857</v>
      </c>
      <c r="AD28" s="8"/>
      <c r="AE28" s="125"/>
      <c r="AF28" s="3" t="s">
        <v>240</v>
      </c>
    </row>
    <row r="29" spans="1:32" ht="15.75" customHeight="1">
      <c r="A29" s="2" t="s">
        <v>37</v>
      </c>
      <c r="B29" s="2">
        <v>1985</v>
      </c>
      <c r="C29" s="4" t="s">
        <v>38</v>
      </c>
      <c r="D29" s="122">
        <v>0</v>
      </c>
      <c r="E29" s="3">
        <v>4</v>
      </c>
      <c r="F29" s="3">
        <v>41</v>
      </c>
      <c r="G29" s="8"/>
      <c r="H29" s="8"/>
      <c r="I29" s="8"/>
      <c r="J29" s="8"/>
      <c r="K29" s="8"/>
      <c r="L29" s="8"/>
      <c r="M29" s="8"/>
      <c r="N29" s="3">
        <v>10</v>
      </c>
      <c r="O29" s="3" t="s">
        <v>24</v>
      </c>
      <c r="P29" s="110">
        <v>1</v>
      </c>
      <c r="Q29" s="8"/>
      <c r="R29" s="8"/>
      <c r="S29" s="8"/>
      <c r="T29" s="8"/>
      <c r="U29" s="8"/>
      <c r="V29" s="3" t="s">
        <v>138</v>
      </c>
      <c r="W29" s="3" t="s">
        <v>138</v>
      </c>
      <c r="X29" s="127" t="s">
        <v>139</v>
      </c>
      <c r="Y29" s="19" t="s">
        <v>142</v>
      </c>
      <c r="Z29" s="3">
        <v>1</v>
      </c>
      <c r="AA29" s="43">
        <f t="shared" si="2"/>
        <v>0.14285714285714285</v>
      </c>
      <c r="AB29" s="3">
        <v>4</v>
      </c>
      <c r="AC29" s="43">
        <f t="shared" si="3"/>
        <v>0.5714285714285714</v>
      </c>
      <c r="AD29" s="8"/>
      <c r="AE29" s="125"/>
      <c r="AF29" s="3" t="s">
        <v>240</v>
      </c>
    </row>
    <row r="30" spans="1:32" ht="15.75" customHeight="1">
      <c r="A30" s="2" t="s">
        <v>37</v>
      </c>
      <c r="B30" s="2">
        <v>1985</v>
      </c>
      <c r="C30" s="4" t="s">
        <v>38</v>
      </c>
      <c r="D30" s="122">
        <v>0</v>
      </c>
      <c r="E30" s="3">
        <v>5</v>
      </c>
      <c r="F30" s="3">
        <v>24</v>
      </c>
      <c r="G30" s="8"/>
      <c r="H30" s="8"/>
      <c r="I30" s="8"/>
      <c r="J30" s="8"/>
      <c r="K30" s="8"/>
      <c r="L30" s="8"/>
      <c r="M30" s="8"/>
      <c r="N30" s="3">
        <v>51</v>
      </c>
      <c r="O30" s="3" t="s">
        <v>24</v>
      </c>
      <c r="P30" s="110">
        <v>1</v>
      </c>
      <c r="Q30" s="8"/>
      <c r="R30" s="8"/>
      <c r="S30" s="8"/>
      <c r="T30" s="8"/>
      <c r="U30" s="8"/>
      <c r="V30" s="3" t="s">
        <v>138</v>
      </c>
      <c r="W30" s="3" t="s">
        <v>138</v>
      </c>
      <c r="X30" s="127" t="s">
        <v>139</v>
      </c>
      <c r="Y30" s="19" t="s">
        <v>142</v>
      </c>
      <c r="Z30" s="3">
        <v>2</v>
      </c>
      <c r="AA30" s="43">
        <f t="shared" si="2"/>
        <v>0.2857142857142857</v>
      </c>
      <c r="AB30" s="3">
        <v>3</v>
      </c>
      <c r="AC30" s="43">
        <f t="shared" si="3"/>
        <v>0.42857142857142855</v>
      </c>
      <c r="AD30" s="8"/>
      <c r="AE30" s="125"/>
      <c r="AF30" s="3" t="s">
        <v>240</v>
      </c>
    </row>
    <row r="31" spans="1:32" ht="15.75" customHeight="1">
      <c r="A31" s="2" t="s">
        <v>37</v>
      </c>
      <c r="B31" s="2">
        <v>1985</v>
      </c>
      <c r="C31" s="4" t="s">
        <v>38</v>
      </c>
      <c r="D31" s="122">
        <v>0</v>
      </c>
      <c r="E31" s="3">
        <v>6</v>
      </c>
      <c r="F31" s="3">
        <v>56</v>
      </c>
      <c r="G31" s="8"/>
      <c r="H31" s="8"/>
      <c r="I31" s="8"/>
      <c r="J31" s="8"/>
      <c r="K31" s="8"/>
      <c r="L31" s="8"/>
      <c r="M31" s="8"/>
      <c r="N31" s="3">
        <v>15</v>
      </c>
      <c r="O31" s="3" t="s">
        <v>24</v>
      </c>
      <c r="P31" s="110">
        <v>1</v>
      </c>
      <c r="Q31" s="8"/>
      <c r="R31" s="8"/>
      <c r="S31" s="8"/>
      <c r="T31" s="8"/>
      <c r="U31" s="8"/>
      <c r="V31" s="3" t="s">
        <v>138</v>
      </c>
      <c r="W31" s="3" t="s">
        <v>138</v>
      </c>
      <c r="X31" s="127" t="s">
        <v>139</v>
      </c>
      <c r="Y31" s="19" t="s">
        <v>142</v>
      </c>
      <c r="Z31" s="3">
        <v>4</v>
      </c>
      <c r="AA31" s="43">
        <f t="shared" si="2"/>
        <v>0.5714285714285714</v>
      </c>
      <c r="AB31" s="3">
        <v>4</v>
      </c>
      <c r="AC31" s="43">
        <f t="shared" si="3"/>
        <v>0.5714285714285714</v>
      </c>
      <c r="AD31" s="8"/>
      <c r="AE31" s="125"/>
      <c r="AF31" s="3" t="s">
        <v>240</v>
      </c>
    </row>
    <row r="32" spans="1:32" ht="15.75" customHeight="1">
      <c r="A32" s="2" t="s">
        <v>37</v>
      </c>
      <c r="B32" s="2">
        <v>1985</v>
      </c>
      <c r="C32" s="4" t="s">
        <v>38</v>
      </c>
      <c r="D32" s="122">
        <v>0</v>
      </c>
      <c r="E32" s="3">
        <v>7</v>
      </c>
      <c r="F32" s="3">
        <v>30</v>
      </c>
      <c r="G32" s="8"/>
      <c r="H32" s="8"/>
      <c r="I32" s="8"/>
      <c r="J32" s="8"/>
      <c r="K32" s="8"/>
      <c r="L32" s="8"/>
      <c r="M32" s="8"/>
      <c r="N32" s="3">
        <v>12</v>
      </c>
      <c r="O32" s="3" t="s">
        <v>24</v>
      </c>
      <c r="P32" s="110">
        <v>1</v>
      </c>
      <c r="Q32" s="8"/>
      <c r="R32" s="8"/>
      <c r="S32" s="8"/>
      <c r="T32" s="8"/>
      <c r="U32" s="8"/>
      <c r="V32" s="3" t="s">
        <v>138</v>
      </c>
      <c r="W32" s="3" t="s">
        <v>138</v>
      </c>
      <c r="X32" s="127" t="s">
        <v>139</v>
      </c>
      <c r="Y32" s="19" t="s">
        <v>142</v>
      </c>
      <c r="Z32" s="3">
        <v>1</v>
      </c>
      <c r="AA32" s="43">
        <f t="shared" si="2"/>
        <v>0.14285714285714285</v>
      </c>
      <c r="AB32" s="3">
        <v>1</v>
      </c>
      <c r="AC32" s="43">
        <f t="shared" si="3"/>
        <v>0.14285714285714285</v>
      </c>
      <c r="AD32" s="8"/>
      <c r="AE32" s="125"/>
      <c r="AF32" s="3" t="s">
        <v>240</v>
      </c>
    </row>
    <row r="33" spans="1:32" ht="15.75" customHeight="1">
      <c r="A33" s="2" t="s">
        <v>37</v>
      </c>
      <c r="B33" s="2">
        <v>1985</v>
      </c>
      <c r="C33" s="4" t="s">
        <v>38</v>
      </c>
      <c r="D33" s="122">
        <v>0</v>
      </c>
      <c r="E33" s="3">
        <v>8</v>
      </c>
      <c r="F33" s="3">
        <v>57</v>
      </c>
      <c r="G33" s="8"/>
      <c r="H33" s="8"/>
      <c r="I33" s="8"/>
      <c r="J33" s="8"/>
      <c r="K33" s="8"/>
      <c r="L33" s="8"/>
      <c r="M33" s="8"/>
      <c r="N33" s="3">
        <v>8</v>
      </c>
      <c r="O33" s="3" t="s">
        <v>24</v>
      </c>
      <c r="P33" s="110">
        <v>1</v>
      </c>
      <c r="Q33" s="8"/>
      <c r="R33" s="8"/>
      <c r="S33" s="8"/>
      <c r="T33" s="8"/>
      <c r="U33" s="8"/>
      <c r="V33" s="3" t="s">
        <v>138</v>
      </c>
      <c r="W33" s="3" t="s">
        <v>138</v>
      </c>
      <c r="X33" s="127" t="s">
        <v>139</v>
      </c>
      <c r="Y33" s="19" t="s">
        <v>142</v>
      </c>
      <c r="Z33" s="3">
        <v>7</v>
      </c>
      <c r="AA33" s="43">
        <f t="shared" si="2"/>
        <v>1</v>
      </c>
      <c r="AB33" s="3">
        <v>7</v>
      </c>
      <c r="AC33" s="43">
        <f t="shared" si="3"/>
        <v>1</v>
      </c>
      <c r="AD33" s="8"/>
      <c r="AE33" s="125"/>
      <c r="AF33" s="3" t="s">
        <v>240</v>
      </c>
    </row>
    <row r="34" spans="1:32" ht="15.75" customHeight="1">
      <c r="A34" s="2" t="s">
        <v>37</v>
      </c>
      <c r="B34" s="2">
        <v>1985</v>
      </c>
      <c r="C34" s="4" t="s">
        <v>38</v>
      </c>
      <c r="D34" s="122">
        <v>0</v>
      </c>
      <c r="E34" s="3">
        <v>1</v>
      </c>
      <c r="F34" s="3">
        <v>62</v>
      </c>
      <c r="G34" s="8"/>
      <c r="H34" s="8"/>
      <c r="I34" s="8"/>
      <c r="J34" s="8"/>
      <c r="K34" s="8"/>
      <c r="L34" s="8"/>
      <c r="M34" s="8"/>
      <c r="N34" s="3">
        <v>0</v>
      </c>
      <c r="O34" s="3" t="s">
        <v>24</v>
      </c>
      <c r="P34" s="110">
        <v>1</v>
      </c>
      <c r="Q34" s="8"/>
      <c r="R34" s="8"/>
      <c r="S34" s="8"/>
      <c r="T34" s="8"/>
      <c r="U34" s="8"/>
      <c r="V34" s="3" t="s">
        <v>138</v>
      </c>
      <c r="W34" s="3" t="s">
        <v>138</v>
      </c>
      <c r="X34" s="127" t="s">
        <v>139</v>
      </c>
      <c r="Y34" s="19" t="s">
        <v>143</v>
      </c>
      <c r="Z34" s="3">
        <v>0.5</v>
      </c>
      <c r="AA34" s="43"/>
      <c r="AB34" s="3">
        <v>0.75</v>
      </c>
      <c r="AC34" s="43"/>
      <c r="AD34" s="8"/>
      <c r="AE34" s="125"/>
      <c r="AF34" s="8"/>
    </row>
    <row r="35" spans="1:32" ht="15.75" customHeight="1">
      <c r="A35" s="2" t="s">
        <v>37</v>
      </c>
      <c r="B35" s="2">
        <v>1985</v>
      </c>
      <c r="C35" s="4" t="s">
        <v>38</v>
      </c>
      <c r="D35" s="122">
        <v>0</v>
      </c>
      <c r="E35" s="3">
        <v>2</v>
      </c>
      <c r="F35" s="3">
        <v>58</v>
      </c>
      <c r="G35" s="8"/>
      <c r="H35" s="8"/>
      <c r="I35" s="8"/>
      <c r="J35" s="8"/>
      <c r="K35" s="8"/>
      <c r="L35" s="8"/>
      <c r="M35" s="8"/>
      <c r="N35" s="3">
        <v>3</v>
      </c>
      <c r="O35" s="3" t="s">
        <v>24</v>
      </c>
      <c r="P35" s="110">
        <v>1</v>
      </c>
      <c r="Q35" s="8"/>
      <c r="R35" s="8"/>
      <c r="S35" s="8"/>
      <c r="T35" s="8"/>
      <c r="U35" s="8"/>
      <c r="V35" s="3" t="s">
        <v>138</v>
      </c>
      <c r="W35" s="3" t="s">
        <v>138</v>
      </c>
      <c r="X35" s="127" t="s">
        <v>139</v>
      </c>
      <c r="Y35" s="19" t="s">
        <v>143</v>
      </c>
      <c r="Z35" s="3">
        <v>0.5</v>
      </c>
      <c r="AA35" s="43"/>
      <c r="AB35" s="3">
        <v>0.5</v>
      </c>
      <c r="AC35" s="43"/>
      <c r="AD35" s="8"/>
      <c r="AE35" s="125"/>
      <c r="AF35" s="8"/>
    </row>
    <row r="36" spans="1:32" ht="15.75" customHeight="1">
      <c r="A36" s="2" t="s">
        <v>37</v>
      </c>
      <c r="B36" s="2">
        <v>1985</v>
      </c>
      <c r="C36" s="4" t="s">
        <v>38</v>
      </c>
      <c r="D36" s="122">
        <v>0</v>
      </c>
      <c r="E36" s="3">
        <v>3</v>
      </c>
      <c r="F36" s="3">
        <v>37</v>
      </c>
      <c r="G36" s="8"/>
      <c r="H36" s="8"/>
      <c r="I36" s="8"/>
      <c r="J36" s="8"/>
      <c r="K36" s="8"/>
      <c r="L36" s="8"/>
      <c r="M36" s="8"/>
      <c r="N36" s="3">
        <v>1</v>
      </c>
      <c r="O36" s="3" t="s">
        <v>24</v>
      </c>
      <c r="P36" s="110">
        <v>1</v>
      </c>
      <c r="Q36" s="8"/>
      <c r="R36" s="8"/>
      <c r="S36" s="8"/>
      <c r="T36" s="8"/>
      <c r="U36" s="8"/>
      <c r="V36" s="3" t="s">
        <v>138</v>
      </c>
      <c r="W36" s="3" t="s">
        <v>138</v>
      </c>
      <c r="X36" s="127" t="s">
        <v>139</v>
      </c>
      <c r="Y36" s="19" t="s">
        <v>143</v>
      </c>
      <c r="Z36" s="3">
        <v>0.5</v>
      </c>
      <c r="AA36" s="43"/>
      <c r="AB36" s="3">
        <v>0.75</v>
      </c>
      <c r="AC36" s="43"/>
      <c r="AD36" s="8"/>
      <c r="AE36" s="125"/>
      <c r="AF36" s="8"/>
    </row>
    <row r="37" spans="1:32" ht="15.75" customHeight="1">
      <c r="A37" s="2" t="s">
        <v>37</v>
      </c>
      <c r="B37" s="2">
        <v>1985</v>
      </c>
      <c r="C37" s="4" t="s">
        <v>38</v>
      </c>
      <c r="D37" s="122">
        <v>0</v>
      </c>
      <c r="E37" s="3">
        <v>4</v>
      </c>
      <c r="F37" s="3">
        <v>41</v>
      </c>
      <c r="G37" s="8"/>
      <c r="H37" s="8"/>
      <c r="I37" s="8"/>
      <c r="J37" s="8"/>
      <c r="K37" s="8"/>
      <c r="L37" s="8"/>
      <c r="M37" s="8"/>
      <c r="N37" s="3">
        <v>10</v>
      </c>
      <c r="O37" s="3" t="s">
        <v>24</v>
      </c>
      <c r="P37" s="110">
        <v>1</v>
      </c>
      <c r="Q37" s="8"/>
      <c r="R37" s="8"/>
      <c r="S37" s="8"/>
      <c r="T37" s="8"/>
      <c r="U37" s="8"/>
      <c r="V37" s="3" t="s">
        <v>138</v>
      </c>
      <c r="W37" s="3" t="s">
        <v>138</v>
      </c>
      <c r="X37" s="127" t="s">
        <v>139</v>
      </c>
      <c r="Y37" s="19" t="s">
        <v>143</v>
      </c>
      <c r="Z37" s="3">
        <v>-0.5</v>
      </c>
      <c r="AA37" s="43"/>
      <c r="AB37" s="3">
        <v>0.5</v>
      </c>
      <c r="AC37" s="43"/>
      <c r="AD37" s="8"/>
      <c r="AE37" s="125"/>
      <c r="AF37" s="8"/>
    </row>
    <row r="38" spans="1:32" ht="15.75" customHeight="1">
      <c r="A38" s="2" t="s">
        <v>37</v>
      </c>
      <c r="B38" s="2">
        <v>1985</v>
      </c>
      <c r="C38" s="4" t="s">
        <v>38</v>
      </c>
      <c r="D38" s="122">
        <v>0</v>
      </c>
      <c r="E38" s="3">
        <v>5</v>
      </c>
      <c r="F38" s="3">
        <v>24</v>
      </c>
      <c r="G38" s="8"/>
      <c r="H38" s="8"/>
      <c r="I38" s="8"/>
      <c r="J38" s="8"/>
      <c r="K38" s="8"/>
      <c r="L38" s="8"/>
      <c r="M38" s="8"/>
      <c r="N38" s="3">
        <v>51</v>
      </c>
      <c r="O38" s="3" t="s">
        <v>24</v>
      </c>
      <c r="P38" s="110">
        <v>1</v>
      </c>
      <c r="Q38" s="8"/>
      <c r="R38" s="8"/>
      <c r="S38" s="8"/>
      <c r="T38" s="8"/>
      <c r="U38" s="8"/>
      <c r="V38" s="3" t="s">
        <v>138</v>
      </c>
      <c r="W38" s="3" t="s">
        <v>138</v>
      </c>
      <c r="X38" s="127" t="s">
        <v>139</v>
      </c>
      <c r="Y38" s="19" t="s">
        <v>143</v>
      </c>
      <c r="Z38" s="3">
        <v>-0.4</v>
      </c>
      <c r="AA38" s="43"/>
      <c r="AB38" s="3">
        <v>-0.5</v>
      </c>
      <c r="AC38" s="43"/>
      <c r="AD38" s="8"/>
      <c r="AE38" s="125"/>
      <c r="AF38" s="8"/>
    </row>
    <row r="39" spans="1:32" ht="15.75" customHeight="1">
      <c r="A39" s="2" t="s">
        <v>37</v>
      </c>
      <c r="B39" s="2">
        <v>1985</v>
      </c>
      <c r="C39" s="4" t="s">
        <v>38</v>
      </c>
      <c r="D39" s="122">
        <v>0</v>
      </c>
      <c r="E39" s="3">
        <v>6</v>
      </c>
      <c r="F39" s="3">
        <v>56</v>
      </c>
      <c r="G39" s="8"/>
      <c r="H39" s="8"/>
      <c r="I39" s="8"/>
      <c r="J39" s="8"/>
      <c r="K39" s="8"/>
      <c r="L39" s="8"/>
      <c r="M39" s="8"/>
      <c r="N39" s="3">
        <v>15</v>
      </c>
      <c r="O39" s="3" t="s">
        <v>24</v>
      </c>
      <c r="P39" s="110">
        <v>1</v>
      </c>
      <c r="Q39" s="8"/>
      <c r="R39" s="8"/>
      <c r="S39" s="8"/>
      <c r="T39" s="8"/>
      <c r="U39" s="8"/>
      <c r="V39" s="3" t="s">
        <v>138</v>
      </c>
      <c r="W39" s="3" t="s">
        <v>138</v>
      </c>
      <c r="X39" s="127" t="s">
        <v>139</v>
      </c>
      <c r="Y39" s="19" t="s">
        <v>143</v>
      </c>
      <c r="Z39" s="3">
        <v>-0.25</v>
      </c>
      <c r="AA39" s="43"/>
      <c r="AB39" s="3">
        <v>0</v>
      </c>
      <c r="AC39" s="43"/>
      <c r="AD39" s="8"/>
      <c r="AE39" s="125"/>
      <c r="AF39" s="8"/>
    </row>
    <row r="40" spans="1:32" ht="15.75" customHeight="1">
      <c r="A40" s="2" t="s">
        <v>37</v>
      </c>
      <c r="B40" s="2">
        <v>1985</v>
      </c>
      <c r="C40" s="4" t="s">
        <v>38</v>
      </c>
      <c r="D40" s="122">
        <v>0</v>
      </c>
      <c r="E40" s="3">
        <v>7</v>
      </c>
      <c r="F40" s="3">
        <v>30</v>
      </c>
      <c r="G40" s="8"/>
      <c r="H40" s="8"/>
      <c r="I40" s="8"/>
      <c r="J40" s="8"/>
      <c r="K40" s="8"/>
      <c r="L40" s="8"/>
      <c r="M40" s="8"/>
      <c r="N40" s="3">
        <v>12</v>
      </c>
      <c r="O40" s="3" t="s">
        <v>24</v>
      </c>
      <c r="P40" s="110">
        <v>1</v>
      </c>
      <c r="Q40" s="8"/>
      <c r="R40" s="8"/>
      <c r="S40" s="8"/>
      <c r="T40" s="8"/>
      <c r="U40" s="8"/>
      <c r="V40" s="3" t="s">
        <v>138</v>
      </c>
      <c r="W40" s="3" t="s">
        <v>138</v>
      </c>
      <c r="X40" s="127" t="s">
        <v>139</v>
      </c>
      <c r="Y40" s="19" t="s">
        <v>143</v>
      </c>
      <c r="Z40" s="3">
        <v>0.5</v>
      </c>
      <c r="AA40" s="43"/>
      <c r="AB40" s="3">
        <v>0.75</v>
      </c>
      <c r="AC40" s="43"/>
      <c r="AD40" s="8"/>
      <c r="AE40" s="125"/>
      <c r="AF40" s="8"/>
    </row>
    <row r="41" spans="1:32" ht="15.75" customHeight="1">
      <c r="A41" s="2" t="s">
        <v>37</v>
      </c>
      <c r="B41" s="2">
        <v>1985</v>
      </c>
      <c r="C41" s="4" t="s">
        <v>38</v>
      </c>
      <c r="D41" s="122">
        <v>0</v>
      </c>
      <c r="E41" s="3">
        <v>8</v>
      </c>
      <c r="F41" s="3">
        <v>57</v>
      </c>
      <c r="G41" s="8"/>
      <c r="H41" s="8"/>
      <c r="I41" s="8"/>
      <c r="J41" s="8"/>
      <c r="K41" s="8"/>
      <c r="L41" s="8"/>
      <c r="M41" s="8"/>
      <c r="N41" s="3">
        <v>8</v>
      </c>
      <c r="O41" s="3" t="s">
        <v>24</v>
      </c>
      <c r="P41" s="110">
        <v>1</v>
      </c>
      <c r="Q41" s="8"/>
      <c r="R41" s="8"/>
      <c r="S41" s="8"/>
      <c r="T41" s="8"/>
      <c r="U41" s="8"/>
      <c r="V41" s="3" t="s">
        <v>138</v>
      </c>
      <c r="W41" s="3" t="s">
        <v>138</v>
      </c>
      <c r="X41" s="127" t="s">
        <v>139</v>
      </c>
      <c r="Y41" s="19" t="s">
        <v>143</v>
      </c>
      <c r="Z41" s="3">
        <v>0</v>
      </c>
      <c r="AA41" s="43"/>
      <c r="AB41" s="3">
        <v>0.5</v>
      </c>
      <c r="AC41" s="43"/>
      <c r="AD41" s="8"/>
      <c r="AE41" s="125"/>
      <c r="AF41" s="8"/>
    </row>
    <row r="42" spans="1:32" ht="15.75" customHeight="1">
      <c r="A42" s="2" t="s">
        <v>37</v>
      </c>
      <c r="B42" s="2">
        <v>1985</v>
      </c>
      <c r="C42" s="4" t="s">
        <v>38</v>
      </c>
      <c r="D42" s="122">
        <v>0</v>
      </c>
      <c r="E42" s="3">
        <v>1</v>
      </c>
      <c r="F42" s="3">
        <v>62</v>
      </c>
      <c r="G42" s="8"/>
      <c r="H42" s="8"/>
      <c r="I42" s="8"/>
      <c r="J42" s="8"/>
      <c r="K42" s="8"/>
      <c r="L42" s="8"/>
      <c r="M42" s="8"/>
      <c r="N42" s="3">
        <v>4</v>
      </c>
      <c r="O42" s="3" t="s">
        <v>24</v>
      </c>
      <c r="P42" s="110">
        <v>1</v>
      </c>
      <c r="Q42" s="8"/>
      <c r="R42" s="8"/>
      <c r="S42" s="8"/>
      <c r="T42" s="8"/>
      <c r="U42" s="8"/>
      <c r="V42" s="3" t="s">
        <v>138</v>
      </c>
      <c r="W42" s="3" t="s">
        <v>138</v>
      </c>
      <c r="X42" s="127" t="s">
        <v>139</v>
      </c>
      <c r="Y42" s="19" t="s">
        <v>140</v>
      </c>
      <c r="Z42" s="3">
        <v>5</v>
      </c>
      <c r="AA42" s="43">
        <f t="shared" ref="AA42:AA50" si="4">(Z42-0)/(7-0)</f>
        <v>0.7142857142857143</v>
      </c>
      <c r="AB42" s="3">
        <v>7</v>
      </c>
      <c r="AC42" s="43">
        <f t="shared" ref="AC42:AC50" si="5">(AB42-0)/(7-0)</f>
        <v>1</v>
      </c>
      <c r="AD42" s="8"/>
      <c r="AE42" s="125"/>
      <c r="AF42" s="3" t="s">
        <v>240</v>
      </c>
    </row>
    <row r="43" spans="1:32" ht="15.75" customHeight="1">
      <c r="A43" s="2" t="s">
        <v>37</v>
      </c>
      <c r="B43" s="2">
        <v>1985</v>
      </c>
      <c r="C43" s="4" t="s">
        <v>38</v>
      </c>
      <c r="D43" s="122">
        <v>0</v>
      </c>
      <c r="E43" s="3">
        <v>3</v>
      </c>
      <c r="F43" s="3">
        <v>37</v>
      </c>
      <c r="G43" s="8"/>
      <c r="H43" s="8"/>
      <c r="I43" s="8"/>
      <c r="J43" s="8"/>
      <c r="K43" s="8"/>
      <c r="L43" s="8"/>
      <c r="M43" s="8"/>
      <c r="N43" s="3">
        <v>18</v>
      </c>
      <c r="O43" s="3" t="s">
        <v>24</v>
      </c>
      <c r="P43" s="110">
        <v>1</v>
      </c>
      <c r="Q43" s="8"/>
      <c r="R43" s="8"/>
      <c r="S43" s="8"/>
      <c r="T43" s="8"/>
      <c r="U43" s="8"/>
      <c r="V43" s="3" t="s">
        <v>138</v>
      </c>
      <c r="W43" s="3" t="s">
        <v>138</v>
      </c>
      <c r="X43" s="127" t="s">
        <v>139</v>
      </c>
      <c r="Y43" s="19" t="s">
        <v>140</v>
      </c>
      <c r="Z43" s="3">
        <v>5</v>
      </c>
      <c r="AA43" s="43">
        <f t="shared" si="4"/>
        <v>0.7142857142857143</v>
      </c>
      <c r="AB43" s="3">
        <v>6</v>
      </c>
      <c r="AC43" s="43">
        <f t="shared" si="5"/>
        <v>0.8571428571428571</v>
      </c>
      <c r="AD43" s="8"/>
      <c r="AE43" s="125"/>
      <c r="AF43" s="3" t="s">
        <v>240</v>
      </c>
    </row>
    <row r="44" spans="1:32" ht="15.75" customHeight="1">
      <c r="A44" s="2" t="s">
        <v>37</v>
      </c>
      <c r="B44" s="2">
        <v>1985</v>
      </c>
      <c r="C44" s="4" t="s">
        <v>38</v>
      </c>
      <c r="D44" s="122">
        <v>0</v>
      </c>
      <c r="E44" s="3">
        <v>4</v>
      </c>
      <c r="F44" s="3">
        <v>41</v>
      </c>
      <c r="G44" s="8"/>
      <c r="H44" s="8"/>
      <c r="I44" s="8"/>
      <c r="J44" s="8"/>
      <c r="K44" s="8"/>
      <c r="L44" s="8"/>
      <c r="M44" s="8"/>
      <c r="N44" s="3">
        <v>50</v>
      </c>
      <c r="O44" s="3" t="s">
        <v>24</v>
      </c>
      <c r="P44" s="110">
        <v>1</v>
      </c>
      <c r="Q44" s="8"/>
      <c r="R44" s="8"/>
      <c r="S44" s="8"/>
      <c r="T44" s="8"/>
      <c r="U44" s="8"/>
      <c r="V44" s="3" t="s">
        <v>138</v>
      </c>
      <c r="W44" s="3" t="s">
        <v>138</v>
      </c>
      <c r="X44" s="127" t="s">
        <v>139</v>
      </c>
      <c r="Y44" s="19" t="s">
        <v>140</v>
      </c>
      <c r="Z44" s="3">
        <v>2</v>
      </c>
      <c r="AA44" s="43">
        <f t="shared" si="4"/>
        <v>0.2857142857142857</v>
      </c>
      <c r="AB44" s="3">
        <v>4</v>
      </c>
      <c r="AC44" s="43">
        <f t="shared" si="5"/>
        <v>0.5714285714285714</v>
      </c>
      <c r="AD44" s="8"/>
      <c r="AE44" s="125"/>
      <c r="AF44" s="3" t="s">
        <v>240</v>
      </c>
    </row>
    <row r="45" spans="1:32" ht="15.75" customHeight="1">
      <c r="A45" s="2" t="s">
        <v>37</v>
      </c>
      <c r="B45" s="2">
        <v>1985</v>
      </c>
      <c r="C45" s="4" t="s">
        <v>38</v>
      </c>
      <c r="D45" s="122">
        <v>0</v>
      </c>
      <c r="E45" s="3">
        <v>1</v>
      </c>
      <c r="F45" s="3">
        <v>62</v>
      </c>
      <c r="G45" s="8"/>
      <c r="H45" s="8"/>
      <c r="I45" s="8"/>
      <c r="J45" s="8"/>
      <c r="K45" s="8"/>
      <c r="L45" s="8"/>
      <c r="M45" s="8"/>
      <c r="N45" s="3">
        <v>4</v>
      </c>
      <c r="O45" s="3" t="s">
        <v>24</v>
      </c>
      <c r="P45" s="110">
        <v>1</v>
      </c>
      <c r="Q45" s="8"/>
      <c r="R45" s="8"/>
      <c r="S45" s="8"/>
      <c r="T45" s="8"/>
      <c r="U45" s="8"/>
      <c r="V45" s="3" t="s">
        <v>138</v>
      </c>
      <c r="W45" s="3" t="s">
        <v>138</v>
      </c>
      <c r="X45" s="127" t="s">
        <v>139</v>
      </c>
      <c r="Y45" s="19" t="s">
        <v>141</v>
      </c>
      <c r="Z45" s="3">
        <v>6</v>
      </c>
      <c r="AA45" s="43">
        <f t="shared" si="4"/>
        <v>0.8571428571428571</v>
      </c>
      <c r="AB45" s="3">
        <v>7</v>
      </c>
      <c r="AC45" s="43">
        <f t="shared" si="5"/>
        <v>1</v>
      </c>
      <c r="AD45" s="8"/>
      <c r="AE45" s="125"/>
      <c r="AF45" s="3" t="s">
        <v>240</v>
      </c>
    </row>
    <row r="46" spans="1:32" ht="15.75" customHeight="1">
      <c r="A46" s="2" t="s">
        <v>37</v>
      </c>
      <c r="B46" s="2">
        <v>1985</v>
      </c>
      <c r="C46" s="4" t="s">
        <v>38</v>
      </c>
      <c r="D46" s="122">
        <v>0</v>
      </c>
      <c r="E46" s="3">
        <v>3</v>
      </c>
      <c r="F46" s="3">
        <v>37</v>
      </c>
      <c r="G46" s="8"/>
      <c r="H46" s="8"/>
      <c r="I46" s="8"/>
      <c r="J46" s="8"/>
      <c r="K46" s="8"/>
      <c r="L46" s="8"/>
      <c r="M46" s="8"/>
      <c r="N46" s="3">
        <v>18</v>
      </c>
      <c r="O46" s="3" t="s">
        <v>24</v>
      </c>
      <c r="P46" s="110">
        <v>1</v>
      </c>
      <c r="Q46" s="8"/>
      <c r="R46" s="8"/>
      <c r="S46" s="8"/>
      <c r="T46" s="8"/>
      <c r="U46" s="8"/>
      <c r="V46" s="3" t="s">
        <v>138</v>
      </c>
      <c r="W46" s="3" t="s">
        <v>138</v>
      </c>
      <c r="X46" s="127" t="s">
        <v>139</v>
      </c>
      <c r="Y46" s="19" t="s">
        <v>141</v>
      </c>
      <c r="Z46" s="3">
        <v>7</v>
      </c>
      <c r="AA46" s="43">
        <f t="shared" si="4"/>
        <v>1</v>
      </c>
      <c r="AB46" s="3">
        <v>7</v>
      </c>
      <c r="AC46" s="43">
        <f t="shared" si="5"/>
        <v>1</v>
      </c>
      <c r="AD46" s="8"/>
      <c r="AE46" s="125"/>
      <c r="AF46" s="3" t="s">
        <v>240</v>
      </c>
    </row>
    <row r="47" spans="1:32" ht="15.75" customHeight="1">
      <c r="A47" s="2" t="s">
        <v>37</v>
      </c>
      <c r="B47" s="2">
        <v>1985</v>
      </c>
      <c r="C47" s="4" t="s">
        <v>38</v>
      </c>
      <c r="D47" s="122">
        <v>0</v>
      </c>
      <c r="E47" s="3">
        <v>4</v>
      </c>
      <c r="F47" s="3">
        <v>41</v>
      </c>
      <c r="G47" s="8"/>
      <c r="H47" s="8"/>
      <c r="I47" s="8"/>
      <c r="J47" s="8"/>
      <c r="K47" s="8"/>
      <c r="L47" s="8"/>
      <c r="M47" s="8"/>
      <c r="N47" s="3">
        <v>50</v>
      </c>
      <c r="O47" s="3" t="s">
        <v>24</v>
      </c>
      <c r="P47" s="110">
        <v>1</v>
      </c>
      <c r="Q47" s="8"/>
      <c r="R47" s="8"/>
      <c r="S47" s="8"/>
      <c r="T47" s="8"/>
      <c r="U47" s="8"/>
      <c r="V47" s="3" t="s">
        <v>138</v>
      </c>
      <c r="W47" s="3" t="s">
        <v>138</v>
      </c>
      <c r="X47" s="127" t="s">
        <v>139</v>
      </c>
      <c r="Y47" s="19" t="s">
        <v>141</v>
      </c>
      <c r="Z47" s="3">
        <v>2</v>
      </c>
      <c r="AA47" s="43">
        <f t="shared" si="4"/>
        <v>0.2857142857142857</v>
      </c>
      <c r="AB47" s="3">
        <v>5</v>
      </c>
      <c r="AC47" s="43">
        <f t="shared" si="5"/>
        <v>0.7142857142857143</v>
      </c>
      <c r="AD47" s="8"/>
      <c r="AE47" s="125"/>
      <c r="AF47" s="3" t="s">
        <v>240</v>
      </c>
    </row>
    <row r="48" spans="1:32" ht="15.75" customHeight="1">
      <c r="A48" s="2" t="s">
        <v>37</v>
      </c>
      <c r="B48" s="2">
        <v>1985</v>
      </c>
      <c r="C48" s="4" t="s">
        <v>38</v>
      </c>
      <c r="D48" s="122">
        <v>0</v>
      </c>
      <c r="E48" s="3">
        <v>1</v>
      </c>
      <c r="F48" s="3">
        <v>62</v>
      </c>
      <c r="G48" s="8"/>
      <c r="H48" s="8"/>
      <c r="I48" s="8"/>
      <c r="J48" s="8"/>
      <c r="K48" s="8"/>
      <c r="L48" s="8"/>
      <c r="M48" s="8"/>
      <c r="N48" s="3">
        <v>4</v>
      </c>
      <c r="O48" s="3" t="s">
        <v>24</v>
      </c>
      <c r="P48" s="110">
        <v>1</v>
      </c>
      <c r="Q48" s="8"/>
      <c r="R48" s="8"/>
      <c r="S48" s="8"/>
      <c r="T48" s="8"/>
      <c r="U48" s="8"/>
      <c r="V48" s="3" t="s">
        <v>138</v>
      </c>
      <c r="W48" s="3" t="s">
        <v>138</v>
      </c>
      <c r="X48" s="127" t="s">
        <v>139</v>
      </c>
      <c r="Y48" s="19" t="s">
        <v>142</v>
      </c>
      <c r="Z48" s="3">
        <v>1</v>
      </c>
      <c r="AA48" s="43">
        <f t="shared" si="4"/>
        <v>0.14285714285714285</v>
      </c>
      <c r="AB48" s="3">
        <v>3</v>
      </c>
      <c r="AC48" s="43">
        <f t="shared" si="5"/>
        <v>0.42857142857142855</v>
      </c>
      <c r="AD48" s="8"/>
      <c r="AE48" s="125"/>
      <c r="AF48" s="3" t="s">
        <v>240</v>
      </c>
    </row>
    <row r="49" spans="1:32" ht="15.75" customHeight="1">
      <c r="A49" s="2" t="s">
        <v>37</v>
      </c>
      <c r="B49" s="2">
        <v>1985</v>
      </c>
      <c r="C49" s="4" t="s">
        <v>38</v>
      </c>
      <c r="D49" s="122">
        <v>0</v>
      </c>
      <c r="E49" s="3">
        <v>3</v>
      </c>
      <c r="F49" s="3">
        <v>37</v>
      </c>
      <c r="G49" s="8"/>
      <c r="H49" s="8"/>
      <c r="I49" s="8"/>
      <c r="J49" s="8"/>
      <c r="K49" s="8"/>
      <c r="L49" s="8"/>
      <c r="M49" s="8"/>
      <c r="N49" s="3">
        <v>18</v>
      </c>
      <c r="O49" s="3" t="s">
        <v>24</v>
      </c>
      <c r="P49" s="110">
        <v>1</v>
      </c>
      <c r="Q49" s="8"/>
      <c r="R49" s="8"/>
      <c r="S49" s="8"/>
      <c r="T49" s="8"/>
      <c r="U49" s="8"/>
      <c r="V49" s="3" t="s">
        <v>138</v>
      </c>
      <c r="W49" s="3" t="s">
        <v>138</v>
      </c>
      <c r="X49" s="127" t="s">
        <v>139</v>
      </c>
      <c r="Y49" s="19" t="s">
        <v>142</v>
      </c>
      <c r="Z49" s="3">
        <v>1</v>
      </c>
      <c r="AA49" s="43">
        <f t="shared" si="4"/>
        <v>0.14285714285714285</v>
      </c>
      <c r="AB49" s="3">
        <v>4</v>
      </c>
      <c r="AC49" s="43">
        <f t="shared" si="5"/>
        <v>0.5714285714285714</v>
      </c>
      <c r="AD49" s="8"/>
      <c r="AE49" s="125"/>
      <c r="AF49" s="3" t="s">
        <v>240</v>
      </c>
    </row>
    <row r="50" spans="1:32" ht="15.75" customHeight="1">
      <c r="A50" s="2" t="s">
        <v>37</v>
      </c>
      <c r="B50" s="2">
        <v>1985</v>
      </c>
      <c r="C50" s="4" t="s">
        <v>38</v>
      </c>
      <c r="D50" s="122">
        <v>0</v>
      </c>
      <c r="E50" s="3">
        <v>4</v>
      </c>
      <c r="F50" s="3">
        <v>41</v>
      </c>
      <c r="G50" s="8"/>
      <c r="H50" s="8"/>
      <c r="I50" s="8"/>
      <c r="J50" s="8"/>
      <c r="K50" s="8"/>
      <c r="L50" s="8"/>
      <c r="M50" s="8"/>
      <c r="N50" s="3">
        <v>50</v>
      </c>
      <c r="O50" s="3" t="s">
        <v>24</v>
      </c>
      <c r="P50" s="110">
        <v>1</v>
      </c>
      <c r="Q50" s="8"/>
      <c r="R50" s="8"/>
      <c r="S50" s="8"/>
      <c r="T50" s="8"/>
      <c r="U50" s="8"/>
      <c r="V50" s="3" t="s">
        <v>138</v>
      </c>
      <c r="W50" s="3" t="s">
        <v>138</v>
      </c>
      <c r="X50" s="127" t="s">
        <v>139</v>
      </c>
      <c r="Y50" s="19" t="s">
        <v>142</v>
      </c>
      <c r="Z50" s="3">
        <v>2</v>
      </c>
      <c r="AA50" s="43">
        <f t="shared" si="4"/>
        <v>0.2857142857142857</v>
      </c>
      <c r="AB50" s="3">
        <v>5</v>
      </c>
      <c r="AC50" s="43">
        <f t="shared" si="5"/>
        <v>0.7142857142857143</v>
      </c>
      <c r="AD50" s="8"/>
      <c r="AE50" s="125"/>
      <c r="AF50" s="3" t="s">
        <v>240</v>
      </c>
    </row>
    <row r="51" spans="1:32" ht="15.75" customHeight="1">
      <c r="A51" s="2" t="s">
        <v>37</v>
      </c>
      <c r="B51" s="2">
        <v>1985</v>
      </c>
      <c r="C51" s="4" t="s">
        <v>38</v>
      </c>
      <c r="D51" s="122">
        <v>0</v>
      </c>
      <c r="E51" s="3">
        <v>1</v>
      </c>
      <c r="F51" s="3">
        <v>62</v>
      </c>
      <c r="G51" s="8"/>
      <c r="H51" s="8"/>
      <c r="I51" s="8"/>
      <c r="J51" s="8"/>
      <c r="K51" s="8"/>
      <c r="L51" s="8"/>
      <c r="M51" s="8"/>
      <c r="N51" s="3">
        <v>4</v>
      </c>
      <c r="O51" s="3" t="s">
        <v>24</v>
      </c>
      <c r="P51" s="110">
        <v>1</v>
      </c>
      <c r="Q51" s="8"/>
      <c r="R51" s="8"/>
      <c r="S51" s="8"/>
      <c r="T51" s="8"/>
      <c r="U51" s="8"/>
      <c r="V51" s="3" t="s">
        <v>138</v>
      </c>
      <c r="W51" s="3" t="s">
        <v>138</v>
      </c>
      <c r="X51" s="127" t="s">
        <v>139</v>
      </c>
      <c r="Y51" s="19" t="s">
        <v>143</v>
      </c>
      <c r="Z51" s="3">
        <v>0.75</v>
      </c>
      <c r="AA51" s="43"/>
      <c r="AB51" s="3">
        <v>1</v>
      </c>
      <c r="AC51" s="43"/>
      <c r="AD51" s="8"/>
      <c r="AE51" s="125"/>
      <c r="AF51" s="8"/>
    </row>
    <row r="52" spans="1:32" ht="15.75" customHeight="1">
      <c r="A52" s="2" t="s">
        <v>37</v>
      </c>
      <c r="B52" s="2">
        <v>1985</v>
      </c>
      <c r="C52" s="4" t="s">
        <v>38</v>
      </c>
      <c r="D52" s="122">
        <v>0</v>
      </c>
      <c r="E52" s="3">
        <v>3</v>
      </c>
      <c r="F52" s="3">
        <v>37</v>
      </c>
      <c r="G52" s="8"/>
      <c r="H52" s="8"/>
      <c r="I52" s="8"/>
      <c r="J52" s="8"/>
      <c r="K52" s="8"/>
      <c r="L52" s="8"/>
      <c r="M52" s="8"/>
      <c r="N52" s="3">
        <v>18</v>
      </c>
      <c r="O52" s="3" t="s">
        <v>24</v>
      </c>
      <c r="P52" s="110">
        <v>1</v>
      </c>
      <c r="Q52" s="8"/>
      <c r="R52" s="8"/>
      <c r="S52" s="8"/>
      <c r="T52" s="8"/>
      <c r="U52" s="8"/>
      <c r="V52" s="3" t="s">
        <v>138</v>
      </c>
      <c r="W52" s="3" t="s">
        <v>138</v>
      </c>
      <c r="X52" s="127" t="s">
        <v>139</v>
      </c>
      <c r="Y52" s="19" t="s">
        <v>143</v>
      </c>
      <c r="Z52" s="3">
        <v>1</v>
      </c>
      <c r="AA52" s="43"/>
      <c r="AB52" s="3">
        <v>1</v>
      </c>
      <c r="AC52" s="43"/>
      <c r="AD52" s="8"/>
      <c r="AE52" s="125"/>
      <c r="AF52" s="8"/>
    </row>
    <row r="53" spans="1:32" ht="15.75" customHeight="1">
      <c r="A53" s="2" t="s">
        <v>37</v>
      </c>
      <c r="B53" s="2">
        <v>1985</v>
      </c>
      <c r="C53" s="4" t="s">
        <v>38</v>
      </c>
      <c r="D53" s="122">
        <v>0</v>
      </c>
      <c r="E53" s="3">
        <v>4</v>
      </c>
      <c r="F53" s="3">
        <v>41</v>
      </c>
      <c r="G53" s="8"/>
      <c r="H53" s="8"/>
      <c r="I53" s="8"/>
      <c r="J53" s="8"/>
      <c r="K53" s="8"/>
      <c r="L53" s="8"/>
      <c r="M53" s="8"/>
      <c r="N53" s="3">
        <v>50</v>
      </c>
      <c r="O53" s="3" t="s">
        <v>24</v>
      </c>
      <c r="P53" s="110">
        <v>1</v>
      </c>
      <c r="Q53" s="8"/>
      <c r="R53" s="8"/>
      <c r="S53" s="8"/>
      <c r="T53" s="8"/>
      <c r="U53" s="8"/>
      <c r="V53" s="3" t="s">
        <v>138</v>
      </c>
      <c r="W53" s="3" t="s">
        <v>138</v>
      </c>
      <c r="X53" s="127" t="s">
        <v>139</v>
      </c>
      <c r="Y53" s="19" t="s">
        <v>143</v>
      </c>
      <c r="Z53" s="3">
        <v>0.5</v>
      </c>
      <c r="AA53" s="43"/>
      <c r="AB53" s="3">
        <v>0.5</v>
      </c>
      <c r="AC53" s="43"/>
      <c r="AD53" s="8"/>
      <c r="AE53" s="125"/>
      <c r="AF53" s="8"/>
    </row>
    <row r="54" spans="1:32" ht="1.5" customHeight="1">
      <c r="A54" s="2"/>
      <c r="B54" s="2"/>
      <c r="C54" s="4"/>
      <c r="D54" s="122"/>
      <c r="E54" s="3"/>
      <c r="F54" s="3"/>
      <c r="G54" s="3"/>
      <c r="H54" s="8"/>
      <c r="I54" s="8"/>
      <c r="J54" s="3"/>
      <c r="K54" s="3"/>
      <c r="L54" s="3"/>
      <c r="M54" s="3"/>
      <c r="N54" s="3"/>
      <c r="O54" s="8"/>
      <c r="P54" s="8"/>
      <c r="Q54" s="8"/>
      <c r="R54" s="3"/>
      <c r="S54" s="3"/>
      <c r="T54" s="3"/>
      <c r="U54" s="8"/>
      <c r="V54" s="8"/>
      <c r="W54" s="8"/>
      <c r="X54" s="11"/>
      <c r="Y54" s="126" t="s">
        <v>144</v>
      </c>
      <c r="Z54" s="8"/>
      <c r="AA54" s="43"/>
      <c r="AB54" s="8"/>
      <c r="AC54" s="43"/>
      <c r="AD54" s="3"/>
      <c r="AE54" s="125"/>
      <c r="AF54" s="8"/>
    </row>
    <row r="55" spans="1:32" ht="15.75" customHeight="1">
      <c r="A55" s="2" t="s">
        <v>7</v>
      </c>
      <c r="B55" s="2">
        <v>2016</v>
      </c>
      <c r="C55" s="4" t="s">
        <v>8</v>
      </c>
      <c r="D55" s="122">
        <v>1</v>
      </c>
      <c r="E55" s="3">
        <v>1</v>
      </c>
      <c r="F55" s="3">
        <v>61</v>
      </c>
      <c r="G55" s="3" t="s">
        <v>237</v>
      </c>
      <c r="H55" s="8"/>
      <c r="I55" s="8"/>
      <c r="J55" s="3" t="s">
        <v>241</v>
      </c>
      <c r="K55" s="3" t="s">
        <v>242</v>
      </c>
      <c r="L55" s="3" t="s">
        <v>243</v>
      </c>
      <c r="M55" s="3"/>
      <c r="N55" s="3">
        <v>141</v>
      </c>
      <c r="O55" s="3" t="s">
        <v>10</v>
      </c>
      <c r="P55" s="3">
        <v>0</v>
      </c>
      <c r="Q55" s="3" t="s">
        <v>171</v>
      </c>
      <c r="R55" s="3">
        <v>0.5</v>
      </c>
      <c r="S55" s="3">
        <v>1</v>
      </c>
      <c r="T55" s="3">
        <v>10</v>
      </c>
      <c r="U55" s="103">
        <f t="shared" ref="U55:U64" si="6">T55*S55</f>
        <v>10</v>
      </c>
      <c r="V55" s="103">
        <f t="shared" ref="V55:V64" si="7">U55*R55</f>
        <v>5</v>
      </c>
      <c r="W55" s="103">
        <f t="shared" ref="W55:W64" si="8">R55*S55</f>
        <v>0.5</v>
      </c>
      <c r="X55" s="127" t="s">
        <v>172</v>
      </c>
      <c r="Y55" s="11" t="s">
        <v>173</v>
      </c>
      <c r="Z55" s="8"/>
      <c r="AA55" s="43"/>
      <c r="AB55" s="8"/>
      <c r="AC55" s="43"/>
      <c r="AD55" s="3">
        <v>21</v>
      </c>
      <c r="AE55" s="125">
        <f t="shared" ref="AE55:AE64" si="9">AD55/100</f>
        <v>0.21</v>
      </c>
      <c r="AF55" s="8"/>
    </row>
    <row r="56" spans="1:32" ht="15.75" customHeight="1">
      <c r="A56" s="2" t="s">
        <v>7</v>
      </c>
      <c r="B56" s="2">
        <v>2016</v>
      </c>
      <c r="C56" s="4" t="s">
        <v>8</v>
      </c>
      <c r="D56" s="122">
        <v>1</v>
      </c>
      <c r="E56" s="3">
        <v>2</v>
      </c>
      <c r="F56" s="3">
        <v>62</v>
      </c>
      <c r="G56" s="3" t="s">
        <v>237</v>
      </c>
      <c r="H56" s="8"/>
      <c r="I56" s="8"/>
      <c r="J56" s="3" t="s">
        <v>241</v>
      </c>
      <c r="K56" s="3" t="s">
        <v>242</v>
      </c>
      <c r="L56" s="3" t="s">
        <v>243</v>
      </c>
      <c r="M56" s="3"/>
      <c r="N56" s="3">
        <v>68</v>
      </c>
      <c r="O56" s="3" t="s">
        <v>10</v>
      </c>
      <c r="P56" s="3">
        <v>0</v>
      </c>
      <c r="Q56" s="3" t="s">
        <v>171</v>
      </c>
      <c r="R56" s="3">
        <v>0.5</v>
      </c>
      <c r="S56" s="3">
        <v>1</v>
      </c>
      <c r="T56" s="3">
        <v>10</v>
      </c>
      <c r="U56" s="103">
        <f t="shared" si="6"/>
        <v>10</v>
      </c>
      <c r="V56" s="103">
        <f t="shared" si="7"/>
        <v>5</v>
      </c>
      <c r="W56" s="103">
        <f t="shared" si="8"/>
        <v>0.5</v>
      </c>
      <c r="X56" s="127" t="s">
        <v>172</v>
      </c>
      <c r="Y56" s="11" t="s">
        <v>173</v>
      </c>
      <c r="Z56" s="8"/>
      <c r="AA56" s="43"/>
      <c r="AB56" s="8"/>
      <c r="AC56" s="43"/>
      <c r="AD56" s="3">
        <v>21</v>
      </c>
      <c r="AE56" s="125">
        <f t="shared" si="9"/>
        <v>0.21</v>
      </c>
      <c r="AF56" s="8"/>
    </row>
    <row r="57" spans="1:32" ht="15.75" customHeight="1">
      <c r="A57" s="2" t="s">
        <v>7</v>
      </c>
      <c r="B57" s="2">
        <v>2016</v>
      </c>
      <c r="C57" s="4" t="s">
        <v>8</v>
      </c>
      <c r="D57" s="122">
        <v>1</v>
      </c>
      <c r="E57" s="3">
        <v>3</v>
      </c>
      <c r="F57" s="3">
        <v>70</v>
      </c>
      <c r="G57" s="3" t="s">
        <v>237</v>
      </c>
      <c r="H57" s="8"/>
      <c r="I57" s="8"/>
      <c r="J57" s="3" t="s">
        <v>241</v>
      </c>
      <c r="K57" s="3" t="s">
        <v>242</v>
      </c>
      <c r="L57" s="3" t="s">
        <v>243</v>
      </c>
      <c r="M57" s="3"/>
      <c r="N57" s="3">
        <v>136</v>
      </c>
      <c r="O57" s="3" t="s">
        <v>10</v>
      </c>
      <c r="P57" s="3">
        <v>0</v>
      </c>
      <c r="Q57" s="3" t="s">
        <v>171</v>
      </c>
      <c r="R57" s="3">
        <v>0.5</v>
      </c>
      <c r="S57" s="3">
        <v>1</v>
      </c>
      <c r="T57" s="3">
        <v>10</v>
      </c>
      <c r="U57" s="103">
        <f t="shared" si="6"/>
        <v>10</v>
      </c>
      <c r="V57" s="103">
        <f t="shared" si="7"/>
        <v>5</v>
      </c>
      <c r="W57" s="103">
        <f t="shared" si="8"/>
        <v>0.5</v>
      </c>
      <c r="X57" s="127" t="s">
        <v>172</v>
      </c>
      <c r="Y57" s="11" t="s">
        <v>173</v>
      </c>
      <c r="Z57" s="8"/>
      <c r="AA57" s="43"/>
      <c r="AB57" s="8"/>
      <c r="AC57" s="43"/>
      <c r="AD57" s="3">
        <v>21</v>
      </c>
      <c r="AE57" s="125">
        <f t="shared" si="9"/>
        <v>0.21</v>
      </c>
      <c r="AF57" s="8"/>
    </row>
    <row r="58" spans="1:32" ht="15.75" customHeight="1">
      <c r="A58" s="2" t="s">
        <v>7</v>
      </c>
      <c r="B58" s="2">
        <v>2016</v>
      </c>
      <c r="C58" s="4" t="s">
        <v>8</v>
      </c>
      <c r="D58" s="122">
        <v>1</v>
      </c>
      <c r="E58" s="3">
        <v>4</v>
      </c>
      <c r="F58" s="3">
        <v>60</v>
      </c>
      <c r="G58" s="3" t="s">
        <v>237</v>
      </c>
      <c r="H58" s="8"/>
      <c r="I58" s="8"/>
      <c r="J58" s="3" t="s">
        <v>241</v>
      </c>
      <c r="K58" s="3" t="s">
        <v>242</v>
      </c>
      <c r="L58" s="3" t="s">
        <v>243</v>
      </c>
      <c r="M58" s="3"/>
      <c r="N58" s="3">
        <v>160</v>
      </c>
      <c r="O58" s="3" t="s">
        <v>10</v>
      </c>
      <c r="P58" s="3">
        <v>0</v>
      </c>
      <c r="Q58" s="3" t="s">
        <v>171</v>
      </c>
      <c r="R58" s="3">
        <v>0.5</v>
      </c>
      <c r="S58" s="3">
        <v>1</v>
      </c>
      <c r="T58" s="3">
        <v>10</v>
      </c>
      <c r="U58" s="103">
        <f t="shared" si="6"/>
        <v>10</v>
      </c>
      <c r="V58" s="103">
        <f t="shared" si="7"/>
        <v>5</v>
      </c>
      <c r="W58" s="103">
        <f t="shared" si="8"/>
        <v>0.5</v>
      </c>
      <c r="X58" s="127" t="s">
        <v>172</v>
      </c>
      <c r="Y58" s="11" t="s">
        <v>173</v>
      </c>
      <c r="Z58" s="8"/>
      <c r="AA58" s="43"/>
      <c r="AB58" s="8"/>
      <c r="AC58" s="43"/>
      <c r="AD58" s="3">
        <v>0</v>
      </c>
      <c r="AE58" s="125">
        <f t="shared" si="9"/>
        <v>0</v>
      </c>
      <c r="AF58" s="8"/>
    </row>
    <row r="59" spans="1:32" ht="15.75" customHeight="1">
      <c r="A59" s="2" t="s">
        <v>7</v>
      </c>
      <c r="B59" s="2">
        <v>2016</v>
      </c>
      <c r="C59" s="4" t="s">
        <v>8</v>
      </c>
      <c r="D59" s="122">
        <v>1</v>
      </c>
      <c r="E59" s="3">
        <v>5</v>
      </c>
      <c r="F59" s="3">
        <v>52</v>
      </c>
      <c r="G59" s="3" t="s">
        <v>237</v>
      </c>
      <c r="H59" s="8"/>
      <c r="I59" s="8"/>
      <c r="J59" s="3" t="s">
        <v>241</v>
      </c>
      <c r="K59" s="3" t="s">
        <v>242</v>
      </c>
      <c r="L59" s="3" t="s">
        <v>244</v>
      </c>
      <c r="M59" s="3"/>
      <c r="N59" s="3">
        <v>146</v>
      </c>
      <c r="O59" s="3" t="s">
        <v>10</v>
      </c>
      <c r="P59" s="3">
        <v>0</v>
      </c>
      <c r="Q59" s="3" t="s">
        <v>171</v>
      </c>
      <c r="R59" s="3">
        <v>0.5</v>
      </c>
      <c r="S59" s="3">
        <v>1</v>
      </c>
      <c r="T59" s="3">
        <v>10</v>
      </c>
      <c r="U59" s="103">
        <f t="shared" si="6"/>
        <v>10</v>
      </c>
      <c r="V59" s="103">
        <f t="shared" si="7"/>
        <v>5</v>
      </c>
      <c r="W59" s="103">
        <f t="shared" si="8"/>
        <v>0.5</v>
      </c>
      <c r="X59" s="127" t="s">
        <v>172</v>
      </c>
      <c r="Y59" s="11" t="s">
        <v>173</v>
      </c>
      <c r="Z59" s="8"/>
      <c r="AA59" s="43"/>
      <c r="AB59" s="8"/>
      <c r="AC59" s="43"/>
      <c r="AD59" s="3">
        <v>0</v>
      </c>
      <c r="AE59" s="125">
        <f t="shared" si="9"/>
        <v>0</v>
      </c>
      <c r="AF59" s="8"/>
    </row>
    <row r="60" spans="1:32" ht="15.75" customHeight="1">
      <c r="A60" s="2" t="s">
        <v>7</v>
      </c>
      <c r="B60" s="2">
        <v>2016</v>
      </c>
      <c r="C60" s="4" t="s">
        <v>8</v>
      </c>
      <c r="D60" s="122">
        <v>1</v>
      </c>
      <c r="E60" s="3">
        <v>6</v>
      </c>
      <c r="F60" s="3">
        <v>59</v>
      </c>
      <c r="G60" s="3" t="s">
        <v>237</v>
      </c>
      <c r="H60" s="8"/>
      <c r="I60" s="8"/>
      <c r="J60" s="3" t="s">
        <v>245</v>
      </c>
      <c r="K60" s="3" t="s">
        <v>242</v>
      </c>
      <c r="L60" s="3" t="s">
        <v>246</v>
      </c>
      <c r="M60" s="3"/>
      <c r="N60" s="3">
        <v>58</v>
      </c>
      <c r="O60" s="3" t="s">
        <v>10</v>
      </c>
      <c r="P60" s="3">
        <v>0</v>
      </c>
      <c r="Q60" s="3" t="s">
        <v>171</v>
      </c>
      <c r="R60" s="3">
        <v>0.5</v>
      </c>
      <c r="S60" s="3">
        <v>1</v>
      </c>
      <c r="T60" s="3">
        <v>10</v>
      </c>
      <c r="U60" s="103">
        <f t="shared" si="6"/>
        <v>10</v>
      </c>
      <c r="V60" s="103">
        <f t="shared" si="7"/>
        <v>5</v>
      </c>
      <c r="W60" s="103">
        <f t="shared" si="8"/>
        <v>0.5</v>
      </c>
      <c r="X60" s="127" t="s">
        <v>172</v>
      </c>
      <c r="Y60" s="11" t="s">
        <v>173</v>
      </c>
      <c r="Z60" s="8"/>
      <c r="AA60" s="43"/>
      <c r="AB60" s="8"/>
      <c r="AC60" s="43"/>
      <c r="AD60" s="3">
        <v>0</v>
      </c>
      <c r="AE60" s="125">
        <f t="shared" si="9"/>
        <v>0</v>
      </c>
      <c r="AF60" s="8"/>
    </row>
    <row r="61" spans="1:32" ht="15.75" customHeight="1">
      <c r="A61" s="2" t="s">
        <v>7</v>
      </c>
      <c r="B61" s="2">
        <v>2016</v>
      </c>
      <c r="C61" s="4" t="s">
        <v>8</v>
      </c>
      <c r="D61" s="122">
        <v>1</v>
      </c>
      <c r="E61" s="3">
        <v>7</v>
      </c>
      <c r="F61" s="3">
        <v>67</v>
      </c>
      <c r="G61" s="3" t="s">
        <v>237</v>
      </c>
      <c r="H61" s="8"/>
      <c r="I61" s="8"/>
      <c r="J61" s="3" t="s">
        <v>245</v>
      </c>
      <c r="K61" s="3" t="s">
        <v>242</v>
      </c>
      <c r="L61" s="3" t="s">
        <v>247</v>
      </c>
      <c r="M61" s="3"/>
      <c r="N61" s="3">
        <v>79</v>
      </c>
      <c r="O61" s="3" t="s">
        <v>10</v>
      </c>
      <c r="P61" s="3">
        <v>0</v>
      </c>
      <c r="Q61" s="3" t="s">
        <v>171</v>
      </c>
      <c r="R61" s="3">
        <v>0.5</v>
      </c>
      <c r="S61" s="3">
        <v>1</v>
      </c>
      <c r="T61" s="3">
        <v>10</v>
      </c>
      <c r="U61" s="103">
        <f t="shared" si="6"/>
        <v>10</v>
      </c>
      <c r="V61" s="103">
        <f t="shared" si="7"/>
        <v>5</v>
      </c>
      <c r="W61" s="103">
        <f t="shared" si="8"/>
        <v>0.5</v>
      </c>
      <c r="X61" s="127" t="s">
        <v>172</v>
      </c>
      <c r="Y61" s="11" t="s">
        <v>173</v>
      </c>
      <c r="Z61" s="8"/>
      <c r="AA61" s="43"/>
      <c r="AB61" s="8"/>
      <c r="AC61" s="43"/>
      <c r="AD61" s="3">
        <v>0</v>
      </c>
      <c r="AE61" s="125">
        <f t="shared" si="9"/>
        <v>0</v>
      </c>
      <c r="AF61" s="8"/>
    </row>
    <row r="62" spans="1:32" ht="15.75" customHeight="1">
      <c r="A62" s="2" t="s">
        <v>7</v>
      </c>
      <c r="B62" s="2">
        <v>2016</v>
      </c>
      <c r="C62" s="4" t="s">
        <v>8</v>
      </c>
      <c r="D62" s="122">
        <v>1</v>
      </c>
      <c r="E62" s="3">
        <v>8</v>
      </c>
      <c r="F62" s="3">
        <v>82</v>
      </c>
      <c r="G62" s="3" t="s">
        <v>248</v>
      </c>
      <c r="H62" s="8"/>
      <c r="I62" s="8"/>
      <c r="J62" s="3" t="s">
        <v>241</v>
      </c>
      <c r="K62" s="3" t="s">
        <v>242</v>
      </c>
      <c r="L62" s="3" t="s">
        <v>249</v>
      </c>
      <c r="M62" s="3"/>
      <c r="N62" s="3">
        <v>118</v>
      </c>
      <c r="O62" s="3" t="s">
        <v>10</v>
      </c>
      <c r="P62" s="3">
        <v>0</v>
      </c>
      <c r="Q62" s="3" t="s">
        <v>171</v>
      </c>
      <c r="R62" s="3">
        <v>0.5</v>
      </c>
      <c r="S62" s="3">
        <v>1</v>
      </c>
      <c r="T62" s="3">
        <v>10</v>
      </c>
      <c r="U62" s="103">
        <f t="shared" si="6"/>
        <v>10</v>
      </c>
      <c r="V62" s="103">
        <f t="shared" si="7"/>
        <v>5</v>
      </c>
      <c r="W62" s="103">
        <f t="shared" si="8"/>
        <v>0.5</v>
      </c>
      <c r="X62" s="127" t="s">
        <v>172</v>
      </c>
      <c r="Y62" s="11" t="s">
        <v>173</v>
      </c>
      <c r="Z62" s="8"/>
      <c r="AA62" s="43"/>
      <c r="AB62" s="8"/>
      <c r="AC62" s="43"/>
      <c r="AD62" s="3">
        <v>0</v>
      </c>
      <c r="AE62" s="125">
        <f t="shared" si="9"/>
        <v>0</v>
      </c>
      <c r="AF62" s="8"/>
    </row>
    <row r="63" spans="1:32" ht="15.75" customHeight="1">
      <c r="A63" s="2" t="s">
        <v>7</v>
      </c>
      <c r="B63" s="2">
        <v>2016</v>
      </c>
      <c r="C63" s="4" t="s">
        <v>8</v>
      </c>
      <c r="D63" s="122">
        <v>1</v>
      </c>
      <c r="E63" s="3">
        <v>9</v>
      </c>
      <c r="F63" s="3">
        <v>61</v>
      </c>
      <c r="G63" s="3" t="s">
        <v>237</v>
      </c>
      <c r="H63" s="8"/>
      <c r="I63" s="8"/>
      <c r="J63" s="3" t="s">
        <v>241</v>
      </c>
      <c r="K63" s="3" t="s">
        <v>239</v>
      </c>
      <c r="L63" s="3" t="s">
        <v>243</v>
      </c>
      <c r="M63" s="3"/>
      <c r="N63" s="3">
        <v>168</v>
      </c>
      <c r="O63" s="3" t="s">
        <v>10</v>
      </c>
      <c r="P63" s="3">
        <v>0</v>
      </c>
      <c r="Q63" s="3" t="s">
        <v>171</v>
      </c>
      <c r="R63" s="3">
        <v>0.5</v>
      </c>
      <c r="S63" s="3">
        <v>1</v>
      </c>
      <c r="T63" s="3">
        <v>10</v>
      </c>
      <c r="U63" s="103">
        <f t="shared" si="6"/>
        <v>10</v>
      </c>
      <c r="V63" s="103">
        <f t="shared" si="7"/>
        <v>5</v>
      </c>
      <c r="W63" s="103">
        <f t="shared" si="8"/>
        <v>0.5</v>
      </c>
      <c r="X63" s="127" t="s">
        <v>172</v>
      </c>
      <c r="Y63" s="11" t="s">
        <v>173</v>
      </c>
      <c r="Z63" s="8"/>
      <c r="AA63" s="43"/>
      <c r="AB63" s="8"/>
      <c r="AC63" s="43"/>
      <c r="AD63" s="3">
        <v>-21</v>
      </c>
      <c r="AE63" s="125">
        <f t="shared" si="9"/>
        <v>-0.21</v>
      </c>
      <c r="AF63" s="8"/>
    </row>
    <row r="64" spans="1:32" ht="15.75" customHeight="1">
      <c r="A64" s="2" t="s">
        <v>7</v>
      </c>
      <c r="B64" s="2">
        <v>2016</v>
      </c>
      <c r="C64" s="4" t="s">
        <v>8</v>
      </c>
      <c r="D64" s="122">
        <v>1</v>
      </c>
      <c r="E64" s="3">
        <v>10</v>
      </c>
      <c r="F64" s="3">
        <v>63</v>
      </c>
      <c r="G64" s="3" t="s">
        <v>237</v>
      </c>
      <c r="H64" s="8"/>
      <c r="I64" s="8"/>
      <c r="J64" s="3" t="s">
        <v>241</v>
      </c>
      <c r="K64" s="3" t="s">
        <v>196</v>
      </c>
      <c r="L64" s="3" t="s">
        <v>250</v>
      </c>
      <c r="M64" s="3"/>
      <c r="N64" s="3">
        <v>41</v>
      </c>
      <c r="O64" s="3" t="s">
        <v>10</v>
      </c>
      <c r="P64" s="3">
        <v>0</v>
      </c>
      <c r="Q64" s="3" t="s">
        <v>171</v>
      </c>
      <c r="R64" s="3">
        <v>0.5</v>
      </c>
      <c r="S64" s="3">
        <v>1</v>
      </c>
      <c r="T64" s="3">
        <v>10</v>
      </c>
      <c r="U64" s="103">
        <f t="shared" si="6"/>
        <v>10</v>
      </c>
      <c r="V64" s="103">
        <f t="shared" si="7"/>
        <v>5</v>
      </c>
      <c r="W64" s="103">
        <f t="shared" si="8"/>
        <v>0.5</v>
      </c>
      <c r="X64" s="127" t="s">
        <v>172</v>
      </c>
      <c r="Y64" s="11" t="s">
        <v>173</v>
      </c>
      <c r="Z64" s="8"/>
      <c r="AA64" s="43"/>
      <c r="AB64" s="8"/>
      <c r="AC64" s="43"/>
      <c r="AD64" s="3">
        <v>-42</v>
      </c>
      <c r="AE64" s="125">
        <f t="shared" si="9"/>
        <v>-0.42</v>
      </c>
      <c r="AF64" s="8"/>
    </row>
    <row r="65" spans="1:32" ht="1.5" customHeight="1">
      <c r="A65" s="2"/>
      <c r="B65" s="2"/>
      <c r="C65" s="4"/>
      <c r="D65" s="122"/>
      <c r="E65" s="3"/>
      <c r="F65" s="8"/>
      <c r="G65" s="8"/>
      <c r="H65" s="8"/>
      <c r="I65" s="8"/>
      <c r="J65" s="8"/>
      <c r="K65" s="8"/>
      <c r="L65" s="8"/>
      <c r="M65" s="8"/>
      <c r="N65" s="8"/>
      <c r="O65" s="8"/>
      <c r="P65" s="8"/>
      <c r="Q65" s="8"/>
      <c r="R65" s="8"/>
      <c r="S65" s="8"/>
      <c r="T65" s="8"/>
      <c r="U65" s="8"/>
      <c r="V65" s="124"/>
      <c r="W65" s="124"/>
      <c r="X65" s="11"/>
      <c r="Y65" s="11" t="s">
        <v>144</v>
      </c>
      <c r="Z65" s="3"/>
      <c r="AA65" s="43"/>
      <c r="AB65" s="3"/>
      <c r="AC65" s="43"/>
      <c r="AD65" s="8"/>
      <c r="AE65" s="125"/>
      <c r="AF65" s="8"/>
    </row>
    <row r="66" spans="1:32" ht="15.75" customHeight="1">
      <c r="A66" s="2" t="s">
        <v>11</v>
      </c>
      <c r="B66" s="2">
        <v>1996</v>
      </c>
      <c r="C66" s="4" t="s">
        <v>12</v>
      </c>
      <c r="D66" s="122">
        <v>0</v>
      </c>
      <c r="E66" s="3">
        <v>1</v>
      </c>
      <c r="F66" s="3"/>
      <c r="G66" s="3"/>
      <c r="H66" s="3"/>
      <c r="I66" s="3"/>
      <c r="J66" s="3"/>
      <c r="K66" s="3"/>
      <c r="L66" s="3"/>
      <c r="M66" s="3"/>
      <c r="N66" s="3"/>
      <c r="O66" s="3" t="s">
        <v>13</v>
      </c>
      <c r="P66" s="3">
        <v>0</v>
      </c>
      <c r="Q66" s="8"/>
      <c r="R66" s="8"/>
      <c r="S66" s="8"/>
      <c r="T66" s="8"/>
      <c r="U66" s="8"/>
      <c r="V66" s="13" t="s">
        <v>138</v>
      </c>
      <c r="W66" s="13" t="s">
        <v>138</v>
      </c>
      <c r="X66" s="11" t="s">
        <v>139</v>
      </c>
      <c r="Y66" s="11" t="s">
        <v>143</v>
      </c>
      <c r="Z66" s="103"/>
      <c r="AA66" s="43">
        <v>1</v>
      </c>
      <c r="AB66" s="103"/>
      <c r="AC66" s="43">
        <v>1</v>
      </c>
      <c r="AD66" s="8"/>
      <c r="AE66" s="125"/>
      <c r="AF66" s="8"/>
    </row>
    <row r="67" spans="1:32" ht="15.75" customHeight="1">
      <c r="A67" s="2" t="s">
        <v>11</v>
      </c>
      <c r="B67" s="2">
        <v>1996</v>
      </c>
      <c r="C67" s="4" t="s">
        <v>12</v>
      </c>
      <c r="D67" s="122">
        <v>0</v>
      </c>
      <c r="E67" s="3">
        <v>2</v>
      </c>
      <c r="F67" s="3"/>
      <c r="G67" s="3"/>
      <c r="H67" s="3"/>
      <c r="I67" s="3"/>
      <c r="J67" s="3"/>
      <c r="K67" s="3"/>
      <c r="L67" s="3"/>
      <c r="M67" s="3"/>
      <c r="N67" s="3"/>
      <c r="O67" s="3" t="s">
        <v>13</v>
      </c>
      <c r="P67" s="3">
        <v>0</v>
      </c>
      <c r="Q67" s="8"/>
      <c r="R67" s="8"/>
      <c r="S67" s="8"/>
      <c r="T67" s="8"/>
      <c r="U67" s="8"/>
      <c r="V67" s="13" t="s">
        <v>138</v>
      </c>
      <c r="W67" s="13" t="s">
        <v>138</v>
      </c>
      <c r="X67" s="11" t="s">
        <v>139</v>
      </c>
      <c r="Y67" s="11" t="s">
        <v>143</v>
      </c>
      <c r="Z67" s="103"/>
      <c r="AA67" s="43"/>
      <c r="AB67" s="103"/>
      <c r="AC67" s="43">
        <v>0.90277777777777779</v>
      </c>
      <c r="AD67" s="8"/>
      <c r="AE67" s="125"/>
      <c r="AF67" s="8"/>
    </row>
    <row r="68" spans="1:32" ht="15.75" customHeight="1">
      <c r="A68" s="2" t="s">
        <v>11</v>
      </c>
      <c r="B68" s="2">
        <v>1996</v>
      </c>
      <c r="C68" s="4" t="s">
        <v>12</v>
      </c>
      <c r="D68" s="122">
        <v>0</v>
      </c>
      <c r="E68" s="3">
        <v>3</v>
      </c>
      <c r="F68" s="3"/>
      <c r="G68" s="3"/>
      <c r="H68" s="3"/>
      <c r="I68" s="3"/>
      <c r="J68" s="3"/>
      <c r="K68" s="3"/>
      <c r="L68" s="3"/>
      <c r="M68" s="3"/>
      <c r="N68" s="3"/>
      <c r="O68" s="3" t="s">
        <v>13</v>
      </c>
      <c r="P68" s="3">
        <v>0</v>
      </c>
      <c r="Q68" s="8"/>
      <c r="R68" s="8"/>
      <c r="S68" s="8"/>
      <c r="T68" s="8"/>
      <c r="U68" s="8"/>
      <c r="V68" s="13" t="s">
        <v>138</v>
      </c>
      <c r="W68" s="13" t="s">
        <v>138</v>
      </c>
      <c r="X68" s="11" t="s">
        <v>139</v>
      </c>
      <c r="Y68" s="11" t="s">
        <v>143</v>
      </c>
      <c r="Z68" s="103"/>
      <c r="AA68" s="43">
        <v>0.13703703703703704</v>
      </c>
      <c r="AB68" s="103"/>
      <c r="AC68" s="43">
        <v>0.80740740740740746</v>
      </c>
      <c r="AD68" s="8"/>
      <c r="AE68" s="125"/>
      <c r="AF68" s="8"/>
    </row>
    <row r="69" spans="1:32" ht="15.75" customHeight="1">
      <c r="A69" s="2" t="s">
        <v>11</v>
      </c>
      <c r="B69" s="2">
        <v>1996</v>
      </c>
      <c r="C69" s="4" t="s">
        <v>12</v>
      </c>
      <c r="D69" s="122">
        <v>0</v>
      </c>
      <c r="E69" s="3">
        <v>4</v>
      </c>
      <c r="F69" s="3"/>
      <c r="G69" s="3"/>
      <c r="H69" s="3"/>
      <c r="I69" s="3"/>
      <c r="J69" s="3"/>
      <c r="K69" s="3"/>
      <c r="L69" s="3"/>
      <c r="M69" s="3"/>
      <c r="N69" s="3"/>
      <c r="O69" s="3" t="s">
        <v>13</v>
      </c>
      <c r="P69" s="3">
        <v>0</v>
      </c>
      <c r="Q69" s="8"/>
      <c r="R69" s="8"/>
      <c r="S69" s="8"/>
      <c r="T69" s="8"/>
      <c r="U69" s="8"/>
      <c r="V69" s="13" t="s">
        <v>138</v>
      </c>
      <c r="W69" s="13" t="s">
        <v>138</v>
      </c>
      <c r="X69" s="11" t="s">
        <v>139</v>
      </c>
      <c r="Y69" s="11" t="s">
        <v>143</v>
      </c>
      <c r="Z69" s="103"/>
      <c r="AA69" s="43">
        <v>0.14629629629629629</v>
      </c>
      <c r="AB69" s="103"/>
      <c r="AC69" s="43">
        <v>0.63518518518518519</v>
      </c>
      <c r="AD69" s="8"/>
      <c r="AE69" s="125"/>
      <c r="AF69" s="8"/>
    </row>
    <row r="70" spans="1:32" ht="15.75" customHeight="1">
      <c r="A70" s="2" t="s">
        <v>11</v>
      </c>
      <c r="B70" s="2">
        <v>1996</v>
      </c>
      <c r="C70" s="4" t="s">
        <v>12</v>
      </c>
      <c r="D70" s="122">
        <v>0</v>
      </c>
      <c r="E70" s="3">
        <v>5</v>
      </c>
      <c r="F70" s="3"/>
      <c r="G70" s="3"/>
      <c r="H70" s="3"/>
      <c r="I70" s="3"/>
      <c r="J70" s="3"/>
      <c r="K70" s="3"/>
      <c r="L70" s="3"/>
      <c r="M70" s="3"/>
      <c r="N70" s="3"/>
      <c r="O70" s="3" t="s">
        <v>13</v>
      </c>
      <c r="P70" s="3">
        <v>0</v>
      </c>
      <c r="Q70" s="8"/>
      <c r="R70" s="8"/>
      <c r="S70" s="8"/>
      <c r="T70" s="8"/>
      <c r="U70" s="8"/>
      <c r="V70" s="13" t="s">
        <v>138</v>
      </c>
      <c r="W70" s="13" t="s">
        <v>138</v>
      </c>
      <c r="X70" s="11" t="s">
        <v>139</v>
      </c>
      <c r="Y70" s="11" t="s">
        <v>143</v>
      </c>
      <c r="Z70" s="103"/>
      <c r="AA70" s="43">
        <v>0.16574074074074072</v>
      </c>
      <c r="AB70" s="103"/>
      <c r="AC70" s="43">
        <v>0.69166666666666676</v>
      </c>
      <c r="AD70" s="8"/>
      <c r="AE70" s="125"/>
      <c r="AF70" s="8"/>
    </row>
    <row r="71" spans="1:32" ht="15.75" customHeight="1">
      <c r="A71" s="2" t="s">
        <v>11</v>
      </c>
      <c r="B71" s="2">
        <v>1996</v>
      </c>
      <c r="C71" s="4" t="s">
        <v>12</v>
      </c>
      <c r="D71" s="122">
        <v>0</v>
      </c>
      <c r="E71" s="3">
        <v>6</v>
      </c>
      <c r="F71" s="3"/>
      <c r="G71" s="3"/>
      <c r="H71" s="3"/>
      <c r="I71" s="3"/>
      <c r="J71" s="3"/>
      <c r="K71" s="3"/>
      <c r="L71" s="3"/>
      <c r="M71" s="3"/>
      <c r="N71" s="3"/>
      <c r="O71" s="3" t="s">
        <v>13</v>
      </c>
      <c r="P71" s="3">
        <v>0</v>
      </c>
      <c r="Q71" s="8"/>
      <c r="R71" s="8"/>
      <c r="S71" s="8"/>
      <c r="T71" s="8"/>
      <c r="U71" s="8"/>
      <c r="V71" s="13" t="s">
        <v>138</v>
      </c>
      <c r="W71" s="13" t="s">
        <v>138</v>
      </c>
      <c r="X71" s="11" t="s">
        <v>139</v>
      </c>
      <c r="Y71" s="11" t="s">
        <v>143</v>
      </c>
      <c r="Z71" s="103"/>
      <c r="AA71" s="43">
        <v>0.10185185185185186</v>
      </c>
      <c r="AB71" s="103"/>
      <c r="AC71" s="43">
        <v>0.83703703703703702</v>
      </c>
      <c r="AD71" s="8"/>
      <c r="AE71" s="125"/>
      <c r="AF71" s="8"/>
    </row>
    <row r="72" spans="1:32" ht="15.75" customHeight="1">
      <c r="A72" s="2" t="s">
        <v>11</v>
      </c>
      <c r="B72" s="2">
        <v>1996</v>
      </c>
      <c r="C72" s="4" t="s">
        <v>12</v>
      </c>
      <c r="D72" s="122">
        <v>0</v>
      </c>
      <c r="E72" s="3">
        <v>7</v>
      </c>
      <c r="F72" s="3"/>
      <c r="G72" s="3"/>
      <c r="H72" s="3"/>
      <c r="I72" s="3"/>
      <c r="J72" s="3"/>
      <c r="K72" s="3"/>
      <c r="L72" s="3"/>
      <c r="M72" s="3"/>
      <c r="N72" s="3"/>
      <c r="O72" s="3" t="s">
        <v>13</v>
      </c>
      <c r="P72" s="3">
        <v>0</v>
      </c>
      <c r="Q72" s="8"/>
      <c r="R72" s="8"/>
      <c r="S72" s="8"/>
      <c r="T72" s="8"/>
      <c r="U72" s="8"/>
      <c r="V72" s="13" t="s">
        <v>138</v>
      </c>
      <c r="W72" s="13" t="s">
        <v>138</v>
      </c>
      <c r="X72" s="11" t="s">
        <v>139</v>
      </c>
      <c r="Y72" s="11" t="s">
        <v>143</v>
      </c>
      <c r="Z72" s="103"/>
      <c r="AA72" s="43">
        <v>0.14166666666666666</v>
      </c>
      <c r="AB72" s="103"/>
      <c r="AC72" s="43">
        <v>0.61203703703703705</v>
      </c>
      <c r="AD72" s="8"/>
      <c r="AE72" s="125"/>
      <c r="AF72" s="8"/>
    </row>
    <row r="73" spans="1:32" ht="15.75" customHeight="1">
      <c r="A73" s="2" t="s">
        <v>11</v>
      </c>
      <c r="B73" s="2">
        <v>1996</v>
      </c>
      <c r="C73" s="4" t="s">
        <v>12</v>
      </c>
      <c r="D73" s="122">
        <v>0</v>
      </c>
      <c r="E73" s="3">
        <v>1</v>
      </c>
      <c r="F73" s="3"/>
      <c r="G73" s="3"/>
      <c r="H73" s="3"/>
      <c r="I73" s="3"/>
      <c r="J73" s="3"/>
      <c r="K73" s="3"/>
      <c r="L73" s="3"/>
      <c r="M73" s="3"/>
      <c r="N73" s="3"/>
      <c r="O73" s="3" t="s">
        <v>13</v>
      </c>
      <c r="P73" s="3">
        <v>0</v>
      </c>
      <c r="Q73" s="8"/>
      <c r="R73" s="8"/>
      <c r="S73" s="8"/>
      <c r="T73" s="8"/>
      <c r="U73" s="8"/>
      <c r="V73" s="13" t="s">
        <v>138</v>
      </c>
      <c r="W73" s="13" t="s">
        <v>138</v>
      </c>
      <c r="X73" s="11" t="s">
        <v>139</v>
      </c>
      <c r="Y73" s="11" t="s">
        <v>151</v>
      </c>
      <c r="Z73" s="103"/>
      <c r="AA73" s="43">
        <v>6.19047619047619E-2</v>
      </c>
      <c r="AB73" s="103"/>
      <c r="AC73" s="43">
        <v>0.87380952380952381</v>
      </c>
      <c r="AD73" s="8"/>
      <c r="AE73" s="125"/>
      <c r="AF73" s="8"/>
    </row>
    <row r="74" spans="1:32" ht="15.75" customHeight="1">
      <c r="A74" s="2" t="s">
        <v>11</v>
      </c>
      <c r="B74" s="2">
        <v>1996</v>
      </c>
      <c r="C74" s="4" t="s">
        <v>12</v>
      </c>
      <c r="D74" s="122">
        <v>0</v>
      </c>
      <c r="E74" s="3">
        <v>2</v>
      </c>
      <c r="F74" s="3"/>
      <c r="G74" s="3"/>
      <c r="H74" s="3"/>
      <c r="I74" s="3"/>
      <c r="J74" s="3"/>
      <c r="K74" s="3"/>
      <c r="L74" s="3"/>
      <c r="M74" s="3"/>
      <c r="N74" s="3"/>
      <c r="O74" s="3" t="s">
        <v>13</v>
      </c>
      <c r="P74" s="3">
        <v>0</v>
      </c>
      <c r="Q74" s="8"/>
      <c r="R74" s="8"/>
      <c r="S74" s="8"/>
      <c r="T74" s="8"/>
      <c r="U74" s="8"/>
      <c r="V74" s="13" t="s">
        <v>138</v>
      </c>
      <c r="W74" s="13" t="s">
        <v>138</v>
      </c>
      <c r="X74" s="11" t="s">
        <v>139</v>
      </c>
      <c r="Y74" s="11" t="s">
        <v>151</v>
      </c>
      <c r="Z74" s="103"/>
      <c r="AA74" s="43"/>
      <c r="AB74" s="103"/>
      <c r="AC74" s="43">
        <v>0.77619047619047621</v>
      </c>
      <c r="AD74" s="8"/>
      <c r="AE74" s="125"/>
      <c r="AF74" s="8"/>
    </row>
    <row r="75" spans="1:32" ht="15.75" customHeight="1">
      <c r="A75" s="2" t="s">
        <v>11</v>
      </c>
      <c r="B75" s="2">
        <v>1996</v>
      </c>
      <c r="C75" s="4" t="s">
        <v>12</v>
      </c>
      <c r="D75" s="122">
        <v>0</v>
      </c>
      <c r="E75" s="3">
        <v>3</v>
      </c>
      <c r="F75" s="3"/>
      <c r="G75" s="3"/>
      <c r="H75" s="3"/>
      <c r="I75" s="3"/>
      <c r="J75" s="3"/>
      <c r="K75" s="3"/>
      <c r="L75" s="3"/>
      <c r="M75" s="3"/>
      <c r="N75" s="3"/>
      <c r="O75" s="3" t="s">
        <v>13</v>
      </c>
      <c r="P75" s="3">
        <v>0</v>
      </c>
      <c r="Q75" s="8"/>
      <c r="R75" s="8"/>
      <c r="S75" s="8"/>
      <c r="T75" s="8"/>
      <c r="U75" s="8"/>
      <c r="V75" s="13" t="s">
        <v>138</v>
      </c>
      <c r="W75" s="13" t="s">
        <v>138</v>
      </c>
      <c r="X75" s="11" t="s">
        <v>139</v>
      </c>
      <c r="Y75" s="11" t="s">
        <v>151</v>
      </c>
      <c r="Z75" s="103"/>
      <c r="AA75" s="43">
        <v>0.16190476190476191</v>
      </c>
      <c r="AB75" s="103"/>
      <c r="AC75" s="43">
        <v>0.91428571428571426</v>
      </c>
      <c r="AD75" s="8"/>
      <c r="AE75" s="125"/>
      <c r="AF75" s="8"/>
    </row>
    <row r="76" spans="1:32" ht="15.75" customHeight="1">
      <c r="A76" s="2" t="s">
        <v>11</v>
      </c>
      <c r="B76" s="2">
        <v>1996</v>
      </c>
      <c r="C76" s="4" t="s">
        <v>12</v>
      </c>
      <c r="D76" s="122">
        <v>0</v>
      </c>
      <c r="E76" s="3">
        <v>4</v>
      </c>
      <c r="F76" s="3"/>
      <c r="G76" s="3"/>
      <c r="H76" s="3"/>
      <c r="I76" s="3"/>
      <c r="J76" s="3"/>
      <c r="K76" s="3"/>
      <c r="L76" s="3"/>
      <c r="M76" s="3"/>
      <c r="N76" s="3"/>
      <c r="O76" s="3" t="s">
        <v>13</v>
      </c>
      <c r="P76" s="3">
        <v>0</v>
      </c>
      <c r="Q76" s="8"/>
      <c r="R76" s="8"/>
      <c r="S76" s="8"/>
      <c r="T76" s="8"/>
      <c r="U76" s="8"/>
      <c r="V76" s="13" t="s">
        <v>138</v>
      </c>
      <c r="W76" s="13" t="s">
        <v>138</v>
      </c>
      <c r="X76" s="11" t="s">
        <v>139</v>
      </c>
      <c r="Y76" s="11" t="s">
        <v>151</v>
      </c>
      <c r="Z76" s="103"/>
      <c r="AA76" s="43">
        <v>0.15595238095238095</v>
      </c>
      <c r="AB76" s="103"/>
      <c r="AC76" s="43">
        <v>0.63690476190476197</v>
      </c>
      <c r="AD76" s="8"/>
      <c r="AE76" s="125"/>
      <c r="AF76" s="8"/>
    </row>
    <row r="77" spans="1:32" ht="15.75" customHeight="1">
      <c r="A77" s="2" t="s">
        <v>11</v>
      </c>
      <c r="B77" s="2">
        <v>1996</v>
      </c>
      <c r="C77" s="4" t="s">
        <v>12</v>
      </c>
      <c r="D77" s="122">
        <v>0</v>
      </c>
      <c r="E77" s="3">
        <v>5</v>
      </c>
      <c r="F77" s="3"/>
      <c r="G77" s="3"/>
      <c r="H77" s="3"/>
      <c r="I77" s="3"/>
      <c r="J77" s="3"/>
      <c r="K77" s="3"/>
      <c r="L77" s="3"/>
      <c r="M77" s="3"/>
      <c r="N77" s="3"/>
      <c r="O77" s="3" t="s">
        <v>13</v>
      </c>
      <c r="P77" s="3">
        <v>0</v>
      </c>
      <c r="Q77" s="8"/>
      <c r="R77" s="8"/>
      <c r="S77" s="8"/>
      <c r="T77" s="8"/>
      <c r="U77" s="8"/>
      <c r="V77" s="13" t="s">
        <v>138</v>
      </c>
      <c r="W77" s="13" t="s">
        <v>138</v>
      </c>
      <c r="X77" s="11" t="s">
        <v>139</v>
      </c>
      <c r="Y77" s="11" t="s">
        <v>151</v>
      </c>
      <c r="Z77" s="103"/>
      <c r="AA77" s="43">
        <v>0.25357142857142856</v>
      </c>
      <c r="AB77" s="103"/>
      <c r="AC77" s="43">
        <v>0.66428571428571437</v>
      </c>
      <c r="AD77" s="8"/>
      <c r="AE77" s="125"/>
      <c r="AF77" s="8"/>
    </row>
    <row r="78" spans="1:32" ht="15.75" customHeight="1">
      <c r="A78" s="2" t="s">
        <v>11</v>
      </c>
      <c r="B78" s="2">
        <v>1996</v>
      </c>
      <c r="C78" s="4" t="s">
        <v>12</v>
      </c>
      <c r="D78" s="122">
        <v>0</v>
      </c>
      <c r="E78" s="3">
        <v>6</v>
      </c>
      <c r="F78" s="3"/>
      <c r="G78" s="3"/>
      <c r="H78" s="3"/>
      <c r="I78" s="3"/>
      <c r="J78" s="3"/>
      <c r="K78" s="3"/>
      <c r="L78" s="3"/>
      <c r="M78" s="3"/>
      <c r="N78" s="3"/>
      <c r="O78" s="3" t="s">
        <v>13</v>
      </c>
      <c r="P78" s="3">
        <v>0</v>
      </c>
      <c r="Q78" s="8"/>
      <c r="R78" s="8"/>
      <c r="S78" s="8"/>
      <c r="T78" s="8"/>
      <c r="U78" s="8"/>
      <c r="V78" s="13" t="s">
        <v>138</v>
      </c>
      <c r="W78" s="13" t="s">
        <v>138</v>
      </c>
      <c r="X78" s="11" t="s">
        <v>139</v>
      </c>
      <c r="Y78" s="11" t="s">
        <v>151</v>
      </c>
      <c r="Z78" s="103"/>
      <c r="AA78" s="43">
        <v>0.05</v>
      </c>
      <c r="AB78" s="103"/>
      <c r="AC78" s="43">
        <v>0.77738095238095239</v>
      </c>
      <c r="AD78" s="8"/>
      <c r="AE78" s="125"/>
      <c r="AF78" s="8"/>
    </row>
    <row r="79" spans="1:32" ht="15.75" customHeight="1">
      <c r="A79" s="2" t="s">
        <v>11</v>
      </c>
      <c r="B79" s="2">
        <v>1996</v>
      </c>
      <c r="C79" s="4" t="s">
        <v>12</v>
      </c>
      <c r="D79" s="122">
        <v>0</v>
      </c>
      <c r="E79" s="3">
        <v>7</v>
      </c>
      <c r="F79" s="3"/>
      <c r="G79" s="3"/>
      <c r="H79" s="3"/>
      <c r="I79" s="3"/>
      <c r="J79" s="3"/>
      <c r="K79" s="3"/>
      <c r="L79" s="3"/>
      <c r="M79" s="3"/>
      <c r="N79" s="3"/>
      <c r="O79" s="3" t="s">
        <v>13</v>
      </c>
      <c r="P79" s="3">
        <v>0</v>
      </c>
      <c r="Q79" s="8"/>
      <c r="R79" s="8"/>
      <c r="S79" s="8"/>
      <c r="T79" s="8"/>
      <c r="U79" s="8"/>
      <c r="V79" s="13" t="s">
        <v>138</v>
      </c>
      <c r="W79" s="13" t="s">
        <v>138</v>
      </c>
      <c r="X79" s="11" t="s">
        <v>139</v>
      </c>
      <c r="Y79" s="11" t="s">
        <v>151</v>
      </c>
      <c r="Z79" s="103"/>
      <c r="AA79" s="43">
        <v>6.1904761904761907E-2</v>
      </c>
      <c r="AB79" s="103"/>
      <c r="AC79" s="43">
        <v>0.40833333333333333</v>
      </c>
      <c r="AD79" s="8"/>
      <c r="AE79" s="125"/>
      <c r="AF79" s="8"/>
    </row>
    <row r="80" spans="1:32">
      <c r="A80" s="2" t="s">
        <v>11</v>
      </c>
      <c r="B80" s="2">
        <v>1996</v>
      </c>
      <c r="C80" s="4" t="s">
        <v>12</v>
      </c>
      <c r="D80" s="122">
        <v>0</v>
      </c>
      <c r="E80" s="3">
        <v>1</v>
      </c>
      <c r="F80" s="3"/>
      <c r="G80" s="3"/>
      <c r="H80" s="3"/>
      <c r="I80" s="3"/>
      <c r="J80" s="3"/>
      <c r="K80" s="3"/>
      <c r="L80" s="3"/>
      <c r="M80" s="3"/>
      <c r="N80" s="3"/>
      <c r="O80" s="3" t="s">
        <v>13</v>
      </c>
      <c r="P80" s="3">
        <v>0</v>
      </c>
      <c r="Q80" s="124"/>
      <c r="R80" s="124"/>
      <c r="S80" s="124"/>
      <c r="T80" s="124"/>
      <c r="U80" s="124"/>
      <c r="V80" s="13" t="s">
        <v>138</v>
      </c>
      <c r="W80" s="13" t="s">
        <v>138</v>
      </c>
      <c r="X80" s="11" t="s">
        <v>139</v>
      </c>
      <c r="Y80" s="11" t="s">
        <v>153</v>
      </c>
      <c r="Z80" s="11">
        <v>1</v>
      </c>
      <c r="AA80" s="11">
        <f>(Z80-0)/(5-0)</f>
        <v>0.2</v>
      </c>
      <c r="AB80" s="11">
        <v>4</v>
      </c>
      <c r="AC80" s="11">
        <f t="shared" ref="AC80:AC86" si="10">(AB80-0)/(5-0)</f>
        <v>0.8</v>
      </c>
      <c r="AD80" s="124"/>
      <c r="AE80" s="128"/>
      <c r="AF80" s="124"/>
    </row>
    <row r="81" spans="1:32">
      <c r="A81" s="2" t="s">
        <v>11</v>
      </c>
      <c r="B81" s="2">
        <v>1996</v>
      </c>
      <c r="C81" s="4" t="s">
        <v>12</v>
      </c>
      <c r="D81" s="122">
        <v>0</v>
      </c>
      <c r="E81" s="3">
        <v>2</v>
      </c>
      <c r="F81" s="3"/>
      <c r="G81" s="3"/>
      <c r="H81" s="3"/>
      <c r="I81" s="3"/>
      <c r="J81" s="3"/>
      <c r="K81" s="3"/>
      <c r="L81" s="3"/>
      <c r="M81" s="3"/>
      <c r="N81" s="3"/>
      <c r="O81" s="3" t="s">
        <v>13</v>
      </c>
      <c r="P81" s="3">
        <v>0</v>
      </c>
      <c r="Q81" s="124"/>
      <c r="R81" s="124"/>
      <c r="S81" s="124"/>
      <c r="T81" s="124"/>
      <c r="U81" s="124"/>
      <c r="V81" s="13" t="s">
        <v>138</v>
      </c>
      <c r="W81" s="13" t="s">
        <v>138</v>
      </c>
      <c r="X81" s="11" t="s">
        <v>139</v>
      </c>
      <c r="Y81" s="11" t="s">
        <v>153</v>
      </c>
      <c r="Z81" s="11"/>
      <c r="AA81" s="11"/>
      <c r="AB81" s="11">
        <v>4</v>
      </c>
      <c r="AC81" s="11">
        <f t="shared" si="10"/>
        <v>0.8</v>
      </c>
      <c r="AD81" s="124"/>
      <c r="AE81" s="128"/>
      <c r="AF81" s="124"/>
    </row>
    <row r="82" spans="1:32">
      <c r="A82" s="2" t="s">
        <v>11</v>
      </c>
      <c r="B82" s="2">
        <v>1996</v>
      </c>
      <c r="C82" s="4" t="s">
        <v>12</v>
      </c>
      <c r="D82" s="122">
        <v>0</v>
      </c>
      <c r="E82" s="3">
        <v>3</v>
      </c>
      <c r="F82" s="3"/>
      <c r="G82" s="3"/>
      <c r="H82" s="3"/>
      <c r="I82" s="3"/>
      <c r="J82" s="3"/>
      <c r="K82" s="3"/>
      <c r="L82" s="3"/>
      <c r="M82" s="3"/>
      <c r="N82" s="3"/>
      <c r="O82" s="3" t="s">
        <v>13</v>
      </c>
      <c r="P82" s="3">
        <v>0</v>
      </c>
      <c r="Q82" s="124"/>
      <c r="R82" s="124"/>
      <c r="S82" s="124"/>
      <c r="T82" s="124"/>
      <c r="U82" s="124"/>
      <c r="V82" s="13" t="s">
        <v>138</v>
      </c>
      <c r="W82" s="13" t="s">
        <v>138</v>
      </c>
      <c r="X82" s="11" t="s">
        <v>139</v>
      </c>
      <c r="Y82" s="11" t="s">
        <v>153</v>
      </c>
      <c r="Z82" s="11">
        <v>0</v>
      </c>
      <c r="AA82" s="11">
        <f t="shared" ref="AA82:AA86" si="11">(Z82-0)/(5-0)</f>
        <v>0</v>
      </c>
      <c r="AB82" s="11">
        <v>3</v>
      </c>
      <c r="AC82" s="11">
        <f t="shared" si="10"/>
        <v>0.6</v>
      </c>
      <c r="AD82" s="124"/>
      <c r="AE82" s="128"/>
      <c r="AF82" s="124"/>
    </row>
    <row r="83" spans="1:32">
      <c r="A83" s="2" t="s">
        <v>11</v>
      </c>
      <c r="B83" s="2">
        <v>1996</v>
      </c>
      <c r="C83" s="4" t="s">
        <v>12</v>
      </c>
      <c r="D83" s="122">
        <v>0</v>
      </c>
      <c r="E83" s="3">
        <v>4</v>
      </c>
      <c r="F83" s="3"/>
      <c r="G83" s="3"/>
      <c r="H83" s="3"/>
      <c r="I83" s="3"/>
      <c r="J83" s="3"/>
      <c r="K83" s="3"/>
      <c r="L83" s="3"/>
      <c r="M83" s="3"/>
      <c r="N83" s="3"/>
      <c r="O83" s="3" t="s">
        <v>13</v>
      </c>
      <c r="P83" s="3">
        <v>0</v>
      </c>
      <c r="Q83" s="124"/>
      <c r="R83" s="124"/>
      <c r="S83" s="124"/>
      <c r="T83" s="124"/>
      <c r="U83" s="124"/>
      <c r="V83" s="13" t="s">
        <v>138</v>
      </c>
      <c r="W83" s="13" t="s">
        <v>138</v>
      </c>
      <c r="X83" s="11" t="s">
        <v>139</v>
      </c>
      <c r="Y83" s="11" t="s">
        <v>153</v>
      </c>
      <c r="Z83" s="11">
        <v>0</v>
      </c>
      <c r="AA83" s="11">
        <f t="shared" si="11"/>
        <v>0</v>
      </c>
      <c r="AB83" s="11">
        <v>2</v>
      </c>
      <c r="AC83" s="11">
        <f t="shared" si="10"/>
        <v>0.4</v>
      </c>
      <c r="AD83" s="124"/>
      <c r="AE83" s="128"/>
      <c r="AF83" s="124"/>
    </row>
    <row r="84" spans="1:32">
      <c r="A84" s="2" t="s">
        <v>11</v>
      </c>
      <c r="B84" s="2">
        <v>1996</v>
      </c>
      <c r="C84" s="4" t="s">
        <v>12</v>
      </c>
      <c r="D84" s="122">
        <v>0</v>
      </c>
      <c r="E84" s="3">
        <v>5</v>
      </c>
      <c r="F84" s="3"/>
      <c r="G84" s="3"/>
      <c r="H84" s="3"/>
      <c r="I84" s="3"/>
      <c r="J84" s="3"/>
      <c r="K84" s="3"/>
      <c r="L84" s="3"/>
      <c r="M84" s="3"/>
      <c r="N84" s="3"/>
      <c r="O84" s="3" t="s">
        <v>13</v>
      </c>
      <c r="P84" s="3">
        <v>0</v>
      </c>
      <c r="Q84" s="124"/>
      <c r="R84" s="124"/>
      <c r="S84" s="124"/>
      <c r="T84" s="124"/>
      <c r="U84" s="124"/>
      <c r="V84" s="13" t="s">
        <v>138</v>
      </c>
      <c r="W84" s="13" t="s">
        <v>138</v>
      </c>
      <c r="X84" s="11" t="s">
        <v>139</v>
      </c>
      <c r="Y84" s="11" t="s">
        <v>153</v>
      </c>
      <c r="Z84" s="11">
        <v>1</v>
      </c>
      <c r="AA84" s="11">
        <f t="shared" si="11"/>
        <v>0.2</v>
      </c>
      <c r="AB84" s="11">
        <v>2</v>
      </c>
      <c r="AC84" s="11">
        <f t="shared" si="10"/>
        <v>0.4</v>
      </c>
      <c r="AD84" s="124"/>
      <c r="AE84" s="128"/>
      <c r="AF84" s="124"/>
    </row>
    <row r="85" spans="1:32">
      <c r="A85" s="2" t="s">
        <v>11</v>
      </c>
      <c r="B85" s="2">
        <v>1996</v>
      </c>
      <c r="C85" s="4" t="s">
        <v>12</v>
      </c>
      <c r="D85" s="122">
        <v>0</v>
      </c>
      <c r="E85" s="3">
        <v>6</v>
      </c>
      <c r="F85" s="3"/>
      <c r="G85" s="3"/>
      <c r="H85" s="3"/>
      <c r="I85" s="3"/>
      <c r="J85" s="3"/>
      <c r="K85" s="3"/>
      <c r="L85" s="3"/>
      <c r="M85" s="3"/>
      <c r="N85" s="3"/>
      <c r="O85" s="3" t="s">
        <v>13</v>
      </c>
      <c r="P85" s="3">
        <v>0</v>
      </c>
      <c r="Q85" s="124"/>
      <c r="R85" s="124"/>
      <c r="S85" s="124"/>
      <c r="T85" s="124"/>
      <c r="U85" s="124"/>
      <c r="V85" s="13" t="s">
        <v>138</v>
      </c>
      <c r="W85" s="13" t="s">
        <v>138</v>
      </c>
      <c r="X85" s="11" t="s">
        <v>139</v>
      </c>
      <c r="Y85" s="11" t="s">
        <v>153</v>
      </c>
      <c r="Z85" s="11">
        <v>0</v>
      </c>
      <c r="AA85" s="11">
        <f t="shared" si="11"/>
        <v>0</v>
      </c>
      <c r="AB85" s="11">
        <v>3</v>
      </c>
      <c r="AC85" s="11">
        <f t="shared" si="10"/>
        <v>0.6</v>
      </c>
      <c r="AD85" s="124"/>
      <c r="AE85" s="128"/>
      <c r="AF85" s="124"/>
    </row>
    <row r="86" spans="1:32">
      <c r="A86" s="2" t="s">
        <v>11</v>
      </c>
      <c r="B86" s="2">
        <v>1996</v>
      </c>
      <c r="C86" s="4" t="s">
        <v>12</v>
      </c>
      <c r="D86" s="122">
        <v>0</v>
      </c>
      <c r="E86" s="3">
        <v>7</v>
      </c>
      <c r="F86" s="3"/>
      <c r="G86" s="3"/>
      <c r="H86" s="3"/>
      <c r="I86" s="3"/>
      <c r="J86" s="3"/>
      <c r="K86" s="3"/>
      <c r="L86" s="3"/>
      <c r="M86" s="3"/>
      <c r="N86" s="3"/>
      <c r="O86" s="3" t="s">
        <v>13</v>
      </c>
      <c r="P86" s="3">
        <v>0</v>
      </c>
      <c r="Q86" s="124"/>
      <c r="R86" s="124"/>
      <c r="S86" s="124"/>
      <c r="T86" s="124"/>
      <c r="U86" s="124"/>
      <c r="V86" s="13" t="s">
        <v>138</v>
      </c>
      <c r="W86" s="13" t="s">
        <v>138</v>
      </c>
      <c r="X86" s="11" t="s">
        <v>139</v>
      </c>
      <c r="Y86" s="11" t="s">
        <v>153</v>
      </c>
      <c r="Z86" s="11">
        <v>0</v>
      </c>
      <c r="AA86" s="11">
        <f t="shared" si="11"/>
        <v>0</v>
      </c>
      <c r="AB86" s="11">
        <v>2</v>
      </c>
      <c r="AC86" s="11">
        <f t="shared" si="10"/>
        <v>0.4</v>
      </c>
      <c r="AD86" s="124"/>
      <c r="AE86" s="128"/>
      <c r="AF86" s="124"/>
    </row>
    <row r="87" spans="1:32" ht="1.5" customHeight="1">
      <c r="A87" s="2"/>
      <c r="B87" s="2"/>
      <c r="C87" s="4"/>
      <c r="D87" s="122"/>
      <c r="E87" s="11"/>
      <c r="F87" s="11"/>
      <c r="G87" s="11"/>
      <c r="H87" s="124"/>
      <c r="I87" s="124"/>
      <c r="J87" s="124"/>
      <c r="K87" s="124"/>
      <c r="L87" s="124"/>
      <c r="M87" s="124"/>
      <c r="N87" s="11"/>
      <c r="O87" s="124"/>
      <c r="P87" s="124"/>
      <c r="Q87" s="124"/>
      <c r="R87" s="124"/>
      <c r="S87" s="124"/>
      <c r="T87" s="124"/>
      <c r="U87" s="124"/>
      <c r="V87" s="124"/>
      <c r="W87" s="124"/>
      <c r="X87" s="129"/>
      <c r="Y87" s="129" t="s">
        <v>144</v>
      </c>
      <c r="Z87" s="11"/>
      <c r="AA87" s="43"/>
      <c r="AB87" s="11"/>
      <c r="AC87" s="43"/>
      <c r="AD87" s="124"/>
      <c r="AE87" s="128"/>
      <c r="AF87" s="124"/>
    </row>
    <row r="88" spans="1:32" ht="15.75" customHeight="1">
      <c r="A88" s="2" t="s">
        <v>22</v>
      </c>
      <c r="B88" s="2">
        <v>2017</v>
      </c>
      <c r="C88" s="4" t="s">
        <v>23</v>
      </c>
      <c r="D88" s="122">
        <v>0</v>
      </c>
      <c r="E88" s="11">
        <v>1</v>
      </c>
      <c r="F88" s="11">
        <v>65</v>
      </c>
      <c r="G88" s="11" t="s">
        <v>237</v>
      </c>
      <c r="H88" s="124"/>
      <c r="I88" s="124"/>
      <c r="J88" s="124"/>
      <c r="K88" s="124"/>
      <c r="L88" s="124"/>
      <c r="M88" s="124"/>
      <c r="N88" s="11">
        <v>6</v>
      </c>
      <c r="O88" s="11" t="s">
        <v>24</v>
      </c>
      <c r="P88" s="11">
        <v>1</v>
      </c>
      <c r="Q88" s="124"/>
      <c r="R88" s="13">
        <v>0.5</v>
      </c>
      <c r="S88" s="13">
        <v>3</v>
      </c>
      <c r="T88" s="13">
        <v>6</v>
      </c>
      <c r="U88" s="13">
        <f t="shared" ref="U88:U91" si="12">T88*S88</f>
        <v>18</v>
      </c>
      <c r="V88" s="11">
        <v>9</v>
      </c>
      <c r="W88" s="11">
        <v>1.5</v>
      </c>
      <c r="X88" s="127" t="s">
        <v>139</v>
      </c>
      <c r="Y88" s="130" t="s">
        <v>165</v>
      </c>
      <c r="Z88" s="11">
        <v>37.5</v>
      </c>
      <c r="AA88" s="43">
        <f t="shared" ref="AA88:AA91" si="13">Z88/100</f>
        <v>0.375</v>
      </c>
      <c r="AB88" s="11">
        <v>85</v>
      </c>
      <c r="AC88" s="43">
        <f t="shared" ref="AC88:AC91" si="14">AB88/100</f>
        <v>0.85</v>
      </c>
      <c r="AD88" s="124"/>
      <c r="AE88" s="128"/>
      <c r="AF88" s="124"/>
    </row>
    <row r="89" spans="1:32" ht="15.75" customHeight="1">
      <c r="A89" s="2" t="s">
        <v>22</v>
      </c>
      <c r="B89" s="2">
        <v>2017</v>
      </c>
      <c r="C89" s="4" t="s">
        <v>23</v>
      </c>
      <c r="D89" s="122">
        <v>0</v>
      </c>
      <c r="E89" s="11">
        <v>2</v>
      </c>
      <c r="F89" s="11">
        <v>64</v>
      </c>
      <c r="G89" s="11" t="s">
        <v>248</v>
      </c>
      <c r="H89" s="124"/>
      <c r="I89" s="124"/>
      <c r="J89" s="124"/>
      <c r="K89" s="124"/>
      <c r="L89" s="124"/>
      <c r="M89" s="124"/>
      <c r="N89" s="11">
        <v>10</v>
      </c>
      <c r="O89" s="11" t="s">
        <v>24</v>
      </c>
      <c r="P89" s="11">
        <v>1</v>
      </c>
      <c r="Q89" s="124"/>
      <c r="R89" s="13">
        <v>0.5</v>
      </c>
      <c r="S89" s="13">
        <v>3</v>
      </c>
      <c r="T89" s="13">
        <v>6</v>
      </c>
      <c r="U89" s="13">
        <f t="shared" si="12"/>
        <v>18</v>
      </c>
      <c r="V89" s="11">
        <v>9</v>
      </c>
      <c r="W89" s="11">
        <v>1.5</v>
      </c>
      <c r="X89" s="127" t="s">
        <v>139</v>
      </c>
      <c r="Y89" s="130" t="s">
        <v>165</v>
      </c>
      <c r="Z89" s="11">
        <v>12.5</v>
      </c>
      <c r="AA89" s="43">
        <f t="shared" si="13"/>
        <v>0.125</v>
      </c>
      <c r="AB89" s="11">
        <v>20</v>
      </c>
      <c r="AC89" s="43">
        <f t="shared" si="14"/>
        <v>0.2</v>
      </c>
      <c r="AD89" s="124"/>
      <c r="AE89" s="128"/>
      <c r="AF89" s="124"/>
    </row>
    <row r="90" spans="1:32" ht="15.75" customHeight="1">
      <c r="A90" s="2" t="s">
        <v>22</v>
      </c>
      <c r="B90" s="2">
        <v>2017</v>
      </c>
      <c r="C90" s="4" t="s">
        <v>23</v>
      </c>
      <c r="D90" s="122">
        <v>0</v>
      </c>
      <c r="E90" s="11">
        <v>3</v>
      </c>
      <c r="F90" s="11">
        <v>62</v>
      </c>
      <c r="G90" s="11" t="s">
        <v>237</v>
      </c>
      <c r="H90" s="124"/>
      <c r="I90" s="124"/>
      <c r="J90" s="124"/>
      <c r="K90" s="124"/>
      <c r="L90" s="124"/>
      <c r="M90" s="124"/>
      <c r="N90" s="11">
        <v>16</v>
      </c>
      <c r="O90" s="11" t="s">
        <v>24</v>
      </c>
      <c r="P90" s="11">
        <v>1</v>
      </c>
      <c r="Q90" s="124"/>
      <c r="R90" s="13">
        <v>0.5</v>
      </c>
      <c r="S90" s="13">
        <v>3</v>
      </c>
      <c r="T90" s="13">
        <v>6</v>
      </c>
      <c r="U90" s="13">
        <f t="shared" si="12"/>
        <v>18</v>
      </c>
      <c r="V90" s="11">
        <v>9</v>
      </c>
      <c r="W90" s="11">
        <v>1.5</v>
      </c>
      <c r="X90" s="127" t="s">
        <v>139</v>
      </c>
      <c r="Y90" s="130" t="s">
        <v>165</v>
      </c>
      <c r="Z90" s="11">
        <v>7.5</v>
      </c>
      <c r="AA90" s="43">
        <f t="shared" si="13"/>
        <v>7.4999999999999997E-2</v>
      </c>
      <c r="AB90" s="11">
        <v>7.5</v>
      </c>
      <c r="AC90" s="43">
        <f t="shared" si="14"/>
        <v>7.4999999999999997E-2</v>
      </c>
      <c r="AD90" s="124"/>
      <c r="AE90" s="128"/>
      <c r="AF90" s="124"/>
    </row>
    <row r="91" spans="1:32" ht="15.75" customHeight="1">
      <c r="A91" s="2" t="s">
        <v>22</v>
      </c>
      <c r="B91" s="2">
        <v>2017</v>
      </c>
      <c r="C91" s="4" t="s">
        <v>23</v>
      </c>
      <c r="D91" s="122">
        <v>0</v>
      </c>
      <c r="E91" s="11">
        <v>4</v>
      </c>
      <c r="F91" s="11">
        <v>75</v>
      </c>
      <c r="G91" s="11" t="s">
        <v>248</v>
      </c>
      <c r="H91" s="124"/>
      <c r="I91" s="124"/>
      <c r="J91" s="124"/>
      <c r="K91" s="124"/>
      <c r="L91" s="124"/>
      <c r="M91" s="124"/>
      <c r="N91" s="11">
        <v>34</v>
      </c>
      <c r="O91" s="11" t="s">
        <v>24</v>
      </c>
      <c r="P91" s="11">
        <v>1</v>
      </c>
      <c r="Q91" s="124"/>
      <c r="R91" s="13">
        <v>0.5</v>
      </c>
      <c r="S91" s="13">
        <v>3</v>
      </c>
      <c r="T91" s="13">
        <v>6</v>
      </c>
      <c r="U91" s="13">
        <f t="shared" si="12"/>
        <v>18</v>
      </c>
      <c r="V91" s="11">
        <v>9</v>
      </c>
      <c r="W91" s="11">
        <v>1.5</v>
      </c>
      <c r="X91" s="127" t="s">
        <v>139</v>
      </c>
      <c r="Y91" s="130" t="s">
        <v>165</v>
      </c>
      <c r="Z91" s="11">
        <v>15</v>
      </c>
      <c r="AA91" s="43">
        <f t="shared" si="13"/>
        <v>0.15</v>
      </c>
      <c r="AB91" s="11">
        <v>32.5</v>
      </c>
      <c r="AC91" s="43">
        <f t="shared" si="14"/>
        <v>0.32500000000000001</v>
      </c>
      <c r="AD91" s="124"/>
      <c r="AE91" s="128"/>
      <c r="AF91" s="124"/>
    </row>
    <row r="92" spans="1:32" ht="1.5" customHeight="1">
      <c r="A92" s="131"/>
      <c r="B92" s="131"/>
      <c r="C92" s="132"/>
      <c r="D92" s="122"/>
      <c r="E92" s="3"/>
      <c r="F92" s="11"/>
      <c r="G92" s="11"/>
      <c r="H92" s="124"/>
      <c r="I92" s="124"/>
      <c r="J92" s="11"/>
      <c r="K92" s="11"/>
      <c r="L92" s="11"/>
      <c r="M92" s="11"/>
      <c r="N92" s="11"/>
      <c r="O92" s="124"/>
      <c r="P92" s="124"/>
      <c r="Q92" s="124"/>
      <c r="R92" s="124"/>
      <c r="S92" s="124"/>
      <c r="T92" s="124"/>
      <c r="U92" s="124"/>
      <c r="V92" s="124"/>
      <c r="W92" s="124"/>
      <c r="X92" s="129"/>
      <c r="Y92" s="129" t="s">
        <v>144</v>
      </c>
      <c r="Z92" s="133"/>
      <c r="AA92" s="134"/>
      <c r="AB92" s="133"/>
      <c r="AC92" s="134"/>
      <c r="AD92" s="124"/>
      <c r="AE92" s="128"/>
      <c r="AF92" s="124"/>
    </row>
    <row r="93" spans="1:32" ht="15.75" customHeight="1">
      <c r="A93" s="131" t="s">
        <v>31</v>
      </c>
      <c r="B93" s="131">
        <v>2015</v>
      </c>
      <c r="C93" s="132" t="s">
        <v>32</v>
      </c>
      <c r="D93" s="122">
        <v>0</v>
      </c>
      <c r="E93" s="3">
        <v>1</v>
      </c>
      <c r="F93" s="11">
        <v>68</v>
      </c>
      <c r="G93" s="11" t="s">
        <v>237</v>
      </c>
      <c r="H93" s="124"/>
      <c r="I93" s="124"/>
      <c r="J93" s="11" t="s">
        <v>211</v>
      </c>
      <c r="K93" s="11" t="s">
        <v>242</v>
      </c>
      <c r="L93" s="11" t="s">
        <v>147</v>
      </c>
      <c r="M93" s="11" t="s">
        <v>148</v>
      </c>
      <c r="N93" s="11">
        <v>4</v>
      </c>
      <c r="O93" s="3" t="s">
        <v>33</v>
      </c>
      <c r="P93" s="11">
        <v>0</v>
      </c>
      <c r="Q93" s="124"/>
      <c r="R93" s="13">
        <v>0.5</v>
      </c>
      <c r="S93" s="13">
        <v>2</v>
      </c>
      <c r="T93" s="13">
        <v>12</v>
      </c>
      <c r="U93" s="13">
        <v>24</v>
      </c>
      <c r="V93" s="11">
        <v>12</v>
      </c>
      <c r="W93" s="11">
        <v>1</v>
      </c>
      <c r="X93" s="127" t="s">
        <v>161</v>
      </c>
      <c r="Y93" s="129" t="s">
        <v>162</v>
      </c>
      <c r="Z93" s="133">
        <v>27</v>
      </c>
      <c r="AA93" s="134">
        <f t="shared" ref="AA93:AA102" si="15">(Z93-0)/(50-0)</f>
        <v>0.54</v>
      </c>
      <c r="AB93" s="133">
        <v>38</v>
      </c>
      <c r="AC93" s="134">
        <f t="shared" ref="AC93:AC102" si="16">(AB93-0)/(50-0)</f>
        <v>0.76</v>
      </c>
      <c r="AD93" s="124"/>
      <c r="AE93" s="128"/>
      <c r="AF93" s="124"/>
    </row>
    <row r="94" spans="1:32" ht="15.75" customHeight="1">
      <c r="A94" s="131" t="s">
        <v>31</v>
      </c>
      <c r="B94" s="131">
        <v>2015</v>
      </c>
      <c r="C94" s="132" t="s">
        <v>32</v>
      </c>
      <c r="D94" s="122">
        <v>0</v>
      </c>
      <c r="E94" s="3">
        <v>2</v>
      </c>
      <c r="F94" s="11">
        <v>47</v>
      </c>
      <c r="G94" s="11" t="s">
        <v>248</v>
      </c>
      <c r="H94" s="124"/>
      <c r="I94" s="124"/>
      <c r="J94" s="11" t="s">
        <v>211</v>
      </c>
      <c r="K94" s="11" t="s">
        <v>242</v>
      </c>
      <c r="L94" s="11" t="s">
        <v>147</v>
      </c>
      <c r="M94" s="11" t="s">
        <v>251</v>
      </c>
      <c r="N94" s="11">
        <v>3</v>
      </c>
      <c r="O94" s="3" t="s">
        <v>33</v>
      </c>
      <c r="P94" s="11">
        <v>0</v>
      </c>
      <c r="Q94" s="124"/>
      <c r="R94" s="13">
        <v>0.5</v>
      </c>
      <c r="S94" s="13">
        <v>2</v>
      </c>
      <c r="T94" s="13">
        <v>12</v>
      </c>
      <c r="U94" s="13">
        <v>24</v>
      </c>
      <c r="V94" s="11">
        <v>12</v>
      </c>
      <c r="W94" s="11">
        <v>1</v>
      </c>
      <c r="X94" s="127" t="s">
        <v>161</v>
      </c>
      <c r="Y94" s="129" t="s">
        <v>162</v>
      </c>
      <c r="Z94" s="133">
        <v>37</v>
      </c>
      <c r="AA94" s="134">
        <f t="shared" si="15"/>
        <v>0.74</v>
      </c>
      <c r="AB94" s="133">
        <v>47</v>
      </c>
      <c r="AC94" s="134">
        <f t="shared" si="16"/>
        <v>0.94</v>
      </c>
      <c r="AD94" s="124"/>
      <c r="AE94" s="128"/>
      <c r="AF94" s="124"/>
    </row>
    <row r="95" spans="1:32" ht="15.75" customHeight="1">
      <c r="A95" s="131" t="s">
        <v>31</v>
      </c>
      <c r="B95" s="131">
        <v>2015</v>
      </c>
      <c r="C95" s="132" t="s">
        <v>32</v>
      </c>
      <c r="D95" s="122">
        <v>0</v>
      </c>
      <c r="E95" s="3">
        <v>3</v>
      </c>
      <c r="F95" s="11">
        <v>72</v>
      </c>
      <c r="G95" s="11" t="s">
        <v>237</v>
      </c>
      <c r="H95" s="124"/>
      <c r="I95" s="124"/>
      <c r="J95" s="11" t="s">
        <v>252</v>
      </c>
      <c r="K95" s="11" t="s">
        <v>196</v>
      </c>
      <c r="L95" s="11" t="s">
        <v>147</v>
      </c>
      <c r="M95" s="11" t="s">
        <v>148</v>
      </c>
      <c r="N95" s="11">
        <v>6</v>
      </c>
      <c r="O95" s="3" t="s">
        <v>33</v>
      </c>
      <c r="P95" s="11">
        <v>0</v>
      </c>
      <c r="Q95" s="124"/>
      <c r="R95" s="13">
        <v>0.5</v>
      </c>
      <c r="S95" s="13">
        <v>2</v>
      </c>
      <c r="T95" s="13">
        <v>12</v>
      </c>
      <c r="U95" s="13">
        <v>24</v>
      </c>
      <c r="V95" s="11">
        <v>12</v>
      </c>
      <c r="W95" s="11">
        <v>1</v>
      </c>
      <c r="X95" s="127" t="s">
        <v>161</v>
      </c>
      <c r="Y95" s="129" t="s">
        <v>162</v>
      </c>
      <c r="Z95" s="133">
        <v>32</v>
      </c>
      <c r="AA95" s="134">
        <f t="shared" si="15"/>
        <v>0.64</v>
      </c>
      <c r="AB95" s="133">
        <v>43</v>
      </c>
      <c r="AC95" s="134">
        <f t="shared" si="16"/>
        <v>0.86</v>
      </c>
      <c r="AD95" s="124"/>
      <c r="AE95" s="128"/>
      <c r="AF95" s="124"/>
    </row>
    <row r="96" spans="1:32" ht="15.75" customHeight="1">
      <c r="A96" s="131" t="s">
        <v>31</v>
      </c>
      <c r="B96" s="131">
        <v>2015</v>
      </c>
      <c r="C96" s="132" t="s">
        <v>32</v>
      </c>
      <c r="D96" s="122">
        <v>0</v>
      </c>
      <c r="E96" s="3">
        <v>4</v>
      </c>
      <c r="F96" s="11">
        <v>56</v>
      </c>
      <c r="G96" s="11" t="s">
        <v>237</v>
      </c>
      <c r="H96" s="124"/>
      <c r="I96" s="124"/>
      <c r="J96" s="11" t="s">
        <v>211</v>
      </c>
      <c r="K96" s="11" t="s">
        <v>242</v>
      </c>
      <c r="L96" s="11" t="s">
        <v>253</v>
      </c>
      <c r="M96" s="11" t="s">
        <v>148</v>
      </c>
      <c r="N96" s="11">
        <v>4</v>
      </c>
      <c r="O96" s="3" t="s">
        <v>33</v>
      </c>
      <c r="P96" s="11">
        <v>0</v>
      </c>
      <c r="Q96" s="124"/>
      <c r="R96" s="13">
        <v>0.5</v>
      </c>
      <c r="S96" s="13">
        <v>2</v>
      </c>
      <c r="T96" s="13">
        <v>12</v>
      </c>
      <c r="U96" s="13">
        <v>24</v>
      </c>
      <c r="V96" s="11">
        <v>12</v>
      </c>
      <c r="W96" s="11">
        <v>1</v>
      </c>
      <c r="X96" s="127" t="s">
        <v>161</v>
      </c>
      <c r="Y96" s="129" t="s">
        <v>162</v>
      </c>
      <c r="Z96" s="133">
        <v>0</v>
      </c>
      <c r="AA96" s="134">
        <f t="shared" si="15"/>
        <v>0</v>
      </c>
      <c r="AB96" s="133">
        <v>42</v>
      </c>
      <c r="AC96" s="134">
        <f t="shared" si="16"/>
        <v>0.84</v>
      </c>
      <c r="AD96" s="124"/>
      <c r="AE96" s="128"/>
      <c r="AF96" s="124"/>
    </row>
    <row r="97" spans="1:32" ht="15.75" customHeight="1">
      <c r="A97" s="131" t="s">
        <v>31</v>
      </c>
      <c r="B97" s="131">
        <v>2015</v>
      </c>
      <c r="C97" s="132" t="s">
        <v>32</v>
      </c>
      <c r="D97" s="122">
        <v>0</v>
      </c>
      <c r="E97" s="3">
        <v>5</v>
      </c>
      <c r="F97" s="11">
        <v>49</v>
      </c>
      <c r="G97" s="11" t="s">
        <v>237</v>
      </c>
      <c r="H97" s="124"/>
      <c r="I97" s="124"/>
      <c r="J97" s="11" t="s">
        <v>254</v>
      </c>
      <c r="K97" s="11" t="s">
        <v>196</v>
      </c>
      <c r="L97" s="11" t="s">
        <v>147</v>
      </c>
      <c r="M97" s="11" t="s">
        <v>148</v>
      </c>
      <c r="N97" s="11">
        <v>3</v>
      </c>
      <c r="O97" s="3" t="s">
        <v>33</v>
      </c>
      <c r="P97" s="11">
        <v>0</v>
      </c>
      <c r="Q97" s="124"/>
      <c r="R97" s="13">
        <v>0.5</v>
      </c>
      <c r="S97" s="13">
        <v>2</v>
      </c>
      <c r="T97" s="13">
        <v>12</v>
      </c>
      <c r="U97" s="13">
        <v>24</v>
      </c>
      <c r="V97" s="11">
        <v>12</v>
      </c>
      <c r="W97" s="11">
        <v>1</v>
      </c>
      <c r="X97" s="127" t="s">
        <v>161</v>
      </c>
      <c r="Y97" s="129" t="s">
        <v>162</v>
      </c>
      <c r="Z97" s="133">
        <v>35</v>
      </c>
      <c r="AA97" s="134">
        <f t="shared" si="15"/>
        <v>0.7</v>
      </c>
      <c r="AB97" s="133">
        <v>47</v>
      </c>
      <c r="AC97" s="134">
        <f t="shared" si="16"/>
        <v>0.94</v>
      </c>
      <c r="AD97" s="124"/>
      <c r="AE97" s="128"/>
      <c r="AF97" s="124"/>
    </row>
    <row r="98" spans="1:32" ht="15.75" customHeight="1">
      <c r="A98" s="131" t="s">
        <v>31</v>
      </c>
      <c r="B98" s="131">
        <v>2015</v>
      </c>
      <c r="C98" s="132" t="s">
        <v>32</v>
      </c>
      <c r="D98" s="122">
        <v>0</v>
      </c>
      <c r="E98" s="3">
        <v>1</v>
      </c>
      <c r="F98" s="11">
        <v>68</v>
      </c>
      <c r="G98" s="11" t="s">
        <v>237</v>
      </c>
      <c r="H98" s="124"/>
      <c r="I98" s="124"/>
      <c r="J98" s="11" t="s">
        <v>211</v>
      </c>
      <c r="K98" s="11" t="s">
        <v>242</v>
      </c>
      <c r="L98" s="11" t="s">
        <v>147</v>
      </c>
      <c r="M98" s="11" t="s">
        <v>148</v>
      </c>
      <c r="N98" s="11">
        <v>4</v>
      </c>
      <c r="O98" s="3" t="s">
        <v>33</v>
      </c>
      <c r="P98" s="11">
        <v>0</v>
      </c>
      <c r="Q98" s="124"/>
      <c r="R98" s="13">
        <v>0.5</v>
      </c>
      <c r="S98" s="13">
        <v>2</v>
      </c>
      <c r="T98" s="13">
        <v>12</v>
      </c>
      <c r="U98" s="13">
        <v>24</v>
      </c>
      <c r="V98" s="11">
        <v>12</v>
      </c>
      <c r="W98" s="11">
        <v>1</v>
      </c>
      <c r="X98" s="127" t="s">
        <v>161</v>
      </c>
      <c r="Y98" s="129" t="s">
        <v>163</v>
      </c>
      <c r="Z98" s="133">
        <v>22</v>
      </c>
      <c r="AA98" s="134">
        <f t="shared" si="15"/>
        <v>0.44</v>
      </c>
      <c r="AB98" s="133">
        <v>23</v>
      </c>
      <c r="AC98" s="134">
        <f t="shared" si="16"/>
        <v>0.46</v>
      </c>
      <c r="AD98" s="124"/>
      <c r="AE98" s="128"/>
      <c r="AF98" s="124"/>
    </row>
    <row r="99" spans="1:32" ht="15.75" customHeight="1">
      <c r="A99" s="131" t="s">
        <v>31</v>
      </c>
      <c r="B99" s="131">
        <v>2015</v>
      </c>
      <c r="C99" s="132" t="s">
        <v>32</v>
      </c>
      <c r="D99" s="122">
        <v>0</v>
      </c>
      <c r="E99" s="3">
        <v>2</v>
      </c>
      <c r="F99" s="11">
        <v>47</v>
      </c>
      <c r="G99" s="11" t="s">
        <v>248</v>
      </c>
      <c r="H99" s="124"/>
      <c r="I99" s="124"/>
      <c r="J99" s="11" t="s">
        <v>211</v>
      </c>
      <c r="K99" s="11" t="s">
        <v>242</v>
      </c>
      <c r="L99" s="11" t="s">
        <v>147</v>
      </c>
      <c r="M99" s="11" t="s">
        <v>251</v>
      </c>
      <c r="N99" s="11">
        <v>3</v>
      </c>
      <c r="O99" s="3" t="s">
        <v>33</v>
      </c>
      <c r="P99" s="11">
        <v>0</v>
      </c>
      <c r="Q99" s="124"/>
      <c r="R99" s="13">
        <v>0.5</v>
      </c>
      <c r="S99" s="13">
        <v>2</v>
      </c>
      <c r="T99" s="13">
        <v>12</v>
      </c>
      <c r="U99" s="13">
        <v>24</v>
      </c>
      <c r="V99" s="11">
        <v>12</v>
      </c>
      <c r="W99" s="11">
        <v>1</v>
      </c>
      <c r="X99" s="127" t="s">
        <v>161</v>
      </c>
      <c r="Y99" s="129" t="s">
        <v>163</v>
      </c>
      <c r="Z99" s="133">
        <v>29</v>
      </c>
      <c r="AA99" s="134">
        <f t="shared" si="15"/>
        <v>0.57999999999999996</v>
      </c>
      <c r="AB99" s="133">
        <v>50</v>
      </c>
      <c r="AC99" s="134">
        <f t="shared" si="16"/>
        <v>1</v>
      </c>
      <c r="AD99" s="124"/>
      <c r="AE99" s="128"/>
      <c r="AF99" s="124"/>
    </row>
    <row r="100" spans="1:32" ht="15.75" customHeight="1">
      <c r="A100" s="131" t="s">
        <v>31</v>
      </c>
      <c r="B100" s="131">
        <v>2015</v>
      </c>
      <c r="C100" s="132" t="s">
        <v>32</v>
      </c>
      <c r="D100" s="122">
        <v>0</v>
      </c>
      <c r="E100" s="3">
        <v>3</v>
      </c>
      <c r="F100" s="11">
        <v>72</v>
      </c>
      <c r="G100" s="11" t="s">
        <v>237</v>
      </c>
      <c r="H100" s="124"/>
      <c r="I100" s="124"/>
      <c r="J100" s="11" t="s">
        <v>252</v>
      </c>
      <c r="K100" s="11" t="s">
        <v>196</v>
      </c>
      <c r="L100" s="11" t="s">
        <v>147</v>
      </c>
      <c r="M100" s="11" t="s">
        <v>148</v>
      </c>
      <c r="N100" s="11">
        <v>6</v>
      </c>
      <c r="O100" s="3" t="s">
        <v>33</v>
      </c>
      <c r="P100" s="11">
        <v>0</v>
      </c>
      <c r="Q100" s="124"/>
      <c r="R100" s="13">
        <v>0.5</v>
      </c>
      <c r="S100" s="13">
        <v>2</v>
      </c>
      <c r="T100" s="13">
        <v>12</v>
      </c>
      <c r="U100" s="13">
        <v>24</v>
      </c>
      <c r="V100" s="11">
        <v>12</v>
      </c>
      <c r="W100" s="11">
        <v>1</v>
      </c>
      <c r="X100" s="127" t="s">
        <v>161</v>
      </c>
      <c r="Y100" s="129" t="s">
        <v>163</v>
      </c>
      <c r="Z100" s="133">
        <v>19</v>
      </c>
      <c r="AA100" s="134">
        <f t="shared" si="15"/>
        <v>0.38</v>
      </c>
      <c r="AB100" s="133">
        <v>31</v>
      </c>
      <c r="AC100" s="134">
        <f t="shared" si="16"/>
        <v>0.62</v>
      </c>
      <c r="AD100" s="124"/>
      <c r="AE100" s="128"/>
      <c r="AF100" s="124"/>
    </row>
    <row r="101" spans="1:32" ht="15.75" customHeight="1">
      <c r="A101" s="131" t="s">
        <v>31</v>
      </c>
      <c r="B101" s="131">
        <v>2015</v>
      </c>
      <c r="C101" s="132" t="s">
        <v>32</v>
      </c>
      <c r="D101" s="122">
        <v>0</v>
      </c>
      <c r="E101" s="3">
        <v>4</v>
      </c>
      <c r="F101" s="11">
        <v>56</v>
      </c>
      <c r="G101" s="11" t="s">
        <v>237</v>
      </c>
      <c r="H101" s="124"/>
      <c r="I101" s="124"/>
      <c r="J101" s="11" t="s">
        <v>211</v>
      </c>
      <c r="K101" s="11" t="s">
        <v>242</v>
      </c>
      <c r="L101" s="11" t="s">
        <v>253</v>
      </c>
      <c r="M101" s="11" t="s">
        <v>148</v>
      </c>
      <c r="N101" s="11">
        <v>4</v>
      </c>
      <c r="O101" s="3" t="s">
        <v>33</v>
      </c>
      <c r="P101" s="11">
        <v>0</v>
      </c>
      <c r="Q101" s="124"/>
      <c r="R101" s="13">
        <v>0.5</v>
      </c>
      <c r="S101" s="13">
        <v>2</v>
      </c>
      <c r="T101" s="13">
        <v>12</v>
      </c>
      <c r="U101" s="13">
        <v>24</v>
      </c>
      <c r="V101" s="11">
        <v>12</v>
      </c>
      <c r="W101" s="11">
        <v>1</v>
      </c>
      <c r="X101" s="127" t="s">
        <v>161</v>
      </c>
      <c r="Y101" s="129" t="s">
        <v>163</v>
      </c>
      <c r="Z101" s="133">
        <v>0</v>
      </c>
      <c r="AA101" s="134">
        <f t="shared" si="15"/>
        <v>0</v>
      </c>
      <c r="AB101" s="133">
        <v>26</v>
      </c>
      <c r="AC101" s="134">
        <f t="shared" si="16"/>
        <v>0.52</v>
      </c>
      <c r="AD101" s="124"/>
      <c r="AE101" s="128"/>
      <c r="AF101" s="124"/>
    </row>
    <row r="102" spans="1:32" ht="15.75" customHeight="1">
      <c r="A102" s="131" t="s">
        <v>31</v>
      </c>
      <c r="B102" s="131">
        <v>2015</v>
      </c>
      <c r="C102" s="132" t="s">
        <v>32</v>
      </c>
      <c r="D102" s="122">
        <v>0</v>
      </c>
      <c r="E102" s="3">
        <v>5</v>
      </c>
      <c r="F102" s="11">
        <v>49</v>
      </c>
      <c r="G102" s="11" t="s">
        <v>237</v>
      </c>
      <c r="H102" s="124"/>
      <c r="I102" s="124"/>
      <c r="J102" s="11" t="s">
        <v>254</v>
      </c>
      <c r="K102" s="11" t="s">
        <v>196</v>
      </c>
      <c r="L102" s="11" t="s">
        <v>147</v>
      </c>
      <c r="M102" s="11" t="s">
        <v>148</v>
      </c>
      <c r="N102" s="11">
        <v>3</v>
      </c>
      <c r="O102" s="3" t="s">
        <v>33</v>
      </c>
      <c r="P102" s="11">
        <v>0</v>
      </c>
      <c r="Q102" s="124"/>
      <c r="R102" s="13">
        <v>0.5</v>
      </c>
      <c r="S102" s="13">
        <v>2</v>
      </c>
      <c r="T102" s="13">
        <v>12</v>
      </c>
      <c r="U102" s="13">
        <v>24</v>
      </c>
      <c r="V102" s="11">
        <v>12</v>
      </c>
      <c r="W102" s="11">
        <v>1</v>
      </c>
      <c r="X102" s="127" t="s">
        <v>161</v>
      </c>
      <c r="Y102" s="129" t="s">
        <v>163</v>
      </c>
      <c r="Z102" s="133">
        <v>21</v>
      </c>
      <c r="AA102" s="134">
        <f t="shared" si="15"/>
        <v>0.42</v>
      </c>
      <c r="AB102" s="133">
        <v>46</v>
      </c>
      <c r="AC102" s="134">
        <f t="shared" si="16"/>
        <v>0.92</v>
      </c>
      <c r="AD102" s="124"/>
      <c r="AE102" s="128"/>
      <c r="AF102" s="124"/>
    </row>
    <row r="103" spans="1:32" ht="15.75" customHeight="1">
      <c r="A103" s="131" t="s">
        <v>31</v>
      </c>
      <c r="B103" s="131">
        <v>2015</v>
      </c>
      <c r="C103" s="132" t="s">
        <v>32</v>
      </c>
      <c r="D103" s="122">
        <v>0</v>
      </c>
      <c r="E103" s="3">
        <v>1</v>
      </c>
      <c r="F103" s="11">
        <v>68</v>
      </c>
      <c r="G103" s="11" t="s">
        <v>237</v>
      </c>
      <c r="H103" s="124"/>
      <c r="I103" s="124"/>
      <c r="J103" s="11" t="s">
        <v>211</v>
      </c>
      <c r="K103" s="11" t="s">
        <v>242</v>
      </c>
      <c r="L103" s="11" t="s">
        <v>147</v>
      </c>
      <c r="M103" s="11" t="s">
        <v>148</v>
      </c>
      <c r="N103" s="11">
        <v>4</v>
      </c>
      <c r="O103" s="3" t="s">
        <v>33</v>
      </c>
      <c r="P103" s="11">
        <v>0</v>
      </c>
      <c r="Q103" s="124"/>
      <c r="R103" s="13">
        <v>0.5</v>
      </c>
      <c r="S103" s="13">
        <v>2</v>
      </c>
      <c r="T103" s="13">
        <v>12</v>
      </c>
      <c r="U103" s="13">
        <v>24</v>
      </c>
      <c r="V103" s="11">
        <v>12</v>
      </c>
      <c r="W103" s="11">
        <v>1</v>
      </c>
      <c r="X103" s="127" t="s">
        <v>164</v>
      </c>
      <c r="Y103" s="129" t="s">
        <v>165</v>
      </c>
      <c r="Z103" s="133">
        <v>92</v>
      </c>
      <c r="AA103" s="135">
        <f t="shared" ref="AA103:AA107" si="17">(Z103-0)/(150 - 0)</f>
        <v>0.61333333333333329</v>
      </c>
      <c r="AB103" s="133">
        <v>119</v>
      </c>
      <c r="AC103" s="135">
        <f t="shared" ref="AC103:AC107" si="18">(AB103-0)/(150 - 0)</f>
        <v>0.79333333333333333</v>
      </c>
      <c r="AD103" s="124"/>
      <c r="AE103" s="128"/>
      <c r="AF103" s="103"/>
    </row>
    <row r="104" spans="1:32" ht="15.75" customHeight="1">
      <c r="A104" s="131" t="s">
        <v>31</v>
      </c>
      <c r="B104" s="131">
        <v>2015</v>
      </c>
      <c r="C104" s="132" t="s">
        <v>32</v>
      </c>
      <c r="D104" s="122">
        <v>0</v>
      </c>
      <c r="E104" s="3">
        <v>2</v>
      </c>
      <c r="F104" s="11">
        <v>47</v>
      </c>
      <c r="G104" s="11" t="s">
        <v>248</v>
      </c>
      <c r="H104" s="124"/>
      <c r="I104" s="124"/>
      <c r="J104" s="11" t="s">
        <v>211</v>
      </c>
      <c r="K104" s="11" t="s">
        <v>242</v>
      </c>
      <c r="L104" s="11" t="s">
        <v>147</v>
      </c>
      <c r="M104" s="11" t="s">
        <v>251</v>
      </c>
      <c r="N104" s="11">
        <v>3</v>
      </c>
      <c r="O104" s="3" t="s">
        <v>33</v>
      </c>
      <c r="P104" s="11">
        <v>0</v>
      </c>
      <c r="Q104" s="124"/>
      <c r="R104" s="13">
        <v>0.5</v>
      </c>
      <c r="S104" s="13">
        <v>2</v>
      </c>
      <c r="T104" s="13">
        <v>12</v>
      </c>
      <c r="U104" s="13">
        <v>24</v>
      </c>
      <c r="V104" s="11">
        <v>12</v>
      </c>
      <c r="W104" s="11">
        <v>1</v>
      </c>
      <c r="X104" s="127" t="s">
        <v>164</v>
      </c>
      <c r="Y104" s="129" t="s">
        <v>165</v>
      </c>
      <c r="Z104" s="133">
        <v>67</v>
      </c>
      <c r="AA104" s="135">
        <f t="shared" si="17"/>
        <v>0.44666666666666666</v>
      </c>
      <c r="AB104" s="133">
        <v>125</v>
      </c>
      <c r="AC104" s="135">
        <f t="shared" si="18"/>
        <v>0.83333333333333337</v>
      </c>
      <c r="AD104" s="124"/>
      <c r="AE104" s="128"/>
      <c r="AF104" s="103"/>
    </row>
    <row r="105" spans="1:32" ht="15.75" customHeight="1">
      <c r="A105" s="131" t="s">
        <v>31</v>
      </c>
      <c r="B105" s="131">
        <v>2015</v>
      </c>
      <c r="C105" s="132" t="s">
        <v>32</v>
      </c>
      <c r="D105" s="122">
        <v>0</v>
      </c>
      <c r="E105" s="3">
        <v>3</v>
      </c>
      <c r="F105" s="11">
        <v>72</v>
      </c>
      <c r="G105" s="11" t="s">
        <v>237</v>
      </c>
      <c r="H105" s="124"/>
      <c r="I105" s="124"/>
      <c r="J105" s="11" t="s">
        <v>252</v>
      </c>
      <c r="K105" s="11" t="s">
        <v>196</v>
      </c>
      <c r="L105" s="11" t="s">
        <v>147</v>
      </c>
      <c r="M105" s="11" t="s">
        <v>148</v>
      </c>
      <c r="N105" s="11">
        <v>6</v>
      </c>
      <c r="O105" s="3" t="s">
        <v>33</v>
      </c>
      <c r="P105" s="11">
        <v>0</v>
      </c>
      <c r="Q105" s="124"/>
      <c r="R105" s="13">
        <v>0.5</v>
      </c>
      <c r="S105" s="13">
        <v>2</v>
      </c>
      <c r="T105" s="13">
        <v>12</v>
      </c>
      <c r="U105" s="13">
        <v>24</v>
      </c>
      <c r="V105" s="11">
        <v>12</v>
      </c>
      <c r="W105" s="11">
        <v>1</v>
      </c>
      <c r="X105" s="127" t="s">
        <v>164</v>
      </c>
      <c r="Y105" s="129" t="s">
        <v>165</v>
      </c>
      <c r="Z105" s="133">
        <v>98</v>
      </c>
      <c r="AA105" s="135">
        <f t="shared" si="17"/>
        <v>0.65333333333333332</v>
      </c>
      <c r="AB105" s="133">
        <v>132</v>
      </c>
      <c r="AC105" s="135">
        <f t="shared" si="18"/>
        <v>0.88</v>
      </c>
      <c r="AD105" s="124"/>
      <c r="AE105" s="128"/>
      <c r="AF105" s="103"/>
    </row>
    <row r="106" spans="1:32" ht="15.75" customHeight="1">
      <c r="A106" s="131" t="s">
        <v>31</v>
      </c>
      <c r="B106" s="131">
        <v>2015</v>
      </c>
      <c r="C106" s="132" t="s">
        <v>32</v>
      </c>
      <c r="D106" s="122">
        <v>0</v>
      </c>
      <c r="E106" s="3">
        <v>4</v>
      </c>
      <c r="F106" s="11">
        <v>56</v>
      </c>
      <c r="G106" s="11" t="s">
        <v>237</v>
      </c>
      <c r="H106" s="124"/>
      <c r="I106" s="124"/>
      <c r="J106" s="11" t="s">
        <v>211</v>
      </c>
      <c r="K106" s="11" t="s">
        <v>242</v>
      </c>
      <c r="L106" s="11" t="s">
        <v>253</v>
      </c>
      <c r="M106" s="11" t="s">
        <v>148</v>
      </c>
      <c r="N106" s="11">
        <v>4</v>
      </c>
      <c r="O106" s="3" t="s">
        <v>33</v>
      </c>
      <c r="P106" s="11">
        <v>0</v>
      </c>
      <c r="Q106" s="124"/>
      <c r="R106" s="13">
        <v>0.5</v>
      </c>
      <c r="S106" s="13">
        <v>2</v>
      </c>
      <c r="T106" s="13">
        <v>12</v>
      </c>
      <c r="U106" s="13">
        <v>24</v>
      </c>
      <c r="V106" s="11">
        <v>12</v>
      </c>
      <c r="W106" s="11">
        <v>1</v>
      </c>
      <c r="X106" s="127" t="s">
        <v>164</v>
      </c>
      <c r="Y106" s="129" t="s">
        <v>165</v>
      </c>
      <c r="Z106" s="133">
        <v>96</v>
      </c>
      <c r="AA106" s="135">
        <f t="shared" si="17"/>
        <v>0.64</v>
      </c>
      <c r="AB106" s="133">
        <v>111</v>
      </c>
      <c r="AC106" s="135">
        <f t="shared" si="18"/>
        <v>0.74</v>
      </c>
      <c r="AD106" s="124"/>
      <c r="AE106" s="128"/>
      <c r="AF106" s="103"/>
    </row>
    <row r="107" spans="1:32" ht="15.75" customHeight="1">
      <c r="A107" s="131" t="s">
        <v>31</v>
      </c>
      <c r="B107" s="131">
        <v>2015</v>
      </c>
      <c r="C107" s="132" t="s">
        <v>32</v>
      </c>
      <c r="D107" s="122">
        <v>0</v>
      </c>
      <c r="E107" s="3">
        <v>5</v>
      </c>
      <c r="F107" s="11">
        <v>49</v>
      </c>
      <c r="G107" s="11" t="s">
        <v>237</v>
      </c>
      <c r="H107" s="124"/>
      <c r="I107" s="124"/>
      <c r="J107" s="11" t="s">
        <v>254</v>
      </c>
      <c r="K107" s="11" t="s">
        <v>196</v>
      </c>
      <c r="L107" s="11" t="s">
        <v>147</v>
      </c>
      <c r="M107" s="11" t="s">
        <v>148</v>
      </c>
      <c r="N107" s="11">
        <v>3</v>
      </c>
      <c r="O107" s="3" t="s">
        <v>33</v>
      </c>
      <c r="P107" s="11">
        <v>0</v>
      </c>
      <c r="Q107" s="124"/>
      <c r="R107" s="13">
        <v>0.5</v>
      </c>
      <c r="S107" s="13">
        <v>2</v>
      </c>
      <c r="T107" s="13">
        <v>12</v>
      </c>
      <c r="U107" s="13">
        <v>24</v>
      </c>
      <c r="V107" s="11">
        <v>12</v>
      </c>
      <c r="W107" s="11">
        <v>1</v>
      </c>
      <c r="X107" s="127" t="s">
        <v>164</v>
      </c>
      <c r="Y107" s="129" t="s">
        <v>165</v>
      </c>
      <c r="Z107" s="133">
        <v>22</v>
      </c>
      <c r="AA107" s="135">
        <f t="shared" si="17"/>
        <v>0.14666666666666667</v>
      </c>
      <c r="AB107" s="133">
        <v>85</v>
      </c>
      <c r="AC107" s="135">
        <f t="shared" si="18"/>
        <v>0.56666666666666665</v>
      </c>
      <c r="AD107" s="124"/>
      <c r="AE107" s="128"/>
      <c r="AF107" s="103"/>
    </row>
    <row r="108" spans="1:32" ht="15.75" customHeight="1">
      <c r="A108" s="131" t="s">
        <v>31</v>
      </c>
      <c r="B108" s="131">
        <v>2015</v>
      </c>
      <c r="C108" s="132" t="s">
        <v>32</v>
      </c>
      <c r="D108" s="122">
        <v>0</v>
      </c>
      <c r="E108" s="3">
        <v>1</v>
      </c>
      <c r="F108" s="11">
        <v>68</v>
      </c>
      <c r="G108" s="11" t="s">
        <v>237</v>
      </c>
      <c r="H108" s="124"/>
      <c r="I108" s="124"/>
      <c r="J108" s="11" t="s">
        <v>211</v>
      </c>
      <c r="K108" s="11" t="s">
        <v>242</v>
      </c>
      <c r="L108" s="11" t="s">
        <v>147</v>
      </c>
      <c r="M108" s="11" t="s">
        <v>148</v>
      </c>
      <c r="N108" s="11">
        <v>4</v>
      </c>
      <c r="O108" s="3" t="s">
        <v>33</v>
      </c>
      <c r="P108" s="11">
        <v>0</v>
      </c>
      <c r="Q108" s="124"/>
      <c r="R108" s="13">
        <v>0.5</v>
      </c>
      <c r="S108" s="13">
        <v>2</v>
      </c>
      <c r="T108" s="13">
        <v>12</v>
      </c>
      <c r="U108" s="13">
        <v>24</v>
      </c>
      <c r="V108" s="11">
        <v>12</v>
      </c>
      <c r="W108" s="11">
        <v>1</v>
      </c>
      <c r="X108" s="127" t="s">
        <v>164</v>
      </c>
      <c r="Y108" s="130" t="s">
        <v>255</v>
      </c>
      <c r="Z108" s="133">
        <v>22</v>
      </c>
      <c r="AA108" s="135">
        <f t="shared" ref="AA108:AA112" si="19">(Z108-0)/(50-0)</f>
        <v>0.44</v>
      </c>
      <c r="AB108" s="133">
        <v>29</v>
      </c>
      <c r="AC108" s="135">
        <f t="shared" ref="AC108:AC112" si="20">(AB108-0)/(50-0)</f>
        <v>0.57999999999999996</v>
      </c>
      <c r="AD108" s="124"/>
      <c r="AE108" s="128"/>
      <c r="AF108" s="103"/>
    </row>
    <row r="109" spans="1:32" ht="15.75" customHeight="1">
      <c r="A109" s="131" t="s">
        <v>31</v>
      </c>
      <c r="B109" s="131">
        <v>2015</v>
      </c>
      <c r="C109" s="132" t="s">
        <v>32</v>
      </c>
      <c r="D109" s="122">
        <v>0</v>
      </c>
      <c r="E109" s="3">
        <v>2</v>
      </c>
      <c r="F109" s="11">
        <v>47</v>
      </c>
      <c r="G109" s="11" t="s">
        <v>248</v>
      </c>
      <c r="H109" s="124"/>
      <c r="I109" s="124"/>
      <c r="J109" s="11" t="s">
        <v>211</v>
      </c>
      <c r="K109" s="11" t="s">
        <v>242</v>
      </c>
      <c r="L109" s="11" t="s">
        <v>147</v>
      </c>
      <c r="M109" s="11" t="s">
        <v>251</v>
      </c>
      <c r="N109" s="11">
        <v>3</v>
      </c>
      <c r="O109" s="3" t="s">
        <v>33</v>
      </c>
      <c r="P109" s="11">
        <v>0</v>
      </c>
      <c r="Q109" s="124"/>
      <c r="R109" s="13">
        <v>0.5</v>
      </c>
      <c r="S109" s="13">
        <v>2</v>
      </c>
      <c r="T109" s="13">
        <v>12</v>
      </c>
      <c r="U109" s="13">
        <v>24</v>
      </c>
      <c r="V109" s="11">
        <v>12</v>
      </c>
      <c r="W109" s="11">
        <v>1</v>
      </c>
      <c r="X109" s="127" t="s">
        <v>164</v>
      </c>
      <c r="Y109" s="130" t="s">
        <v>255</v>
      </c>
      <c r="Z109" s="133">
        <v>10</v>
      </c>
      <c r="AA109" s="135">
        <f t="shared" si="19"/>
        <v>0.2</v>
      </c>
      <c r="AB109" s="133">
        <v>39</v>
      </c>
      <c r="AC109" s="135">
        <f t="shared" si="20"/>
        <v>0.78</v>
      </c>
      <c r="AD109" s="124"/>
      <c r="AE109" s="128"/>
      <c r="AF109" s="103"/>
    </row>
    <row r="110" spans="1:32" ht="15.75" customHeight="1">
      <c r="A110" s="131" t="s">
        <v>31</v>
      </c>
      <c r="B110" s="131">
        <v>2015</v>
      </c>
      <c r="C110" s="132" t="s">
        <v>32</v>
      </c>
      <c r="D110" s="122">
        <v>0</v>
      </c>
      <c r="E110" s="3">
        <v>3</v>
      </c>
      <c r="F110" s="11">
        <v>72</v>
      </c>
      <c r="G110" s="11" t="s">
        <v>237</v>
      </c>
      <c r="H110" s="124"/>
      <c r="I110" s="124"/>
      <c r="J110" s="11" t="s">
        <v>252</v>
      </c>
      <c r="K110" s="11" t="s">
        <v>196</v>
      </c>
      <c r="L110" s="11" t="s">
        <v>147</v>
      </c>
      <c r="M110" s="11" t="s">
        <v>148</v>
      </c>
      <c r="N110" s="11">
        <v>6</v>
      </c>
      <c r="O110" s="3" t="s">
        <v>33</v>
      </c>
      <c r="P110" s="11">
        <v>0</v>
      </c>
      <c r="Q110" s="124"/>
      <c r="R110" s="13">
        <v>0.5</v>
      </c>
      <c r="S110" s="13">
        <v>2</v>
      </c>
      <c r="T110" s="13">
        <v>12</v>
      </c>
      <c r="U110" s="13">
        <v>24</v>
      </c>
      <c r="V110" s="11">
        <v>12</v>
      </c>
      <c r="W110" s="11">
        <v>1</v>
      </c>
      <c r="X110" s="127" t="s">
        <v>164</v>
      </c>
      <c r="Y110" s="130" t="s">
        <v>255</v>
      </c>
      <c r="Z110" s="133">
        <v>2</v>
      </c>
      <c r="AA110" s="135">
        <f t="shared" si="19"/>
        <v>0.04</v>
      </c>
      <c r="AB110" s="133">
        <v>15</v>
      </c>
      <c r="AC110" s="135">
        <f t="shared" si="20"/>
        <v>0.3</v>
      </c>
      <c r="AD110" s="124"/>
      <c r="AE110" s="128"/>
      <c r="AF110" s="103"/>
    </row>
    <row r="111" spans="1:32" ht="15.75" customHeight="1">
      <c r="A111" s="131" t="s">
        <v>31</v>
      </c>
      <c r="B111" s="131">
        <v>2015</v>
      </c>
      <c r="C111" s="132" t="s">
        <v>32</v>
      </c>
      <c r="D111" s="122">
        <v>0</v>
      </c>
      <c r="E111" s="3">
        <v>4</v>
      </c>
      <c r="F111" s="11">
        <v>56</v>
      </c>
      <c r="G111" s="11" t="s">
        <v>237</v>
      </c>
      <c r="H111" s="124"/>
      <c r="I111" s="124"/>
      <c r="J111" s="11" t="s">
        <v>211</v>
      </c>
      <c r="K111" s="11" t="s">
        <v>242</v>
      </c>
      <c r="L111" s="11" t="s">
        <v>253</v>
      </c>
      <c r="M111" s="11" t="s">
        <v>148</v>
      </c>
      <c r="N111" s="11">
        <v>4</v>
      </c>
      <c r="O111" s="3" t="s">
        <v>33</v>
      </c>
      <c r="P111" s="11">
        <v>0</v>
      </c>
      <c r="Q111" s="124"/>
      <c r="R111" s="13">
        <v>0.5</v>
      </c>
      <c r="S111" s="13">
        <v>2</v>
      </c>
      <c r="T111" s="13">
        <v>12</v>
      </c>
      <c r="U111" s="13">
        <v>24</v>
      </c>
      <c r="V111" s="11">
        <v>12</v>
      </c>
      <c r="W111" s="11">
        <v>1</v>
      </c>
      <c r="X111" s="127" t="s">
        <v>164</v>
      </c>
      <c r="Y111" s="130" t="s">
        <v>255</v>
      </c>
      <c r="Z111" s="133">
        <v>12</v>
      </c>
      <c r="AA111" s="135">
        <f t="shared" si="19"/>
        <v>0.24</v>
      </c>
      <c r="AB111" s="133">
        <v>29</v>
      </c>
      <c r="AC111" s="135">
        <f t="shared" si="20"/>
        <v>0.57999999999999996</v>
      </c>
      <c r="AD111" s="124"/>
      <c r="AE111" s="128"/>
      <c r="AF111" s="103"/>
    </row>
    <row r="112" spans="1:32" ht="15.75" customHeight="1">
      <c r="A112" s="131" t="s">
        <v>31</v>
      </c>
      <c r="B112" s="131">
        <v>2015</v>
      </c>
      <c r="C112" s="132" t="s">
        <v>32</v>
      </c>
      <c r="D112" s="122">
        <v>0</v>
      </c>
      <c r="E112" s="3">
        <v>5</v>
      </c>
      <c r="F112" s="11">
        <v>49</v>
      </c>
      <c r="G112" s="11" t="s">
        <v>237</v>
      </c>
      <c r="H112" s="124"/>
      <c r="I112" s="124"/>
      <c r="J112" s="11" t="s">
        <v>254</v>
      </c>
      <c r="K112" s="11" t="s">
        <v>196</v>
      </c>
      <c r="L112" s="11" t="s">
        <v>147</v>
      </c>
      <c r="M112" s="11" t="s">
        <v>148</v>
      </c>
      <c r="N112" s="11">
        <v>3</v>
      </c>
      <c r="O112" s="3" t="s">
        <v>33</v>
      </c>
      <c r="P112" s="11">
        <v>0</v>
      </c>
      <c r="Q112" s="124"/>
      <c r="R112" s="13">
        <v>0.5</v>
      </c>
      <c r="S112" s="13">
        <v>2</v>
      </c>
      <c r="T112" s="13">
        <v>12</v>
      </c>
      <c r="U112" s="13">
        <v>24</v>
      </c>
      <c r="V112" s="11">
        <v>12</v>
      </c>
      <c r="W112" s="11">
        <v>1</v>
      </c>
      <c r="X112" s="127" t="s">
        <v>164</v>
      </c>
      <c r="Y112" s="130" t="s">
        <v>255</v>
      </c>
      <c r="Z112" s="133">
        <v>0</v>
      </c>
      <c r="AA112" s="135">
        <f t="shared" si="19"/>
        <v>0</v>
      </c>
      <c r="AB112" s="133">
        <v>20</v>
      </c>
      <c r="AC112" s="135">
        <f t="shared" si="20"/>
        <v>0.4</v>
      </c>
      <c r="AD112" s="124"/>
      <c r="AE112" s="128"/>
      <c r="AF112" s="103"/>
    </row>
    <row r="113" spans="1:32" ht="15.75" customHeight="1">
      <c r="A113" s="131" t="s">
        <v>31</v>
      </c>
      <c r="B113" s="131">
        <v>2015</v>
      </c>
      <c r="C113" s="132" t="s">
        <v>32</v>
      </c>
      <c r="D113" s="122">
        <v>0</v>
      </c>
      <c r="E113" s="3">
        <v>1</v>
      </c>
      <c r="F113" s="11">
        <v>68</v>
      </c>
      <c r="G113" s="11" t="s">
        <v>237</v>
      </c>
      <c r="H113" s="124"/>
      <c r="I113" s="124"/>
      <c r="J113" s="11" t="s">
        <v>211</v>
      </c>
      <c r="K113" s="11" t="s">
        <v>242</v>
      </c>
      <c r="L113" s="11" t="s">
        <v>147</v>
      </c>
      <c r="M113" s="11" t="s">
        <v>148</v>
      </c>
      <c r="N113" s="11">
        <v>4</v>
      </c>
      <c r="O113" s="3" t="s">
        <v>33</v>
      </c>
      <c r="P113" s="11">
        <v>0</v>
      </c>
      <c r="Q113" s="124"/>
      <c r="R113" s="13">
        <v>0.5</v>
      </c>
      <c r="S113" s="13">
        <v>2</v>
      </c>
      <c r="T113" s="13">
        <v>12</v>
      </c>
      <c r="U113" s="13">
        <v>24</v>
      </c>
      <c r="V113" s="11">
        <v>12</v>
      </c>
      <c r="W113" s="11">
        <v>1</v>
      </c>
      <c r="X113" s="127" t="s">
        <v>164</v>
      </c>
      <c r="Y113" s="130" t="s">
        <v>143</v>
      </c>
      <c r="Z113" s="133">
        <v>41</v>
      </c>
      <c r="AA113" s="135">
        <f t="shared" ref="AA113:AA117" si="21">(Z113-0)/(60 - 0)</f>
        <v>0.68333333333333335</v>
      </c>
      <c r="AB113" s="133">
        <v>40</v>
      </c>
      <c r="AC113" s="135">
        <f t="shared" ref="AC113:AC117" si="22">(AB113-0)/(60 - 0)</f>
        <v>0.66666666666666663</v>
      </c>
      <c r="AD113" s="124"/>
      <c r="AE113" s="128"/>
      <c r="AF113" s="103"/>
    </row>
    <row r="114" spans="1:32" ht="15.75" customHeight="1">
      <c r="A114" s="131" t="s">
        <v>31</v>
      </c>
      <c r="B114" s="131">
        <v>2015</v>
      </c>
      <c r="C114" s="132" t="s">
        <v>32</v>
      </c>
      <c r="D114" s="122">
        <v>0</v>
      </c>
      <c r="E114" s="3">
        <v>2</v>
      </c>
      <c r="F114" s="11">
        <v>47</v>
      </c>
      <c r="G114" s="11" t="s">
        <v>248</v>
      </c>
      <c r="H114" s="124"/>
      <c r="I114" s="124"/>
      <c r="J114" s="11" t="s">
        <v>211</v>
      </c>
      <c r="K114" s="11" t="s">
        <v>242</v>
      </c>
      <c r="L114" s="11" t="s">
        <v>147</v>
      </c>
      <c r="M114" s="11" t="s">
        <v>251</v>
      </c>
      <c r="N114" s="11">
        <v>3</v>
      </c>
      <c r="O114" s="3" t="s">
        <v>33</v>
      </c>
      <c r="P114" s="11">
        <v>0</v>
      </c>
      <c r="Q114" s="124"/>
      <c r="R114" s="13">
        <v>0.5</v>
      </c>
      <c r="S114" s="13">
        <v>2</v>
      </c>
      <c r="T114" s="13">
        <v>12</v>
      </c>
      <c r="U114" s="13">
        <v>24</v>
      </c>
      <c r="V114" s="11">
        <v>12</v>
      </c>
      <c r="W114" s="11">
        <v>1</v>
      </c>
      <c r="X114" s="127" t="s">
        <v>164</v>
      </c>
      <c r="Y114" s="130" t="s">
        <v>143</v>
      </c>
      <c r="Z114" s="133">
        <v>55</v>
      </c>
      <c r="AA114" s="135">
        <f t="shared" si="21"/>
        <v>0.91666666666666663</v>
      </c>
      <c r="AB114" s="133">
        <v>55</v>
      </c>
      <c r="AC114" s="135">
        <f t="shared" si="22"/>
        <v>0.91666666666666663</v>
      </c>
      <c r="AD114" s="124"/>
      <c r="AE114" s="128"/>
      <c r="AF114" s="103"/>
    </row>
    <row r="115" spans="1:32" ht="15.75" customHeight="1">
      <c r="A115" s="131" t="s">
        <v>31</v>
      </c>
      <c r="B115" s="131">
        <v>2015</v>
      </c>
      <c r="C115" s="132" t="s">
        <v>32</v>
      </c>
      <c r="D115" s="122">
        <v>0</v>
      </c>
      <c r="E115" s="3">
        <v>3</v>
      </c>
      <c r="F115" s="11">
        <v>72</v>
      </c>
      <c r="G115" s="11" t="s">
        <v>237</v>
      </c>
      <c r="H115" s="124"/>
      <c r="I115" s="124"/>
      <c r="J115" s="11" t="s">
        <v>252</v>
      </c>
      <c r="K115" s="11" t="s">
        <v>196</v>
      </c>
      <c r="L115" s="11" t="s">
        <v>147</v>
      </c>
      <c r="M115" s="11" t="s">
        <v>148</v>
      </c>
      <c r="N115" s="11">
        <v>6</v>
      </c>
      <c r="O115" s="3" t="s">
        <v>33</v>
      </c>
      <c r="P115" s="11">
        <v>0</v>
      </c>
      <c r="Q115" s="124"/>
      <c r="R115" s="13">
        <v>0.5</v>
      </c>
      <c r="S115" s="13">
        <v>2</v>
      </c>
      <c r="T115" s="13">
        <v>12</v>
      </c>
      <c r="U115" s="13">
        <v>24</v>
      </c>
      <c r="V115" s="11">
        <v>12</v>
      </c>
      <c r="W115" s="11">
        <v>1</v>
      </c>
      <c r="X115" s="127" t="s">
        <v>164</v>
      </c>
      <c r="Y115" s="130" t="s">
        <v>143</v>
      </c>
      <c r="Z115" s="133">
        <v>38</v>
      </c>
      <c r="AA115" s="135">
        <f t="shared" si="21"/>
        <v>0.6333333333333333</v>
      </c>
      <c r="AB115" s="133">
        <v>49</v>
      </c>
      <c r="AC115" s="135">
        <f t="shared" si="22"/>
        <v>0.81666666666666665</v>
      </c>
      <c r="AD115" s="124"/>
      <c r="AE115" s="128"/>
      <c r="AF115" s="103"/>
    </row>
    <row r="116" spans="1:32" ht="15.75" customHeight="1">
      <c r="A116" s="131" t="s">
        <v>31</v>
      </c>
      <c r="B116" s="131">
        <v>2015</v>
      </c>
      <c r="C116" s="132" t="s">
        <v>32</v>
      </c>
      <c r="D116" s="122">
        <v>0</v>
      </c>
      <c r="E116" s="3">
        <v>4</v>
      </c>
      <c r="F116" s="11">
        <v>56</v>
      </c>
      <c r="G116" s="11" t="s">
        <v>237</v>
      </c>
      <c r="H116" s="124"/>
      <c r="I116" s="124"/>
      <c r="J116" s="11" t="s">
        <v>211</v>
      </c>
      <c r="K116" s="11" t="s">
        <v>242</v>
      </c>
      <c r="L116" s="11" t="s">
        <v>253</v>
      </c>
      <c r="M116" s="11" t="s">
        <v>148</v>
      </c>
      <c r="N116" s="11">
        <v>4</v>
      </c>
      <c r="O116" s="3" t="s">
        <v>33</v>
      </c>
      <c r="P116" s="11">
        <v>0</v>
      </c>
      <c r="Q116" s="124"/>
      <c r="R116" s="13">
        <v>0.5</v>
      </c>
      <c r="S116" s="13">
        <v>2</v>
      </c>
      <c r="T116" s="13">
        <v>12</v>
      </c>
      <c r="U116" s="13">
        <v>24</v>
      </c>
      <c r="V116" s="11">
        <v>12</v>
      </c>
      <c r="W116" s="11">
        <v>1</v>
      </c>
      <c r="X116" s="127" t="s">
        <v>164</v>
      </c>
      <c r="Y116" s="130" t="s">
        <v>143</v>
      </c>
      <c r="Z116" s="133">
        <v>25</v>
      </c>
      <c r="AA116" s="135">
        <f t="shared" si="21"/>
        <v>0.41666666666666669</v>
      </c>
      <c r="AB116" s="133">
        <v>47</v>
      </c>
      <c r="AC116" s="135">
        <f t="shared" si="22"/>
        <v>0.78333333333333333</v>
      </c>
      <c r="AD116" s="124"/>
      <c r="AE116" s="128"/>
      <c r="AF116" s="103"/>
    </row>
    <row r="117" spans="1:32" ht="15.75" customHeight="1">
      <c r="A117" s="131" t="s">
        <v>31</v>
      </c>
      <c r="B117" s="131">
        <v>2015</v>
      </c>
      <c r="C117" s="132" t="s">
        <v>32</v>
      </c>
      <c r="D117" s="122">
        <v>0</v>
      </c>
      <c r="E117" s="3">
        <v>5</v>
      </c>
      <c r="F117" s="11">
        <v>49</v>
      </c>
      <c r="G117" s="11" t="s">
        <v>237</v>
      </c>
      <c r="H117" s="124"/>
      <c r="I117" s="124"/>
      <c r="J117" s="11" t="s">
        <v>254</v>
      </c>
      <c r="K117" s="11" t="s">
        <v>196</v>
      </c>
      <c r="L117" s="11" t="s">
        <v>147</v>
      </c>
      <c r="M117" s="11" t="s">
        <v>148</v>
      </c>
      <c r="N117" s="11">
        <v>3</v>
      </c>
      <c r="O117" s="3" t="s">
        <v>33</v>
      </c>
      <c r="P117" s="11">
        <v>0</v>
      </c>
      <c r="Q117" s="124"/>
      <c r="R117" s="13">
        <v>0.5</v>
      </c>
      <c r="S117" s="13">
        <v>2</v>
      </c>
      <c r="T117" s="13">
        <v>12</v>
      </c>
      <c r="U117" s="13">
        <v>24</v>
      </c>
      <c r="V117" s="11">
        <v>12</v>
      </c>
      <c r="W117" s="11">
        <v>1</v>
      </c>
      <c r="X117" s="127" t="s">
        <v>164</v>
      </c>
      <c r="Y117" s="130" t="s">
        <v>143</v>
      </c>
      <c r="Z117" s="133">
        <v>31</v>
      </c>
      <c r="AA117" s="135">
        <f t="shared" si="21"/>
        <v>0.51666666666666672</v>
      </c>
      <c r="AB117" s="133">
        <v>38</v>
      </c>
      <c r="AC117" s="135">
        <f t="shared" si="22"/>
        <v>0.6333333333333333</v>
      </c>
      <c r="AD117" s="124"/>
      <c r="AE117" s="128"/>
      <c r="AF117" s="103"/>
    </row>
    <row r="118" spans="1:32" ht="15.75" customHeight="1">
      <c r="A118" s="131" t="s">
        <v>31</v>
      </c>
      <c r="B118" s="131">
        <v>2015</v>
      </c>
      <c r="C118" s="132" t="s">
        <v>32</v>
      </c>
      <c r="D118" s="122">
        <v>0</v>
      </c>
      <c r="E118" s="3">
        <v>1</v>
      </c>
      <c r="F118" s="11">
        <v>68</v>
      </c>
      <c r="G118" s="11" t="s">
        <v>237</v>
      </c>
      <c r="H118" s="124"/>
      <c r="I118" s="124"/>
      <c r="J118" s="11" t="s">
        <v>211</v>
      </c>
      <c r="K118" s="11" t="s">
        <v>242</v>
      </c>
      <c r="L118" s="11" t="s">
        <v>147</v>
      </c>
      <c r="M118" s="11" t="s">
        <v>148</v>
      </c>
      <c r="N118" s="11">
        <v>4</v>
      </c>
      <c r="O118" s="3" t="s">
        <v>33</v>
      </c>
      <c r="P118" s="11">
        <v>0</v>
      </c>
      <c r="Q118" s="124"/>
      <c r="R118" s="13">
        <v>0.5</v>
      </c>
      <c r="S118" s="13">
        <v>2</v>
      </c>
      <c r="T118" s="13">
        <v>12</v>
      </c>
      <c r="U118" s="13">
        <v>24</v>
      </c>
      <c r="V118" s="11">
        <v>12</v>
      </c>
      <c r="W118" s="11">
        <v>1</v>
      </c>
      <c r="X118" s="127" t="s">
        <v>167</v>
      </c>
      <c r="Y118" s="129" t="s">
        <v>168</v>
      </c>
      <c r="Z118" s="133">
        <v>15</v>
      </c>
      <c r="AA118" s="135">
        <f t="shared" ref="AA118:AA122" si="23">(Z118-0)/(30-0)</f>
        <v>0.5</v>
      </c>
      <c r="AB118" s="133">
        <v>18</v>
      </c>
      <c r="AC118" s="135">
        <f t="shared" ref="AC118:AC122" si="24">(AB118-0)/(30-0)</f>
        <v>0.6</v>
      </c>
      <c r="AD118" s="124"/>
      <c r="AE118" s="128"/>
      <c r="AF118" s="103"/>
    </row>
    <row r="119" spans="1:32" ht="15.75" customHeight="1">
      <c r="A119" s="131" t="s">
        <v>31</v>
      </c>
      <c r="B119" s="131">
        <v>2015</v>
      </c>
      <c r="C119" s="132" t="s">
        <v>32</v>
      </c>
      <c r="D119" s="122">
        <v>0</v>
      </c>
      <c r="E119" s="3">
        <v>2</v>
      </c>
      <c r="F119" s="11">
        <v>47</v>
      </c>
      <c r="G119" s="11" t="s">
        <v>248</v>
      </c>
      <c r="H119" s="124"/>
      <c r="I119" s="124"/>
      <c r="J119" s="11" t="s">
        <v>211</v>
      </c>
      <c r="K119" s="11" t="s">
        <v>242</v>
      </c>
      <c r="L119" s="11" t="s">
        <v>147</v>
      </c>
      <c r="M119" s="11" t="s">
        <v>251</v>
      </c>
      <c r="N119" s="11">
        <v>3</v>
      </c>
      <c r="O119" s="3" t="s">
        <v>33</v>
      </c>
      <c r="P119" s="11">
        <v>0</v>
      </c>
      <c r="Q119" s="124"/>
      <c r="R119" s="13">
        <v>0.5</v>
      </c>
      <c r="S119" s="13">
        <v>2</v>
      </c>
      <c r="T119" s="13">
        <v>12</v>
      </c>
      <c r="U119" s="13">
        <v>24</v>
      </c>
      <c r="V119" s="11">
        <v>12</v>
      </c>
      <c r="W119" s="11">
        <v>1</v>
      </c>
      <c r="X119" s="127" t="s">
        <v>167</v>
      </c>
      <c r="Y119" s="129" t="s">
        <v>168</v>
      </c>
      <c r="Z119" s="133">
        <v>17</v>
      </c>
      <c r="AA119" s="135">
        <f t="shared" si="23"/>
        <v>0.56666666666666665</v>
      </c>
      <c r="AB119" s="133">
        <v>29</v>
      </c>
      <c r="AC119" s="135">
        <f t="shared" si="24"/>
        <v>0.96666666666666667</v>
      </c>
      <c r="AD119" s="124"/>
      <c r="AE119" s="128"/>
      <c r="AF119" s="103"/>
    </row>
    <row r="120" spans="1:32" ht="15.75" customHeight="1">
      <c r="A120" s="131" t="s">
        <v>31</v>
      </c>
      <c r="B120" s="131">
        <v>2015</v>
      </c>
      <c r="C120" s="132" t="s">
        <v>32</v>
      </c>
      <c r="D120" s="122">
        <v>0</v>
      </c>
      <c r="E120" s="3">
        <v>3</v>
      </c>
      <c r="F120" s="11">
        <v>72</v>
      </c>
      <c r="G120" s="11" t="s">
        <v>237</v>
      </c>
      <c r="H120" s="124"/>
      <c r="I120" s="124"/>
      <c r="J120" s="11" t="s">
        <v>252</v>
      </c>
      <c r="K120" s="11" t="s">
        <v>196</v>
      </c>
      <c r="L120" s="11" t="s">
        <v>147</v>
      </c>
      <c r="M120" s="11" t="s">
        <v>148</v>
      </c>
      <c r="N120" s="11">
        <v>6</v>
      </c>
      <c r="O120" s="3" t="s">
        <v>33</v>
      </c>
      <c r="P120" s="11">
        <v>0</v>
      </c>
      <c r="Q120" s="124"/>
      <c r="R120" s="13">
        <v>0.5</v>
      </c>
      <c r="S120" s="13">
        <v>2</v>
      </c>
      <c r="T120" s="13">
        <v>12</v>
      </c>
      <c r="U120" s="13">
        <v>24</v>
      </c>
      <c r="V120" s="11">
        <v>12</v>
      </c>
      <c r="W120" s="11">
        <v>1</v>
      </c>
      <c r="X120" s="127" t="s">
        <v>167</v>
      </c>
      <c r="Y120" s="129" t="s">
        <v>168</v>
      </c>
      <c r="Z120" s="133">
        <v>25</v>
      </c>
      <c r="AA120" s="135">
        <f t="shared" si="23"/>
        <v>0.83333333333333337</v>
      </c>
      <c r="AB120" s="133">
        <v>29</v>
      </c>
      <c r="AC120" s="135">
        <f t="shared" si="24"/>
        <v>0.96666666666666667</v>
      </c>
      <c r="AD120" s="124"/>
      <c r="AE120" s="128"/>
      <c r="AF120" s="103"/>
    </row>
    <row r="121" spans="1:32" ht="15.75" customHeight="1">
      <c r="A121" s="131" t="s">
        <v>31</v>
      </c>
      <c r="B121" s="131">
        <v>2015</v>
      </c>
      <c r="C121" s="132" t="s">
        <v>32</v>
      </c>
      <c r="D121" s="122">
        <v>0</v>
      </c>
      <c r="E121" s="3">
        <v>4</v>
      </c>
      <c r="F121" s="11">
        <v>56</v>
      </c>
      <c r="G121" s="11" t="s">
        <v>237</v>
      </c>
      <c r="H121" s="124"/>
      <c r="I121" s="124"/>
      <c r="J121" s="11" t="s">
        <v>211</v>
      </c>
      <c r="K121" s="11" t="s">
        <v>242</v>
      </c>
      <c r="L121" s="11" t="s">
        <v>253</v>
      </c>
      <c r="M121" s="11" t="s">
        <v>148</v>
      </c>
      <c r="N121" s="11">
        <v>4</v>
      </c>
      <c r="O121" s="3" t="s">
        <v>33</v>
      </c>
      <c r="P121" s="11">
        <v>0</v>
      </c>
      <c r="Q121" s="124"/>
      <c r="R121" s="13">
        <v>0.5</v>
      </c>
      <c r="S121" s="13">
        <v>2</v>
      </c>
      <c r="T121" s="13">
        <v>12</v>
      </c>
      <c r="U121" s="13">
        <v>24</v>
      </c>
      <c r="V121" s="11">
        <v>12</v>
      </c>
      <c r="W121" s="11">
        <v>1</v>
      </c>
      <c r="X121" s="127" t="s">
        <v>167</v>
      </c>
      <c r="Y121" s="129" t="s">
        <v>168</v>
      </c>
      <c r="Z121" s="133">
        <v>28</v>
      </c>
      <c r="AA121" s="135">
        <f t="shared" si="23"/>
        <v>0.93333333333333335</v>
      </c>
      <c r="AB121" s="133">
        <v>29</v>
      </c>
      <c r="AC121" s="135">
        <f t="shared" si="24"/>
        <v>0.96666666666666667</v>
      </c>
      <c r="AD121" s="124"/>
      <c r="AE121" s="128"/>
      <c r="AF121" s="103"/>
    </row>
    <row r="122" spans="1:32" ht="15.75" customHeight="1">
      <c r="A122" s="131" t="s">
        <v>31</v>
      </c>
      <c r="B122" s="131">
        <v>2015</v>
      </c>
      <c r="C122" s="132" t="s">
        <v>32</v>
      </c>
      <c r="D122" s="122">
        <v>0</v>
      </c>
      <c r="E122" s="3">
        <v>5</v>
      </c>
      <c r="F122" s="11">
        <v>49</v>
      </c>
      <c r="G122" s="11" t="s">
        <v>237</v>
      </c>
      <c r="H122" s="124"/>
      <c r="I122" s="124"/>
      <c r="J122" s="11" t="s">
        <v>254</v>
      </c>
      <c r="K122" s="11" t="s">
        <v>196</v>
      </c>
      <c r="L122" s="11" t="s">
        <v>147</v>
      </c>
      <c r="M122" s="11" t="s">
        <v>148</v>
      </c>
      <c r="N122" s="11">
        <v>3</v>
      </c>
      <c r="O122" s="3" t="s">
        <v>33</v>
      </c>
      <c r="P122" s="11">
        <v>0</v>
      </c>
      <c r="Q122" s="124"/>
      <c r="R122" s="13">
        <v>0.5</v>
      </c>
      <c r="S122" s="13">
        <v>2</v>
      </c>
      <c r="T122" s="13">
        <v>12</v>
      </c>
      <c r="U122" s="13">
        <v>24</v>
      </c>
      <c r="V122" s="11">
        <v>12</v>
      </c>
      <c r="W122" s="11">
        <v>1</v>
      </c>
      <c r="X122" s="127" t="s">
        <v>167</v>
      </c>
      <c r="Y122" s="129" t="s">
        <v>168</v>
      </c>
      <c r="Z122" s="133">
        <v>15</v>
      </c>
      <c r="AA122" s="135">
        <f t="shared" si="23"/>
        <v>0.5</v>
      </c>
      <c r="AB122" s="133">
        <v>19</v>
      </c>
      <c r="AC122" s="135">
        <f t="shared" si="24"/>
        <v>0.6333333333333333</v>
      </c>
      <c r="AD122" s="124"/>
      <c r="AE122" s="128"/>
      <c r="AF122" s="103"/>
    </row>
    <row r="123" spans="1:32" ht="15.75" customHeight="1">
      <c r="A123" s="131" t="s">
        <v>31</v>
      </c>
      <c r="B123" s="131">
        <v>2015</v>
      </c>
      <c r="C123" s="132" t="s">
        <v>32</v>
      </c>
      <c r="D123" s="122">
        <v>0</v>
      </c>
      <c r="E123" s="3">
        <v>1</v>
      </c>
      <c r="F123" s="11">
        <v>68</v>
      </c>
      <c r="G123" s="11" t="s">
        <v>237</v>
      </c>
      <c r="H123" s="124"/>
      <c r="I123" s="124"/>
      <c r="J123" s="11" t="s">
        <v>211</v>
      </c>
      <c r="K123" s="11" t="s">
        <v>242</v>
      </c>
      <c r="L123" s="11" t="s">
        <v>147</v>
      </c>
      <c r="M123" s="11" t="s">
        <v>148</v>
      </c>
      <c r="N123" s="11">
        <v>4</v>
      </c>
      <c r="O123" s="3" t="s">
        <v>33</v>
      </c>
      <c r="P123" s="11">
        <v>0</v>
      </c>
      <c r="Q123" s="124"/>
      <c r="R123" s="13">
        <v>0.5</v>
      </c>
      <c r="S123" s="13">
        <v>2</v>
      </c>
      <c r="T123" s="13">
        <v>12</v>
      </c>
      <c r="U123" s="13">
        <v>24</v>
      </c>
      <c r="V123" s="11">
        <v>12</v>
      </c>
      <c r="W123" s="11">
        <v>1</v>
      </c>
      <c r="X123" s="127" t="s">
        <v>167</v>
      </c>
      <c r="Y123" s="130" t="s">
        <v>256</v>
      </c>
      <c r="Z123" s="133">
        <v>59</v>
      </c>
      <c r="AA123" s="123">
        <f t="shared" ref="AA123:AA127" si="25">Z123/59</f>
        <v>1</v>
      </c>
      <c r="AB123" s="133">
        <v>58</v>
      </c>
      <c r="AC123" s="123">
        <f t="shared" ref="AC123:AC127" si="26">AB123/59</f>
        <v>0.98305084745762716</v>
      </c>
      <c r="AD123" s="124"/>
      <c r="AE123" s="128"/>
      <c r="AF123" s="113" t="s">
        <v>240</v>
      </c>
    </row>
    <row r="124" spans="1:32" ht="15.75" customHeight="1">
      <c r="A124" s="131" t="s">
        <v>31</v>
      </c>
      <c r="B124" s="131">
        <v>2015</v>
      </c>
      <c r="C124" s="132" t="s">
        <v>32</v>
      </c>
      <c r="D124" s="122">
        <v>0</v>
      </c>
      <c r="E124" s="3">
        <v>2</v>
      </c>
      <c r="F124" s="11">
        <v>47</v>
      </c>
      <c r="G124" s="11" t="s">
        <v>248</v>
      </c>
      <c r="H124" s="124"/>
      <c r="I124" s="124"/>
      <c r="J124" s="11" t="s">
        <v>211</v>
      </c>
      <c r="K124" s="11" t="s">
        <v>242</v>
      </c>
      <c r="L124" s="11" t="s">
        <v>147</v>
      </c>
      <c r="M124" s="11" t="s">
        <v>251</v>
      </c>
      <c r="N124" s="11">
        <v>3</v>
      </c>
      <c r="O124" s="3" t="s">
        <v>33</v>
      </c>
      <c r="P124" s="11">
        <v>0</v>
      </c>
      <c r="Q124" s="124"/>
      <c r="R124" s="13">
        <v>0.5</v>
      </c>
      <c r="S124" s="13">
        <v>2</v>
      </c>
      <c r="T124" s="13">
        <v>12</v>
      </c>
      <c r="U124" s="13">
        <v>24</v>
      </c>
      <c r="V124" s="11">
        <v>12</v>
      </c>
      <c r="W124" s="11">
        <v>1</v>
      </c>
      <c r="X124" s="127" t="s">
        <v>167</v>
      </c>
      <c r="Y124" s="130" t="s">
        <v>256</v>
      </c>
      <c r="Z124" s="133">
        <v>6</v>
      </c>
      <c r="AA124" s="123">
        <f t="shared" si="25"/>
        <v>0.10169491525423729</v>
      </c>
      <c r="AB124" s="133">
        <v>45</v>
      </c>
      <c r="AC124" s="123">
        <f t="shared" si="26"/>
        <v>0.76271186440677963</v>
      </c>
      <c r="AD124" s="124"/>
      <c r="AE124" s="128"/>
      <c r="AF124" s="113" t="s">
        <v>240</v>
      </c>
    </row>
    <row r="125" spans="1:32" ht="15.75" customHeight="1">
      <c r="A125" s="131" t="s">
        <v>31</v>
      </c>
      <c r="B125" s="131">
        <v>2015</v>
      </c>
      <c r="C125" s="132" t="s">
        <v>32</v>
      </c>
      <c r="D125" s="122">
        <v>0</v>
      </c>
      <c r="E125" s="3">
        <v>3</v>
      </c>
      <c r="F125" s="11">
        <v>72</v>
      </c>
      <c r="G125" s="11" t="s">
        <v>237</v>
      </c>
      <c r="H125" s="124"/>
      <c r="I125" s="124"/>
      <c r="J125" s="11" t="s">
        <v>252</v>
      </c>
      <c r="K125" s="11" t="s">
        <v>196</v>
      </c>
      <c r="L125" s="11" t="s">
        <v>147</v>
      </c>
      <c r="M125" s="11" t="s">
        <v>148</v>
      </c>
      <c r="N125" s="11">
        <v>6</v>
      </c>
      <c r="O125" s="3" t="s">
        <v>33</v>
      </c>
      <c r="P125" s="11">
        <v>0</v>
      </c>
      <c r="Q125" s="124"/>
      <c r="R125" s="13">
        <v>0.5</v>
      </c>
      <c r="S125" s="13">
        <v>2</v>
      </c>
      <c r="T125" s="13">
        <v>12</v>
      </c>
      <c r="U125" s="13">
        <v>24</v>
      </c>
      <c r="V125" s="11">
        <v>12</v>
      </c>
      <c r="W125" s="11">
        <v>1</v>
      </c>
      <c r="X125" s="127" t="s">
        <v>167</v>
      </c>
      <c r="Y125" s="130" t="s">
        <v>256</v>
      </c>
      <c r="Z125" s="133">
        <v>4</v>
      </c>
      <c r="AA125" s="123">
        <f t="shared" si="25"/>
        <v>6.7796610169491525E-2</v>
      </c>
      <c r="AB125" s="133">
        <v>35</v>
      </c>
      <c r="AC125" s="123">
        <f t="shared" si="26"/>
        <v>0.59322033898305082</v>
      </c>
      <c r="AD125" s="124"/>
      <c r="AE125" s="128"/>
      <c r="AF125" s="113" t="s">
        <v>240</v>
      </c>
    </row>
    <row r="126" spans="1:32" ht="15.75" customHeight="1">
      <c r="A126" s="131" t="s">
        <v>31</v>
      </c>
      <c r="B126" s="131">
        <v>2015</v>
      </c>
      <c r="C126" s="132" t="s">
        <v>32</v>
      </c>
      <c r="D126" s="122">
        <v>0</v>
      </c>
      <c r="E126" s="3">
        <v>4</v>
      </c>
      <c r="F126" s="11">
        <v>56</v>
      </c>
      <c r="G126" s="11" t="s">
        <v>237</v>
      </c>
      <c r="H126" s="124"/>
      <c r="I126" s="124"/>
      <c r="J126" s="11" t="s">
        <v>211</v>
      </c>
      <c r="K126" s="11" t="s">
        <v>242</v>
      </c>
      <c r="L126" s="11" t="s">
        <v>253</v>
      </c>
      <c r="M126" s="11" t="s">
        <v>148</v>
      </c>
      <c r="N126" s="11">
        <v>4</v>
      </c>
      <c r="O126" s="3" t="s">
        <v>33</v>
      </c>
      <c r="P126" s="11">
        <v>0</v>
      </c>
      <c r="Q126" s="124"/>
      <c r="R126" s="13">
        <v>0.5</v>
      </c>
      <c r="S126" s="13">
        <v>2</v>
      </c>
      <c r="T126" s="13">
        <v>12</v>
      </c>
      <c r="U126" s="13">
        <v>24</v>
      </c>
      <c r="V126" s="11">
        <v>12</v>
      </c>
      <c r="W126" s="11">
        <v>1</v>
      </c>
      <c r="X126" s="127" t="s">
        <v>167</v>
      </c>
      <c r="Y126" s="130" t="s">
        <v>256</v>
      </c>
      <c r="Z126" s="133">
        <v>8</v>
      </c>
      <c r="AA126" s="123">
        <f t="shared" si="25"/>
        <v>0.13559322033898305</v>
      </c>
      <c r="AB126" s="133">
        <v>28</v>
      </c>
      <c r="AC126" s="123">
        <f t="shared" si="26"/>
        <v>0.47457627118644069</v>
      </c>
      <c r="AD126" s="124"/>
      <c r="AE126" s="128"/>
      <c r="AF126" s="113" t="s">
        <v>240</v>
      </c>
    </row>
    <row r="127" spans="1:32" ht="15.75" customHeight="1">
      <c r="A127" s="131" t="s">
        <v>31</v>
      </c>
      <c r="B127" s="131">
        <v>2015</v>
      </c>
      <c r="C127" s="132" t="s">
        <v>32</v>
      </c>
      <c r="D127" s="122">
        <v>0</v>
      </c>
      <c r="E127" s="3">
        <v>5</v>
      </c>
      <c r="F127" s="11">
        <v>49</v>
      </c>
      <c r="G127" s="11" t="s">
        <v>237</v>
      </c>
      <c r="H127" s="124"/>
      <c r="I127" s="124"/>
      <c r="J127" s="11" t="s">
        <v>254</v>
      </c>
      <c r="K127" s="11" t="s">
        <v>196</v>
      </c>
      <c r="L127" s="11" t="s">
        <v>147</v>
      </c>
      <c r="M127" s="11" t="s">
        <v>148</v>
      </c>
      <c r="N127" s="11">
        <v>3</v>
      </c>
      <c r="O127" s="3" t="s">
        <v>33</v>
      </c>
      <c r="P127" s="11">
        <v>0</v>
      </c>
      <c r="Q127" s="124"/>
      <c r="R127" s="13">
        <v>0.5</v>
      </c>
      <c r="S127" s="13">
        <v>2</v>
      </c>
      <c r="T127" s="13">
        <v>12</v>
      </c>
      <c r="U127" s="13">
        <v>24</v>
      </c>
      <c r="V127" s="11">
        <v>12</v>
      </c>
      <c r="W127" s="11">
        <v>1</v>
      </c>
      <c r="X127" s="127" t="s">
        <v>167</v>
      </c>
      <c r="Y127" s="130" t="s">
        <v>256</v>
      </c>
      <c r="Z127" s="133">
        <v>0</v>
      </c>
      <c r="AA127" s="123">
        <f t="shared" si="25"/>
        <v>0</v>
      </c>
      <c r="AB127" s="133">
        <v>49</v>
      </c>
      <c r="AC127" s="123">
        <f t="shared" si="26"/>
        <v>0.83050847457627119</v>
      </c>
      <c r="AD127" s="124"/>
      <c r="AE127" s="128"/>
      <c r="AF127" s="113" t="s">
        <v>240</v>
      </c>
    </row>
    <row r="128" spans="1:32" ht="15.75" customHeight="1">
      <c r="A128" s="131" t="s">
        <v>31</v>
      </c>
      <c r="B128" s="131">
        <v>2015</v>
      </c>
      <c r="C128" s="132" t="s">
        <v>32</v>
      </c>
      <c r="D128" s="122">
        <v>0</v>
      </c>
      <c r="E128" s="3">
        <v>1</v>
      </c>
      <c r="F128" s="11">
        <v>68</v>
      </c>
      <c r="G128" s="11" t="s">
        <v>237</v>
      </c>
      <c r="H128" s="124"/>
      <c r="I128" s="124"/>
      <c r="J128" s="11" t="s">
        <v>211</v>
      </c>
      <c r="K128" s="11" t="s">
        <v>242</v>
      </c>
      <c r="L128" s="11" t="s">
        <v>147</v>
      </c>
      <c r="M128" s="11" t="s">
        <v>148</v>
      </c>
      <c r="N128" s="11">
        <v>4</v>
      </c>
      <c r="O128" s="3" t="s">
        <v>33</v>
      </c>
      <c r="P128" s="11">
        <v>0</v>
      </c>
      <c r="Q128" s="124"/>
      <c r="R128" s="13">
        <v>0.5</v>
      </c>
      <c r="S128" s="13">
        <v>2</v>
      </c>
      <c r="T128" s="13">
        <v>12</v>
      </c>
      <c r="U128" s="13">
        <v>24</v>
      </c>
      <c r="V128" s="11">
        <v>12</v>
      </c>
      <c r="W128" s="11">
        <v>1</v>
      </c>
      <c r="X128" s="127" t="s">
        <v>167</v>
      </c>
      <c r="Y128" s="129" t="s">
        <v>170</v>
      </c>
      <c r="Z128" s="133">
        <v>222</v>
      </c>
      <c r="AA128" s="135">
        <f t="shared" ref="AA128:AA132" si="27">(Z128-0)/(264-0)</f>
        <v>0.84090909090909094</v>
      </c>
      <c r="AB128" s="133">
        <v>238</v>
      </c>
      <c r="AC128" s="135">
        <f t="shared" ref="AC128:AC132" si="28">(AB128-0)/(264-0)</f>
        <v>0.90151515151515149</v>
      </c>
      <c r="AD128" s="124"/>
      <c r="AE128" s="128"/>
      <c r="AF128" s="103"/>
    </row>
    <row r="129" spans="1:32" ht="15.75" customHeight="1">
      <c r="A129" s="131" t="s">
        <v>31</v>
      </c>
      <c r="B129" s="131">
        <v>2015</v>
      </c>
      <c r="C129" s="132" t="s">
        <v>32</v>
      </c>
      <c r="D129" s="122">
        <v>0</v>
      </c>
      <c r="E129" s="3">
        <v>2</v>
      </c>
      <c r="F129" s="11">
        <v>47</v>
      </c>
      <c r="G129" s="11" t="s">
        <v>248</v>
      </c>
      <c r="H129" s="124"/>
      <c r="I129" s="124"/>
      <c r="J129" s="11" t="s">
        <v>211</v>
      </c>
      <c r="K129" s="11" t="s">
        <v>242</v>
      </c>
      <c r="L129" s="11" t="s">
        <v>147</v>
      </c>
      <c r="M129" s="11" t="s">
        <v>251</v>
      </c>
      <c r="N129" s="11">
        <v>3</v>
      </c>
      <c r="O129" s="3" t="s">
        <v>33</v>
      </c>
      <c r="P129" s="11">
        <v>0</v>
      </c>
      <c r="Q129" s="124"/>
      <c r="R129" s="13">
        <v>0.5</v>
      </c>
      <c r="S129" s="13">
        <v>2</v>
      </c>
      <c r="T129" s="13">
        <v>12</v>
      </c>
      <c r="U129" s="13">
        <v>24</v>
      </c>
      <c r="V129" s="11">
        <v>12</v>
      </c>
      <c r="W129" s="11">
        <v>1</v>
      </c>
      <c r="X129" s="127" t="s">
        <v>167</v>
      </c>
      <c r="Y129" s="129" t="s">
        <v>170</v>
      </c>
      <c r="Z129" s="133">
        <v>61</v>
      </c>
      <c r="AA129" s="135">
        <f t="shared" si="27"/>
        <v>0.23106060606060605</v>
      </c>
      <c r="AB129" s="133">
        <v>231</v>
      </c>
      <c r="AC129" s="135">
        <f t="shared" si="28"/>
        <v>0.875</v>
      </c>
      <c r="AD129" s="124"/>
      <c r="AE129" s="128"/>
      <c r="AF129" s="103"/>
    </row>
    <row r="130" spans="1:32" ht="15.75" customHeight="1">
      <c r="A130" s="131" t="s">
        <v>31</v>
      </c>
      <c r="B130" s="131">
        <v>2015</v>
      </c>
      <c r="C130" s="132" t="s">
        <v>32</v>
      </c>
      <c r="D130" s="122">
        <v>0</v>
      </c>
      <c r="E130" s="3">
        <v>3</v>
      </c>
      <c r="F130" s="11">
        <v>72</v>
      </c>
      <c r="G130" s="11" t="s">
        <v>237</v>
      </c>
      <c r="H130" s="124"/>
      <c r="I130" s="124"/>
      <c r="J130" s="11" t="s">
        <v>252</v>
      </c>
      <c r="K130" s="11" t="s">
        <v>196</v>
      </c>
      <c r="L130" s="11" t="s">
        <v>147</v>
      </c>
      <c r="M130" s="11" t="s">
        <v>148</v>
      </c>
      <c r="N130" s="11">
        <v>6</v>
      </c>
      <c r="O130" s="3" t="s">
        <v>33</v>
      </c>
      <c r="P130" s="11">
        <v>0</v>
      </c>
      <c r="Q130" s="124"/>
      <c r="R130" s="13">
        <v>0.5</v>
      </c>
      <c r="S130" s="13">
        <v>2</v>
      </c>
      <c r="T130" s="13">
        <v>12</v>
      </c>
      <c r="U130" s="13">
        <v>24</v>
      </c>
      <c r="V130" s="11">
        <v>12</v>
      </c>
      <c r="W130" s="11">
        <v>1</v>
      </c>
      <c r="X130" s="127" t="s">
        <v>167</v>
      </c>
      <c r="Y130" s="129" t="s">
        <v>170</v>
      </c>
      <c r="Z130" s="133">
        <v>214</v>
      </c>
      <c r="AA130" s="135">
        <f t="shared" si="27"/>
        <v>0.81060606060606055</v>
      </c>
      <c r="AB130" s="133">
        <v>235</v>
      </c>
      <c r="AC130" s="135">
        <f t="shared" si="28"/>
        <v>0.89015151515151514</v>
      </c>
      <c r="AD130" s="124"/>
      <c r="AE130" s="128"/>
      <c r="AF130" s="103"/>
    </row>
    <row r="131" spans="1:32" ht="15.75" customHeight="1">
      <c r="A131" s="131" t="s">
        <v>31</v>
      </c>
      <c r="B131" s="131">
        <v>2015</v>
      </c>
      <c r="C131" s="132" t="s">
        <v>32</v>
      </c>
      <c r="D131" s="122">
        <v>0</v>
      </c>
      <c r="E131" s="3">
        <v>4</v>
      </c>
      <c r="F131" s="11">
        <v>56</v>
      </c>
      <c r="G131" s="11" t="s">
        <v>237</v>
      </c>
      <c r="H131" s="124"/>
      <c r="I131" s="124"/>
      <c r="J131" s="11" t="s">
        <v>211</v>
      </c>
      <c r="K131" s="11" t="s">
        <v>242</v>
      </c>
      <c r="L131" s="11" t="s">
        <v>253</v>
      </c>
      <c r="M131" s="11" t="s">
        <v>148</v>
      </c>
      <c r="N131" s="11">
        <v>4</v>
      </c>
      <c r="O131" s="3" t="s">
        <v>33</v>
      </c>
      <c r="P131" s="11">
        <v>0</v>
      </c>
      <c r="Q131" s="124"/>
      <c r="R131" s="13">
        <v>0.5</v>
      </c>
      <c r="S131" s="13">
        <v>2</v>
      </c>
      <c r="T131" s="13">
        <v>12</v>
      </c>
      <c r="U131" s="13">
        <v>24</v>
      </c>
      <c r="V131" s="11">
        <v>12</v>
      </c>
      <c r="W131" s="11">
        <v>1</v>
      </c>
      <c r="X131" s="127" t="s">
        <v>167</v>
      </c>
      <c r="Y131" s="129" t="s">
        <v>170</v>
      </c>
      <c r="Z131" s="133">
        <v>231</v>
      </c>
      <c r="AA131" s="135">
        <f t="shared" si="27"/>
        <v>0.875</v>
      </c>
      <c r="AB131" s="133">
        <v>258</v>
      </c>
      <c r="AC131" s="135">
        <f t="shared" si="28"/>
        <v>0.97727272727272729</v>
      </c>
      <c r="AD131" s="124"/>
      <c r="AE131" s="128"/>
      <c r="AF131" s="103"/>
    </row>
    <row r="132" spans="1:32" ht="15.75" customHeight="1">
      <c r="A132" s="131" t="s">
        <v>31</v>
      </c>
      <c r="B132" s="131">
        <v>2015</v>
      </c>
      <c r="C132" s="132" t="s">
        <v>32</v>
      </c>
      <c r="D132" s="122">
        <v>0</v>
      </c>
      <c r="E132" s="3">
        <v>5</v>
      </c>
      <c r="F132" s="11">
        <v>49</v>
      </c>
      <c r="G132" s="11" t="s">
        <v>237</v>
      </c>
      <c r="H132" s="124"/>
      <c r="I132" s="124"/>
      <c r="J132" s="11" t="s">
        <v>254</v>
      </c>
      <c r="K132" s="11" t="s">
        <v>196</v>
      </c>
      <c r="L132" s="11" t="s">
        <v>147</v>
      </c>
      <c r="M132" s="11" t="s">
        <v>148</v>
      </c>
      <c r="N132" s="11">
        <v>3</v>
      </c>
      <c r="O132" s="3" t="s">
        <v>33</v>
      </c>
      <c r="P132" s="11">
        <v>0</v>
      </c>
      <c r="Q132" s="124"/>
      <c r="R132" s="13">
        <v>0.5</v>
      </c>
      <c r="S132" s="13">
        <v>2</v>
      </c>
      <c r="T132" s="13">
        <v>12</v>
      </c>
      <c r="U132" s="13">
        <v>24</v>
      </c>
      <c r="V132" s="11">
        <v>12</v>
      </c>
      <c r="W132" s="11">
        <v>1</v>
      </c>
      <c r="X132" s="127" t="s">
        <v>167</v>
      </c>
      <c r="Y132" s="129" t="s">
        <v>170</v>
      </c>
      <c r="Z132" s="133">
        <v>62</v>
      </c>
      <c r="AA132" s="135">
        <f t="shared" si="27"/>
        <v>0.23484848484848486</v>
      </c>
      <c r="AB132" s="133">
        <v>235</v>
      </c>
      <c r="AC132" s="135">
        <f t="shared" si="28"/>
        <v>0.89015151515151514</v>
      </c>
      <c r="AD132" s="124"/>
      <c r="AE132" s="128"/>
      <c r="AF132" s="103"/>
    </row>
    <row r="133" spans="1:32" ht="1.5" customHeight="1">
      <c r="A133" s="2"/>
      <c r="B133" s="2"/>
      <c r="C133" s="4"/>
      <c r="D133" s="122"/>
      <c r="E133" s="11"/>
      <c r="F133" s="124"/>
      <c r="G133" s="124"/>
      <c r="H133" s="124"/>
      <c r="I133" s="124"/>
      <c r="J133" s="124"/>
      <c r="K133" s="124"/>
      <c r="L133" s="124"/>
      <c r="M133" s="124"/>
      <c r="N133" s="124"/>
      <c r="O133" s="3"/>
      <c r="P133" s="3"/>
      <c r="Q133" s="3"/>
      <c r="R133" s="124"/>
      <c r="S133" s="124"/>
      <c r="T133" s="124"/>
      <c r="U133" s="124"/>
      <c r="V133" s="124"/>
      <c r="W133" s="124"/>
      <c r="X133" s="130"/>
      <c r="Y133" s="130" t="s">
        <v>144</v>
      </c>
      <c r="Z133" s="11"/>
      <c r="AA133" s="135"/>
      <c r="AB133" s="11"/>
      <c r="AC133" s="135"/>
      <c r="AD133" s="124"/>
      <c r="AE133" s="128"/>
      <c r="AF133" s="103"/>
    </row>
    <row r="134" spans="1:32" ht="15.75" customHeight="1">
      <c r="A134" s="2" t="s">
        <v>34</v>
      </c>
      <c r="B134" s="2">
        <v>2014</v>
      </c>
      <c r="C134" s="4" t="s">
        <v>35</v>
      </c>
      <c r="D134" s="122">
        <v>0</v>
      </c>
      <c r="E134" s="11">
        <v>1</v>
      </c>
      <c r="F134" s="11">
        <v>53</v>
      </c>
      <c r="G134" s="11" t="s">
        <v>237</v>
      </c>
      <c r="H134" s="124"/>
      <c r="I134" s="124"/>
      <c r="J134" s="11" t="s">
        <v>211</v>
      </c>
      <c r="K134" s="11" t="s">
        <v>196</v>
      </c>
      <c r="L134" s="11" t="s">
        <v>147</v>
      </c>
      <c r="M134" s="124"/>
      <c r="N134" s="11">
        <v>18</v>
      </c>
      <c r="O134" s="3" t="s">
        <v>36</v>
      </c>
      <c r="P134" s="11">
        <v>0</v>
      </c>
      <c r="Q134" s="3" t="s">
        <v>201</v>
      </c>
      <c r="R134" s="11">
        <v>1</v>
      </c>
      <c r="S134" s="11">
        <v>2</v>
      </c>
      <c r="T134" s="124"/>
      <c r="U134" s="11">
        <v>50</v>
      </c>
      <c r="V134" s="11">
        <v>50</v>
      </c>
      <c r="W134" s="11">
        <v>2</v>
      </c>
      <c r="X134" s="127" t="s">
        <v>164</v>
      </c>
      <c r="Y134" s="130" t="s">
        <v>255</v>
      </c>
      <c r="Z134" s="11">
        <v>74</v>
      </c>
      <c r="AA134" s="135">
        <f t="shared" ref="AA134:AA148" si="29">Z134/100</f>
        <v>0.74</v>
      </c>
      <c r="AB134" s="11">
        <v>96</v>
      </c>
      <c r="AC134" s="135">
        <f t="shared" ref="AC134:AC148" si="30">AB134/100</f>
        <v>0.96</v>
      </c>
      <c r="AD134" s="124"/>
      <c r="AE134" s="128"/>
      <c r="AF134" s="103"/>
    </row>
    <row r="135" spans="1:32" ht="15.75" customHeight="1">
      <c r="A135" s="2" t="s">
        <v>34</v>
      </c>
      <c r="B135" s="2">
        <v>2014</v>
      </c>
      <c r="C135" s="4" t="s">
        <v>35</v>
      </c>
      <c r="D135" s="122">
        <v>0</v>
      </c>
      <c r="E135" s="11">
        <v>2</v>
      </c>
      <c r="F135" s="11">
        <v>44</v>
      </c>
      <c r="G135" s="11" t="s">
        <v>248</v>
      </c>
      <c r="H135" s="124"/>
      <c r="I135" s="124"/>
      <c r="J135" s="11" t="s">
        <v>252</v>
      </c>
      <c r="K135" s="11" t="s">
        <v>196</v>
      </c>
      <c r="L135" s="11" t="s">
        <v>147</v>
      </c>
      <c r="M135" s="124"/>
      <c r="N135" s="11">
        <v>18</v>
      </c>
      <c r="O135" s="3" t="s">
        <v>36</v>
      </c>
      <c r="P135" s="11">
        <v>0</v>
      </c>
      <c r="Q135" s="3" t="s">
        <v>201</v>
      </c>
      <c r="R135" s="11">
        <v>1</v>
      </c>
      <c r="S135" s="11">
        <v>2</v>
      </c>
      <c r="T135" s="124"/>
      <c r="U135" s="11">
        <v>50</v>
      </c>
      <c r="V135" s="11">
        <v>50</v>
      </c>
      <c r="W135" s="11">
        <v>2</v>
      </c>
      <c r="X135" s="127" t="s">
        <v>164</v>
      </c>
      <c r="Y135" s="130" t="s">
        <v>255</v>
      </c>
      <c r="Z135" s="11">
        <v>8</v>
      </c>
      <c r="AA135" s="135">
        <f t="shared" si="29"/>
        <v>0.08</v>
      </c>
      <c r="AB135" s="11">
        <v>12</v>
      </c>
      <c r="AC135" s="135">
        <f t="shared" si="30"/>
        <v>0.12</v>
      </c>
      <c r="AD135" s="124"/>
      <c r="AE135" s="128"/>
      <c r="AF135" s="103"/>
    </row>
    <row r="136" spans="1:32" ht="15.75" customHeight="1">
      <c r="A136" s="2" t="s">
        <v>34</v>
      </c>
      <c r="B136" s="2">
        <v>2014</v>
      </c>
      <c r="C136" s="4" t="s">
        <v>35</v>
      </c>
      <c r="D136" s="122">
        <v>0</v>
      </c>
      <c r="E136" s="11">
        <v>3</v>
      </c>
      <c r="F136" s="11">
        <v>44</v>
      </c>
      <c r="G136" s="11" t="s">
        <v>237</v>
      </c>
      <c r="H136" s="124"/>
      <c r="I136" s="124"/>
      <c r="J136" s="11" t="s">
        <v>252</v>
      </c>
      <c r="K136" s="11" t="s">
        <v>196</v>
      </c>
      <c r="L136" s="11" t="s">
        <v>147</v>
      </c>
      <c r="M136" s="124"/>
      <c r="N136" s="11">
        <v>18</v>
      </c>
      <c r="O136" s="3" t="s">
        <v>36</v>
      </c>
      <c r="P136" s="11">
        <v>0</v>
      </c>
      <c r="Q136" s="3" t="s">
        <v>201</v>
      </c>
      <c r="R136" s="11">
        <v>1</v>
      </c>
      <c r="S136" s="11">
        <v>2</v>
      </c>
      <c r="T136" s="124"/>
      <c r="U136" s="11">
        <v>50</v>
      </c>
      <c r="V136" s="11">
        <v>50</v>
      </c>
      <c r="W136" s="11">
        <v>2</v>
      </c>
      <c r="X136" s="127" t="s">
        <v>164</v>
      </c>
      <c r="Y136" s="130" t="s">
        <v>255</v>
      </c>
      <c r="Z136" s="11">
        <v>16</v>
      </c>
      <c r="AA136" s="135">
        <f t="shared" si="29"/>
        <v>0.16</v>
      </c>
      <c r="AB136" s="11">
        <v>38</v>
      </c>
      <c r="AC136" s="135">
        <f t="shared" si="30"/>
        <v>0.38</v>
      </c>
      <c r="AD136" s="124"/>
      <c r="AE136" s="128"/>
      <c r="AF136" s="103"/>
    </row>
    <row r="137" spans="1:32" ht="15.75" customHeight="1">
      <c r="A137" s="2" t="s">
        <v>34</v>
      </c>
      <c r="B137" s="2">
        <v>2014</v>
      </c>
      <c r="C137" s="4" t="s">
        <v>35</v>
      </c>
      <c r="D137" s="122">
        <v>0</v>
      </c>
      <c r="E137" s="11">
        <v>1</v>
      </c>
      <c r="F137" s="11">
        <v>53</v>
      </c>
      <c r="G137" s="11" t="s">
        <v>237</v>
      </c>
      <c r="H137" s="124"/>
      <c r="I137" s="124"/>
      <c r="J137" s="11" t="s">
        <v>211</v>
      </c>
      <c r="K137" s="11" t="s">
        <v>196</v>
      </c>
      <c r="L137" s="11" t="s">
        <v>147</v>
      </c>
      <c r="M137" s="124"/>
      <c r="N137" s="11">
        <v>18</v>
      </c>
      <c r="O137" s="3" t="s">
        <v>36</v>
      </c>
      <c r="P137" s="11">
        <v>0</v>
      </c>
      <c r="Q137" s="3" t="s">
        <v>201</v>
      </c>
      <c r="R137" s="11">
        <v>1</v>
      </c>
      <c r="S137" s="11">
        <v>2</v>
      </c>
      <c r="T137" s="124"/>
      <c r="U137" s="11">
        <v>50</v>
      </c>
      <c r="V137" s="11">
        <v>50</v>
      </c>
      <c r="W137" s="11">
        <v>2</v>
      </c>
      <c r="X137" s="127" t="s">
        <v>164</v>
      </c>
      <c r="Y137" s="130" t="s">
        <v>165</v>
      </c>
      <c r="Z137" s="11">
        <v>58</v>
      </c>
      <c r="AA137" s="135">
        <f t="shared" si="29"/>
        <v>0.57999999999999996</v>
      </c>
      <c r="AB137" s="11">
        <v>60</v>
      </c>
      <c r="AC137" s="135">
        <f t="shared" si="30"/>
        <v>0.6</v>
      </c>
      <c r="AD137" s="124"/>
      <c r="AE137" s="128"/>
      <c r="AF137" s="103"/>
    </row>
    <row r="138" spans="1:32" ht="15.75" customHeight="1">
      <c r="A138" s="2" t="s">
        <v>34</v>
      </c>
      <c r="B138" s="2">
        <v>2014</v>
      </c>
      <c r="C138" s="4" t="s">
        <v>35</v>
      </c>
      <c r="D138" s="122">
        <v>0</v>
      </c>
      <c r="E138" s="11">
        <v>2</v>
      </c>
      <c r="F138" s="11">
        <v>44</v>
      </c>
      <c r="G138" s="11" t="s">
        <v>248</v>
      </c>
      <c r="H138" s="124"/>
      <c r="I138" s="124"/>
      <c r="J138" s="11" t="s">
        <v>252</v>
      </c>
      <c r="K138" s="11" t="s">
        <v>196</v>
      </c>
      <c r="L138" s="11" t="s">
        <v>147</v>
      </c>
      <c r="M138" s="124"/>
      <c r="N138" s="11">
        <v>18</v>
      </c>
      <c r="O138" s="3" t="s">
        <v>36</v>
      </c>
      <c r="P138" s="11">
        <v>0</v>
      </c>
      <c r="Q138" s="3" t="s">
        <v>201</v>
      </c>
      <c r="R138" s="11">
        <v>1</v>
      </c>
      <c r="S138" s="11">
        <v>2</v>
      </c>
      <c r="T138" s="124"/>
      <c r="U138" s="11">
        <v>50</v>
      </c>
      <c r="V138" s="11">
        <v>50</v>
      </c>
      <c r="W138" s="11">
        <v>2</v>
      </c>
      <c r="X138" s="127" t="s">
        <v>164</v>
      </c>
      <c r="Y138" s="130" t="s">
        <v>165</v>
      </c>
      <c r="Z138" s="11">
        <v>24</v>
      </c>
      <c r="AA138" s="135">
        <f t="shared" si="29"/>
        <v>0.24</v>
      </c>
      <c r="AB138" s="11">
        <v>30</v>
      </c>
      <c r="AC138" s="135">
        <f t="shared" si="30"/>
        <v>0.3</v>
      </c>
      <c r="AD138" s="124"/>
      <c r="AE138" s="128"/>
      <c r="AF138" s="103"/>
    </row>
    <row r="139" spans="1:32" ht="15.75" customHeight="1">
      <c r="A139" s="2" t="s">
        <v>34</v>
      </c>
      <c r="B139" s="2">
        <v>2014</v>
      </c>
      <c r="C139" s="4" t="s">
        <v>35</v>
      </c>
      <c r="D139" s="122">
        <v>0</v>
      </c>
      <c r="E139" s="11">
        <v>3</v>
      </c>
      <c r="F139" s="11">
        <v>44</v>
      </c>
      <c r="G139" s="11" t="s">
        <v>237</v>
      </c>
      <c r="H139" s="124"/>
      <c r="I139" s="124"/>
      <c r="J139" s="11" t="s">
        <v>252</v>
      </c>
      <c r="K139" s="11" t="s">
        <v>196</v>
      </c>
      <c r="L139" s="11" t="s">
        <v>147</v>
      </c>
      <c r="M139" s="124"/>
      <c r="N139" s="11">
        <v>18</v>
      </c>
      <c r="O139" s="3" t="s">
        <v>36</v>
      </c>
      <c r="P139" s="11">
        <v>0</v>
      </c>
      <c r="Q139" s="3" t="s">
        <v>201</v>
      </c>
      <c r="R139" s="11">
        <v>1</v>
      </c>
      <c r="S139" s="11">
        <v>2</v>
      </c>
      <c r="T139" s="124"/>
      <c r="U139" s="11">
        <v>50</v>
      </c>
      <c r="V139" s="11">
        <v>50</v>
      </c>
      <c r="W139" s="11">
        <v>2</v>
      </c>
      <c r="X139" s="127" t="s">
        <v>164</v>
      </c>
      <c r="Y139" s="130" t="s">
        <v>165</v>
      </c>
      <c r="Z139" s="11">
        <v>12</v>
      </c>
      <c r="AA139" s="135">
        <f t="shared" si="29"/>
        <v>0.12</v>
      </c>
      <c r="AB139" s="11">
        <v>22</v>
      </c>
      <c r="AC139" s="135">
        <f t="shared" si="30"/>
        <v>0.22</v>
      </c>
      <c r="AD139" s="124"/>
      <c r="AE139" s="128"/>
      <c r="AF139" s="103"/>
    </row>
    <row r="140" spans="1:32" ht="15.75" customHeight="1">
      <c r="A140" s="2" t="s">
        <v>34</v>
      </c>
      <c r="B140" s="2">
        <v>2014</v>
      </c>
      <c r="C140" s="4" t="s">
        <v>35</v>
      </c>
      <c r="D140" s="122">
        <v>0</v>
      </c>
      <c r="E140" s="11">
        <v>1</v>
      </c>
      <c r="F140" s="11">
        <v>53</v>
      </c>
      <c r="G140" s="11" t="s">
        <v>237</v>
      </c>
      <c r="H140" s="124"/>
      <c r="I140" s="124"/>
      <c r="J140" s="11" t="s">
        <v>211</v>
      </c>
      <c r="K140" s="11" t="s">
        <v>196</v>
      </c>
      <c r="L140" s="11" t="s">
        <v>147</v>
      </c>
      <c r="M140" s="124"/>
      <c r="N140" s="11">
        <v>18</v>
      </c>
      <c r="O140" s="3" t="s">
        <v>36</v>
      </c>
      <c r="P140" s="11">
        <v>0</v>
      </c>
      <c r="Q140" s="3" t="s">
        <v>201</v>
      </c>
      <c r="R140" s="11">
        <v>1</v>
      </c>
      <c r="S140" s="11">
        <v>2</v>
      </c>
      <c r="T140" s="124"/>
      <c r="U140" s="11">
        <v>50</v>
      </c>
      <c r="V140" s="11">
        <v>50</v>
      </c>
      <c r="W140" s="11">
        <v>2</v>
      </c>
      <c r="X140" s="127" t="s">
        <v>164</v>
      </c>
      <c r="Y140" s="130" t="s">
        <v>257</v>
      </c>
      <c r="Z140" s="11">
        <v>82</v>
      </c>
      <c r="AA140" s="135">
        <f t="shared" si="29"/>
        <v>0.82</v>
      </c>
      <c r="AB140" s="11">
        <v>84</v>
      </c>
      <c r="AC140" s="135">
        <f t="shared" si="30"/>
        <v>0.84</v>
      </c>
      <c r="AD140" s="124"/>
      <c r="AE140" s="128"/>
      <c r="AF140" s="103"/>
    </row>
    <row r="141" spans="1:32" ht="15.75" customHeight="1">
      <c r="A141" s="2" t="s">
        <v>34</v>
      </c>
      <c r="B141" s="2">
        <v>2014</v>
      </c>
      <c r="C141" s="4" t="s">
        <v>35</v>
      </c>
      <c r="D141" s="122">
        <v>0</v>
      </c>
      <c r="E141" s="11">
        <v>2</v>
      </c>
      <c r="F141" s="11">
        <v>44</v>
      </c>
      <c r="G141" s="11" t="s">
        <v>248</v>
      </c>
      <c r="H141" s="124"/>
      <c r="I141" s="124"/>
      <c r="J141" s="11" t="s">
        <v>252</v>
      </c>
      <c r="K141" s="11" t="s">
        <v>196</v>
      </c>
      <c r="L141" s="11" t="s">
        <v>147</v>
      </c>
      <c r="M141" s="124"/>
      <c r="N141" s="11">
        <v>18</v>
      </c>
      <c r="O141" s="3" t="s">
        <v>36</v>
      </c>
      <c r="P141" s="11">
        <v>0</v>
      </c>
      <c r="Q141" s="3" t="s">
        <v>201</v>
      </c>
      <c r="R141" s="11">
        <v>1</v>
      </c>
      <c r="S141" s="11">
        <v>2</v>
      </c>
      <c r="T141" s="124"/>
      <c r="U141" s="11">
        <v>50</v>
      </c>
      <c r="V141" s="11">
        <v>50</v>
      </c>
      <c r="W141" s="11">
        <v>2</v>
      </c>
      <c r="X141" s="127" t="s">
        <v>164</v>
      </c>
      <c r="Y141" s="130" t="s">
        <v>257</v>
      </c>
      <c r="Z141" s="11">
        <v>28</v>
      </c>
      <c r="AA141" s="135">
        <f t="shared" si="29"/>
        <v>0.28000000000000003</v>
      </c>
      <c r="AB141" s="11">
        <v>35</v>
      </c>
      <c r="AC141" s="135">
        <f t="shared" si="30"/>
        <v>0.35</v>
      </c>
      <c r="AD141" s="124"/>
      <c r="AE141" s="128"/>
      <c r="AF141" s="103"/>
    </row>
    <row r="142" spans="1:32" ht="15.75" customHeight="1">
      <c r="A142" s="2" t="s">
        <v>34</v>
      </c>
      <c r="B142" s="2">
        <v>2014</v>
      </c>
      <c r="C142" s="4" t="s">
        <v>35</v>
      </c>
      <c r="D142" s="122">
        <v>0</v>
      </c>
      <c r="E142" s="11">
        <v>3</v>
      </c>
      <c r="F142" s="11">
        <v>44</v>
      </c>
      <c r="G142" s="11" t="s">
        <v>237</v>
      </c>
      <c r="H142" s="124"/>
      <c r="I142" s="124"/>
      <c r="J142" s="11" t="s">
        <v>252</v>
      </c>
      <c r="K142" s="11" t="s">
        <v>196</v>
      </c>
      <c r="L142" s="11" t="s">
        <v>147</v>
      </c>
      <c r="M142" s="124"/>
      <c r="N142" s="11">
        <v>18</v>
      </c>
      <c r="O142" s="3" t="s">
        <v>36</v>
      </c>
      <c r="P142" s="11">
        <v>0</v>
      </c>
      <c r="Q142" s="3" t="s">
        <v>201</v>
      </c>
      <c r="R142" s="11">
        <v>1</v>
      </c>
      <c r="S142" s="11">
        <v>2</v>
      </c>
      <c r="T142" s="124"/>
      <c r="U142" s="11">
        <v>50</v>
      </c>
      <c r="V142" s="11">
        <v>50</v>
      </c>
      <c r="W142" s="11">
        <v>2</v>
      </c>
      <c r="X142" s="127" t="s">
        <v>164</v>
      </c>
      <c r="Y142" s="130" t="s">
        <v>257</v>
      </c>
      <c r="Z142" s="11">
        <v>16</v>
      </c>
      <c r="AA142" s="135">
        <f t="shared" si="29"/>
        <v>0.16</v>
      </c>
      <c r="AB142" s="11">
        <v>12</v>
      </c>
      <c r="AC142" s="135">
        <f t="shared" si="30"/>
        <v>0.12</v>
      </c>
      <c r="AD142" s="124"/>
      <c r="AE142" s="128"/>
      <c r="AF142" s="103"/>
    </row>
    <row r="143" spans="1:32" ht="15.75" customHeight="1">
      <c r="A143" s="2" t="s">
        <v>34</v>
      </c>
      <c r="B143" s="2">
        <v>2014</v>
      </c>
      <c r="C143" s="4" t="s">
        <v>35</v>
      </c>
      <c r="D143" s="122">
        <v>0</v>
      </c>
      <c r="E143" s="11">
        <v>1</v>
      </c>
      <c r="F143" s="11">
        <v>53</v>
      </c>
      <c r="G143" s="11" t="s">
        <v>237</v>
      </c>
      <c r="H143" s="124"/>
      <c r="I143" s="124"/>
      <c r="J143" s="11" t="s">
        <v>211</v>
      </c>
      <c r="K143" s="11" t="s">
        <v>196</v>
      </c>
      <c r="L143" s="11" t="s">
        <v>147</v>
      </c>
      <c r="M143" s="124"/>
      <c r="N143" s="11">
        <v>18</v>
      </c>
      <c r="O143" s="3" t="s">
        <v>36</v>
      </c>
      <c r="P143" s="11">
        <v>0</v>
      </c>
      <c r="Q143" s="3" t="s">
        <v>201</v>
      </c>
      <c r="R143" s="11">
        <v>1</v>
      </c>
      <c r="S143" s="11">
        <v>2</v>
      </c>
      <c r="T143" s="124"/>
      <c r="U143" s="11">
        <v>50</v>
      </c>
      <c r="V143" s="11">
        <v>50</v>
      </c>
      <c r="W143" s="11">
        <v>2</v>
      </c>
      <c r="X143" s="127" t="s">
        <v>164</v>
      </c>
      <c r="Y143" s="130" t="s">
        <v>181</v>
      </c>
      <c r="Z143" s="11">
        <v>74</v>
      </c>
      <c r="AA143" s="135">
        <f t="shared" si="29"/>
        <v>0.74</v>
      </c>
      <c r="AB143" s="11">
        <v>75</v>
      </c>
      <c r="AC143" s="135">
        <f t="shared" si="30"/>
        <v>0.75</v>
      </c>
      <c r="AD143" s="124"/>
      <c r="AE143" s="128"/>
      <c r="AF143" s="103"/>
    </row>
    <row r="144" spans="1:32" ht="15.75" customHeight="1">
      <c r="A144" s="2" t="s">
        <v>34</v>
      </c>
      <c r="B144" s="2">
        <v>2014</v>
      </c>
      <c r="C144" s="4" t="s">
        <v>35</v>
      </c>
      <c r="D144" s="122">
        <v>0</v>
      </c>
      <c r="E144" s="11">
        <v>2</v>
      </c>
      <c r="F144" s="11">
        <v>44</v>
      </c>
      <c r="G144" s="11" t="s">
        <v>248</v>
      </c>
      <c r="H144" s="124"/>
      <c r="I144" s="124"/>
      <c r="J144" s="11" t="s">
        <v>252</v>
      </c>
      <c r="K144" s="11" t="s">
        <v>196</v>
      </c>
      <c r="L144" s="11" t="s">
        <v>147</v>
      </c>
      <c r="M144" s="124"/>
      <c r="N144" s="11">
        <v>18</v>
      </c>
      <c r="O144" s="3" t="s">
        <v>36</v>
      </c>
      <c r="P144" s="11">
        <v>0</v>
      </c>
      <c r="Q144" s="3" t="s">
        <v>201</v>
      </c>
      <c r="R144" s="11">
        <v>1</v>
      </c>
      <c r="S144" s="11">
        <v>2</v>
      </c>
      <c r="T144" s="124"/>
      <c r="U144" s="11">
        <v>50</v>
      </c>
      <c r="V144" s="11">
        <v>50</v>
      </c>
      <c r="W144" s="11">
        <v>2</v>
      </c>
      <c r="X144" s="127" t="s">
        <v>164</v>
      </c>
      <c r="Y144" s="130" t="s">
        <v>181</v>
      </c>
      <c r="Z144" s="11">
        <v>24</v>
      </c>
      <c r="AA144" s="135">
        <f t="shared" si="29"/>
        <v>0.24</v>
      </c>
      <c r="AB144" s="11">
        <v>35</v>
      </c>
      <c r="AC144" s="135">
        <f t="shared" si="30"/>
        <v>0.35</v>
      </c>
      <c r="AD144" s="124"/>
      <c r="AE144" s="128"/>
      <c r="AF144" s="103"/>
    </row>
    <row r="145" spans="1:32" ht="15.75" customHeight="1">
      <c r="A145" s="2" t="s">
        <v>34</v>
      </c>
      <c r="B145" s="2">
        <v>2014</v>
      </c>
      <c r="C145" s="4" t="s">
        <v>35</v>
      </c>
      <c r="D145" s="122">
        <v>0</v>
      </c>
      <c r="E145" s="11">
        <v>3</v>
      </c>
      <c r="F145" s="11">
        <v>44</v>
      </c>
      <c r="G145" s="11" t="s">
        <v>237</v>
      </c>
      <c r="H145" s="124"/>
      <c r="I145" s="124"/>
      <c r="J145" s="11" t="s">
        <v>252</v>
      </c>
      <c r="K145" s="11" t="s">
        <v>196</v>
      </c>
      <c r="L145" s="11" t="s">
        <v>147</v>
      </c>
      <c r="M145" s="124"/>
      <c r="N145" s="11">
        <v>18</v>
      </c>
      <c r="O145" s="3" t="s">
        <v>36</v>
      </c>
      <c r="P145" s="11">
        <v>0</v>
      </c>
      <c r="Q145" s="3" t="s">
        <v>201</v>
      </c>
      <c r="R145" s="11">
        <v>1</v>
      </c>
      <c r="S145" s="11">
        <v>2</v>
      </c>
      <c r="T145" s="124"/>
      <c r="U145" s="11">
        <v>50</v>
      </c>
      <c r="V145" s="11">
        <v>50</v>
      </c>
      <c r="W145" s="11">
        <v>2</v>
      </c>
      <c r="X145" s="127" t="s">
        <v>164</v>
      </c>
      <c r="Y145" s="130" t="s">
        <v>181</v>
      </c>
      <c r="Z145" s="11">
        <v>14</v>
      </c>
      <c r="AA145" s="135">
        <f t="shared" si="29"/>
        <v>0.14000000000000001</v>
      </c>
      <c r="AB145" s="11">
        <v>32</v>
      </c>
      <c r="AC145" s="135">
        <f t="shared" si="30"/>
        <v>0.32</v>
      </c>
      <c r="AD145" s="124"/>
      <c r="AE145" s="128"/>
      <c r="AF145" s="103"/>
    </row>
    <row r="146" spans="1:32" ht="15.75" customHeight="1">
      <c r="A146" s="2" t="s">
        <v>34</v>
      </c>
      <c r="B146" s="2">
        <v>2014</v>
      </c>
      <c r="C146" s="4" t="s">
        <v>35</v>
      </c>
      <c r="D146" s="122">
        <v>0</v>
      </c>
      <c r="E146" s="11">
        <v>1</v>
      </c>
      <c r="F146" s="11">
        <v>53</v>
      </c>
      <c r="G146" s="11" t="s">
        <v>237</v>
      </c>
      <c r="H146" s="124"/>
      <c r="I146" s="124"/>
      <c r="J146" s="11" t="s">
        <v>211</v>
      </c>
      <c r="K146" s="11" t="s">
        <v>196</v>
      </c>
      <c r="L146" s="11" t="s">
        <v>147</v>
      </c>
      <c r="M146" s="124"/>
      <c r="N146" s="11">
        <v>18</v>
      </c>
      <c r="O146" s="3" t="s">
        <v>36</v>
      </c>
      <c r="P146" s="11">
        <v>0</v>
      </c>
      <c r="Q146" s="3" t="s">
        <v>201</v>
      </c>
      <c r="R146" s="11">
        <v>1</v>
      </c>
      <c r="S146" s="11">
        <v>2</v>
      </c>
      <c r="T146" s="124"/>
      <c r="U146" s="11">
        <v>50</v>
      </c>
      <c r="V146" s="11">
        <v>50</v>
      </c>
      <c r="W146" s="11">
        <v>2</v>
      </c>
      <c r="X146" s="127" t="s">
        <v>164</v>
      </c>
      <c r="Y146" s="130" t="s">
        <v>258</v>
      </c>
      <c r="Z146" s="11">
        <v>66</v>
      </c>
      <c r="AA146" s="135">
        <f t="shared" si="29"/>
        <v>0.66</v>
      </c>
      <c r="AB146" s="11">
        <v>81</v>
      </c>
      <c r="AC146" s="135">
        <f t="shared" si="30"/>
        <v>0.81</v>
      </c>
      <c r="AD146" s="124"/>
      <c r="AE146" s="128"/>
      <c r="AF146" s="103"/>
    </row>
    <row r="147" spans="1:32" ht="15.75" customHeight="1">
      <c r="A147" s="2" t="s">
        <v>34</v>
      </c>
      <c r="B147" s="2">
        <v>2014</v>
      </c>
      <c r="C147" s="4" t="s">
        <v>35</v>
      </c>
      <c r="D147" s="122">
        <v>0</v>
      </c>
      <c r="E147" s="11">
        <v>2</v>
      </c>
      <c r="F147" s="11">
        <v>44</v>
      </c>
      <c r="G147" s="11" t="s">
        <v>248</v>
      </c>
      <c r="H147" s="124"/>
      <c r="I147" s="124"/>
      <c r="J147" s="11" t="s">
        <v>252</v>
      </c>
      <c r="K147" s="11" t="s">
        <v>196</v>
      </c>
      <c r="L147" s="11" t="s">
        <v>147</v>
      </c>
      <c r="M147" s="124"/>
      <c r="N147" s="11">
        <v>18</v>
      </c>
      <c r="O147" s="3" t="s">
        <v>36</v>
      </c>
      <c r="P147" s="11">
        <v>0</v>
      </c>
      <c r="Q147" s="3" t="s">
        <v>201</v>
      </c>
      <c r="R147" s="11">
        <v>1</v>
      </c>
      <c r="S147" s="11">
        <v>2</v>
      </c>
      <c r="T147" s="124"/>
      <c r="U147" s="11">
        <v>50</v>
      </c>
      <c r="V147" s="11">
        <v>50</v>
      </c>
      <c r="W147" s="11">
        <v>2</v>
      </c>
      <c r="X147" s="127" t="s">
        <v>164</v>
      </c>
      <c r="Y147" s="130" t="s">
        <v>258</v>
      </c>
      <c r="Z147" s="11">
        <v>24</v>
      </c>
      <c r="AA147" s="135">
        <f t="shared" si="29"/>
        <v>0.24</v>
      </c>
      <c r="AB147" s="11">
        <v>22</v>
      </c>
      <c r="AC147" s="135">
        <f t="shared" si="30"/>
        <v>0.22</v>
      </c>
      <c r="AD147" s="124"/>
      <c r="AE147" s="128"/>
      <c r="AF147" s="103"/>
    </row>
    <row r="148" spans="1:32" ht="15.75" customHeight="1">
      <c r="A148" s="2" t="s">
        <v>34</v>
      </c>
      <c r="B148" s="2">
        <v>2014</v>
      </c>
      <c r="C148" s="4" t="s">
        <v>35</v>
      </c>
      <c r="D148" s="122">
        <v>0</v>
      </c>
      <c r="E148" s="11">
        <v>3</v>
      </c>
      <c r="F148" s="11">
        <v>44</v>
      </c>
      <c r="G148" s="11" t="s">
        <v>237</v>
      </c>
      <c r="H148" s="124"/>
      <c r="I148" s="124"/>
      <c r="J148" s="11" t="s">
        <v>252</v>
      </c>
      <c r="K148" s="11" t="s">
        <v>196</v>
      </c>
      <c r="L148" s="11" t="s">
        <v>147</v>
      </c>
      <c r="M148" s="124"/>
      <c r="N148" s="11">
        <v>18</v>
      </c>
      <c r="O148" s="3" t="s">
        <v>36</v>
      </c>
      <c r="P148" s="11">
        <v>0</v>
      </c>
      <c r="Q148" s="3" t="s">
        <v>201</v>
      </c>
      <c r="R148" s="11">
        <v>1</v>
      </c>
      <c r="S148" s="11">
        <v>2</v>
      </c>
      <c r="T148" s="124"/>
      <c r="U148" s="11">
        <v>50</v>
      </c>
      <c r="V148" s="11">
        <v>50</v>
      </c>
      <c r="W148" s="11">
        <v>2</v>
      </c>
      <c r="X148" s="127" t="s">
        <v>164</v>
      </c>
      <c r="Y148" s="130" t="s">
        <v>258</v>
      </c>
      <c r="Z148" s="11">
        <v>48</v>
      </c>
      <c r="AA148" s="135">
        <f t="shared" si="29"/>
        <v>0.48</v>
      </c>
      <c r="AB148" s="11">
        <v>50</v>
      </c>
      <c r="AC148" s="135">
        <f t="shared" si="30"/>
        <v>0.5</v>
      </c>
      <c r="AD148" s="124"/>
      <c r="AE148" s="128"/>
      <c r="AF148" s="103"/>
    </row>
    <row r="149" spans="1:32" ht="15.75" customHeight="1">
      <c r="A149" s="2" t="s">
        <v>34</v>
      </c>
      <c r="B149" s="2">
        <v>2014</v>
      </c>
      <c r="C149" s="4" t="s">
        <v>35</v>
      </c>
      <c r="D149" s="122">
        <v>0</v>
      </c>
      <c r="E149" s="11">
        <v>1</v>
      </c>
      <c r="F149" s="11">
        <v>53</v>
      </c>
      <c r="G149" s="11" t="s">
        <v>237</v>
      </c>
      <c r="H149" s="124"/>
      <c r="I149" s="124"/>
      <c r="J149" s="11" t="s">
        <v>211</v>
      </c>
      <c r="K149" s="11" t="s">
        <v>196</v>
      </c>
      <c r="L149" s="11" t="s">
        <v>147</v>
      </c>
      <c r="M149" s="124"/>
      <c r="N149" s="11">
        <v>18</v>
      </c>
      <c r="O149" s="3" t="s">
        <v>36</v>
      </c>
      <c r="P149" s="11">
        <v>0</v>
      </c>
      <c r="Q149" s="3" t="s">
        <v>201</v>
      </c>
      <c r="R149" s="11">
        <v>1</v>
      </c>
      <c r="S149" s="11">
        <v>2</v>
      </c>
      <c r="T149" s="124"/>
      <c r="U149" s="11">
        <v>50</v>
      </c>
      <c r="V149" s="11">
        <v>50</v>
      </c>
      <c r="W149" s="11">
        <v>2</v>
      </c>
      <c r="X149" s="127" t="s">
        <v>164</v>
      </c>
      <c r="Y149" s="130" t="s">
        <v>259</v>
      </c>
      <c r="Z149" s="133">
        <v>3</v>
      </c>
      <c r="AA149" s="135">
        <f t="shared" ref="AA149:AA166" si="31">(Z149-1)/(6 - 1)</f>
        <v>0.4</v>
      </c>
      <c r="AB149" s="133">
        <v>4</v>
      </c>
      <c r="AC149" s="135">
        <f t="shared" ref="AC149:AC166" si="32">(AB149-1)/(6 - 1)</f>
        <v>0.6</v>
      </c>
      <c r="AD149" s="124"/>
      <c r="AE149" s="128"/>
      <c r="AF149" s="103"/>
    </row>
    <row r="150" spans="1:32" ht="15.75" customHeight="1">
      <c r="A150" s="2" t="s">
        <v>34</v>
      </c>
      <c r="B150" s="2">
        <v>2014</v>
      </c>
      <c r="C150" s="4" t="s">
        <v>35</v>
      </c>
      <c r="D150" s="122">
        <v>0</v>
      </c>
      <c r="E150" s="11">
        <v>2</v>
      </c>
      <c r="F150" s="11">
        <v>44</v>
      </c>
      <c r="G150" s="11" t="s">
        <v>248</v>
      </c>
      <c r="H150" s="124"/>
      <c r="I150" s="124"/>
      <c r="J150" s="11" t="s">
        <v>252</v>
      </c>
      <c r="K150" s="11" t="s">
        <v>196</v>
      </c>
      <c r="L150" s="11" t="s">
        <v>147</v>
      </c>
      <c r="M150" s="124"/>
      <c r="N150" s="11">
        <v>18</v>
      </c>
      <c r="O150" s="3" t="s">
        <v>36</v>
      </c>
      <c r="P150" s="11">
        <v>0</v>
      </c>
      <c r="Q150" s="3" t="s">
        <v>201</v>
      </c>
      <c r="R150" s="11">
        <v>1</v>
      </c>
      <c r="S150" s="11">
        <v>2</v>
      </c>
      <c r="T150" s="124"/>
      <c r="U150" s="11">
        <v>50</v>
      </c>
      <c r="V150" s="11">
        <v>50</v>
      </c>
      <c r="W150" s="11">
        <v>2</v>
      </c>
      <c r="X150" s="127" t="s">
        <v>164</v>
      </c>
      <c r="Y150" s="130" t="s">
        <v>259</v>
      </c>
      <c r="Z150" s="133">
        <v>2</v>
      </c>
      <c r="AA150" s="135">
        <f t="shared" si="31"/>
        <v>0.2</v>
      </c>
      <c r="AB150" s="133">
        <v>3</v>
      </c>
      <c r="AC150" s="135">
        <f t="shared" si="32"/>
        <v>0.4</v>
      </c>
      <c r="AD150" s="124"/>
      <c r="AE150" s="128"/>
      <c r="AF150" s="103"/>
    </row>
    <row r="151" spans="1:32" ht="15.75" customHeight="1">
      <c r="A151" s="2" t="s">
        <v>34</v>
      </c>
      <c r="B151" s="2">
        <v>2014</v>
      </c>
      <c r="C151" s="4" t="s">
        <v>35</v>
      </c>
      <c r="D151" s="122">
        <v>0</v>
      </c>
      <c r="E151" s="11">
        <v>3</v>
      </c>
      <c r="F151" s="11">
        <v>44</v>
      </c>
      <c r="G151" s="11" t="s">
        <v>237</v>
      </c>
      <c r="H151" s="124"/>
      <c r="I151" s="124"/>
      <c r="J151" s="11" t="s">
        <v>252</v>
      </c>
      <c r="K151" s="11" t="s">
        <v>196</v>
      </c>
      <c r="L151" s="11" t="s">
        <v>147</v>
      </c>
      <c r="M151" s="124"/>
      <c r="N151" s="11">
        <v>18</v>
      </c>
      <c r="O151" s="3" t="s">
        <v>36</v>
      </c>
      <c r="P151" s="11">
        <v>0</v>
      </c>
      <c r="Q151" s="3" t="s">
        <v>201</v>
      </c>
      <c r="R151" s="11">
        <v>1</v>
      </c>
      <c r="S151" s="11">
        <v>2</v>
      </c>
      <c r="T151" s="124"/>
      <c r="U151" s="11">
        <v>50</v>
      </c>
      <c r="V151" s="11">
        <v>50</v>
      </c>
      <c r="W151" s="11">
        <v>2</v>
      </c>
      <c r="X151" s="127" t="s">
        <v>164</v>
      </c>
      <c r="Y151" s="130" t="s">
        <v>259</v>
      </c>
      <c r="Z151" s="133">
        <v>2</v>
      </c>
      <c r="AA151" s="135">
        <f t="shared" si="31"/>
        <v>0.2</v>
      </c>
      <c r="AB151" s="133">
        <v>3</v>
      </c>
      <c r="AC151" s="135">
        <f t="shared" si="32"/>
        <v>0.4</v>
      </c>
      <c r="AD151" s="124"/>
      <c r="AE151" s="128"/>
      <c r="AF151" s="103"/>
    </row>
    <row r="152" spans="1:32" ht="15.75" customHeight="1">
      <c r="A152" s="2" t="s">
        <v>34</v>
      </c>
      <c r="B152" s="2">
        <v>2014</v>
      </c>
      <c r="C152" s="4" t="s">
        <v>35</v>
      </c>
      <c r="D152" s="122">
        <v>0</v>
      </c>
      <c r="E152" s="11">
        <v>1</v>
      </c>
      <c r="F152" s="11">
        <v>53</v>
      </c>
      <c r="G152" s="11" t="s">
        <v>237</v>
      </c>
      <c r="H152" s="124"/>
      <c r="I152" s="124"/>
      <c r="J152" s="11" t="s">
        <v>211</v>
      </c>
      <c r="K152" s="11" t="s">
        <v>196</v>
      </c>
      <c r="L152" s="11" t="s">
        <v>147</v>
      </c>
      <c r="M152" s="124"/>
      <c r="N152" s="11">
        <v>18</v>
      </c>
      <c r="O152" s="3" t="s">
        <v>36</v>
      </c>
      <c r="P152" s="11">
        <v>0</v>
      </c>
      <c r="Q152" s="3" t="s">
        <v>201</v>
      </c>
      <c r="R152" s="11">
        <v>1</v>
      </c>
      <c r="S152" s="11">
        <v>2</v>
      </c>
      <c r="T152" s="124"/>
      <c r="U152" s="11">
        <v>50</v>
      </c>
      <c r="V152" s="11">
        <v>50</v>
      </c>
      <c r="W152" s="11">
        <v>2</v>
      </c>
      <c r="X152" s="127" t="s">
        <v>164</v>
      </c>
      <c r="Y152" s="130" t="s">
        <v>260</v>
      </c>
      <c r="Z152" s="133">
        <v>3</v>
      </c>
      <c r="AA152" s="135">
        <f t="shared" si="31"/>
        <v>0.4</v>
      </c>
      <c r="AB152" s="133">
        <v>4</v>
      </c>
      <c r="AC152" s="135">
        <f t="shared" si="32"/>
        <v>0.6</v>
      </c>
      <c r="AD152" s="124"/>
      <c r="AE152" s="128"/>
      <c r="AF152" s="103"/>
    </row>
    <row r="153" spans="1:32" ht="15.75" customHeight="1">
      <c r="A153" s="2" t="s">
        <v>34</v>
      </c>
      <c r="B153" s="2">
        <v>2014</v>
      </c>
      <c r="C153" s="4" t="s">
        <v>35</v>
      </c>
      <c r="D153" s="122">
        <v>0</v>
      </c>
      <c r="E153" s="11">
        <v>2</v>
      </c>
      <c r="F153" s="11">
        <v>44</v>
      </c>
      <c r="G153" s="11" t="s">
        <v>248</v>
      </c>
      <c r="H153" s="124"/>
      <c r="I153" s="124"/>
      <c r="J153" s="11" t="s">
        <v>252</v>
      </c>
      <c r="K153" s="11" t="s">
        <v>196</v>
      </c>
      <c r="L153" s="11" t="s">
        <v>147</v>
      </c>
      <c r="M153" s="124"/>
      <c r="N153" s="11">
        <v>18</v>
      </c>
      <c r="O153" s="3" t="s">
        <v>36</v>
      </c>
      <c r="P153" s="11">
        <v>0</v>
      </c>
      <c r="Q153" s="3" t="s">
        <v>201</v>
      </c>
      <c r="R153" s="11">
        <v>1</v>
      </c>
      <c r="S153" s="11">
        <v>2</v>
      </c>
      <c r="T153" s="124"/>
      <c r="U153" s="11">
        <v>50</v>
      </c>
      <c r="V153" s="11">
        <v>50</v>
      </c>
      <c r="W153" s="11">
        <v>2</v>
      </c>
      <c r="X153" s="127" t="s">
        <v>164</v>
      </c>
      <c r="Y153" s="130" t="s">
        <v>260</v>
      </c>
      <c r="Z153" s="133">
        <v>2</v>
      </c>
      <c r="AA153" s="135">
        <f t="shared" si="31"/>
        <v>0.2</v>
      </c>
      <c r="AB153" s="133">
        <v>3</v>
      </c>
      <c r="AC153" s="135">
        <f t="shared" si="32"/>
        <v>0.4</v>
      </c>
      <c r="AD153" s="124"/>
      <c r="AE153" s="128"/>
      <c r="AF153" s="103"/>
    </row>
    <row r="154" spans="1:32" ht="15.75" customHeight="1">
      <c r="A154" s="2" t="s">
        <v>34</v>
      </c>
      <c r="B154" s="2">
        <v>2014</v>
      </c>
      <c r="C154" s="4" t="s">
        <v>35</v>
      </c>
      <c r="D154" s="122">
        <v>0</v>
      </c>
      <c r="E154" s="11">
        <v>3</v>
      </c>
      <c r="F154" s="11">
        <v>44</v>
      </c>
      <c r="G154" s="11" t="s">
        <v>237</v>
      </c>
      <c r="H154" s="124"/>
      <c r="I154" s="124"/>
      <c r="J154" s="11" t="s">
        <v>252</v>
      </c>
      <c r="K154" s="11" t="s">
        <v>196</v>
      </c>
      <c r="L154" s="11" t="s">
        <v>147</v>
      </c>
      <c r="M154" s="124"/>
      <c r="N154" s="11">
        <v>18</v>
      </c>
      <c r="O154" s="3" t="s">
        <v>36</v>
      </c>
      <c r="P154" s="11">
        <v>0</v>
      </c>
      <c r="Q154" s="3" t="s">
        <v>201</v>
      </c>
      <c r="R154" s="11">
        <v>1</v>
      </c>
      <c r="S154" s="11">
        <v>2</v>
      </c>
      <c r="T154" s="124"/>
      <c r="U154" s="11">
        <v>50</v>
      </c>
      <c r="V154" s="11">
        <v>50</v>
      </c>
      <c r="W154" s="11">
        <v>2</v>
      </c>
      <c r="X154" s="127" t="s">
        <v>164</v>
      </c>
      <c r="Y154" s="130" t="s">
        <v>260</v>
      </c>
      <c r="Z154" s="133">
        <v>2</v>
      </c>
      <c r="AA154" s="135">
        <f t="shared" si="31"/>
        <v>0.2</v>
      </c>
      <c r="AB154" s="133">
        <v>3</v>
      </c>
      <c r="AC154" s="135">
        <f t="shared" si="32"/>
        <v>0.4</v>
      </c>
      <c r="AD154" s="124"/>
      <c r="AE154" s="128"/>
      <c r="AF154" s="103"/>
    </row>
    <row r="155" spans="1:32" ht="15.75" customHeight="1">
      <c r="A155" s="2" t="s">
        <v>34</v>
      </c>
      <c r="B155" s="2">
        <v>2014</v>
      </c>
      <c r="C155" s="4" t="s">
        <v>35</v>
      </c>
      <c r="D155" s="122">
        <v>0</v>
      </c>
      <c r="E155" s="11">
        <v>1</v>
      </c>
      <c r="F155" s="11">
        <v>53</v>
      </c>
      <c r="G155" s="11" t="s">
        <v>237</v>
      </c>
      <c r="H155" s="124"/>
      <c r="I155" s="124"/>
      <c r="J155" s="11" t="s">
        <v>211</v>
      </c>
      <c r="K155" s="11" t="s">
        <v>196</v>
      </c>
      <c r="L155" s="11" t="s">
        <v>147</v>
      </c>
      <c r="M155" s="124"/>
      <c r="N155" s="11">
        <v>18</v>
      </c>
      <c r="O155" s="3" t="s">
        <v>36</v>
      </c>
      <c r="P155" s="11">
        <v>0</v>
      </c>
      <c r="Q155" s="3" t="s">
        <v>201</v>
      </c>
      <c r="R155" s="11">
        <v>1</v>
      </c>
      <c r="S155" s="11">
        <v>2</v>
      </c>
      <c r="T155" s="124"/>
      <c r="U155" s="11">
        <v>50</v>
      </c>
      <c r="V155" s="11">
        <v>50</v>
      </c>
      <c r="W155" s="11">
        <v>2</v>
      </c>
      <c r="X155" s="127" t="s">
        <v>164</v>
      </c>
      <c r="Y155" s="130" t="s">
        <v>261</v>
      </c>
      <c r="Z155" s="133">
        <v>4</v>
      </c>
      <c r="AA155" s="135">
        <f t="shared" si="31"/>
        <v>0.6</v>
      </c>
      <c r="AB155" s="133">
        <v>5</v>
      </c>
      <c r="AC155" s="135">
        <f t="shared" si="32"/>
        <v>0.8</v>
      </c>
      <c r="AD155" s="124"/>
      <c r="AE155" s="128"/>
      <c r="AF155" s="103"/>
    </row>
    <row r="156" spans="1:32" ht="15.75" customHeight="1">
      <c r="A156" s="2" t="s">
        <v>34</v>
      </c>
      <c r="B156" s="2">
        <v>2014</v>
      </c>
      <c r="C156" s="4" t="s">
        <v>35</v>
      </c>
      <c r="D156" s="122">
        <v>0</v>
      </c>
      <c r="E156" s="11">
        <v>2</v>
      </c>
      <c r="F156" s="11">
        <v>44</v>
      </c>
      <c r="G156" s="11" t="s">
        <v>248</v>
      </c>
      <c r="H156" s="124"/>
      <c r="I156" s="124"/>
      <c r="J156" s="11" t="s">
        <v>252</v>
      </c>
      <c r="K156" s="11" t="s">
        <v>196</v>
      </c>
      <c r="L156" s="11" t="s">
        <v>147</v>
      </c>
      <c r="M156" s="124"/>
      <c r="N156" s="11">
        <v>18</v>
      </c>
      <c r="O156" s="3" t="s">
        <v>36</v>
      </c>
      <c r="P156" s="11">
        <v>0</v>
      </c>
      <c r="Q156" s="3" t="s">
        <v>201</v>
      </c>
      <c r="R156" s="11">
        <v>1</v>
      </c>
      <c r="S156" s="11">
        <v>2</v>
      </c>
      <c r="T156" s="124"/>
      <c r="U156" s="11">
        <v>50</v>
      </c>
      <c r="V156" s="11">
        <v>50</v>
      </c>
      <c r="W156" s="11">
        <v>2</v>
      </c>
      <c r="X156" s="127" t="s">
        <v>164</v>
      </c>
      <c r="Y156" s="130" t="s">
        <v>261</v>
      </c>
      <c r="Z156" s="133">
        <v>3</v>
      </c>
      <c r="AA156" s="135">
        <f t="shared" si="31"/>
        <v>0.4</v>
      </c>
      <c r="AB156" s="133">
        <v>3</v>
      </c>
      <c r="AC156" s="135">
        <f t="shared" si="32"/>
        <v>0.4</v>
      </c>
      <c r="AD156" s="124"/>
      <c r="AE156" s="128"/>
      <c r="AF156" s="103"/>
    </row>
    <row r="157" spans="1:32" ht="15.75" customHeight="1">
      <c r="A157" s="2" t="s">
        <v>34</v>
      </c>
      <c r="B157" s="2">
        <v>2014</v>
      </c>
      <c r="C157" s="4" t="s">
        <v>35</v>
      </c>
      <c r="D157" s="122">
        <v>0</v>
      </c>
      <c r="E157" s="11">
        <v>3</v>
      </c>
      <c r="F157" s="11">
        <v>44</v>
      </c>
      <c r="G157" s="11" t="s">
        <v>237</v>
      </c>
      <c r="H157" s="124"/>
      <c r="I157" s="124"/>
      <c r="J157" s="11" t="s">
        <v>252</v>
      </c>
      <c r="K157" s="11" t="s">
        <v>196</v>
      </c>
      <c r="L157" s="11" t="s">
        <v>147</v>
      </c>
      <c r="M157" s="124"/>
      <c r="N157" s="11">
        <v>18</v>
      </c>
      <c r="O157" s="3" t="s">
        <v>36</v>
      </c>
      <c r="P157" s="11">
        <v>0</v>
      </c>
      <c r="Q157" s="3" t="s">
        <v>201</v>
      </c>
      <c r="R157" s="11">
        <v>1</v>
      </c>
      <c r="S157" s="11">
        <v>2</v>
      </c>
      <c r="T157" s="124"/>
      <c r="U157" s="11">
        <v>50</v>
      </c>
      <c r="V157" s="11">
        <v>50</v>
      </c>
      <c r="W157" s="11">
        <v>2</v>
      </c>
      <c r="X157" s="127" t="s">
        <v>164</v>
      </c>
      <c r="Y157" s="130" t="s">
        <v>261</v>
      </c>
      <c r="Z157" s="133">
        <v>2</v>
      </c>
      <c r="AA157" s="135">
        <f t="shared" si="31"/>
        <v>0.2</v>
      </c>
      <c r="AB157" s="133">
        <v>3</v>
      </c>
      <c r="AC157" s="135">
        <f t="shared" si="32"/>
        <v>0.4</v>
      </c>
      <c r="AD157" s="124"/>
      <c r="AE157" s="128"/>
      <c r="AF157" s="103"/>
    </row>
    <row r="158" spans="1:32" ht="15.75" customHeight="1">
      <c r="A158" s="2" t="s">
        <v>34</v>
      </c>
      <c r="B158" s="2">
        <v>2014</v>
      </c>
      <c r="C158" s="4" t="s">
        <v>35</v>
      </c>
      <c r="D158" s="122">
        <v>0</v>
      </c>
      <c r="E158" s="11">
        <v>1</v>
      </c>
      <c r="F158" s="11">
        <v>53</v>
      </c>
      <c r="G158" s="11" t="s">
        <v>237</v>
      </c>
      <c r="H158" s="124"/>
      <c r="I158" s="124"/>
      <c r="J158" s="11" t="s">
        <v>211</v>
      </c>
      <c r="K158" s="11" t="s">
        <v>196</v>
      </c>
      <c r="L158" s="11" t="s">
        <v>147</v>
      </c>
      <c r="M158" s="124"/>
      <c r="N158" s="11">
        <v>18</v>
      </c>
      <c r="O158" s="3" t="s">
        <v>36</v>
      </c>
      <c r="P158" s="11">
        <v>0</v>
      </c>
      <c r="Q158" s="3" t="s">
        <v>201</v>
      </c>
      <c r="R158" s="11">
        <v>1</v>
      </c>
      <c r="S158" s="11">
        <v>2</v>
      </c>
      <c r="T158" s="124"/>
      <c r="U158" s="11">
        <v>50</v>
      </c>
      <c r="V158" s="11">
        <v>50</v>
      </c>
      <c r="W158" s="11">
        <v>2</v>
      </c>
      <c r="X158" s="127" t="s">
        <v>164</v>
      </c>
      <c r="Y158" s="130" t="s">
        <v>262</v>
      </c>
      <c r="Z158" s="133">
        <v>4</v>
      </c>
      <c r="AA158" s="135">
        <f t="shared" si="31"/>
        <v>0.6</v>
      </c>
      <c r="AB158" s="133">
        <v>5</v>
      </c>
      <c r="AC158" s="135">
        <f t="shared" si="32"/>
        <v>0.8</v>
      </c>
      <c r="AD158" s="124"/>
      <c r="AE158" s="128"/>
      <c r="AF158" s="103"/>
    </row>
    <row r="159" spans="1:32" ht="15.75" customHeight="1">
      <c r="A159" s="2" t="s">
        <v>34</v>
      </c>
      <c r="B159" s="2">
        <v>2014</v>
      </c>
      <c r="C159" s="4" t="s">
        <v>35</v>
      </c>
      <c r="D159" s="122">
        <v>0</v>
      </c>
      <c r="E159" s="11">
        <v>2</v>
      </c>
      <c r="F159" s="11">
        <v>44</v>
      </c>
      <c r="G159" s="11" t="s">
        <v>248</v>
      </c>
      <c r="H159" s="124"/>
      <c r="I159" s="124"/>
      <c r="J159" s="11" t="s">
        <v>252</v>
      </c>
      <c r="K159" s="11" t="s">
        <v>196</v>
      </c>
      <c r="L159" s="11" t="s">
        <v>147</v>
      </c>
      <c r="M159" s="124"/>
      <c r="N159" s="11">
        <v>18</v>
      </c>
      <c r="O159" s="3" t="s">
        <v>36</v>
      </c>
      <c r="P159" s="11">
        <v>0</v>
      </c>
      <c r="Q159" s="3" t="s">
        <v>201</v>
      </c>
      <c r="R159" s="11">
        <v>1</v>
      </c>
      <c r="S159" s="11">
        <v>2</v>
      </c>
      <c r="T159" s="124"/>
      <c r="U159" s="11">
        <v>50</v>
      </c>
      <c r="V159" s="11">
        <v>50</v>
      </c>
      <c r="W159" s="11">
        <v>2</v>
      </c>
      <c r="X159" s="127" t="s">
        <v>164</v>
      </c>
      <c r="Y159" s="130" t="s">
        <v>262</v>
      </c>
      <c r="Z159" s="133">
        <v>3</v>
      </c>
      <c r="AA159" s="135">
        <f t="shared" si="31"/>
        <v>0.4</v>
      </c>
      <c r="AB159" s="133">
        <v>3</v>
      </c>
      <c r="AC159" s="135">
        <f t="shared" si="32"/>
        <v>0.4</v>
      </c>
      <c r="AD159" s="124"/>
      <c r="AE159" s="128"/>
      <c r="AF159" s="103"/>
    </row>
    <row r="160" spans="1:32" ht="15.75" customHeight="1">
      <c r="A160" s="2" t="s">
        <v>34</v>
      </c>
      <c r="B160" s="2">
        <v>2014</v>
      </c>
      <c r="C160" s="4" t="s">
        <v>35</v>
      </c>
      <c r="D160" s="122">
        <v>0</v>
      </c>
      <c r="E160" s="11">
        <v>3</v>
      </c>
      <c r="F160" s="11">
        <v>44</v>
      </c>
      <c r="G160" s="11" t="s">
        <v>237</v>
      </c>
      <c r="H160" s="124"/>
      <c r="I160" s="124"/>
      <c r="J160" s="11" t="s">
        <v>252</v>
      </c>
      <c r="K160" s="11" t="s">
        <v>196</v>
      </c>
      <c r="L160" s="11" t="s">
        <v>147</v>
      </c>
      <c r="M160" s="124"/>
      <c r="N160" s="11">
        <v>18</v>
      </c>
      <c r="O160" s="3" t="s">
        <v>36</v>
      </c>
      <c r="P160" s="11">
        <v>0</v>
      </c>
      <c r="Q160" s="3" t="s">
        <v>201</v>
      </c>
      <c r="R160" s="11">
        <v>1</v>
      </c>
      <c r="S160" s="11">
        <v>2</v>
      </c>
      <c r="T160" s="124"/>
      <c r="U160" s="11">
        <v>50</v>
      </c>
      <c r="V160" s="11">
        <v>50</v>
      </c>
      <c r="W160" s="11">
        <v>2</v>
      </c>
      <c r="X160" s="127" t="s">
        <v>164</v>
      </c>
      <c r="Y160" s="130" t="s">
        <v>262</v>
      </c>
      <c r="Z160" s="133">
        <v>1</v>
      </c>
      <c r="AA160" s="135">
        <f t="shared" si="31"/>
        <v>0</v>
      </c>
      <c r="AB160" s="133">
        <v>2</v>
      </c>
      <c r="AC160" s="135">
        <f t="shared" si="32"/>
        <v>0.2</v>
      </c>
      <c r="AD160" s="124"/>
      <c r="AE160" s="128"/>
      <c r="AF160" s="103"/>
    </row>
    <row r="161" spans="1:32" ht="15.75" customHeight="1">
      <c r="A161" s="2" t="s">
        <v>34</v>
      </c>
      <c r="B161" s="2">
        <v>2014</v>
      </c>
      <c r="C161" s="4" t="s">
        <v>35</v>
      </c>
      <c r="D161" s="122">
        <v>0</v>
      </c>
      <c r="E161" s="11">
        <v>1</v>
      </c>
      <c r="F161" s="11">
        <v>53</v>
      </c>
      <c r="G161" s="11" t="s">
        <v>237</v>
      </c>
      <c r="H161" s="124"/>
      <c r="I161" s="124"/>
      <c r="J161" s="11" t="s">
        <v>211</v>
      </c>
      <c r="K161" s="11" t="s">
        <v>196</v>
      </c>
      <c r="L161" s="11" t="s">
        <v>147</v>
      </c>
      <c r="M161" s="124"/>
      <c r="N161" s="11">
        <v>18</v>
      </c>
      <c r="O161" s="3" t="s">
        <v>36</v>
      </c>
      <c r="P161" s="11">
        <v>0</v>
      </c>
      <c r="Q161" s="3" t="s">
        <v>201</v>
      </c>
      <c r="R161" s="11">
        <v>1</v>
      </c>
      <c r="S161" s="11">
        <v>2</v>
      </c>
      <c r="T161" s="124"/>
      <c r="U161" s="11">
        <v>50</v>
      </c>
      <c r="V161" s="11">
        <v>50</v>
      </c>
      <c r="W161" s="11">
        <v>2</v>
      </c>
      <c r="X161" s="127" t="s">
        <v>164</v>
      </c>
      <c r="Y161" s="130" t="s">
        <v>263</v>
      </c>
      <c r="Z161" s="133">
        <v>3</v>
      </c>
      <c r="AA161" s="135">
        <f t="shared" si="31"/>
        <v>0.4</v>
      </c>
      <c r="AB161" s="133">
        <v>4</v>
      </c>
      <c r="AC161" s="135">
        <f t="shared" si="32"/>
        <v>0.6</v>
      </c>
      <c r="AD161" s="124"/>
      <c r="AE161" s="128"/>
      <c r="AF161" s="103"/>
    </row>
    <row r="162" spans="1:32" ht="15.75" customHeight="1">
      <c r="A162" s="2" t="s">
        <v>34</v>
      </c>
      <c r="B162" s="2">
        <v>2014</v>
      </c>
      <c r="C162" s="4" t="s">
        <v>35</v>
      </c>
      <c r="D162" s="122">
        <v>0</v>
      </c>
      <c r="E162" s="11">
        <v>2</v>
      </c>
      <c r="F162" s="11">
        <v>44</v>
      </c>
      <c r="G162" s="11" t="s">
        <v>248</v>
      </c>
      <c r="H162" s="124"/>
      <c r="I162" s="124"/>
      <c r="J162" s="11" t="s">
        <v>252</v>
      </c>
      <c r="K162" s="11" t="s">
        <v>196</v>
      </c>
      <c r="L162" s="11" t="s">
        <v>147</v>
      </c>
      <c r="M162" s="124"/>
      <c r="N162" s="11">
        <v>18</v>
      </c>
      <c r="O162" s="3" t="s">
        <v>36</v>
      </c>
      <c r="P162" s="11">
        <v>0</v>
      </c>
      <c r="Q162" s="3" t="s">
        <v>201</v>
      </c>
      <c r="R162" s="11">
        <v>1</v>
      </c>
      <c r="S162" s="11">
        <v>2</v>
      </c>
      <c r="T162" s="124"/>
      <c r="U162" s="11">
        <v>50</v>
      </c>
      <c r="V162" s="11">
        <v>50</v>
      </c>
      <c r="W162" s="11">
        <v>2</v>
      </c>
      <c r="X162" s="127" t="s">
        <v>164</v>
      </c>
      <c r="Y162" s="130" t="s">
        <v>263</v>
      </c>
      <c r="Z162" s="133">
        <v>3</v>
      </c>
      <c r="AA162" s="135">
        <f t="shared" si="31"/>
        <v>0.4</v>
      </c>
      <c r="AB162" s="133">
        <v>3</v>
      </c>
      <c r="AC162" s="135">
        <f t="shared" si="32"/>
        <v>0.4</v>
      </c>
      <c r="AD162" s="124"/>
      <c r="AE162" s="128"/>
      <c r="AF162" s="103"/>
    </row>
    <row r="163" spans="1:32" ht="15.75" customHeight="1">
      <c r="A163" s="2" t="s">
        <v>34</v>
      </c>
      <c r="B163" s="2">
        <v>2014</v>
      </c>
      <c r="C163" s="4" t="s">
        <v>35</v>
      </c>
      <c r="D163" s="122">
        <v>0</v>
      </c>
      <c r="E163" s="11">
        <v>3</v>
      </c>
      <c r="F163" s="11">
        <v>44</v>
      </c>
      <c r="G163" s="11" t="s">
        <v>237</v>
      </c>
      <c r="H163" s="124"/>
      <c r="I163" s="124"/>
      <c r="J163" s="11" t="s">
        <v>252</v>
      </c>
      <c r="K163" s="11" t="s">
        <v>196</v>
      </c>
      <c r="L163" s="11" t="s">
        <v>147</v>
      </c>
      <c r="M163" s="124"/>
      <c r="N163" s="11">
        <v>18</v>
      </c>
      <c r="O163" s="3" t="s">
        <v>36</v>
      </c>
      <c r="P163" s="11">
        <v>0</v>
      </c>
      <c r="Q163" s="3" t="s">
        <v>201</v>
      </c>
      <c r="R163" s="11">
        <v>1</v>
      </c>
      <c r="S163" s="11">
        <v>2</v>
      </c>
      <c r="T163" s="124"/>
      <c r="U163" s="11">
        <v>50</v>
      </c>
      <c r="V163" s="11">
        <v>50</v>
      </c>
      <c r="W163" s="11">
        <v>2</v>
      </c>
      <c r="X163" s="127" t="s">
        <v>164</v>
      </c>
      <c r="Y163" s="130" t="s">
        <v>263</v>
      </c>
      <c r="Z163" s="133">
        <v>1</v>
      </c>
      <c r="AA163" s="135">
        <f t="shared" si="31"/>
        <v>0</v>
      </c>
      <c r="AB163" s="133">
        <v>3</v>
      </c>
      <c r="AC163" s="135">
        <f t="shared" si="32"/>
        <v>0.4</v>
      </c>
      <c r="AD163" s="124"/>
      <c r="AE163" s="128"/>
      <c r="AF163" s="103"/>
    </row>
    <row r="164" spans="1:32" ht="15.75" customHeight="1">
      <c r="A164" s="2" t="s">
        <v>34</v>
      </c>
      <c r="B164" s="2">
        <v>2014</v>
      </c>
      <c r="C164" s="4" t="s">
        <v>35</v>
      </c>
      <c r="D164" s="122">
        <v>0</v>
      </c>
      <c r="E164" s="11">
        <v>1</v>
      </c>
      <c r="F164" s="11">
        <v>53</v>
      </c>
      <c r="G164" s="11" t="s">
        <v>237</v>
      </c>
      <c r="H164" s="124"/>
      <c r="I164" s="124"/>
      <c r="J164" s="11" t="s">
        <v>211</v>
      </c>
      <c r="K164" s="11" t="s">
        <v>196</v>
      </c>
      <c r="L164" s="11" t="s">
        <v>147</v>
      </c>
      <c r="M164" s="124"/>
      <c r="N164" s="11">
        <v>18</v>
      </c>
      <c r="O164" s="3" t="s">
        <v>36</v>
      </c>
      <c r="P164" s="11">
        <v>0</v>
      </c>
      <c r="Q164" s="3" t="s">
        <v>201</v>
      </c>
      <c r="R164" s="11">
        <v>1</v>
      </c>
      <c r="S164" s="11">
        <v>2</v>
      </c>
      <c r="T164" s="124"/>
      <c r="U164" s="11">
        <v>50</v>
      </c>
      <c r="V164" s="11">
        <v>50</v>
      </c>
      <c r="W164" s="11">
        <v>2</v>
      </c>
      <c r="X164" s="127" t="s">
        <v>164</v>
      </c>
      <c r="Y164" s="130" t="s">
        <v>264</v>
      </c>
      <c r="Z164" s="133">
        <v>3</v>
      </c>
      <c r="AA164" s="135">
        <f t="shared" si="31"/>
        <v>0.4</v>
      </c>
      <c r="AB164" s="133">
        <v>3</v>
      </c>
      <c r="AC164" s="135">
        <f t="shared" si="32"/>
        <v>0.4</v>
      </c>
      <c r="AD164" s="124"/>
      <c r="AE164" s="128"/>
      <c r="AF164" s="103"/>
    </row>
    <row r="165" spans="1:32" ht="15.75" customHeight="1">
      <c r="A165" s="2" t="s">
        <v>34</v>
      </c>
      <c r="B165" s="2">
        <v>2014</v>
      </c>
      <c r="C165" s="4" t="s">
        <v>35</v>
      </c>
      <c r="D165" s="122">
        <v>0</v>
      </c>
      <c r="E165" s="11">
        <v>2</v>
      </c>
      <c r="F165" s="11">
        <v>44</v>
      </c>
      <c r="G165" s="11" t="s">
        <v>248</v>
      </c>
      <c r="H165" s="124"/>
      <c r="I165" s="124"/>
      <c r="J165" s="11" t="s">
        <v>252</v>
      </c>
      <c r="K165" s="11" t="s">
        <v>196</v>
      </c>
      <c r="L165" s="11" t="s">
        <v>147</v>
      </c>
      <c r="M165" s="124"/>
      <c r="N165" s="11">
        <v>18</v>
      </c>
      <c r="O165" s="3" t="s">
        <v>36</v>
      </c>
      <c r="P165" s="11">
        <v>0</v>
      </c>
      <c r="Q165" s="3" t="s">
        <v>201</v>
      </c>
      <c r="R165" s="11">
        <v>1</v>
      </c>
      <c r="S165" s="11">
        <v>2</v>
      </c>
      <c r="T165" s="124"/>
      <c r="U165" s="11">
        <v>50</v>
      </c>
      <c r="V165" s="11">
        <v>50</v>
      </c>
      <c r="W165" s="11">
        <v>2</v>
      </c>
      <c r="X165" s="127" t="s">
        <v>164</v>
      </c>
      <c r="Y165" s="130" t="s">
        <v>264</v>
      </c>
      <c r="Z165" s="133">
        <v>2</v>
      </c>
      <c r="AA165" s="135">
        <f t="shared" si="31"/>
        <v>0.2</v>
      </c>
      <c r="AB165" s="133">
        <v>2</v>
      </c>
      <c r="AC165" s="135">
        <f t="shared" si="32"/>
        <v>0.2</v>
      </c>
      <c r="AD165" s="124"/>
      <c r="AE165" s="128"/>
      <c r="AF165" s="103"/>
    </row>
    <row r="166" spans="1:32" ht="15.75" customHeight="1">
      <c r="A166" s="2" t="s">
        <v>34</v>
      </c>
      <c r="B166" s="2">
        <v>2014</v>
      </c>
      <c r="C166" s="4" t="s">
        <v>35</v>
      </c>
      <c r="D166" s="122">
        <v>0</v>
      </c>
      <c r="E166" s="11">
        <v>3</v>
      </c>
      <c r="F166" s="11">
        <v>44</v>
      </c>
      <c r="G166" s="11" t="s">
        <v>237</v>
      </c>
      <c r="H166" s="124"/>
      <c r="I166" s="124"/>
      <c r="J166" s="11" t="s">
        <v>252</v>
      </c>
      <c r="K166" s="11" t="s">
        <v>196</v>
      </c>
      <c r="L166" s="11" t="s">
        <v>147</v>
      </c>
      <c r="M166" s="124"/>
      <c r="N166" s="11">
        <v>18</v>
      </c>
      <c r="O166" s="3" t="s">
        <v>36</v>
      </c>
      <c r="P166" s="11">
        <v>0</v>
      </c>
      <c r="Q166" s="3" t="s">
        <v>201</v>
      </c>
      <c r="R166" s="11">
        <v>1</v>
      </c>
      <c r="S166" s="11">
        <v>2</v>
      </c>
      <c r="T166" s="124"/>
      <c r="U166" s="11">
        <v>50</v>
      </c>
      <c r="V166" s="11">
        <v>50</v>
      </c>
      <c r="W166" s="11">
        <v>2</v>
      </c>
      <c r="X166" s="127" t="s">
        <v>164</v>
      </c>
      <c r="Y166" s="130" t="s">
        <v>264</v>
      </c>
      <c r="Z166" s="133">
        <v>1</v>
      </c>
      <c r="AA166" s="135">
        <f t="shared" si="31"/>
        <v>0</v>
      </c>
      <c r="AB166" s="133">
        <v>2</v>
      </c>
      <c r="AC166" s="135">
        <f t="shared" si="32"/>
        <v>0.2</v>
      </c>
      <c r="AD166" s="124"/>
      <c r="AE166" s="128"/>
      <c r="AF166" s="103"/>
    </row>
    <row r="167" spans="1:32" ht="15.75" customHeight="1">
      <c r="A167" s="2" t="s">
        <v>34</v>
      </c>
      <c r="B167" s="2">
        <v>2014</v>
      </c>
      <c r="C167" s="4" t="s">
        <v>35</v>
      </c>
      <c r="D167" s="122">
        <v>0</v>
      </c>
      <c r="E167" s="11">
        <v>1</v>
      </c>
      <c r="F167" s="11">
        <v>53</v>
      </c>
      <c r="G167" s="11" t="s">
        <v>237</v>
      </c>
      <c r="H167" s="124"/>
      <c r="I167" s="124"/>
      <c r="J167" s="11" t="s">
        <v>211</v>
      </c>
      <c r="K167" s="11" t="s">
        <v>196</v>
      </c>
      <c r="L167" s="11" t="s">
        <v>147</v>
      </c>
      <c r="M167" s="124"/>
      <c r="N167" s="11">
        <v>18</v>
      </c>
      <c r="O167" s="3" t="s">
        <v>36</v>
      </c>
      <c r="P167" s="11">
        <v>0</v>
      </c>
      <c r="Q167" s="3" t="s">
        <v>201</v>
      </c>
      <c r="R167" s="11">
        <v>1</v>
      </c>
      <c r="S167" s="11">
        <v>2</v>
      </c>
      <c r="T167" s="124"/>
      <c r="U167" s="11">
        <v>50</v>
      </c>
      <c r="V167" s="11">
        <v>50</v>
      </c>
      <c r="W167" s="11">
        <v>2</v>
      </c>
      <c r="X167" s="127" t="s">
        <v>265</v>
      </c>
      <c r="Y167" s="11" t="s">
        <v>266</v>
      </c>
      <c r="Z167" s="133">
        <v>86.8</v>
      </c>
      <c r="AA167" s="135">
        <f t="shared" ref="AA167:AA178" si="33">(Z167-0)/(96-0)</f>
        <v>0.90416666666666667</v>
      </c>
      <c r="AB167" s="133">
        <v>94.8</v>
      </c>
      <c r="AC167" s="135">
        <f t="shared" ref="AC167:AC178" si="34">(AB167-0)/(96-0)</f>
        <v>0.98749999999999993</v>
      </c>
      <c r="AD167" s="124"/>
      <c r="AE167" s="128"/>
      <c r="AF167" s="103"/>
    </row>
    <row r="168" spans="1:32" ht="15.75" customHeight="1">
      <c r="A168" s="2" t="s">
        <v>34</v>
      </c>
      <c r="B168" s="2">
        <v>2014</v>
      </c>
      <c r="C168" s="4" t="s">
        <v>35</v>
      </c>
      <c r="D168" s="122">
        <v>0</v>
      </c>
      <c r="E168" s="11">
        <v>2</v>
      </c>
      <c r="F168" s="11">
        <v>44</v>
      </c>
      <c r="G168" s="11" t="s">
        <v>248</v>
      </c>
      <c r="H168" s="124"/>
      <c r="I168" s="124"/>
      <c r="J168" s="11" t="s">
        <v>252</v>
      </c>
      <c r="K168" s="11" t="s">
        <v>196</v>
      </c>
      <c r="L168" s="11" t="s">
        <v>147</v>
      </c>
      <c r="M168" s="124"/>
      <c r="N168" s="11">
        <v>18</v>
      </c>
      <c r="O168" s="3" t="s">
        <v>36</v>
      </c>
      <c r="P168" s="11">
        <v>0</v>
      </c>
      <c r="Q168" s="3" t="s">
        <v>201</v>
      </c>
      <c r="R168" s="11">
        <v>1</v>
      </c>
      <c r="S168" s="11">
        <v>2</v>
      </c>
      <c r="T168" s="124"/>
      <c r="U168" s="11">
        <v>50</v>
      </c>
      <c r="V168" s="11">
        <v>50</v>
      </c>
      <c r="W168" s="11">
        <v>2</v>
      </c>
      <c r="X168" s="127" t="s">
        <v>265</v>
      </c>
      <c r="Y168" s="11" t="s">
        <v>266</v>
      </c>
      <c r="Z168" s="133">
        <v>61.9</v>
      </c>
      <c r="AA168" s="135">
        <f t="shared" si="33"/>
        <v>0.64479166666666665</v>
      </c>
      <c r="AB168" s="133">
        <v>63.9</v>
      </c>
      <c r="AC168" s="135">
        <f t="shared" si="34"/>
        <v>0.66562500000000002</v>
      </c>
      <c r="AD168" s="124"/>
      <c r="AE168" s="128"/>
      <c r="AF168" s="103"/>
    </row>
    <row r="169" spans="1:32" ht="15.75" customHeight="1">
      <c r="A169" s="2" t="s">
        <v>34</v>
      </c>
      <c r="B169" s="2">
        <v>2014</v>
      </c>
      <c r="C169" s="4" t="s">
        <v>35</v>
      </c>
      <c r="D169" s="122">
        <v>0</v>
      </c>
      <c r="E169" s="11">
        <v>3</v>
      </c>
      <c r="F169" s="11">
        <v>44</v>
      </c>
      <c r="G169" s="11" t="s">
        <v>237</v>
      </c>
      <c r="H169" s="124"/>
      <c r="I169" s="124"/>
      <c r="J169" s="11" t="s">
        <v>252</v>
      </c>
      <c r="K169" s="11" t="s">
        <v>196</v>
      </c>
      <c r="L169" s="11" t="s">
        <v>147</v>
      </c>
      <c r="M169" s="124"/>
      <c r="N169" s="11">
        <v>18</v>
      </c>
      <c r="O169" s="3" t="s">
        <v>36</v>
      </c>
      <c r="P169" s="11">
        <v>0</v>
      </c>
      <c r="Q169" s="3" t="s">
        <v>201</v>
      </c>
      <c r="R169" s="11">
        <v>1</v>
      </c>
      <c r="S169" s="11">
        <v>2</v>
      </c>
      <c r="T169" s="124"/>
      <c r="U169" s="11">
        <v>50</v>
      </c>
      <c r="V169" s="11">
        <v>50</v>
      </c>
      <c r="W169" s="11">
        <v>2</v>
      </c>
      <c r="X169" s="127" t="s">
        <v>265</v>
      </c>
      <c r="Y169" s="11" t="s">
        <v>266</v>
      </c>
      <c r="Z169" s="133">
        <v>39.799999999999997</v>
      </c>
      <c r="AA169" s="135">
        <f t="shared" si="33"/>
        <v>0.4145833333333333</v>
      </c>
      <c r="AB169" s="133">
        <v>44.7</v>
      </c>
      <c r="AC169" s="135">
        <f t="shared" si="34"/>
        <v>0.46562500000000001</v>
      </c>
      <c r="AD169" s="124"/>
      <c r="AE169" s="128"/>
      <c r="AF169" s="103"/>
    </row>
    <row r="170" spans="1:32" ht="15.75" customHeight="1">
      <c r="A170" s="2" t="s">
        <v>34</v>
      </c>
      <c r="B170" s="2">
        <v>2014</v>
      </c>
      <c r="C170" s="4" t="s">
        <v>35</v>
      </c>
      <c r="D170" s="122">
        <v>0</v>
      </c>
      <c r="E170" s="11">
        <v>1</v>
      </c>
      <c r="F170" s="11">
        <v>53</v>
      </c>
      <c r="G170" s="11" t="s">
        <v>237</v>
      </c>
      <c r="H170" s="124"/>
      <c r="I170" s="124"/>
      <c r="J170" s="11" t="s">
        <v>211</v>
      </c>
      <c r="K170" s="11" t="s">
        <v>196</v>
      </c>
      <c r="L170" s="11" t="s">
        <v>147</v>
      </c>
      <c r="M170" s="124"/>
      <c r="N170" s="11">
        <v>18</v>
      </c>
      <c r="O170" s="3" t="s">
        <v>36</v>
      </c>
      <c r="P170" s="11">
        <v>0</v>
      </c>
      <c r="Q170" s="3" t="s">
        <v>201</v>
      </c>
      <c r="R170" s="11">
        <v>1</v>
      </c>
      <c r="S170" s="11">
        <v>2</v>
      </c>
      <c r="T170" s="124"/>
      <c r="U170" s="11">
        <v>50</v>
      </c>
      <c r="V170" s="11">
        <v>50</v>
      </c>
      <c r="W170" s="11">
        <v>2</v>
      </c>
      <c r="X170" s="127" t="s">
        <v>265</v>
      </c>
      <c r="Y170" s="130" t="s">
        <v>267</v>
      </c>
      <c r="Z170" s="133">
        <v>21.8</v>
      </c>
      <c r="AA170" s="135">
        <f t="shared" si="33"/>
        <v>0.22708333333333333</v>
      </c>
      <c r="AB170" s="133">
        <v>32.799999999999997</v>
      </c>
      <c r="AC170" s="135">
        <f t="shared" si="34"/>
        <v>0.34166666666666662</v>
      </c>
      <c r="AD170" s="124"/>
      <c r="AE170" s="128"/>
      <c r="AF170" s="103"/>
    </row>
    <row r="171" spans="1:32" ht="15.75" customHeight="1">
      <c r="A171" s="2" t="s">
        <v>34</v>
      </c>
      <c r="B171" s="2">
        <v>2014</v>
      </c>
      <c r="C171" s="4" t="s">
        <v>35</v>
      </c>
      <c r="D171" s="122">
        <v>0</v>
      </c>
      <c r="E171" s="11">
        <v>2</v>
      </c>
      <c r="F171" s="11">
        <v>44</v>
      </c>
      <c r="G171" s="11" t="s">
        <v>248</v>
      </c>
      <c r="H171" s="124"/>
      <c r="I171" s="124"/>
      <c r="J171" s="11" t="s">
        <v>252</v>
      </c>
      <c r="K171" s="11" t="s">
        <v>196</v>
      </c>
      <c r="L171" s="11" t="s">
        <v>147</v>
      </c>
      <c r="M171" s="124"/>
      <c r="N171" s="11">
        <v>18</v>
      </c>
      <c r="O171" s="3" t="s">
        <v>36</v>
      </c>
      <c r="P171" s="11">
        <v>0</v>
      </c>
      <c r="Q171" s="3" t="s">
        <v>201</v>
      </c>
      <c r="R171" s="11">
        <v>1</v>
      </c>
      <c r="S171" s="11">
        <v>2</v>
      </c>
      <c r="T171" s="124"/>
      <c r="U171" s="11">
        <v>50</v>
      </c>
      <c r="V171" s="11">
        <v>50</v>
      </c>
      <c r="W171" s="11">
        <v>2</v>
      </c>
      <c r="X171" s="127" t="s">
        <v>265</v>
      </c>
      <c r="Y171" s="130" t="s">
        <v>267</v>
      </c>
      <c r="Z171" s="133">
        <v>31.9</v>
      </c>
      <c r="AA171" s="135">
        <f t="shared" si="33"/>
        <v>0.33229166666666665</v>
      </c>
      <c r="AB171" s="133">
        <v>34.799999999999997</v>
      </c>
      <c r="AC171" s="135">
        <f t="shared" si="34"/>
        <v>0.36249999999999999</v>
      </c>
      <c r="AD171" s="124"/>
      <c r="AE171" s="128"/>
      <c r="AF171" s="103"/>
    </row>
    <row r="172" spans="1:32" ht="15.75" customHeight="1">
      <c r="A172" s="2" t="s">
        <v>34</v>
      </c>
      <c r="B172" s="2">
        <v>2014</v>
      </c>
      <c r="C172" s="4" t="s">
        <v>35</v>
      </c>
      <c r="D172" s="122">
        <v>0</v>
      </c>
      <c r="E172" s="11">
        <v>3</v>
      </c>
      <c r="F172" s="11">
        <v>44</v>
      </c>
      <c r="G172" s="11" t="s">
        <v>237</v>
      </c>
      <c r="H172" s="124"/>
      <c r="I172" s="124"/>
      <c r="J172" s="11" t="s">
        <v>252</v>
      </c>
      <c r="K172" s="11" t="s">
        <v>196</v>
      </c>
      <c r="L172" s="11" t="s">
        <v>147</v>
      </c>
      <c r="M172" s="124"/>
      <c r="N172" s="11">
        <v>18</v>
      </c>
      <c r="O172" s="3" t="s">
        <v>36</v>
      </c>
      <c r="P172" s="11">
        <v>0</v>
      </c>
      <c r="Q172" s="3" t="s">
        <v>201</v>
      </c>
      <c r="R172" s="11">
        <v>1</v>
      </c>
      <c r="S172" s="11">
        <v>2</v>
      </c>
      <c r="T172" s="124"/>
      <c r="U172" s="11">
        <v>50</v>
      </c>
      <c r="V172" s="11">
        <v>50</v>
      </c>
      <c r="W172" s="11">
        <v>2</v>
      </c>
      <c r="X172" s="127" t="s">
        <v>265</v>
      </c>
      <c r="Y172" s="130" t="s">
        <v>267</v>
      </c>
      <c r="Z172" s="133">
        <v>14.7</v>
      </c>
      <c r="AA172" s="135">
        <f t="shared" si="33"/>
        <v>0.15312499999999998</v>
      </c>
      <c r="AB172" s="133">
        <v>24.4</v>
      </c>
      <c r="AC172" s="135">
        <f t="shared" si="34"/>
        <v>0.25416666666666665</v>
      </c>
      <c r="AD172" s="124"/>
      <c r="AE172" s="128"/>
      <c r="AF172" s="103"/>
    </row>
    <row r="173" spans="1:32" ht="15.75" customHeight="1">
      <c r="A173" s="2" t="s">
        <v>34</v>
      </c>
      <c r="B173" s="2">
        <v>2014</v>
      </c>
      <c r="C173" s="4" t="s">
        <v>35</v>
      </c>
      <c r="D173" s="122">
        <v>0</v>
      </c>
      <c r="E173" s="11">
        <v>1</v>
      </c>
      <c r="F173" s="11">
        <v>53</v>
      </c>
      <c r="G173" s="11" t="s">
        <v>237</v>
      </c>
      <c r="H173" s="124"/>
      <c r="I173" s="124"/>
      <c r="J173" s="11" t="s">
        <v>211</v>
      </c>
      <c r="K173" s="11" t="s">
        <v>196</v>
      </c>
      <c r="L173" s="11" t="s">
        <v>147</v>
      </c>
      <c r="M173" s="124"/>
      <c r="N173" s="11">
        <v>18</v>
      </c>
      <c r="O173" s="3" t="s">
        <v>36</v>
      </c>
      <c r="P173" s="11">
        <v>0</v>
      </c>
      <c r="Q173" s="3" t="s">
        <v>201</v>
      </c>
      <c r="R173" s="11">
        <v>1</v>
      </c>
      <c r="S173" s="11">
        <v>2</v>
      </c>
      <c r="T173" s="124"/>
      <c r="U173" s="11">
        <v>50</v>
      </c>
      <c r="V173" s="11">
        <v>50</v>
      </c>
      <c r="W173" s="11">
        <v>2</v>
      </c>
      <c r="X173" s="127" t="s">
        <v>265</v>
      </c>
      <c r="Y173" s="130" t="s">
        <v>268</v>
      </c>
      <c r="Z173" s="133">
        <v>76.7</v>
      </c>
      <c r="AA173" s="135">
        <f t="shared" si="33"/>
        <v>0.79895833333333333</v>
      </c>
      <c r="AB173" s="133">
        <v>88.8</v>
      </c>
      <c r="AC173" s="135">
        <f t="shared" si="34"/>
        <v>0.92499999999999993</v>
      </c>
      <c r="AD173" s="124"/>
      <c r="AE173" s="128"/>
      <c r="AF173" s="103"/>
    </row>
    <row r="174" spans="1:32" ht="15.75" customHeight="1">
      <c r="A174" s="2" t="s">
        <v>34</v>
      </c>
      <c r="B174" s="2">
        <v>2014</v>
      </c>
      <c r="C174" s="4" t="s">
        <v>35</v>
      </c>
      <c r="D174" s="122">
        <v>0</v>
      </c>
      <c r="E174" s="11">
        <v>2</v>
      </c>
      <c r="F174" s="11">
        <v>44</v>
      </c>
      <c r="G174" s="11" t="s">
        <v>248</v>
      </c>
      <c r="H174" s="124"/>
      <c r="I174" s="124"/>
      <c r="J174" s="11" t="s">
        <v>252</v>
      </c>
      <c r="K174" s="11" t="s">
        <v>196</v>
      </c>
      <c r="L174" s="11" t="s">
        <v>147</v>
      </c>
      <c r="M174" s="124"/>
      <c r="N174" s="11">
        <v>18</v>
      </c>
      <c r="O174" s="3" t="s">
        <v>36</v>
      </c>
      <c r="P174" s="11">
        <v>0</v>
      </c>
      <c r="Q174" s="3" t="s">
        <v>201</v>
      </c>
      <c r="R174" s="11">
        <v>1</v>
      </c>
      <c r="S174" s="11">
        <v>2</v>
      </c>
      <c r="T174" s="124"/>
      <c r="U174" s="11">
        <v>50</v>
      </c>
      <c r="V174" s="11">
        <v>50</v>
      </c>
      <c r="W174" s="11">
        <v>2</v>
      </c>
      <c r="X174" s="127" t="s">
        <v>265</v>
      </c>
      <c r="Y174" s="130" t="s">
        <v>268</v>
      </c>
      <c r="Z174" s="133">
        <v>9.8000000000000007</v>
      </c>
      <c r="AA174" s="135">
        <f t="shared" si="33"/>
        <v>0.10208333333333335</v>
      </c>
      <c r="AB174" s="133">
        <v>41.8</v>
      </c>
      <c r="AC174" s="135">
        <f t="shared" si="34"/>
        <v>0.43541666666666662</v>
      </c>
      <c r="AD174" s="124"/>
      <c r="AE174" s="128"/>
      <c r="AF174" s="103"/>
    </row>
    <row r="175" spans="1:32" ht="15.75" customHeight="1">
      <c r="A175" s="2" t="s">
        <v>34</v>
      </c>
      <c r="B175" s="2">
        <v>2014</v>
      </c>
      <c r="C175" s="4" t="s">
        <v>35</v>
      </c>
      <c r="D175" s="122">
        <v>0</v>
      </c>
      <c r="E175" s="11">
        <v>3</v>
      </c>
      <c r="F175" s="11">
        <v>44</v>
      </c>
      <c r="G175" s="11" t="s">
        <v>237</v>
      </c>
      <c r="H175" s="124"/>
      <c r="I175" s="124"/>
      <c r="J175" s="11" t="s">
        <v>252</v>
      </c>
      <c r="K175" s="11" t="s">
        <v>196</v>
      </c>
      <c r="L175" s="11" t="s">
        <v>147</v>
      </c>
      <c r="M175" s="124"/>
      <c r="N175" s="11">
        <v>18</v>
      </c>
      <c r="O175" s="3" t="s">
        <v>36</v>
      </c>
      <c r="P175" s="11">
        <v>0</v>
      </c>
      <c r="Q175" s="3" t="s">
        <v>201</v>
      </c>
      <c r="R175" s="11">
        <v>1</v>
      </c>
      <c r="S175" s="11">
        <v>2</v>
      </c>
      <c r="T175" s="124"/>
      <c r="U175" s="11">
        <v>50</v>
      </c>
      <c r="V175" s="11">
        <v>50</v>
      </c>
      <c r="W175" s="11">
        <v>2</v>
      </c>
      <c r="X175" s="127" t="s">
        <v>265</v>
      </c>
      <c r="Y175" s="130" t="s">
        <v>268</v>
      </c>
      <c r="Z175" s="133">
        <v>25.7</v>
      </c>
      <c r="AA175" s="135">
        <f t="shared" si="33"/>
        <v>0.26770833333333333</v>
      </c>
      <c r="AB175" s="133">
        <v>55.8</v>
      </c>
      <c r="AC175" s="135">
        <f t="shared" si="34"/>
        <v>0.58124999999999993</v>
      </c>
      <c r="AD175" s="124"/>
      <c r="AE175" s="128"/>
      <c r="AF175" s="103"/>
    </row>
    <row r="176" spans="1:32" ht="15.75" customHeight="1">
      <c r="A176" s="2" t="s">
        <v>34</v>
      </c>
      <c r="B176" s="2">
        <v>2014</v>
      </c>
      <c r="C176" s="4" t="s">
        <v>35</v>
      </c>
      <c r="D176" s="122">
        <v>0</v>
      </c>
      <c r="E176" s="11">
        <v>1</v>
      </c>
      <c r="F176" s="11">
        <v>53</v>
      </c>
      <c r="G176" s="11" t="s">
        <v>237</v>
      </c>
      <c r="H176" s="124"/>
      <c r="I176" s="124"/>
      <c r="J176" s="11" t="s">
        <v>211</v>
      </c>
      <c r="K176" s="11" t="s">
        <v>196</v>
      </c>
      <c r="L176" s="11" t="s">
        <v>147</v>
      </c>
      <c r="M176" s="124"/>
      <c r="N176" s="11">
        <v>18</v>
      </c>
      <c r="O176" s="3" t="s">
        <v>36</v>
      </c>
      <c r="P176" s="11">
        <v>0</v>
      </c>
      <c r="Q176" s="3" t="s">
        <v>201</v>
      </c>
      <c r="R176" s="11">
        <v>1</v>
      </c>
      <c r="S176" s="11">
        <v>2</v>
      </c>
      <c r="T176" s="124"/>
      <c r="U176" s="11">
        <v>50</v>
      </c>
      <c r="V176" s="11">
        <v>50</v>
      </c>
      <c r="W176" s="11">
        <v>2</v>
      </c>
      <c r="X176" s="127" t="s">
        <v>265</v>
      </c>
      <c r="Y176" s="130" t="s">
        <v>269</v>
      </c>
      <c r="Z176" s="133">
        <v>92.8</v>
      </c>
      <c r="AA176" s="135">
        <f t="shared" si="33"/>
        <v>0.96666666666666667</v>
      </c>
      <c r="AB176" s="133">
        <v>95.6</v>
      </c>
      <c r="AC176" s="135">
        <f t="shared" si="34"/>
        <v>0.99583333333333324</v>
      </c>
      <c r="AD176" s="124"/>
      <c r="AE176" s="128"/>
      <c r="AF176" s="103"/>
    </row>
    <row r="177" spans="1:32" ht="15.75" customHeight="1">
      <c r="A177" s="2" t="s">
        <v>34</v>
      </c>
      <c r="B177" s="2">
        <v>2014</v>
      </c>
      <c r="C177" s="4" t="s">
        <v>35</v>
      </c>
      <c r="D177" s="122">
        <v>0</v>
      </c>
      <c r="E177" s="11">
        <v>2</v>
      </c>
      <c r="F177" s="11">
        <v>44</v>
      </c>
      <c r="G177" s="11" t="s">
        <v>248</v>
      </c>
      <c r="H177" s="124"/>
      <c r="I177" s="124"/>
      <c r="J177" s="11" t="s">
        <v>252</v>
      </c>
      <c r="K177" s="11" t="s">
        <v>196</v>
      </c>
      <c r="L177" s="11" t="s">
        <v>147</v>
      </c>
      <c r="M177" s="124"/>
      <c r="N177" s="11">
        <v>18</v>
      </c>
      <c r="O177" s="3" t="s">
        <v>36</v>
      </c>
      <c r="P177" s="11">
        <v>0</v>
      </c>
      <c r="Q177" s="3" t="s">
        <v>201</v>
      </c>
      <c r="R177" s="11">
        <v>1</v>
      </c>
      <c r="S177" s="11">
        <v>2</v>
      </c>
      <c r="T177" s="124"/>
      <c r="U177" s="11">
        <v>50</v>
      </c>
      <c r="V177" s="11">
        <v>50</v>
      </c>
      <c r="W177" s="11">
        <v>2</v>
      </c>
      <c r="X177" s="127" t="s">
        <v>265</v>
      </c>
      <c r="Y177" s="130" t="s">
        <v>269</v>
      </c>
      <c r="Z177" s="133">
        <v>64</v>
      </c>
      <c r="AA177" s="135">
        <f t="shared" si="33"/>
        <v>0.66666666666666663</v>
      </c>
      <c r="AB177" s="133">
        <v>64.900000000000006</v>
      </c>
      <c r="AC177" s="135">
        <f t="shared" si="34"/>
        <v>0.67604166666666676</v>
      </c>
      <c r="AD177" s="124"/>
      <c r="AE177" s="128"/>
      <c r="AF177" s="103"/>
    </row>
    <row r="178" spans="1:32" ht="15.75" customHeight="1">
      <c r="A178" s="2" t="s">
        <v>34</v>
      </c>
      <c r="B178" s="2">
        <v>2014</v>
      </c>
      <c r="C178" s="4" t="s">
        <v>35</v>
      </c>
      <c r="D178" s="122">
        <v>0</v>
      </c>
      <c r="E178" s="11">
        <v>3</v>
      </c>
      <c r="F178" s="11">
        <v>44</v>
      </c>
      <c r="G178" s="11" t="s">
        <v>237</v>
      </c>
      <c r="H178" s="124"/>
      <c r="I178" s="124"/>
      <c r="J178" s="11" t="s">
        <v>252</v>
      </c>
      <c r="K178" s="11" t="s">
        <v>196</v>
      </c>
      <c r="L178" s="11" t="s">
        <v>147</v>
      </c>
      <c r="M178" s="124"/>
      <c r="N178" s="11">
        <v>18</v>
      </c>
      <c r="O178" s="3" t="s">
        <v>36</v>
      </c>
      <c r="P178" s="11">
        <v>0</v>
      </c>
      <c r="Q178" s="3" t="s">
        <v>201</v>
      </c>
      <c r="R178" s="11">
        <v>1</v>
      </c>
      <c r="S178" s="11">
        <v>2</v>
      </c>
      <c r="T178" s="124"/>
      <c r="U178" s="11">
        <v>50</v>
      </c>
      <c r="V178" s="11">
        <v>50</v>
      </c>
      <c r="W178" s="11">
        <v>2</v>
      </c>
      <c r="X178" s="127" t="s">
        <v>265</v>
      </c>
      <c r="Y178" s="130" t="s">
        <v>269</v>
      </c>
      <c r="Z178" s="133">
        <v>39.799999999999997</v>
      </c>
      <c r="AA178" s="135">
        <f t="shared" si="33"/>
        <v>0.4145833333333333</v>
      </c>
      <c r="AB178" s="133">
        <v>68.8</v>
      </c>
      <c r="AC178" s="135">
        <f t="shared" si="34"/>
        <v>0.71666666666666667</v>
      </c>
      <c r="AD178" s="124"/>
      <c r="AE178" s="128"/>
      <c r="AF178" s="103"/>
    </row>
    <row r="179" spans="1:32" ht="1.5" customHeight="1">
      <c r="A179" s="7"/>
      <c r="B179" s="7"/>
      <c r="C179" s="9"/>
      <c r="D179" s="122"/>
      <c r="E179" s="73"/>
      <c r="F179" s="124"/>
      <c r="G179" s="124"/>
      <c r="H179" s="124"/>
      <c r="I179" s="124"/>
      <c r="J179" s="133"/>
      <c r="K179" s="133"/>
      <c r="L179" s="133"/>
      <c r="M179" s="124"/>
      <c r="N179" s="124"/>
      <c r="O179" s="124"/>
      <c r="P179" s="124"/>
      <c r="Q179" s="124"/>
      <c r="R179" s="124"/>
      <c r="S179" s="124"/>
      <c r="T179" s="124"/>
      <c r="U179" s="124"/>
      <c r="V179" s="124"/>
      <c r="W179" s="124"/>
      <c r="X179" s="130"/>
      <c r="Y179" s="130" t="s">
        <v>144</v>
      </c>
      <c r="Z179" s="133"/>
      <c r="AA179" s="135"/>
      <c r="AB179" s="133"/>
      <c r="AC179" s="135"/>
      <c r="AD179" s="136"/>
      <c r="AE179" s="134"/>
      <c r="AF179" s="103"/>
    </row>
    <row r="180" spans="1:32" ht="15.75" customHeight="1">
      <c r="A180" s="7" t="s">
        <v>19</v>
      </c>
      <c r="B180" s="7">
        <v>2015</v>
      </c>
      <c r="C180" s="9" t="s">
        <v>20</v>
      </c>
      <c r="D180" s="122">
        <v>0</v>
      </c>
      <c r="E180" s="73">
        <v>1</v>
      </c>
      <c r="F180" s="11"/>
      <c r="G180" s="11"/>
      <c r="H180" s="11"/>
      <c r="I180" s="11"/>
      <c r="J180" s="11"/>
      <c r="K180" s="11"/>
      <c r="L180" s="11"/>
      <c r="M180" s="11"/>
      <c r="N180" s="11"/>
      <c r="O180" s="11" t="s">
        <v>21</v>
      </c>
      <c r="P180" s="11">
        <v>0</v>
      </c>
      <c r="Q180" s="11" t="s">
        <v>197</v>
      </c>
      <c r="R180" s="137">
        <v>0.58299999999999996</v>
      </c>
      <c r="S180" s="13">
        <v>4</v>
      </c>
      <c r="T180" s="13">
        <v>16</v>
      </c>
      <c r="U180" s="13">
        <f t="shared" ref="U180:U245" si="35">T180*S180</f>
        <v>64</v>
      </c>
      <c r="V180" s="13">
        <f t="shared" ref="V180:V245" si="36">U180*R180</f>
        <v>37.311999999999998</v>
      </c>
      <c r="W180" s="13">
        <f t="shared" ref="W180:W245" si="37">V180/T180</f>
        <v>2.3319999999999999</v>
      </c>
      <c r="X180" s="127" t="s">
        <v>164</v>
      </c>
      <c r="Y180" s="130" t="s">
        <v>259</v>
      </c>
      <c r="Z180" s="133">
        <v>2</v>
      </c>
      <c r="AA180" s="135">
        <f t="shared" ref="AA180:AA215" si="38">(Z180-1)/(6 - 1)</f>
        <v>0.2</v>
      </c>
      <c r="AB180" s="133">
        <v>4</v>
      </c>
      <c r="AC180" s="135">
        <f t="shared" ref="AC180:AC215" si="39">(AB180-1)/(6 - 1)</f>
        <v>0.6</v>
      </c>
      <c r="AD180" s="136"/>
      <c r="AE180" s="134"/>
      <c r="AF180" s="103"/>
    </row>
    <row r="181" spans="1:32" ht="15.75" customHeight="1">
      <c r="A181" s="7" t="s">
        <v>19</v>
      </c>
      <c r="B181" s="7">
        <v>2015</v>
      </c>
      <c r="C181" s="9" t="s">
        <v>20</v>
      </c>
      <c r="D181" s="122">
        <v>0</v>
      </c>
      <c r="E181" s="73">
        <v>2</v>
      </c>
      <c r="F181" s="11"/>
      <c r="G181" s="11"/>
      <c r="H181" s="11"/>
      <c r="I181" s="11"/>
      <c r="J181" s="11"/>
      <c r="K181" s="11"/>
      <c r="L181" s="11"/>
      <c r="M181" s="11"/>
      <c r="N181" s="11"/>
      <c r="O181" s="11" t="s">
        <v>21</v>
      </c>
      <c r="P181" s="11">
        <v>0</v>
      </c>
      <c r="Q181" s="11" t="s">
        <v>197</v>
      </c>
      <c r="R181" s="137">
        <v>0.58299999999999996</v>
      </c>
      <c r="S181" s="13">
        <v>4</v>
      </c>
      <c r="T181" s="13">
        <v>16</v>
      </c>
      <c r="U181" s="13">
        <f t="shared" si="35"/>
        <v>64</v>
      </c>
      <c r="V181" s="13">
        <f t="shared" si="36"/>
        <v>37.311999999999998</v>
      </c>
      <c r="W181" s="13">
        <f t="shared" si="37"/>
        <v>2.3319999999999999</v>
      </c>
      <c r="X181" s="127" t="s">
        <v>164</v>
      </c>
      <c r="Y181" s="130" t="s">
        <v>259</v>
      </c>
      <c r="Z181" s="133">
        <v>2</v>
      </c>
      <c r="AA181" s="135">
        <f t="shared" si="38"/>
        <v>0.2</v>
      </c>
      <c r="AB181" s="133">
        <v>3</v>
      </c>
      <c r="AC181" s="135">
        <f t="shared" si="39"/>
        <v>0.4</v>
      </c>
      <c r="AD181" s="136"/>
      <c r="AE181" s="134"/>
      <c r="AF181" s="103"/>
    </row>
    <row r="182" spans="1:32" ht="15.75" customHeight="1">
      <c r="A182" s="7" t="s">
        <v>19</v>
      </c>
      <c r="B182" s="7">
        <v>2015</v>
      </c>
      <c r="C182" s="9" t="s">
        <v>20</v>
      </c>
      <c r="D182" s="122">
        <v>0</v>
      </c>
      <c r="E182" s="73">
        <v>3</v>
      </c>
      <c r="F182" s="11"/>
      <c r="G182" s="11"/>
      <c r="H182" s="11"/>
      <c r="I182" s="11"/>
      <c r="J182" s="11"/>
      <c r="K182" s="11"/>
      <c r="L182" s="11"/>
      <c r="M182" s="11"/>
      <c r="N182" s="11"/>
      <c r="O182" s="11" t="s">
        <v>21</v>
      </c>
      <c r="P182" s="11">
        <v>0</v>
      </c>
      <c r="Q182" s="11" t="s">
        <v>197</v>
      </c>
      <c r="R182" s="137">
        <v>0.58299999999999996</v>
      </c>
      <c r="S182" s="13">
        <v>4</v>
      </c>
      <c r="T182" s="13">
        <v>16</v>
      </c>
      <c r="U182" s="13">
        <f t="shared" si="35"/>
        <v>64</v>
      </c>
      <c r="V182" s="13">
        <f t="shared" si="36"/>
        <v>37.311999999999998</v>
      </c>
      <c r="W182" s="13">
        <f t="shared" si="37"/>
        <v>2.3319999999999999</v>
      </c>
      <c r="X182" s="127" t="s">
        <v>164</v>
      </c>
      <c r="Y182" s="130" t="s">
        <v>259</v>
      </c>
      <c r="Z182" s="133">
        <v>2</v>
      </c>
      <c r="AA182" s="135">
        <f t="shared" si="38"/>
        <v>0.2</v>
      </c>
      <c r="AB182" s="133">
        <v>4</v>
      </c>
      <c r="AC182" s="135">
        <f t="shared" si="39"/>
        <v>0.6</v>
      </c>
      <c r="AD182" s="136"/>
      <c r="AE182" s="134"/>
      <c r="AF182" s="103"/>
    </row>
    <row r="183" spans="1:32" ht="15.75" customHeight="1">
      <c r="A183" s="7" t="s">
        <v>19</v>
      </c>
      <c r="B183" s="7">
        <v>2015</v>
      </c>
      <c r="C183" s="9" t="s">
        <v>20</v>
      </c>
      <c r="D183" s="122">
        <v>0</v>
      </c>
      <c r="E183" s="73">
        <v>4</v>
      </c>
      <c r="F183" s="11"/>
      <c r="G183" s="11"/>
      <c r="H183" s="11"/>
      <c r="I183" s="11"/>
      <c r="J183" s="11"/>
      <c r="K183" s="11"/>
      <c r="L183" s="11"/>
      <c r="M183" s="11"/>
      <c r="N183" s="11"/>
      <c r="O183" s="11" t="s">
        <v>21</v>
      </c>
      <c r="P183" s="11">
        <v>0</v>
      </c>
      <c r="Q183" s="11" t="s">
        <v>197</v>
      </c>
      <c r="R183" s="137">
        <v>0.58299999999999996</v>
      </c>
      <c r="S183" s="13">
        <v>4</v>
      </c>
      <c r="T183" s="13">
        <v>16</v>
      </c>
      <c r="U183" s="13">
        <f t="shared" si="35"/>
        <v>64</v>
      </c>
      <c r="V183" s="13">
        <f t="shared" si="36"/>
        <v>37.311999999999998</v>
      </c>
      <c r="W183" s="13">
        <f t="shared" si="37"/>
        <v>2.3319999999999999</v>
      </c>
      <c r="X183" s="127" t="s">
        <v>164</v>
      </c>
      <c r="Y183" s="130" t="s">
        <v>259</v>
      </c>
      <c r="Z183" s="133">
        <v>2</v>
      </c>
      <c r="AA183" s="135">
        <f t="shared" si="38"/>
        <v>0.2</v>
      </c>
      <c r="AB183" s="133">
        <v>4</v>
      </c>
      <c r="AC183" s="135">
        <f t="shared" si="39"/>
        <v>0.6</v>
      </c>
      <c r="AD183" s="136"/>
      <c r="AE183" s="134"/>
      <c r="AF183" s="103"/>
    </row>
    <row r="184" spans="1:32" ht="15.75" customHeight="1">
      <c r="A184" s="7" t="s">
        <v>19</v>
      </c>
      <c r="B184" s="7">
        <v>2015</v>
      </c>
      <c r="C184" s="9" t="s">
        <v>20</v>
      </c>
      <c r="D184" s="122">
        <v>0</v>
      </c>
      <c r="E184" s="73">
        <v>5</v>
      </c>
      <c r="F184" s="11"/>
      <c r="G184" s="11"/>
      <c r="H184" s="11"/>
      <c r="I184" s="11"/>
      <c r="J184" s="11"/>
      <c r="K184" s="11"/>
      <c r="L184" s="11"/>
      <c r="M184" s="11"/>
      <c r="N184" s="11"/>
      <c r="O184" s="11" t="s">
        <v>21</v>
      </c>
      <c r="P184" s="11">
        <v>0</v>
      </c>
      <c r="Q184" s="11" t="s">
        <v>197</v>
      </c>
      <c r="R184" s="137">
        <v>0.58299999999999996</v>
      </c>
      <c r="S184" s="13">
        <v>4</v>
      </c>
      <c r="T184" s="13">
        <v>16</v>
      </c>
      <c r="U184" s="13">
        <f t="shared" si="35"/>
        <v>64</v>
      </c>
      <c r="V184" s="13">
        <f t="shared" si="36"/>
        <v>37.311999999999998</v>
      </c>
      <c r="W184" s="13">
        <f t="shared" si="37"/>
        <v>2.3319999999999999</v>
      </c>
      <c r="X184" s="127" t="s">
        <v>164</v>
      </c>
      <c r="Y184" s="130" t="s">
        <v>259</v>
      </c>
      <c r="Z184" s="133">
        <v>2</v>
      </c>
      <c r="AA184" s="135">
        <f t="shared" si="38"/>
        <v>0.2</v>
      </c>
      <c r="AB184" s="133">
        <v>5</v>
      </c>
      <c r="AC184" s="135">
        <f t="shared" si="39"/>
        <v>0.8</v>
      </c>
      <c r="AD184" s="136"/>
      <c r="AE184" s="134"/>
      <c r="AF184" s="103"/>
    </row>
    <row r="185" spans="1:32" ht="15.75" customHeight="1">
      <c r="A185" s="7" t="s">
        <v>19</v>
      </c>
      <c r="B185" s="7">
        <v>2015</v>
      </c>
      <c r="C185" s="9" t="s">
        <v>20</v>
      </c>
      <c r="D185" s="122">
        <v>0</v>
      </c>
      <c r="E185" s="73">
        <v>6</v>
      </c>
      <c r="F185" s="11"/>
      <c r="G185" s="11"/>
      <c r="H185" s="11"/>
      <c r="I185" s="11"/>
      <c r="J185" s="11"/>
      <c r="K185" s="11"/>
      <c r="L185" s="11"/>
      <c r="M185" s="11"/>
      <c r="N185" s="11"/>
      <c r="O185" s="11" t="s">
        <v>21</v>
      </c>
      <c r="P185" s="11">
        <v>0</v>
      </c>
      <c r="Q185" s="11" t="s">
        <v>197</v>
      </c>
      <c r="R185" s="137">
        <v>0.58299999999999996</v>
      </c>
      <c r="S185" s="13">
        <v>4</v>
      </c>
      <c r="T185" s="13">
        <v>16</v>
      </c>
      <c r="U185" s="13">
        <f t="shared" si="35"/>
        <v>64</v>
      </c>
      <c r="V185" s="13">
        <f t="shared" si="36"/>
        <v>37.311999999999998</v>
      </c>
      <c r="W185" s="13">
        <f t="shared" si="37"/>
        <v>2.3319999999999999</v>
      </c>
      <c r="X185" s="127" t="s">
        <v>164</v>
      </c>
      <c r="Y185" s="130" t="s">
        <v>259</v>
      </c>
      <c r="Z185" s="133">
        <v>2</v>
      </c>
      <c r="AA185" s="135">
        <f t="shared" si="38"/>
        <v>0.2</v>
      </c>
      <c r="AB185" s="133">
        <v>4</v>
      </c>
      <c r="AC185" s="135">
        <f t="shared" si="39"/>
        <v>0.6</v>
      </c>
      <c r="AD185" s="136"/>
      <c r="AE185" s="134"/>
      <c r="AF185" s="103"/>
    </row>
    <row r="186" spans="1:32" ht="15.75" customHeight="1">
      <c r="A186" s="7" t="s">
        <v>19</v>
      </c>
      <c r="B186" s="7">
        <v>2015</v>
      </c>
      <c r="C186" s="9" t="s">
        <v>20</v>
      </c>
      <c r="D186" s="122">
        <v>0</v>
      </c>
      <c r="E186" s="73">
        <v>1</v>
      </c>
      <c r="F186" s="11"/>
      <c r="G186" s="11"/>
      <c r="H186" s="11"/>
      <c r="I186" s="11"/>
      <c r="J186" s="11"/>
      <c r="K186" s="11"/>
      <c r="L186" s="11"/>
      <c r="M186" s="11"/>
      <c r="N186" s="11"/>
      <c r="O186" s="11" t="s">
        <v>21</v>
      </c>
      <c r="P186" s="11">
        <v>0</v>
      </c>
      <c r="Q186" s="11" t="s">
        <v>197</v>
      </c>
      <c r="R186" s="137">
        <v>0.58299999999999996</v>
      </c>
      <c r="S186" s="13">
        <v>4</v>
      </c>
      <c r="T186" s="13">
        <v>16</v>
      </c>
      <c r="U186" s="13">
        <f t="shared" si="35"/>
        <v>64</v>
      </c>
      <c r="V186" s="13">
        <f t="shared" si="36"/>
        <v>37.311999999999998</v>
      </c>
      <c r="W186" s="13">
        <f t="shared" si="37"/>
        <v>2.3319999999999999</v>
      </c>
      <c r="X186" s="127" t="s">
        <v>164</v>
      </c>
      <c r="Y186" s="130" t="s">
        <v>260</v>
      </c>
      <c r="Z186" s="133">
        <v>2</v>
      </c>
      <c r="AA186" s="135">
        <f t="shared" si="38"/>
        <v>0.2</v>
      </c>
      <c r="AB186" s="133">
        <v>4</v>
      </c>
      <c r="AC186" s="135">
        <f t="shared" si="39"/>
        <v>0.6</v>
      </c>
      <c r="AD186" s="136"/>
      <c r="AE186" s="134"/>
      <c r="AF186" s="103"/>
    </row>
    <row r="187" spans="1:32" ht="15.75" customHeight="1">
      <c r="A187" s="7" t="s">
        <v>19</v>
      </c>
      <c r="B187" s="7">
        <v>2015</v>
      </c>
      <c r="C187" s="9" t="s">
        <v>20</v>
      </c>
      <c r="D187" s="122">
        <v>0</v>
      </c>
      <c r="E187" s="73">
        <v>2</v>
      </c>
      <c r="F187" s="11"/>
      <c r="G187" s="11"/>
      <c r="H187" s="11"/>
      <c r="I187" s="11"/>
      <c r="J187" s="11"/>
      <c r="K187" s="11"/>
      <c r="L187" s="11"/>
      <c r="M187" s="11"/>
      <c r="N187" s="11"/>
      <c r="O187" s="11" t="s">
        <v>21</v>
      </c>
      <c r="P187" s="11">
        <v>0</v>
      </c>
      <c r="Q187" s="11" t="s">
        <v>197</v>
      </c>
      <c r="R187" s="137">
        <v>0.58299999999999996</v>
      </c>
      <c r="S187" s="13">
        <v>4</v>
      </c>
      <c r="T187" s="13">
        <v>16</v>
      </c>
      <c r="U187" s="13">
        <f t="shared" si="35"/>
        <v>64</v>
      </c>
      <c r="V187" s="13">
        <f t="shared" si="36"/>
        <v>37.311999999999998</v>
      </c>
      <c r="W187" s="13">
        <f t="shared" si="37"/>
        <v>2.3319999999999999</v>
      </c>
      <c r="X187" s="127" t="s">
        <v>164</v>
      </c>
      <c r="Y187" s="130" t="s">
        <v>260</v>
      </c>
      <c r="Z187" s="133">
        <v>3</v>
      </c>
      <c r="AA187" s="135">
        <f t="shared" si="38"/>
        <v>0.4</v>
      </c>
      <c r="AB187" s="133">
        <v>5</v>
      </c>
      <c r="AC187" s="135">
        <f t="shared" si="39"/>
        <v>0.8</v>
      </c>
      <c r="AD187" s="136"/>
      <c r="AE187" s="134"/>
      <c r="AF187" s="103"/>
    </row>
    <row r="188" spans="1:32" ht="15.75" customHeight="1">
      <c r="A188" s="7" t="s">
        <v>19</v>
      </c>
      <c r="B188" s="7">
        <v>2015</v>
      </c>
      <c r="C188" s="9" t="s">
        <v>20</v>
      </c>
      <c r="D188" s="122">
        <v>0</v>
      </c>
      <c r="E188" s="73">
        <v>3</v>
      </c>
      <c r="F188" s="11"/>
      <c r="G188" s="11"/>
      <c r="H188" s="11"/>
      <c r="I188" s="11"/>
      <c r="J188" s="11"/>
      <c r="K188" s="11"/>
      <c r="L188" s="11"/>
      <c r="M188" s="11"/>
      <c r="N188" s="11"/>
      <c r="O188" s="11" t="s">
        <v>21</v>
      </c>
      <c r="P188" s="11">
        <v>0</v>
      </c>
      <c r="Q188" s="11" t="s">
        <v>197</v>
      </c>
      <c r="R188" s="137">
        <v>0.58299999999999996</v>
      </c>
      <c r="S188" s="13">
        <v>4</v>
      </c>
      <c r="T188" s="13">
        <v>16</v>
      </c>
      <c r="U188" s="13">
        <f t="shared" si="35"/>
        <v>64</v>
      </c>
      <c r="V188" s="13">
        <f t="shared" si="36"/>
        <v>37.311999999999998</v>
      </c>
      <c r="W188" s="13">
        <f t="shared" si="37"/>
        <v>2.3319999999999999</v>
      </c>
      <c r="X188" s="127" t="s">
        <v>164</v>
      </c>
      <c r="Y188" s="130" t="s">
        <v>260</v>
      </c>
      <c r="Z188" s="133">
        <v>1</v>
      </c>
      <c r="AA188" s="135">
        <f t="shared" si="38"/>
        <v>0</v>
      </c>
      <c r="AB188" s="133">
        <v>5</v>
      </c>
      <c r="AC188" s="135">
        <f t="shared" si="39"/>
        <v>0.8</v>
      </c>
      <c r="AD188" s="136"/>
      <c r="AE188" s="134"/>
      <c r="AF188" s="103"/>
    </row>
    <row r="189" spans="1:32" ht="15.75" customHeight="1">
      <c r="A189" s="7" t="s">
        <v>19</v>
      </c>
      <c r="B189" s="7">
        <v>2015</v>
      </c>
      <c r="C189" s="9" t="s">
        <v>20</v>
      </c>
      <c r="D189" s="122">
        <v>0</v>
      </c>
      <c r="E189" s="73">
        <v>4</v>
      </c>
      <c r="F189" s="11"/>
      <c r="G189" s="11"/>
      <c r="H189" s="11"/>
      <c r="I189" s="11"/>
      <c r="J189" s="11"/>
      <c r="K189" s="11"/>
      <c r="L189" s="11"/>
      <c r="M189" s="11"/>
      <c r="N189" s="11"/>
      <c r="O189" s="11" t="s">
        <v>21</v>
      </c>
      <c r="P189" s="11">
        <v>0</v>
      </c>
      <c r="Q189" s="11" t="s">
        <v>197</v>
      </c>
      <c r="R189" s="137">
        <v>0.58299999999999996</v>
      </c>
      <c r="S189" s="13">
        <v>4</v>
      </c>
      <c r="T189" s="13">
        <v>16</v>
      </c>
      <c r="U189" s="13">
        <f t="shared" si="35"/>
        <v>64</v>
      </c>
      <c r="V189" s="13">
        <f t="shared" si="36"/>
        <v>37.311999999999998</v>
      </c>
      <c r="W189" s="13">
        <f t="shared" si="37"/>
        <v>2.3319999999999999</v>
      </c>
      <c r="X189" s="127" t="s">
        <v>164</v>
      </c>
      <c r="Y189" s="130" t="s">
        <v>260</v>
      </c>
      <c r="Z189" s="133">
        <v>1</v>
      </c>
      <c r="AA189" s="135">
        <f t="shared" si="38"/>
        <v>0</v>
      </c>
      <c r="AB189" s="133">
        <v>3</v>
      </c>
      <c r="AC189" s="135">
        <f t="shared" si="39"/>
        <v>0.4</v>
      </c>
      <c r="AD189" s="136"/>
      <c r="AE189" s="134"/>
      <c r="AF189" s="103"/>
    </row>
    <row r="190" spans="1:32" ht="15.75" customHeight="1">
      <c r="A190" s="7" t="s">
        <v>19</v>
      </c>
      <c r="B190" s="7">
        <v>2015</v>
      </c>
      <c r="C190" s="9" t="s">
        <v>20</v>
      </c>
      <c r="D190" s="122">
        <v>0</v>
      </c>
      <c r="E190" s="73">
        <v>5</v>
      </c>
      <c r="F190" s="11"/>
      <c r="G190" s="11"/>
      <c r="H190" s="11"/>
      <c r="I190" s="11"/>
      <c r="J190" s="11"/>
      <c r="K190" s="11"/>
      <c r="L190" s="11"/>
      <c r="M190" s="11"/>
      <c r="N190" s="11"/>
      <c r="O190" s="11" t="s">
        <v>21</v>
      </c>
      <c r="P190" s="11">
        <v>0</v>
      </c>
      <c r="Q190" s="11" t="s">
        <v>197</v>
      </c>
      <c r="R190" s="137">
        <v>0.58299999999999996</v>
      </c>
      <c r="S190" s="13">
        <v>4</v>
      </c>
      <c r="T190" s="13">
        <v>16</v>
      </c>
      <c r="U190" s="13">
        <f t="shared" si="35"/>
        <v>64</v>
      </c>
      <c r="V190" s="13">
        <f t="shared" si="36"/>
        <v>37.311999999999998</v>
      </c>
      <c r="W190" s="13">
        <f t="shared" si="37"/>
        <v>2.3319999999999999</v>
      </c>
      <c r="X190" s="127" t="s">
        <v>164</v>
      </c>
      <c r="Y190" s="130" t="s">
        <v>260</v>
      </c>
      <c r="Z190" s="133">
        <v>2</v>
      </c>
      <c r="AA190" s="135">
        <f t="shared" si="38"/>
        <v>0.2</v>
      </c>
      <c r="AB190" s="133">
        <v>4</v>
      </c>
      <c r="AC190" s="135">
        <f t="shared" si="39"/>
        <v>0.6</v>
      </c>
      <c r="AD190" s="136"/>
      <c r="AE190" s="134"/>
      <c r="AF190" s="103"/>
    </row>
    <row r="191" spans="1:32" ht="15.75" customHeight="1">
      <c r="A191" s="7" t="s">
        <v>19</v>
      </c>
      <c r="B191" s="7">
        <v>2015</v>
      </c>
      <c r="C191" s="9" t="s">
        <v>20</v>
      </c>
      <c r="D191" s="122">
        <v>0</v>
      </c>
      <c r="E191" s="73">
        <v>6</v>
      </c>
      <c r="F191" s="11"/>
      <c r="G191" s="11"/>
      <c r="H191" s="11"/>
      <c r="I191" s="11"/>
      <c r="J191" s="11"/>
      <c r="K191" s="11"/>
      <c r="L191" s="11"/>
      <c r="M191" s="11"/>
      <c r="N191" s="11"/>
      <c r="O191" s="11" t="s">
        <v>21</v>
      </c>
      <c r="P191" s="11">
        <v>0</v>
      </c>
      <c r="Q191" s="11" t="s">
        <v>197</v>
      </c>
      <c r="R191" s="137">
        <v>0.58299999999999996</v>
      </c>
      <c r="S191" s="13">
        <v>4</v>
      </c>
      <c r="T191" s="13">
        <v>16</v>
      </c>
      <c r="U191" s="13">
        <f t="shared" si="35"/>
        <v>64</v>
      </c>
      <c r="V191" s="13">
        <f t="shared" si="36"/>
        <v>37.311999999999998</v>
      </c>
      <c r="W191" s="13">
        <f t="shared" si="37"/>
        <v>2.3319999999999999</v>
      </c>
      <c r="X191" s="127" t="s">
        <v>164</v>
      </c>
      <c r="Y191" s="130" t="s">
        <v>260</v>
      </c>
      <c r="Z191" s="133">
        <v>2</v>
      </c>
      <c r="AA191" s="135">
        <f t="shared" si="38"/>
        <v>0.2</v>
      </c>
      <c r="AB191" s="133">
        <v>4</v>
      </c>
      <c r="AC191" s="135">
        <f t="shared" si="39"/>
        <v>0.6</v>
      </c>
      <c r="AD191" s="136"/>
      <c r="AE191" s="134"/>
      <c r="AF191" s="103"/>
    </row>
    <row r="192" spans="1:32" ht="15.75" customHeight="1">
      <c r="A192" s="7" t="s">
        <v>19</v>
      </c>
      <c r="B192" s="7">
        <v>2015</v>
      </c>
      <c r="C192" s="9" t="s">
        <v>20</v>
      </c>
      <c r="D192" s="122">
        <v>0</v>
      </c>
      <c r="E192" s="73">
        <v>1</v>
      </c>
      <c r="F192" s="11"/>
      <c r="G192" s="11"/>
      <c r="H192" s="11"/>
      <c r="I192" s="11"/>
      <c r="J192" s="11"/>
      <c r="K192" s="11"/>
      <c r="L192" s="11"/>
      <c r="M192" s="11"/>
      <c r="N192" s="11"/>
      <c r="O192" s="11" t="s">
        <v>21</v>
      </c>
      <c r="P192" s="11">
        <v>0</v>
      </c>
      <c r="Q192" s="11" t="s">
        <v>197</v>
      </c>
      <c r="R192" s="137">
        <v>0.58299999999999996</v>
      </c>
      <c r="S192" s="13">
        <v>4</v>
      </c>
      <c r="T192" s="13">
        <v>16</v>
      </c>
      <c r="U192" s="13">
        <f t="shared" si="35"/>
        <v>64</v>
      </c>
      <c r="V192" s="13">
        <f t="shared" si="36"/>
        <v>37.311999999999998</v>
      </c>
      <c r="W192" s="13">
        <f t="shared" si="37"/>
        <v>2.3319999999999999</v>
      </c>
      <c r="X192" s="127" t="s">
        <v>164</v>
      </c>
      <c r="Y192" s="130" t="s">
        <v>261</v>
      </c>
      <c r="Z192" s="133">
        <v>2</v>
      </c>
      <c r="AA192" s="135">
        <f t="shared" si="38"/>
        <v>0.2</v>
      </c>
      <c r="AB192" s="133">
        <v>5</v>
      </c>
      <c r="AC192" s="135">
        <f t="shared" si="39"/>
        <v>0.8</v>
      </c>
      <c r="AD192" s="136"/>
      <c r="AE192" s="134"/>
      <c r="AF192" s="103"/>
    </row>
    <row r="193" spans="1:32" ht="15.75" customHeight="1">
      <c r="A193" s="7" t="s">
        <v>19</v>
      </c>
      <c r="B193" s="7">
        <v>2015</v>
      </c>
      <c r="C193" s="9" t="s">
        <v>20</v>
      </c>
      <c r="D193" s="122">
        <v>0</v>
      </c>
      <c r="E193" s="73">
        <v>2</v>
      </c>
      <c r="F193" s="11"/>
      <c r="G193" s="11"/>
      <c r="H193" s="11"/>
      <c r="I193" s="11"/>
      <c r="J193" s="11"/>
      <c r="K193" s="11"/>
      <c r="L193" s="11"/>
      <c r="M193" s="11"/>
      <c r="N193" s="11"/>
      <c r="O193" s="11" t="s">
        <v>21</v>
      </c>
      <c r="P193" s="11">
        <v>0</v>
      </c>
      <c r="Q193" s="11" t="s">
        <v>197</v>
      </c>
      <c r="R193" s="137">
        <v>0.58299999999999996</v>
      </c>
      <c r="S193" s="13">
        <v>4</v>
      </c>
      <c r="T193" s="13">
        <v>16</v>
      </c>
      <c r="U193" s="13">
        <f t="shared" si="35"/>
        <v>64</v>
      </c>
      <c r="V193" s="13">
        <f t="shared" si="36"/>
        <v>37.311999999999998</v>
      </c>
      <c r="W193" s="13">
        <f t="shared" si="37"/>
        <v>2.3319999999999999</v>
      </c>
      <c r="X193" s="127" t="s">
        <v>164</v>
      </c>
      <c r="Y193" s="130" t="s">
        <v>261</v>
      </c>
      <c r="Z193" s="133">
        <v>3</v>
      </c>
      <c r="AA193" s="135">
        <f t="shared" si="38"/>
        <v>0.4</v>
      </c>
      <c r="AB193" s="133">
        <v>4</v>
      </c>
      <c r="AC193" s="135">
        <f t="shared" si="39"/>
        <v>0.6</v>
      </c>
      <c r="AD193" s="136"/>
      <c r="AE193" s="134"/>
      <c r="AF193" s="103"/>
    </row>
    <row r="194" spans="1:32" ht="15.75" customHeight="1">
      <c r="A194" s="7" t="s">
        <v>19</v>
      </c>
      <c r="B194" s="7">
        <v>2015</v>
      </c>
      <c r="C194" s="9" t="s">
        <v>20</v>
      </c>
      <c r="D194" s="122">
        <v>0</v>
      </c>
      <c r="E194" s="73">
        <v>3</v>
      </c>
      <c r="F194" s="11"/>
      <c r="G194" s="11"/>
      <c r="H194" s="11"/>
      <c r="I194" s="11"/>
      <c r="J194" s="11"/>
      <c r="K194" s="11"/>
      <c r="L194" s="11"/>
      <c r="M194" s="11"/>
      <c r="N194" s="11"/>
      <c r="O194" s="11" t="s">
        <v>21</v>
      </c>
      <c r="P194" s="11">
        <v>0</v>
      </c>
      <c r="Q194" s="11" t="s">
        <v>197</v>
      </c>
      <c r="R194" s="137">
        <v>0.58299999999999996</v>
      </c>
      <c r="S194" s="13">
        <v>4</v>
      </c>
      <c r="T194" s="13">
        <v>16</v>
      </c>
      <c r="U194" s="13">
        <f t="shared" si="35"/>
        <v>64</v>
      </c>
      <c r="V194" s="13">
        <f t="shared" si="36"/>
        <v>37.311999999999998</v>
      </c>
      <c r="W194" s="13">
        <f t="shared" si="37"/>
        <v>2.3319999999999999</v>
      </c>
      <c r="X194" s="127" t="s">
        <v>164</v>
      </c>
      <c r="Y194" s="130" t="s">
        <v>261</v>
      </c>
      <c r="Z194" s="133">
        <v>2</v>
      </c>
      <c r="AA194" s="135">
        <f t="shared" si="38"/>
        <v>0.2</v>
      </c>
      <c r="AB194" s="133">
        <v>4</v>
      </c>
      <c r="AC194" s="135">
        <f t="shared" si="39"/>
        <v>0.6</v>
      </c>
      <c r="AD194" s="136"/>
      <c r="AE194" s="134"/>
      <c r="AF194" s="103"/>
    </row>
    <row r="195" spans="1:32" ht="15.75" customHeight="1">
      <c r="A195" s="7" t="s">
        <v>19</v>
      </c>
      <c r="B195" s="7">
        <v>2015</v>
      </c>
      <c r="C195" s="9" t="s">
        <v>20</v>
      </c>
      <c r="D195" s="122">
        <v>0</v>
      </c>
      <c r="E195" s="73">
        <v>4</v>
      </c>
      <c r="F195" s="11"/>
      <c r="G195" s="11"/>
      <c r="H195" s="11"/>
      <c r="I195" s="11"/>
      <c r="J195" s="11"/>
      <c r="K195" s="11"/>
      <c r="L195" s="11"/>
      <c r="M195" s="11"/>
      <c r="N195" s="11"/>
      <c r="O195" s="11" t="s">
        <v>21</v>
      </c>
      <c r="P195" s="11">
        <v>0</v>
      </c>
      <c r="Q195" s="11" t="s">
        <v>197</v>
      </c>
      <c r="R195" s="137">
        <v>0.58299999999999996</v>
      </c>
      <c r="S195" s="13">
        <v>4</v>
      </c>
      <c r="T195" s="13">
        <v>16</v>
      </c>
      <c r="U195" s="13">
        <f t="shared" si="35"/>
        <v>64</v>
      </c>
      <c r="V195" s="13">
        <f t="shared" si="36"/>
        <v>37.311999999999998</v>
      </c>
      <c r="W195" s="13">
        <f t="shared" si="37"/>
        <v>2.3319999999999999</v>
      </c>
      <c r="X195" s="127" t="s">
        <v>164</v>
      </c>
      <c r="Y195" s="130" t="s">
        <v>261</v>
      </c>
      <c r="Z195" s="133">
        <v>2</v>
      </c>
      <c r="AA195" s="135">
        <f t="shared" si="38"/>
        <v>0.2</v>
      </c>
      <c r="AB195" s="133">
        <v>5</v>
      </c>
      <c r="AC195" s="135">
        <f t="shared" si="39"/>
        <v>0.8</v>
      </c>
      <c r="AD195" s="136"/>
      <c r="AE195" s="134"/>
      <c r="AF195" s="103"/>
    </row>
    <row r="196" spans="1:32" ht="15.75" customHeight="1">
      <c r="A196" s="7" t="s">
        <v>19</v>
      </c>
      <c r="B196" s="7">
        <v>2015</v>
      </c>
      <c r="C196" s="9" t="s">
        <v>20</v>
      </c>
      <c r="D196" s="122">
        <v>0</v>
      </c>
      <c r="E196" s="73">
        <v>5</v>
      </c>
      <c r="F196" s="11"/>
      <c r="G196" s="11"/>
      <c r="H196" s="11"/>
      <c r="I196" s="11"/>
      <c r="J196" s="11"/>
      <c r="K196" s="11"/>
      <c r="L196" s="11"/>
      <c r="M196" s="11"/>
      <c r="N196" s="11"/>
      <c r="O196" s="11" t="s">
        <v>21</v>
      </c>
      <c r="P196" s="11">
        <v>0</v>
      </c>
      <c r="Q196" s="11" t="s">
        <v>197</v>
      </c>
      <c r="R196" s="137">
        <v>0.58299999999999996</v>
      </c>
      <c r="S196" s="13">
        <v>4</v>
      </c>
      <c r="T196" s="13">
        <v>16</v>
      </c>
      <c r="U196" s="13">
        <f t="shared" si="35"/>
        <v>64</v>
      </c>
      <c r="V196" s="13">
        <f t="shared" si="36"/>
        <v>37.311999999999998</v>
      </c>
      <c r="W196" s="13">
        <f t="shared" si="37"/>
        <v>2.3319999999999999</v>
      </c>
      <c r="X196" s="127" t="s">
        <v>164</v>
      </c>
      <c r="Y196" s="130" t="s">
        <v>261</v>
      </c>
      <c r="Z196" s="133">
        <v>3</v>
      </c>
      <c r="AA196" s="135">
        <f t="shared" si="38"/>
        <v>0.4</v>
      </c>
      <c r="AB196" s="133">
        <v>5</v>
      </c>
      <c r="AC196" s="135">
        <f t="shared" si="39"/>
        <v>0.8</v>
      </c>
      <c r="AD196" s="136"/>
      <c r="AE196" s="134"/>
      <c r="AF196" s="103"/>
    </row>
    <row r="197" spans="1:32" ht="15.75" customHeight="1">
      <c r="A197" s="7" t="s">
        <v>19</v>
      </c>
      <c r="B197" s="7">
        <v>2015</v>
      </c>
      <c r="C197" s="9" t="s">
        <v>20</v>
      </c>
      <c r="D197" s="122">
        <v>0</v>
      </c>
      <c r="E197" s="73">
        <v>6</v>
      </c>
      <c r="F197" s="11"/>
      <c r="G197" s="11"/>
      <c r="H197" s="11"/>
      <c r="I197" s="11"/>
      <c r="J197" s="11"/>
      <c r="K197" s="11"/>
      <c r="L197" s="11"/>
      <c r="M197" s="11"/>
      <c r="N197" s="11"/>
      <c r="O197" s="11" t="s">
        <v>21</v>
      </c>
      <c r="P197" s="11">
        <v>0</v>
      </c>
      <c r="Q197" s="11" t="s">
        <v>197</v>
      </c>
      <c r="R197" s="137">
        <v>0.58299999999999996</v>
      </c>
      <c r="S197" s="13">
        <v>4</v>
      </c>
      <c r="T197" s="13">
        <v>16</v>
      </c>
      <c r="U197" s="13">
        <f t="shared" si="35"/>
        <v>64</v>
      </c>
      <c r="V197" s="13">
        <f t="shared" si="36"/>
        <v>37.311999999999998</v>
      </c>
      <c r="W197" s="13">
        <f t="shared" si="37"/>
        <v>2.3319999999999999</v>
      </c>
      <c r="X197" s="127" t="s">
        <v>164</v>
      </c>
      <c r="Y197" s="130" t="s">
        <v>261</v>
      </c>
      <c r="Z197" s="133">
        <v>2</v>
      </c>
      <c r="AA197" s="135">
        <f t="shared" si="38"/>
        <v>0.2</v>
      </c>
      <c r="AB197" s="133">
        <v>4</v>
      </c>
      <c r="AC197" s="135">
        <f t="shared" si="39"/>
        <v>0.6</v>
      </c>
      <c r="AD197" s="136"/>
      <c r="AE197" s="134"/>
      <c r="AF197" s="103"/>
    </row>
    <row r="198" spans="1:32" ht="15.75" customHeight="1">
      <c r="A198" s="7" t="s">
        <v>19</v>
      </c>
      <c r="B198" s="7">
        <v>2015</v>
      </c>
      <c r="C198" s="9" t="s">
        <v>20</v>
      </c>
      <c r="D198" s="122">
        <v>0</v>
      </c>
      <c r="E198" s="73">
        <v>1</v>
      </c>
      <c r="F198" s="11"/>
      <c r="G198" s="11"/>
      <c r="H198" s="11"/>
      <c r="I198" s="11"/>
      <c r="J198" s="11"/>
      <c r="K198" s="11"/>
      <c r="L198" s="11"/>
      <c r="M198" s="11"/>
      <c r="N198" s="11"/>
      <c r="O198" s="11" t="s">
        <v>21</v>
      </c>
      <c r="P198" s="11">
        <v>0</v>
      </c>
      <c r="Q198" s="11" t="s">
        <v>197</v>
      </c>
      <c r="R198" s="137">
        <v>0.58299999999999996</v>
      </c>
      <c r="S198" s="13">
        <v>4</v>
      </c>
      <c r="T198" s="13">
        <v>16</v>
      </c>
      <c r="U198" s="13">
        <f t="shared" si="35"/>
        <v>64</v>
      </c>
      <c r="V198" s="13">
        <f t="shared" si="36"/>
        <v>37.311999999999998</v>
      </c>
      <c r="W198" s="13">
        <f t="shared" si="37"/>
        <v>2.3319999999999999</v>
      </c>
      <c r="X198" s="127" t="s">
        <v>164</v>
      </c>
      <c r="Y198" s="130" t="s">
        <v>262</v>
      </c>
      <c r="Z198" s="133">
        <v>1</v>
      </c>
      <c r="AA198" s="135">
        <f t="shared" si="38"/>
        <v>0</v>
      </c>
      <c r="AB198" s="133">
        <v>5</v>
      </c>
      <c r="AC198" s="135">
        <f t="shared" si="39"/>
        <v>0.8</v>
      </c>
      <c r="AD198" s="136"/>
      <c r="AE198" s="134"/>
      <c r="AF198" s="103"/>
    </row>
    <row r="199" spans="1:32" ht="15.75" customHeight="1">
      <c r="A199" s="7" t="s">
        <v>19</v>
      </c>
      <c r="B199" s="7">
        <v>2015</v>
      </c>
      <c r="C199" s="9" t="s">
        <v>20</v>
      </c>
      <c r="D199" s="122">
        <v>0</v>
      </c>
      <c r="E199" s="73">
        <v>2</v>
      </c>
      <c r="F199" s="11"/>
      <c r="G199" s="11"/>
      <c r="H199" s="11"/>
      <c r="I199" s="11"/>
      <c r="J199" s="11"/>
      <c r="K199" s="11"/>
      <c r="L199" s="11"/>
      <c r="M199" s="11"/>
      <c r="N199" s="11"/>
      <c r="O199" s="11" t="s">
        <v>21</v>
      </c>
      <c r="P199" s="11">
        <v>0</v>
      </c>
      <c r="Q199" s="11" t="s">
        <v>197</v>
      </c>
      <c r="R199" s="137">
        <v>0.58299999999999996</v>
      </c>
      <c r="S199" s="13">
        <v>4</v>
      </c>
      <c r="T199" s="13">
        <v>16</v>
      </c>
      <c r="U199" s="13">
        <f t="shared" si="35"/>
        <v>64</v>
      </c>
      <c r="V199" s="13">
        <f t="shared" si="36"/>
        <v>37.311999999999998</v>
      </c>
      <c r="W199" s="13">
        <f t="shared" si="37"/>
        <v>2.3319999999999999</v>
      </c>
      <c r="X199" s="127" t="s">
        <v>164</v>
      </c>
      <c r="Y199" s="130" t="s">
        <v>262</v>
      </c>
      <c r="Z199" s="133">
        <v>4</v>
      </c>
      <c r="AA199" s="135">
        <f t="shared" si="38"/>
        <v>0.6</v>
      </c>
      <c r="AB199" s="133">
        <v>5</v>
      </c>
      <c r="AC199" s="135">
        <f t="shared" si="39"/>
        <v>0.8</v>
      </c>
      <c r="AD199" s="136"/>
      <c r="AE199" s="134"/>
      <c r="AF199" s="103"/>
    </row>
    <row r="200" spans="1:32" ht="15.75" customHeight="1">
      <c r="A200" s="7" t="s">
        <v>19</v>
      </c>
      <c r="B200" s="7">
        <v>2015</v>
      </c>
      <c r="C200" s="9" t="s">
        <v>20</v>
      </c>
      <c r="D200" s="122">
        <v>0</v>
      </c>
      <c r="E200" s="73">
        <v>3</v>
      </c>
      <c r="F200" s="11"/>
      <c r="G200" s="11"/>
      <c r="H200" s="11"/>
      <c r="I200" s="11"/>
      <c r="J200" s="11"/>
      <c r="K200" s="11"/>
      <c r="L200" s="11"/>
      <c r="M200" s="11"/>
      <c r="N200" s="11"/>
      <c r="O200" s="11" t="s">
        <v>21</v>
      </c>
      <c r="P200" s="11">
        <v>0</v>
      </c>
      <c r="Q200" s="11" t="s">
        <v>197</v>
      </c>
      <c r="R200" s="137">
        <v>0.58299999999999996</v>
      </c>
      <c r="S200" s="13">
        <v>4</v>
      </c>
      <c r="T200" s="13">
        <v>16</v>
      </c>
      <c r="U200" s="13">
        <f t="shared" si="35"/>
        <v>64</v>
      </c>
      <c r="V200" s="13">
        <f t="shared" si="36"/>
        <v>37.311999999999998</v>
      </c>
      <c r="W200" s="13">
        <f t="shared" si="37"/>
        <v>2.3319999999999999</v>
      </c>
      <c r="X200" s="127" t="s">
        <v>164</v>
      </c>
      <c r="Y200" s="130" t="s">
        <v>262</v>
      </c>
      <c r="Z200" s="133">
        <v>1</v>
      </c>
      <c r="AA200" s="135">
        <f t="shared" si="38"/>
        <v>0</v>
      </c>
      <c r="AB200" s="133">
        <v>2</v>
      </c>
      <c r="AC200" s="135">
        <f t="shared" si="39"/>
        <v>0.2</v>
      </c>
      <c r="AD200" s="136"/>
      <c r="AE200" s="134"/>
      <c r="AF200" s="103"/>
    </row>
    <row r="201" spans="1:32" ht="15.75" customHeight="1">
      <c r="A201" s="7" t="s">
        <v>19</v>
      </c>
      <c r="B201" s="7">
        <v>2015</v>
      </c>
      <c r="C201" s="9" t="s">
        <v>20</v>
      </c>
      <c r="D201" s="122">
        <v>0</v>
      </c>
      <c r="E201" s="73">
        <v>4</v>
      </c>
      <c r="F201" s="11"/>
      <c r="G201" s="11"/>
      <c r="H201" s="11"/>
      <c r="I201" s="11"/>
      <c r="J201" s="11"/>
      <c r="K201" s="11"/>
      <c r="L201" s="11"/>
      <c r="M201" s="11"/>
      <c r="N201" s="11"/>
      <c r="O201" s="11" t="s">
        <v>21</v>
      </c>
      <c r="P201" s="11">
        <v>0</v>
      </c>
      <c r="Q201" s="11" t="s">
        <v>197</v>
      </c>
      <c r="R201" s="137">
        <v>0.58299999999999996</v>
      </c>
      <c r="S201" s="13">
        <v>4</v>
      </c>
      <c r="T201" s="13">
        <v>16</v>
      </c>
      <c r="U201" s="13">
        <f t="shared" si="35"/>
        <v>64</v>
      </c>
      <c r="V201" s="13">
        <f t="shared" si="36"/>
        <v>37.311999999999998</v>
      </c>
      <c r="W201" s="13">
        <f t="shared" si="37"/>
        <v>2.3319999999999999</v>
      </c>
      <c r="X201" s="127" t="s">
        <v>164</v>
      </c>
      <c r="Y201" s="130" t="s">
        <v>262</v>
      </c>
      <c r="Z201" s="133">
        <v>1</v>
      </c>
      <c r="AA201" s="135">
        <f t="shared" si="38"/>
        <v>0</v>
      </c>
      <c r="AB201" s="133">
        <v>5</v>
      </c>
      <c r="AC201" s="135">
        <f t="shared" si="39"/>
        <v>0.8</v>
      </c>
      <c r="AD201" s="136"/>
      <c r="AE201" s="134"/>
      <c r="AF201" s="103"/>
    </row>
    <row r="202" spans="1:32" ht="15.75" customHeight="1">
      <c r="A202" s="7" t="s">
        <v>19</v>
      </c>
      <c r="B202" s="7">
        <v>2015</v>
      </c>
      <c r="C202" s="9" t="s">
        <v>20</v>
      </c>
      <c r="D202" s="122">
        <v>0</v>
      </c>
      <c r="E202" s="73">
        <v>5</v>
      </c>
      <c r="F202" s="11"/>
      <c r="G202" s="11"/>
      <c r="H202" s="11"/>
      <c r="I202" s="11"/>
      <c r="J202" s="11"/>
      <c r="K202" s="11"/>
      <c r="L202" s="11"/>
      <c r="M202" s="11"/>
      <c r="N202" s="11"/>
      <c r="O202" s="11" t="s">
        <v>21</v>
      </c>
      <c r="P202" s="11">
        <v>0</v>
      </c>
      <c r="Q202" s="11" t="s">
        <v>197</v>
      </c>
      <c r="R202" s="137">
        <v>0.58299999999999996</v>
      </c>
      <c r="S202" s="13">
        <v>4</v>
      </c>
      <c r="T202" s="13">
        <v>16</v>
      </c>
      <c r="U202" s="13">
        <f t="shared" si="35"/>
        <v>64</v>
      </c>
      <c r="V202" s="13">
        <f t="shared" si="36"/>
        <v>37.311999999999998</v>
      </c>
      <c r="W202" s="13">
        <f t="shared" si="37"/>
        <v>2.3319999999999999</v>
      </c>
      <c r="X202" s="127" t="s">
        <v>164</v>
      </c>
      <c r="Y202" s="130" t="s">
        <v>262</v>
      </c>
      <c r="Z202" s="133">
        <v>3</v>
      </c>
      <c r="AA202" s="135">
        <f t="shared" si="38"/>
        <v>0.4</v>
      </c>
      <c r="AB202" s="133">
        <v>5</v>
      </c>
      <c r="AC202" s="135">
        <f t="shared" si="39"/>
        <v>0.8</v>
      </c>
      <c r="AD202" s="136"/>
      <c r="AE202" s="134"/>
      <c r="AF202" s="103"/>
    </row>
    <row r="203" spans="1:32" ht="15.75" customHeight="1">
      <c r="A203" s="7" t="s">
        <v>19</v>
      </c>
      <c r="B203" s="7">
        <v>2015</v>
      </c>
      <c r="C203" s="9" t="s">
        <v>20</v>
      </c>
      <c r="D203" s="122">
        <v>0</v>
      </c>
      <c r="E203" s="73">
        <v>6</v>
      </c>
      <c r="F203" s="11"/>
      <c r="G203" s="11"/>
      <c r="H203" s="11"/>
      <c r="I203" s="11"/>
      <c r="J203" s="11"/>
      <c r="K203" s="11"/>
      <c r="L203" s="11"/>
      <c r="M203" s="11"/>
      <c r="N203" s="11"/>
      <c r="O203" s="11" t="s">
        <v>21</v>
      </c>
      <c r="P203" s="11">
        <v>0</v>
      </c>
      <c r="Q203" s="11" t="s">
        <v>197</v>
      </c>
      <c r="R203" s="137">
        <v>0.58299999999999996</v>
      </c>
      <c r="S203" s="13">
        <v>4</v>
      </c>
      <c r="T203" s="13">
        <v>16</v>
      </c>
      <c r="U203" s="13">
        <f t="shared" si="35"/>
        <v>64</v>
      </c>
      <c r="V203" s="13">
        <f t="shared" si="36"/>
        <v>37.311999999999998</v>
      </c>
      <c r="W203" s="13">
        <f t="shared" si="37"/>
        <v>2.3319999999999999</v>
      </c>
      <c r="X203" s="127" t="s">
        <v>164</v>
      </c>
      <c r="Y203" s="130" t="s">
        <v>262</v>
      </c>
      <c r="Z203" s="133">
        <v>2</v>
      </c>
      <c r="AA203" s="135">
        <f t="shared" si="38"/>
        <v>0.2</v>
      </c>
      <c r="AB203" s="133">
        <v>4</v>
      </c>
      <c r="AC203" s="135">
        <f t="shared" si="39"/>
        <v>0.6</v>
      </c>
      <c r="AD203" s="136"/>
      <c r="AE203" s="134"/>
      <c r="AF203" s="103"/>
    </row>
    <row r="204" spans="1:32" ht="15.75" customHeight="1">
      <c r="A204" s="7" t="s">
        <v>19</v>
      </c>
      <c r="B204" s="7">
        <v>2015</v>
      </c>
      <c r="C204" s="9" t="s">
        <v>20</v>
      </c>
      <c r="D204" s="122">
        <v>0</v>
      </c>
      <c r="E204" s="73">
        <v>1</v>
      </c>
      <c r="F204" s="11"/>
      <c r="G204" s="11"/>
      <c r="H204" s="11"/>
      <c r="I204" s="11"/>
      <c r="J204" s="11"/>
      <c r="K204" s="11"/>
      <c r="L204" s="11"/>
      <c r="M204" s="11"/>
      <c r="N204" s="11"/>
      <c r="O204" s="11" t="s">
        <v>21</v>
      </c>
      <c r="P204" s="11">
        <v>0</v>
      </c>
      <c r="Q204" s="11" t="s">
        <v>197</v>
      </c>
      <c r="R204" s="137">
        <v>0.58299999999999996</v>
      </c>
      <c r="S204" s="13">
        <v>4</v>
      </c>
      <c r="T204" s="13">
        <v>16</v>
      </c>
      <c r="U204" s="13">
        <f t="shared" si="35"/>
        <v>64</v>
      </c>
      <c r="V204" s="13">
        <f t="shared" si="36"/>
        <v>37.311999999999998</v>
      </c>
      <c r="W204" s="13">
        <f t="shared" si="37"/>
        <v>2.3319999999999999</v>
      </c>
      <c r="X204" s="127" t="s">
        <v>164</v>
      </c>
      <c r="Y204" s="130" t="s">
        <v>263</v>
      </c>
      <c r="Z204" s="133">
        <v>2</v>
      </c>
      <c r="AA204" s="135">
        <f t="shared" si="38"/>
        <v>0.2</v>
      </c>
      <c r="AB204" s="133">
        <v>5</v>
      </c>
      <c r="AC204" s="135">
        <f t="shared" si="39"/>
        <v>0.8</v>
      </c>
      <c r="AD204" s="136"/>
      <c r="AE204" s="134"/>
      <c r="AF204" s="103"/>
    </row>
    <row r="205" spans="1:32" ht="15.75" customHeight="1">
      <c r="A205" s="7" t="s">
        <v>19</v>
      </c>
      <c r="B205" s="7">
        <v>2015</v>
      </c>
      <c r="C205" s="9" t="s">
        <v>20</v>
      </c>
      <c r="D205" s="122">
        <v>0</v>
      </c>
      <c r="E205" s="73">
        <v>2</v>
      </c>
      <c r="F205" s="11"/>
      <c r="G205" s="11"/>
      <c r="H205" s="11"/>
      <c r="I205" s="11"/>
      <c r="J205" s="11"/>
      <c r="K205" s="11"/>
      <c r="L205" s="11"/>
      <c r="M205" s="11"/>
      <c r="N205" s="11"/>
      <c r="O205" s="11" t="s">
        <v>21</v>
      </c>
      <c r="P205" s="11">
        <v>0</v>
      </c>
      <c r="Q205" s="11" t="s">
        <v>197</v>
      </c>
      <c r="R205" s="137">
        <v>0.58299999999999996</v>
      </c>
      <c r="S205" s="13">
        <v>4</v>
      </c>
      <c r="T205" s="13">
        <v>16</v>
      </c>
      <c r="U205" s="13">
        <f t="shared" si="35"/>
        <v>64</v>
      </c>
      <c r="V205" s="13">
        <f t="shared" si="36"/>
        <v>37.311999999999998</v>
      </c>
      <c r="W205" s="13">
        <f t="shared" si="37"/>
        <v>2.3319999999999999</v>
      </c>
      <c r="X205" s="127" t="s">
        <v>164</v>
      </c>
      <c r="Y205" s="130" t="s">
        <v>263</v>
      </c>
      <c r="Z205" s="133">
        <v>3</v>
      </c>
      <c r="AA205" s="135">
        <f t="shared" si="38"/>
        <v>0.4</v>
      </c>
      <c r="AB205" s="133">
        <v>5</v>
      </c>
      <c r="AC205" s="135">
        <f t="shared" si="39"/>
        <v>0.8</v>
      </c>
      <c r="AD205" s="136"/>
      <c r="AE205" s="134"/>
      <c r="AF205" s="103"/>
    </row>
    <row r="206" spans="1:32" ht="15.75" customHeight="1">
      <c r="A206" s="7" t="s">
        <v>19</v>
      </c>
      <c r="B206" s="7">
        <v>2015</v>
      </c>
      <c r="C206" s="9" t="s">
        <v>20</v>
      </c>
      <c r="D206" s="122">
        <v>0</v>
      </c>
      <c r="E206" s="73">
        <v>3</v>
      </c>
      <c r="F206" s="11"/>
      <c r="G206" s="11"/>
      <c r="H206" s="11"/>
      <c r="I206" s="11"/>
      <c r="J206" s="11"/>
      <c r="K206" s="11"/>
      <c r="L206" s="11"/>
      <c r="M206" s="11"/>
      <c r="N206" s="11"/>
      <c r="O206" s="11" t="s">
        <v>21</v>
      </c>
      <c r="P206" s="11">
        <v>0</v>
      </c>
      <c r="Q206" s="11" t="s">
        <v>197</v>
      </c>
      <c r="R206" s="137">
        <v>0.58299999999999996</v>
      </c>
      <c r="S206" s="13">
        <v>4</v>
      </c>
      <c r="T206" s="13">
        <v>16</v>
      </c>
      <c r="U206" s="13">
        <f t="shared" si="35"/>
        <v>64</v>
      </c>
      <c r="V206" s="13">
        <f t="shared" si="36"/>
        <v>37.311999999999998</v>
      </c>
      <c r="W206" s="13">
        <f t="shared" si="37"/>
        <v>2.3319999999999999</v>
      </c>
      <c r="X206" s="127" t="s">
        <v>164</v>
      </c>
      <c r="Y206" s="130" t="s">
        <v>263</v>
      </c>
      <c r="Z206" s="133">
        <v>1</v>
      </c>
      <c r="AA206" s="135">
        <f t="shared" si="38"/>
        <v>0</v>
      </c>
      <c r="AB206" s="133">
        <v>5</v>
      </c>
      <c r="AC206" s="135">
        <f t="shared" si="39"/>
        <v>0.8</v>
      </c>
      <c r="AD206" s="136"/>
      <c r="AE206" s="134"/>
      <c r="AF206" s="103"/>
    </row>
    <row r="207" spans="1:32" ht="15.75" customHeight="1">
      <c r="A207" s="7" t="s">
        <v>19</v>
      </c>
      <c r="B207" s="7">
        <v>2015</v>
      </c>
      <c r="C207" s="9" t="s">
        <v>20</v>
      </c>
      <c r="D207" s="122">
        <v>0</v>
      </c>
      <c r="E207" s="73">
        <v>4</v>
      </c>
      <c r="F207" s="11"/>
      <c r="G207" s="11"/>
      <c r="H207" s="11"/>
      <c r="I207" s="11"/>
      <c r="J207" s="11"/>
      <c r="K207" s="11"/>
      <c r="L207" s="11"/>
      <c r="M207" s="11"/>
      <c r="N207" s="11"/>
      <c r="O207" s="11" t="s">
        <v>21</v>
      </c>
      <c r="P207" s="11">
        <v>0</v>
      </c>
      <c r="Q207" s="11" t="s">
        <v>197</v>
      </c>
      <c r="R207" s="137">
        <v>0.58299999999999996</v>
      </c>
      <c r="S207" s="13">
        <v>4</v>
      </c>
      <c r="T207" s="13">
        <v>16</v>
      </c>
      <c r="U207" s="13">
        <f t="shared" si="35"/>
        <v>64</v>
      </c>
      <c r="V207" s="13">
        <f t="shared" si="36"/>
        <v>37.311999999999998</v>
      </c>
      <c r="W207" s="13">
        <f t="shared" si="37"/>
        <v>2.3319999999999999</v>
      </c>
      <c r="X207" s="127" t="s">
        <v>164</v>
      </c>
      <c r="Y207" s="130" t="s">
        <v>263</v>
      </c>
      <c r="Z207" s="133">
        <v>1</v>
      </c>
      <c r="AA207" s="135">
        <f t="shared" si="38"/>
        <v>0</v>
      </c>
      <c r="AB207" s="133">
        <v>4</v>
      </c>
      <c r="AC207" s="135">
        <f t="shared" si="39"/>
        <v>0.6</v>
      </c>
      <c r="AD207" s="136"/>
      <c r="AE207" s="134"/>
      <c r="AF207" s="103"/>
    </row>
    <row r="208" spans="1:32" ht="15.75" customHeight="1">
      <c r="A208" s="7" t="s">
        <v>19</v>
      </c>
      <c r="B208" s="7">
        <v>2015</v>
      </c>
      <c r="C208" s="9" t="s">
        <v>20</v>
      </c>
      <c r="D208" s="122">
        <v>0</v>
      </c>
      <c r="E208" s="73">
        <v>5</v>
      </c>
      <c r="F208" s="11"/>
      <c r="G208" s="11"/>
      <c r="H208" s="11"/>
      <c r="I208" s="11"/>
      <c r="J208" s="11"/>
      <c r="K208" s="11"/>
      <c r="L208" s="11"/>
      <c r="M208" s="11"/>
      <c r="N208" s="11"/>
      <c r="O208" s="11" t="s">
        <v>21</v>
      </c>
      <c r="P208" s="11">
        <v>0</v>
      </c>
      <c r="Q208" s="11" t="s">
        <v>197</v>
      </c>
      <c r="R208" s="137">
        <v>0.58299999999999996</v>
      </c>
      <c r="S208" s="13">
        <v>4</v>
      </c>
      <c r="T208" s="13">
        <v>16</v>
      </c>
      <c r="U208" s="13">
        <f t="shared" si="35"/>
        <v>64</v>
      </c>
      <c r="V208" s="13">
        <f t="shared" si="36"/>
        <v>37.311999999999998</v>
      </c>
      <c r="W208" s="13">
        <f t="shared" si="37"/>
        <v>2.3319999999999999</v>
      </c>
      <c r="X208" s="127" t="s">
        <v>164</v>
      </c>
      <c r="Y208" s="130" t="s">
        <v>263</v>
      </c>
      <c r="Z208" s="133">
        <v>1</v>
      </c>
      <c r="AA208" s="135">
        <f t="shared" si="38"/>
        <v>0</v>
      </c>
      <c r="AB208" s="133">
        <v>4</v>
      </c>
      <c r="AC208" s="135">
        <f t="shared" si="39"/>
        <v>0.6</v>
      </c>
      <c r="AD208" s="136"/>
      <c r="AE208" s="134"/>
      <c r="AF208" s="103"/>
    </row>
    <row r="209" spans="1:32" ht="15.75" customHeight="1">
      <c r="A209" s="7" t="s">
        <v>19</v>
      </c>
      <c r="B209" s="7">
        <v>2015</v>
      </c>
      <c r="C209" s="9" t="s">
        <v>20</v>
      </c>
      <c r="D209" s="122">
        <v>0</v>
      </c>
      <c r="E209" s="73">
        <v>6</v>
      </c>
      <c r="F209" s="11"/>
      <c r="G209" s="11"/>
      <c r="H209" s="11"/>
      <c r="I209" s="11"/>
      <c r="J209" s="11"/>
      <c r="K209" s="11"/>
      <c r="L209" s="11"/>
      <c r="M209" s="11"/>
      <c r="N209" s="11"/>
      <c r="O209" s="11" t="s">
        <v>21</v>
      </c>
      <c r="P209" s="11">
        <v>0</v>
      </c>
      <c r="Q209" s="11" t="s">
        <v>197</v>
      </c>
      <c r="R209" s="137">
        <v>0.58299999999999996</v>
      </c>
      <c r="S209" s="13">
        <v>4</v>
      </c>
      <c r="T209" s="13">
        <v>16</v>
      </c>
      <c r="U209" s="13">
        <f t="shared" si="35"/>
        <v>64</v>
      </c>
      <c r="V209" s="13">
        <f t="shared" si="36"/>
        <v>37.311999999999998</v>
      </c>
      <c r="W209" s="13">
        <f t="shared" si="37"/>
        <v>2.3319999999999999</v>
      </c>
      <c r="X209" s="127" t="s">
        <v>164</v>
      </c>
      <c r="Y209" s="130" t="s">
        <v>263</v>
      </c>
      <c r="Z209" s="133">
        <v>1</v>
      </c>
      <c r="AA209" s="135">
        <f t="shared" si="38"/>
        <v>0</v>
      </c>
      <c r="AB209" s="133">
        <v>2</v>
      </c>
      <c r="AC209" s="135">
        <f t="shared" si="39"/>
        <v>0.2</v>
      </c>
      <c r="AD209" s="136"/>
      <c r="AE209" s="134"/>
      <c r="AF209" s="103"/>
    </row>
    <row r="210" spans="1:32" ht="15.75" customHeight="1">
      <c r="A210" s="7" t="s">
        <v>19</v>
      </c>
      <c r="B210" s="7">
        <v>2015</v>
      </c>
      <c r="C210" s="9" t="s">
        <v>20</v>
      </c>
      <c r="D210" s="122">
        <v>0</v>
      </c>
      <c r="E210" s="73">
        <v>1</v>
      </c>
      <c r="F210" s="11"/>
      <c r="G210" s="11"/>
      <c r="H210" s="11"/>
      <c r="I210" s="11"/>
      <c r="J210" s="11"/>
      <c r="K210" s="11"/>
      <c r="L210" s="11"/>
      <c r="M210" s="11"/>
      <c r="N210" s="11"/>
      <c r="O210" s="11" t="s">
        <v>21</v>
      </c>
      <c r="P210" s="11">
        <v>0</v>
      </c>
      <c r="Q210" s="11" t="s">
        <v>197</v>
      </c>
      <c r="R210" s="137">
        <v>0.58299999999999996</v>
      </c>
      <c r="S210" s="13">
        <v>4</v>
      </c>
      <c r="T210" s="13">
        <v>16</v>
      </c>
      <c r="U210" s="13">
        <f t="shared" si="35"/>
        <v>64</v>
      </c>
      <c r="V210" s="13">
        <f t="shared" si="36"/>
        <v>37.311999999999998</v>
      </c>
      <c r="W210" s="13">
        <f t="shared" si="37"/>
        <v>2.3319999999999999</v>
      </c>
      <c r="X210" s="127" t="s">
        <v>164</v>
      </c>
      <c r="Y210" s="130" t="s">
        <v>264</v>
      </c>
      <c r="Z210" s="133">
        <v>1</v>
      </c>
      <c r="AA210" s="135">
        <f t="shared" si="38"/>
        <v>0</v>
      </c>
      <c r="AB210" s="133">
        <v>4</v>
      </c>
      <c r="AC210" s="135">
        <f t="shared" si="39"/>
        <v>0.6</v>
      </c>
      <c r="AD210" s="136"/>
      <c r="AE210" s="134"/>
      <c r="AF210" s="103"/>
    </row>
    <row r="211" spans="1:32" ht="15.75" customHeight="1">
      <c r="A211" s="7" t="s">
        <v>19</v>
      </c>
      <c r="B211" s="7">
        <v>2015</v>
      </c>
      <c r="C211" s="9" t="s">
        <v>20</v>
      </c>
      <c r="D211" s="122">
        <v>0</v>
      </c>
      <c r="E211" s="73">
        <v>2</v>
      </c>
      <c r="F211" s="11"/>
      <c r="G211" s="11"/>
      <c r="H211" s="11"/>
      <c r="I211" s="11"/>
      <c r="J211" s="11"/>
      <c r="K211" s="11"/>
      <c r="L211" s="11"/>
      <c r="M211" s="11"/>
      <c r="N211" s="11"/>
      <c r="O211" s="11" t="s">
        <v>21</v>
      </c>
      <c r="P211" s="11">
        <v>0</v>
      </c>
      <c r="Q211" s="11" t="s">
        <v>197</v>
      </c>
      <c r="R211" s="137">
        <v>0.58299999999999996</v>
      </c>
      <c r="S211" s="13">
        <v>4</v>
      </c>
      <c r="T211" s="13">
        <v>16</v>
      </c>
      <c r="U211" s="13">
        <f t="shared" si="35"/>
        <v>64</v>
      </c>
      <c r="V211" s="13">
        <f t="shared" si="36"/>
        <v>37.311999999999998</v>
      </c>
      <c r="W211" s="13">
        <f t="shared" si="37"/>
        <v>2.3319999999999999</v>
      </c>
      <c r="X211" s="127" t="s">
        <v>164</v>
      </c>
      <c r="Y211" s="130" t="s">
        <v>264</v>
      </c>
      <c r="Z211" s="133">
        <v>3</v>
      </c>
      <c r="AA211" s="135">
        <f t="shared" si="38"/>
        <v>0.4</v>
      </c>
      <c r="AB211" s="133">
        <v>4</v>
      </c>
      <c r="AC211" s="135">
        <f t="shared" si="39"/>
        <v>0.6</v>
      </c>
      <c r="AD211" s="136"/>
      <c r="AE211" s="134"/>
      <c r="AF211" s="103"/>
    </row>
    <row r="212" spans="1:32" ht="15.75" customHeight="1">
      <c r="A212" s="7" t="s">
        <v>19</v>
      </c>
      <c r="B212" s="7">
        <v>2015</v>
      </c>
      <c r="C212" s="9" t="s">
        <v>20</v>
      </c>
      <c r="D212" s="122">
        <v>0</v>
      </c>
      <c r="E212" s="73">
        <v>3</v>
      </c>
      <c r="F212" s="11"/>
      <c r="G212" s="11"/>
      <c r="H212" s="11"/>
      <c r="I212" s="11"/>
      <c r="J212" s="11"/>
      <c r="K212" s="11"/>
      <c r="L212" s="11"/>
      <c r="M212" s="11"/>
      <c r="N212" s="11"/>
      <c r="O212" s="11" t="s">
        <v>21</v>
      </c>
      <c r="P212" s="11">
        <v>0</v>
      </c>
      <c r="Q212" s="11" t="s">
        <v>197</v>
      </c>
      <c r="R212" s="137">
        <v>0.58299999999999996</v>
      </c>
      <c r="S212" s="13">
        <v>4</v>
      </c>
      <c r="T212" s="13">
        <v>16</v>
      </c>
      <c r="U212" s="13">
        <f t="shared" si="35"/>
        <v>64</v>
      </c>
      <c r="V212" s="13">
        <f t="shared" si="36"/>
        <v>37.311999999999998</v>
      </c>
      <c r="W212" s="13">
        <f t="shared" si="37"/>
        <v>2.3319999999999999</v>
      </c>
      <c r="X212" s="127" t="s">
        <v>164</v>
      </c>
      <c r="Y212" s="130" t="s">
        <v>264</v>
      </c>
      <c r="Z212" s="133">
        <v>1</v>
      </c>
      <c r="AA212" s="135">
        <f t="shared" si="38"/>
        <v>0</v>
      </c>
      <c r="AB212" s="133">
        <v>2</v>
      </c>
      <c r="AC212" s="135">
        <f t="shared" si="39"/>
        <v>0.2</v>
      </c>
      <c r="AD212" s="136"/>
      <c r="AE212" s="134"/>
      <c r="AF212" s="103"/>
    </row>
    <row r="213" spans="1:32" ht="15.75" customHeight="1">
      <c r="A213" s="7" t="s">
        <v>19</v>
      </c>
      <c r="B213" s="7">
        <v>2015</v>
      </c>
      <c r="C213" s="9" t="s">
        <v>20</v>
      </c>
      <c r="D213" s="122">
        <v>0</v>
      </c>
      <c r="E213" s="73">
        <v>4</v>
      </c>
      <c r="F213" s="11"/>
      <c r="G213" s="11"/>
      <c r="H213" s="11"/>
      <c r="I213" s="11"/>
      <c r="J213" s="11"/>
      <c r="K213" s="11"/>
      <c r="L213" s="11"/>
      <c r="M213" s="11"/>
      <c r="N213" s="11"/>
      <c r="O213" s="11" t="s">
        <v>21</v>
      </c>
      <c r="P213" s="11">
        <v>0</v>
      </c>
      <c r="Q213" s="11" t="s">
        <v>197</v>
      </c>
      <c r="R213" s="137">
        <v>0.58299999999999996</v>
      </c>
      <c r="S213" s="13">
        <v>4</v>
      </c>
      <c r="T213" s="13">
        <v>16</v>
      </c>
      <c r="U213" s="13">
        <f t="shared" si="35"/>
        <v>64</v>
      </c>
      <c r="V213" s="13">
        <f t="shared" si="36"/>
        <v>37.311999999999998</v>
      </c>
      <c r="W213" s="13">
        <f t="shared" si="37"/>
        <v>2.3319999999999999</v>
      </c>
      <c r="X213" s="127" t="s">
        <v>164</v>
      </c>
      <c r="Y213" s="130" t="s">
        <v>264</v>
      </c>
      <c r="Z213" s="133">
        <v>2</v>
      </c>
      <c r="AA213" s="135">
        <f t="shared" si="38"/>
        <v>0.2</v>
      </c>
      <c r="AB213" s="133">
        <v>3</v>
      </c>
      <c r="AC213" s="135">
        <f t="shared" si="39"/>
        <v>0.4</v>
      </c>
      <c r="AD213" s="136"/>
      <c r="AE213" s="134"/>
      <c r="AF213" s="103"/>
    </row>
    <row r="214" spans="1:32" ht="15.75" customHeight="1">
      <c r="A214" s="7" t="s">
        <v>19</v>
      </c>
      <c r="B214" s="7">
        <v>2015</v>
      </c>
      <c r="C214" s="9" t="s">
        <v>20</v>
      </c>
      <c r="D214" s="122">
        <v>0</v>
      </c>
      <c r="E214" s="73">
        <v>5</v>
      </c>
      <c r="F214" s="11"/>
      <c r="G214" s="11"/>
      <c r="H214" s="11"/>
      <c r="I214" s="11"/>
      <c r="J214" s="11"/>
      <c r="K214" s="11"/>
      <c r="L214" s="11"/>
      <c r="M214" s="11"/>
      <c r="N214" s="11"/>
      <c r="O214" s="11" t="s">
        <v>21</v>
      </c>
      <c r="P214" s="11">
        <v>0</v>
      </c>
      <c r="Q214" s="11" t="s">
        <v>197</v>
      </c>
      <c r="R214" s="137">
        <v>0.58299999999999996</v>
      </c>
      <c r="S214" s="13">
        <v>4</v>
      </c>
      <c r="T214" s="13">
        <v>16</v>
      </c>
      <c r="U214" s="13">
        <f t="shared" si="35"/>
        <v>64</v>
      </c>
      <c r="V214" s="13">
        <f t="shared" si="36"/>
        <v>37.311999999999998</v>
      </c>
      <c r="W214" s="13">
        <f t="shared" si="37"/>
        <v>2.3319999999999999</v>
      </c>
      <c r="X214" s="127" t="s">
        <v>164</v>
      </c>
      <c r="Y214" s="130" t="s">
        <v>264</v>
      </c>
      <c r="Z214" s="133">
        <v>3</v>
      </c>
      <c r="AA214" s="135">
        <f t="shared" si="38"/>
        <v>0.4</v>
      </c>
      <c r="AB214" s="133">
        <v>4</v>
      </c>
      <c r="AC214" s="135">
        <f t="shared" si="39"/>
        <v>0.6</v>
      </c>
      <c r="AD214" s="136"/>
      <c r="AE214" s="134"/>
      <c r="AF214" s="103"/>
    </row>
    <row r="215" spans="1:32" ht="15.75" customHeight="1">
      <c r="A215" s="7" t="s">
        <v>19</v>
      </c>
      <c r="B215" s="7">
        <v>2015</v>
      </c>
      <c r="C215" s="9" t="s">
        <v>20</v>
      </c>
      <c r="D215" s="122">
        <v>0</v>
      </c>
      <c r="E215" s="73">
        <v>6</v>
      </c>
      <c r="F215" s="11"/>
      <c r="G215" s="11"/>
      <c r="H215" s="11"/>
      <c r="I215" s="11"/>
      <c r="J215" s="11"/>
      <c r="K215" s="11"/>
      <c r="L215" s="11"/>
      <c r="M215" s="11"/>
      <c r="N215" s="11"/>
      <c r="O215" s="11" t="s">
        <v>21</v>
      </c>
      <c r="P215" s="11">
        <v>0</v>
      </c>
      <c r="Q215" s="11" t="s">
        <v>197</v>
      </c>
      <c r="R215" s="137">
        <v>0.58299999999999996</v>
      </c>
      <c r="S215" s="13">
        <v>4</v>
      </c>
      <c r="T215" s="13">
        <v>16</v>
      </c>
      <c r="U215" s="13">
        <f t="shared" si="35"/>
        <v>64</v>
      </c>
      <c r="V215" s="13">
        <f t="shared" si="36"/>
        <v>37.311999999999998</v>
      </c>
      <c r="W215" s="13">
        <f t="shared" si="37"/>
        <v>2.3319999999999999</v>
      </c>
      <c r="X215" s="127" t="s">
        <v>164</v>
      </c>
      <c r="Y215" s="130" t="s">
        <v>264</v>
      </c>
      <c r="Z215" s="133">
        <v>2</v>
      </c>
      <c r="AA215" s="135">
        <f t="shared" si="38"/>
        <v>0.2</v>
      </c>
      <c r="AB215" s="133">
        <v>2</v>
      </c>
      <c r="AC215" s="135">
        <f t="shared" si="39"/>
        <v>0.2</v>
      </c>
      <c r="AD215" s="136"/>
      <c r="AE215" s="134"/>
      <c r="AF215" s="103"/>
    </row>
    <row r="216" spans="1:32" ht="15.75" customHeight="1">
      <c r="A216" s="7" t="s">
        <v>19</v>
      </c>
      <c r="B216" s="7">
        <v>2015</v>
      </c>
      <c r="C216" s="9" t="s">
        <v>20</v>
      </c>
      <c r="D216" s="122">
        <v>0</v>
      </c>
      <c r="E216" s="73">
        <v>1</v>
      </c>
      <c r="F216" s="11"/>
      <c r="G216" s="11"/>
      <c r="H216" s="11"/>
      <c r="I216" s="11"/>
      <c r="J216" s="11"/>
      <c r="K216" s="11"/>
      <c r="L216" s="11"/>
      <c r="M216" s="11"/>
      <c r="N216" s="11"/>
      <c r="O216" s="11" t="s">
        <v>21</v>
      </c>
      <c r="P216" s="11">
        <v>0</v>
      </c>
      <c r="Q216" s="11" t="s">
        <v>197</v>
      </c>
      <c r="R216" s="137">
        <v>0.58299999999999996</v>
      </c>
      <c r="S216" s="13">
        <v>4</v>
      </c>
      <c r="T216" s="13">
        <v>16</v>
      </c>
      <c r="U216" s="13">
        <f t="shared" si="35"/>
        <v>64</v>
      </c>
      <c r="V216" s="13">
        <f t="shared" si="36"/>
        <v>37.311999999999998</v>
      </c>
      <c r="W216" s="13">
        <f t="shared" si="37"/>
        <v>2.3319999999999999</v>
      </c>
      <c r="X216" s="127" t="s">
        <v>164</v>
      </c>
      <c r="Y216" s="130" t="s">
        <v>255</v>
      </c>
      <c r="Z216" s="133">
        <v>43</v>
      </c>
      <c r="AA216" s="135">
        <f t="shared" ref="AA216:AA221" si="40">(Z216-0)/(50-0)</f>
        <v>0.86</v>
      </c>
      <c r="AB216" s="133">
        <v>11</v>
      </c>
      <c r="AC216" s="135">
        <f t="shared" ref="AC216:AC221" si="41">(AB216-0)/(50-0)</f>
        <v>0.22</v>
      </c>
      <c r="AD216" s="136"/>
      <c r="AE216" s="134"/>
      <c r="AF216" s="103"/>
    </row>
    <row r="217" spans="1:32" ht="15.75" customHeight="1">
      <c r="A217" s="7" t="s">
        <v>19</v>
      </c>
      <c r="B217" s="7">
        <v>2015</v>
      </c>
      <c r="C217" s="9" t="s">
        <v>20</v>
      </c>
      <c r="D217" s="122">
        <v>0</v>
      </c>
      <c r="E217" s="73">
        <v>2</v>
      </c>
      <c r="F217" s="11"/>
      <c r="G217" s="11"/>
      <c r="H217" s="11"/>
      <c r="I217" s="11"/>
      <c r="J217" s="11"/>
      <c r="K217" s="11"/>
      <c r="L217" s="11"/>
      <c r="M217" s="11"/>
      <c r="N217" s="11"/>
      <c r="O217" s="11" t="s">
        <v>21</v>
      </c>
      <c r="P217" s="11">
        <v>0</v>
      </c>
      <c r="Q217" s="11" t="s">
        <v>197</v>
      </c>
      <c r="R217" s="137">
        <v>0.58299999999999996</v>
      </c>
      <c r="S217" s="13">
        <v>4</v>
      </c>
      <c r="T217" s="13">
        <v>16</v>
      </c>
      <c r="U217" s="13">
        <f t="shared" si="35"/>
        <v>64</v>
      </c>
      <c r="V217" s="13">
        <f t="shared" si="36"/>
        <v>37.311999999999998</v>
      </c>
      <c r="W217" s="13">
        <f t="shared" si="37"/>
        <v>2.3319999999999999</v>
      </c>
      <c r="X217" s="127" t="s">
        <v>164</v>
      </c>
      <c r="Y217" s="130" t="s">
        <v>255</v>
      </c>
      <c r="Z217" s="133">
        <v>16</v>
      </c>
      <c r="AA217" s="135">
        <f t="shared" si="40"/>
        <v>0.32</v>
      </c>
      <c r="AB217" s="133">
        <v>14</v>
      </c>
      <c r="AC217" s="135">
        <f t="shared" si="41"/>
        <v>0.28000000000000003</v>
      </c>
      <c r="AD217" s="136"/>
      <c r="AE217" s="134"/>
      <c r="AF217" s="103"/>
    </row>
    <row r="218" spans="1:32" ht="15.75" customHeight="1">
      <c r="A218" s="7" t="s">
        <v>19</v>
      </c>
      <c r="B218" s="7">
        <v>2015</v>
      </c>
      <c r="C218" s="9" t="s">
        <v>20</v>
      </c>
      <c r="D218" s="122">
        <v>0</v>
      </c>
      <c r="E218" s="73">
        <v>3</v>
      </c>
      <c r="F218" s="11"/>
      <c r="G218" s="11"/>
      <c r="H218" s="11"/>
      <c r="I218" s="11"/>
      <c r="J218" s="11"/>
      <c r="K218" s="11"/>
      <c r="L218" s="11"/>
      <c r="M218" s="11"/>
      <c r="N218" s="11"/>
      <c r="O218" s="11" t="s">
        <v>21</v>
      </c>
      <c r="P218" s="11">
        <v>0</v>
      </c>
      <c r="Q218" s="11" t="s">
        <v>197</v>
      </c>
      <c r="R218" s="137">
        <v>0.58299999999999996</v>
      </c>
      <c r="S218" s="13">
        <v>4</v>
      </c>
      <c r="T218" s="13">
        <v>16</v>
      </c>
      <c r="U218" s="13">
        <f t="shared" si="35"/>
        <v>64</v>
      </c>
      <c r="V218" s="13">
        <f t="shared" si="36"/>
        <v>37.311999999999998</v>
      </c>
      <c r="W218" s="13">
        <f t="shared" si="37"/>
        <v>2.3319999999999999</v>
      </c>
      <c r="X218" s="127" t="s">
        <v>164</v>
      </c>
      <c r="Y218" s="130" t="s">
        <v>255</v>
      </c>
      <c r="Z218" s="133">
        <v>43</v>
      </c>
      <c r="AA218" s="135">
        <f t="shared" si="40"/>
        <v>0.86</v>
      </c>
      <c r="AB218" s="133">
        <v>38</v>
      </c>
      <c r="AC218" s="135">
        <f t="shared" si="41"/>
        <v>0.76</v>
      </c>
      <c r="AD218" s="136"/>
      <c r="AE218" s="134"/>
      <c r="AF218" s="103"/>
    </row>
    <row r="219" spans="1:32" ht="15.75" customHeight="1">
      <c r="A219" s="7" t="s">
        <v>19</v>
      </c>
      <c r="B219" s="7">
        <v>2015</v>
      </c>
      <c r="C219" s="9" t="s">
        <v>20</v>
      </c>
      <c r="D219" s="122">
        <v>0</v>
      </c>
      <c r="E219" s="73">
        <v>4</v>
      </c>
      <c r="F219" s="11"/>
      <c r="G219" s="11"/>
      <c r="H219" s="11"/>
      <c r="I219" s="11"/>
      <c r="J219" s="11"/>
      <c r="K219" s="11"/>
      <c r="L219" s="11"/>
      <c r="M219" s="11"/>
      <c r="N219" s="11"/>
      <c r="O219" s="11" t="s">
        <v>21</v>
      </c>
      <c r="P219" s="11">
        <v>0</v>
      </c>
      <c r="Q219" s="11" t="s">
        <v>197</v>
      </c>
      <c r="R219" s="137">
        <v>0.58299999999999996</v>
      </c>
      <c r="S219" s="13">
        <v>4</v>
      </c>
      <c r="T219" s="13">
        <v>16</v>
      </c>
      <c r="U219" s="13">
        <f t="shared" si="35"/>
        <v>64</v>
      </c>
      <c r="V219" s="13">
        <f t="shared" si="36"/>
        <v>37.311999999999998</v>
      </c>
      <c r="W219" s="13">
        <f t="shared" si="37"/>
        <v>2.3319999999999999</v>
      </c>
      <c r="X219" s="127" t="s">
        <v>164</v>
      </c>
      <c r="Y219" s="130" t="s">
        <v>255</v>
      </c>
      <c r="Z219" s="133">
        <v>44</v>
      </c>
      <c r="AA219" s="135">
        <f t="shared" si="40"/>
        <v>0.88</v>
      </c>
      <c r="AB219" s="133">
        <v>40</v>
      </c>
      <c r="AC219" s="135">
        <f t="shared" si="41"/>
        <v>0.8</v>
      </c>
      <c r="AD219" s="136"/>
      <c r="AE219" s="134"/>
      <c r="AF219" s="103"/>
    </row>
    <row r="220" spans="1:32" ht="15.75" customHeight="1">
      <c r="A220" s="7" t="s">
        <v>19</v>
      </c>
      <c r="B220" s="7">
        <v>2015</v>
      </c>
      <c r="C220" s="9" t="s">
        <v>20</v>
      </c>
      <c r="D220" s="122">
        <v>0</v>
      </c>
      <c r="E220" s="73">
        <v>5</v>
      </c>
      <c r="F220" s="11"/>
      <c r="G220" s="11"/>
      <c r="H220" s="11"/>
      <c r="I220" s="11"/>
      <c r="J220" s="11"/>
      <c r="K220" s="11"/>
      <c r="L220" s="11"/>
      <c r="M220" s="11"/>
      <c r="N220" s="11"/>
      <c r="O220" s="11" t="s">
        <v>21</v>
      </c>
      <c r="P220" s="11">
        <v>0</v>
      </c>
      <c r="Q220" s="11" t="s">
        <v>197</v>
      </c>
      <c r="R220" s="137">
        <v>0.58299999999999996</v>
      </c>
      <c r="S220" s="13">
        <v>4</v>
      </c>
      <c r="T220" s="13">
        <v>16</v>
      </c>
      <c r="U220" s="13">
        <f t="shared" si="35"/>
        <v>64</v>
      </c>
      <c r="V220" s="13">
        <f t="shared" si="36"/>
        <v>37.311999999999998</v>
      </c>
      <c r="W220" s="13">
        <f t="shared" si="37"/>
        <v>2.3319999999999999</v>
      </c>
      <c r="X220" s="127" t="s">
        <v>164</v>
      </c>
      <c r="Y220" s="130" t="s">
        <v>255</v>
      </c>
      <c r="Z220" s="133">
        <v>36</v>
      </c>
      <c r="AA220" s="135">
        <f t="shared" si="40"/>
        <v>0.72</v>
      </c>
      <c r="AB220" s="133">
        <v>36</v>
      </c>
      <c r="AC220" s="135">
        <f t="shared" si="41"/>
        <v>0.72</v>
      </c>
      <c r="AD220" s="136"/>
      <c r="AE220" s="134"/>
      <c r="AF220" s="103"/>
    </row>
    <row r="221" spans="1:32" ht="15.75" customHeight="1">
      <c r="A221" s="7" t="s">
        <v>19</v>
      </c>
      <c r="B221" s="7">
        <v>2015</v>
      </c>
      <c r="C221" s="9" t="s">
        <v>20</v>
      </c>
      <c r="D221" s="122">
        <v>0</v>
      </c>
      <c r="E221" s="73">
        <v>6</v>
      </c>
      <c r="F221" s="11"/>
      <c r="G221" s="11"/>
      <c r="H221" s="11"/>
      <c r="I221" s="11"/>
      <c r="J221" s="11"/>
      <c r="K221" s="11"/>
      <c r="L221" s="11"/>
      <c r="M221" s="11"/>
      <c r="N221" s="11"/>
      <c r="O221" s="11" t="s">
        <v>21</v>
      </c>
      <c r="P221" s="11">
        <v>0</v>
      </c>
      <c r="Q221" s="11" t="s">
        <v>197</v>
      </c>
      <c r="R221" s="137">
        <v>0.58299999999999996</v>
      </c>
      <c r="S221" s="13">
        <v>4</v>
      </c>
      <c r="T221" s="13">
        <v>16</v>
      </c>
      <c r="U221" s="13">
        <f t="shared" si="35"/>
        <v>64</v>
      </c>
      <c r="V221" s="13">
        <f t="shared" si="36"/>
        <v>37.311999999999998</v>
      </c>
      <c r="W221" s="13">
        <f t="shared" si="37"/>
        <v>2.3319999999999999</v>
      </c>
      <c r="X221" s="127" t="s">
        <v>164</v>
      </c>
      <c r="Y221" s="130" t="s">
        <v>255</v>
      </c>
      <c r="Z221" s="133">
        <v>37</v>
      </c>
      <c r="AA221" s="135">
        <f t="shared" si="40"/>
        <v>0.74</v>
      </c>
      <c r="AB221" s="133">
        <v>33</v>
      </c>
      <c r="AC221" s="135">
        <f t="shared" si="41"/>
        <v>0.66</v>
      </c>
      <c r="AD221" s="136"/>
      <c r="AE221" s="134"/>
      <c r="AF221" s="103"/>
    </row>
    <row r="222" spans="1:32" ht="15.75" customHeight="1">
      <c r="A222" s="7" t="s">
        <v>19</v>
      </c>
      <c r="B222" s="7">
        <v>2015</v>
      </c>
      <c r="C222" s="9" t="s">
        <v>20</v>
      </c>
      <c r="D222" s="122">
        <v>0</v>
      </c>
      <c r="E222" s="73">
        <v>1</v>
      </c>
      <c r="F222" s="11"/>
      <c r="G222" s="11"/>
      <c r="H222" s="11"/>
      <c r="I222" s="11"/>
      <c r="J222" s="11"/>
      <c r="K222" s="11"/>
      <c r="L222" s="11"/>
      <c r="M222" s="11"/>
      <c r="N222" s="11"/>
      <c r="O222" s="11" t="s">
        <v>21</v>
      </c>
      <c r="P222" s="11">
        <v>0</v>
      </c>
      <c r="Q222" s="11" t="s">
        <v>197</v>
      </c>
      <c r="R222" s="137">
        <v>0.58299999999999996</v>
      </c>
      <c r="S222" s="13">
        <v>4</v>
      </c>
      <c r="T222" s="13">
        <v>16</v>
      </c>
      <c r="U222" s="13">
        <f t="shared" si="35"/>
        <v>64</v>
      </c>
      <c r="V222" s="13">
        <f t="shared" si="36"/>
        <v>37.311999999999998</v>
      </c>
      <c r="W222" s="13">
        <f t="shared" si="37"/>
        <v>2.3319999999999999</v>
      </c>
      <c r="X222" s="127" t="s">
        <v>164</v>
      </c>
      <c r="Y222" s="130" t="s">
        <v>165</v>
      </c>
      <c r="Z222" s="133">
        <v>44</v>
      </c>
      <c r="AA222" s="135">
        <f t="shared" ref="AA222:AA227" si="42">(Z222-0)/(150 - 0)</f>
        <v>0.29333333333333333</v>
      </c>
      <c r="AB222" s="133">
        <v>46</v>
      </c>
      <c r="AC222" s="135">
        <f t="shared" ref="AC222:AC227" si="43">(AB222-0)/(150 - 0)</f>
        <v>0.30666666666666664</v>
      </c>
      <c r="AD222" s="136"/>
      <c r="AE222" s="134"/>
      <c r="AF222" s="103"/>
    </row>
    <row r="223" spans="1:32" ht="15.75" customHeight="1">
      <c r="A223" s="7" t="s">
        <v>19</v>
      </c>
      <c r="B223" s="7">
        <v>2015</v>
      </c>
      <c r="C223" s="9" t="s">
        <v>20</v>
      </c>
      <c r="D223" s="122">
        <v>0</v>
      </c>
      <c r="E223" s="73">
        <v>2</v>
      </c>
      <c r="F223" s="11"/>
      <c r="G223" s="11"/>
      <c r="H223" s="11"/>
      <c r="I223" s="11"/>
      <c r="J223" s="11"/>
      <c r="K223" s="11"/>
      <c r="L223" s="11"/>
      <c r="M223" s="11"/>
      <c r="N223" s="11"/>
      <c r="O223" s="11" t="s">
        <v>21</v>
      </c>
      <c r="P223" s="11">
        <v>0</v>
      </c>
      <c r="Q223" s="11" t="s">
        <v>197</v>
      </c>
      <c r="R223" s="137">
        <v>0.58299999999999996</v>
      </c>
      <c r="S223" s="13">
        <v>4</v>
      </c>
      <c r="T223" s="13">
        <v>16</v>
      </c>
      <c r="U223" s="13">
        <f t="shared" si="35"/>
        <v>64</v>
      </c>
      <c r="V223" s="13">
        <f t="shared" si="36"/>
        <v>37.311999999999998</v>
      </c>
      <c r="W223" s="13">
        <f t="shared" si="37"/>
        <v>2.3319999999999999</v>
      </c>
      <c r="X223" s="127" t="s">
        <v>164</v>
      </c>
      <c r="Y223" s="130" t="s">
        <v>165</v>
      </c>
      <c r="Z223" s="133">
        <v>33</v>
      </c>
      <c r="AA223" s="135">
        <f t="shared" si="42"/>
        <v>0.22</v>
      </c>
      <c r="AB223" s="133">
        <v>50</v>
      </c>
      <c r="AC223" s="135">
        <f t="shared" si="43"/>
        <v>0.33333333333333331</v>
      </c>
      <c r="AD223" s="136"/>
      <c r="AE223" s="134"/>
      <c r="AF223" s="103"/>
    </row>
    <row r="224" spans="1:32" ht="15.75" customHeight="1">
      <c r="A224" s="7" t="s">
        <v>19</v>
      </c>
      <c r="B224" s="7">
        <v>2015</v>
      </c>
      <c r="C224" s="9" t="s">
        <v>20</v>
      </c>
      <c r="D224" s="122">
        <v>0</v>
      </c>
      <c r="E224" s="73">
        <v>3</v>
      </c>
      <c r="F224" s="11"/>
      <c r="G224" s="11"/>
      <c r="H224" s="11"/>
      <c r="I224" s="11"/>
      <c r="J224" s="11"/>
      <c r="K224" s="11"/>
      <c r="L224" s="11"/>
      <c r="M224" s="11"/>
      <c r="N224" s="11"/>
      <c r="O224" s="11" t="s">
        <v>21</v>
      </c>
      <c r="P224" s="11">
        <v>0</v>
      </c>
      <c r="Q224" s="11" t="s">
        <v>197</v>
      </c>
      <c r="R224" s="137">
        <v>0.58299999999999996</v>
      </c>
      <c r="S224" s="13">
        <v>4</v>
      </c>
      <c r="T224" s="13">
        <v>16</v>
      </c>
      <c r="U224" s="13">
        <f t="shared" si="35"/>
        <v>64</v>
      </c>
      <c r="V224" s="13">
        <f t="shared" si="36"/>
        <v>37.311999999999998</v>
      </c>
      <c r="W224" s="13">
        <f t="shared" si="37"/>
        <v>2.3319999999999999</v>
      </c>
      <c r="X224" s="127" t="s">
        <v>164</v>
      </c>
      <c r="Y224" s="130" t="s">
        <v>165</v>
      </c>
      <c r="Z224" s="133">
        <v>33</v>
      </c>
      <c r="AA224" s="135">
        <f t="shared" si="42"/>
        <v>0.22</v>
      </c>
      <c r="AB224" s="133">
        <v>43</v>
      </c>
      <c r="AC224" s="135">
        <f t="shared" si="43"/>
        <v>0.28666666666666668</v>
      </c>
      <c r="AD224" s="136"/>
      <c r="AE224" s="134"/>
      <c r="AF224" s="103"/>
    </row>
    <row r="225" spans="1:32" ht="15.75" customHeight="1">
      <c r="A225" s="7" t="s">
        <v>19</v>
      </c>
      <c r="B225" s="7">
        <v>2015</v>
      </c>
      <c r="C225" s="9" t="s">
        <v>20</v>
      </c>
      <c r="D225" s="122">
        <v>0</v>
      </c>
      <c r="E225" s="73">
        <v>4</v>
      </c>
      <c r="F225" s="11"/>
      <c r="G225" s="11"/>
      <c r="H225" s="11"/>
      <c r="I225" s="11"/>
      <c r="J225" s="11"/>
      <c r="K225" s="11"/>
      <c r="L225" s="11"/>
      <c r="M225" s="11"/>
      <c r="N225" s="11"/>
      <c r="O225" s="11" t="s">
        <v>21</v>
      </c>
      <c r="P225" s="11">
        <v>0</v>
      </c>
      <c r="Q225" s="11" t="s">
        <v>197</v>
      </c>
      <c r="R225" s="137">
        <v>0.58299999999999996</v>
      </c>
      <c r="S225" s="13">
        <v>4</v>
      </c>
      <c r="T225" s="13">
        <v>16</v>
      </c>
      <c r="U225" s="13">
        <f t="shared" si="35"/>
        <v>64</v>
      </c>
      <c r="V225" s="13">
        <f t="shared" si="36"/>
        <v>37.311999999999998</v>
      </c>
      <c r="W225" s="13">
        <f t="shared" si="37"/>
        <v>2.3319999999999999</v>
      </c>
      <c r="X225" s="127" t="s">
        <v>164</v>
      </c>
      <c r="Y225" s="130" t="s">
        <v>165</v>
      </c>
      <c r="Z225" s="133">
        <v>38</v>
      </c>
      <c r="AA225" s="135">
        <f t="shared" si="42"/>
        <v>0.25333333333333335</v>
      </c>
      <c r="AB225" s="133">
        <v>42</v>
      </c>
      <c r="AC225" s="135">
        <f t="shared" si="43"/>
        <v>0.28000000000000003</v>
      </c>
      <c r="AD225" s="136"/>
      <c r="AE225" s="134"/>
      <c r="AF225" s="103"/>
    </row>
    <row r="226" spans="1:32" ht="15.75" customHeight="1">
      <c r="A226" s="7" t="s">
        <v>19</v>
      </c>
      <c r="B226" s="7">
        <v>2015</v>
      </c>
      <c r="C226" s="9" t="s">
        <v>20</v>
      </c>
      <c r="D226" s="122">
        <v>0</v>
      </c>
      <c r="E226" s="73">
        <v>5</v>
      </c>
      <c r="F226" s="11"/>
      <c r="G226" s="11"/>
      <c r="H226" s="11"/>
      <c r="I226" s="11"/>
      <c r="J226" s="11"/>
      <c r="K226" s="11"/>
      <c r="L226" s="11"/>
      <c r="M226" s="11"/>
      <c r="N226" s="11"/>
      <c r="O226" s="11" t="s">
        <v>21</v>
      </c>
      <c r="P226" s="11">
        <v>0</v>
      </c>
      <c r="Q226" s="11" t="s">
        <v>197</v>
      </c>
      <c r="R226" s="137">
        <v>0.58299999999999996</v>
      </c>
      <c r="S226" s="13">
        <v>4</v>
      </c>
      <c r="T226" s="13">
        <v>16</v>
      </c>
      <c r="U226" s="13">
        <f t="shared" si="35"/>
        <v>64</v>
      </c>
      <c r="V226" s="13">
        <f t="shared" si="36"/>
        <v>37.311999999999998</v>
      </c>
      <c r="W226" s="13">
        <f t="shared" si="37"/>
        <v>2.3319999999999999</v>
      </c>
      <c r="X226" s="127" t="s">
        <v>164</v>
      </c>
      <c r="Y226" s="130" t="s">
        <v>165</v>
      </c>
      <c r="Z226" s="133">
        <v>30</v>
      </c>
      <c r="AA226" s="135">
        <f t="shared" si="42"/>
        <v>0.2</v>
      </c>
      <c r="AB226" s="133">
        <v>32</v>
      </c>
      <c r="AC226" s="135">
        <f t="shared" si="43"/>
        <v>0.21333333333333335</v>
      </c>
      <c r="AD226" s="136"/>
      <c r="AE226" s="134"/>
      <c r="AF226" s="103"/>
    </row>
    <row r="227" spans="1:32" ht="15.75" customHeight="1">
      <c r="A227" s="7" t="s">
        <v>19</v>
      </c>
      <c r="B227" s="7">
        <v>2015</v>
      </c>
      <c r="C227" s="9" t="s">
        <v>20</v>
      </c>
      <c r="D227" s="122">
        <v>0</v>
      </c>
      <c r="E227" s="73">
        <v>6</v>
      </c>
      <c r="F227" s="11"/>
      <c r="G227" s="11"/>
      <c r="H227" s="11"/>
      <c r="I227" s="11"/>
      <c r="J227" s="11"/>
      <c r="K227" s="11"/>
      <c r="L227" s="11"/>
      <c r="M227" s="11"/>
      <c r="N227" s="11"/>
      <c r="O227" s="11" t="s">
        <v>21</v>
      </c>
      <c r="P227" s="11">
        <v>0</v>
      </c>
      <c r="Q227" s="11" t="s">
        <v>197</v>
      </c>
      <c r="R227" s="137">
        <v>0.58299999999999996</v>
      </c>
      <c r="S227" s="13">
        <v>4</v>
      </c>
      <c r="T227" s="13">
        <v>16</v>
      </c>
      <c r="U227" s="13">
        <f t="shared" si="35"/>
        <v>64</v>
      </c>
      <c r="V227" s="13">
        <f t="shared" si="36"/>
        <v>37.311999999999998</v>
      </c>
      <c r="W227" s="13">
        <f t="shared" si="37"/>
        <v>2.3319999999999999</v>
      </c>
      <c r="X227" s="127" t="s">
        <v>164</v>
      </c>
      <c r="Y227" s="130" t="s">
        <v>165</v>
      </c>
      <c r="Z227" s="133">
        <v>44</v>
      </c>
      <c r="AA227" s="135">
        <f t="shared" si="42"/>
        <v>0.29333333333333333</v>
      </c>
      <c r="AB227" s="133">
        <v>60</v>
      </c>
      <c r="AC227" s="135">
        <f t="shared" si="43"/>
        <v>0.4</v>
      </c>
      <c r="AD227" s="136"/>
      <c r="AE227" s="134"/>
      <c r="AF227" s="103"/>
    </row>
    <row r="228" spans="1:32" ht="15.75" customHeight="1">
      <c r="A228" s="7" t="s">
        <v>19</v>
      </c>
      <c r="B228" s="7">
        <v>2015</v>
      </c>
      <c r="C228" s="9" t="s">
        <v>20</v>
      </c>
      <c r="D228" s="122">
        <v>0</v>
      </c>
      <c r="E228" s="73">
        <v>1</v>
      </c>
      <c r="F228" s="11"/>
      <c r="G228" s="11"/>
      <c r="H228" s="11"/>
      <c r="I228" s="11"/>
      <c r="J228" s="11"/>
      <c r="K228" s="11"/>
      <c r="L228" s="11"/>
      <c r="M228" s="11"/>
      <c r="N228" s="11"/>
      <c r="O228" s="11" t="s">
        <v>21</v>
      </c>
      <c r="P228" s="11">
        <v>0</v>
      </c>
      <c r="Q228" s="11" t="s">
        <v>197</v>
      </c>
      <c r="R228" s="137">
        <v>0.58299999999999996</v>
      </c>
      <c r="S228" s="13">
        <v>4</v>
      </c>
      <c r="T228" s="13">
        <v>16</v>
      </c>
      <c r="U228" s="13">
        <f t="shared" si="35"/>
        <v>64</v>
      </c>
      <c r="V228" s="13">
        <f t="shared" si="36"/>
        <v>37.311999999999998</v>
      </c>
      <c r="W228" s="13">
        <f t="shared" si="37"/>
        <v>2.3319999999999999</v>
      </c>
      <c r="X228" s="127" t="s">
        <v>164</v>
      </c>
      <c r="Y228" s="11" t="s">
        <v>257</v>
      </c>
      <c r="Z228" s="133">
        <v>0</v>
      </c>
      <c r="AA228" s="135">
        <f t="shared" ref="AA228:AA233" si="44">(Z228-0)/(90 - 0)</f>
        <v>0</v>
      </c>
      <c r="AB228" s="133">
        <v>15</v>
      </c>
      <c r="AC228" s="135">
        <f t="shared" ref="AC228:AC233" si="45">(AB228-0)/(90 - 0)</f>
        <v>0.16666666666666666</v>
      </c>
      <c r="AD228" s="136"/>
      <c r="AE228" s="134"/>
      <c r="AF228" s="103"/>
    </row>
    <row r="229" spans="1:32" ht="15.75" customHeight="1">
      <c r="A229" s="7" t="s">
        <v>19</v>
      </c>
      <c r="B229" s="7">
        <v>2015</v>
      </c>
      <c r="C229" s="9" t="s">
        <v>20</v>
      </c>
      <c r="D229" s="122">
        <v>0</v>
      </c>
      <c r="E229" s="73">
        <v>2</v>
      </c>
      <c r="F229" s="11"/>
      <c r="G229" s="11"/>
      <c r="H229" s="11"/>
      <c r="I229" s="11"/>
      <c r="J229" s="11"/>
      <c r="K229" s="11"/>
      <c r="L229" s="11"/>
      <c r="M229" s="11"/>
      <c r="N229" s="11"/>
      <c r="O229" s="11" t="s">
        <v>21</v>
      </c>
      <c r="P229" s="11">
        <v>0</v>
      </c>
      <c r="Q229" s="11" t="s">
        <v>197</v>
      </c>
      <c r="R229" s="137">
        <v>0.58299999999999996</v>
      </c>
      <c r="S229" s="13">
        <v>4</v>
      </c>
      <c r="T229" s="13">
        <v>16</v>
      </c>
      <c r="U229" s="13">
        <f t="shared" si="35"/>
        <v>64</v>
      </c>
      <c r="V229" s="13">
        <f t="shared" si="36"/>
        <v>37.311999999999998</v>
      </c>
      <c r="W229" s="13">
        <f t="shared" si="37"/>
        <v>2.3319999999999999</v>
      </c>
      <c r="X229" s="127" t="s">
        <v>164</v>
      </c>
      <c r="Y229" s="11" t="s">
        <v>257</v>
      </c>
      <c r="Z229" s="133">
        <v>1</v>
      </c>
      <c r="AA229" s="135">
        <f t="shared" si="44"/>
        <v>1.1111111111111112E-2</v>
      </c>
      <c r="AB229" s="133">
        <v>27</v>
      </c>
      <c r="AC229" s="135">
        <f t="shared" si="45"/>
        <v>0.3</v>
      </c>
      <c r="AD229" s="136"/>
      <c r="AE229" s="134"/>
      <c r="AF229" s="103"/>
    </row>
    <row r="230" spans="1:32" ht="15.75" customHeight="1">
      <c r="A230" s="7" t="s">
        <v>19</v>
      </c>
      <c r="B230" s="7">
        <v>2015</v>
      </c>
      <c r="C230" s="9" t="s">
        <v>20</v>
      </c>
      <c r="D230" s="122">
        <v>0</v>
      </c>
      <c r="E230" s="73">
        <v>3</v>
      </c>
      <c r="F230" s="11"/>
      <c r="G230" s="11"/>
      <c r="H230" s="11"/>
      <c r="I230" s="11"/>
      <c r="J230" s="11"/>
      <c r="K230" s="11"/>
      <c r="L230" s="11"/>
      <c r="M230" s="11"/>
      <c r="N230" s="11"/>
      <c r="O230" s="11" t="s">
        <v>21</v>
      </c>
      <c r="P230" s="11">
        <v>0</v>
      </c>
      <c r="Q230" s="11" t="s">
        <v>197</v>
      </c>
      <c r="R230" s="137">
        <v>0.58299999999999996</v>
      </c>
      <c r="S230" s="13">
        <v>4</v>
      </c>
      <c r="T230" s="13">
        <v>16</v>
      </c>
      <c r="U230" s="13">
        <f t="shared" si="35"/>
        <v>64</v>
      </c>
      <c r="V230" s="13">
        <f t="shared" si="36"/>
        <v>37.311999999999998</v>
      </c>
      <c r="W230" s="13">
        <f t="shared" si="37"/>
        <v>2.3319999999999999</v>
      </c>
      <c r="X230" s="127" t="s">
        <v>164</v>
      </c>
      <c r="Y230" s="11" t="s">
        <v>257</v>
      </c>
      <c r="Z230" s="133">
        <v>0</v>
      </c>
      <c r="AA230" s="135">
        <f t="shared" si="44"/>
        <v>0</v>
      </c>
      <c r="AB230" s="133">
        <v>3</v>
      </c>
      <c r="AC230" s="135">
        <f t="shared" si="45"/>
        <v>3.3333333333333333E-2</v>
      </c>
      <c r="AD230" s="136"/>
      <c r="AE230" s="134"/>
      <c r="AF230" s="103"/>
    </row>
    <row r="231" spans="1:32" ht="15.75" customHeight="1">
      <c r="A231" s="7" t="s">
        <v>19</v>
      </c>
      <c r="B231" s="7">
        <v>2015</v>
      </c>
      <c r="C231" s="9" t="s">
        <v>20</v>
      </c>
      <c r="D231" s="122">
        <v>0</v>
      </c>
      <c r="E231" s="73">
        <v>4</v>
      </c>
      <c r="F231" s="11"/>
      <c r="G231" s="11"/>
      <c r="H231" s="11"/>
      <c r="I231" s="11"/>
      <c r="J231" s="11"/>
      <c r="K231" s="11"/>
      <c r="L231" s="11"/>
      <c r="M231" s="11"/>
      <c r="N231" s="11"/>
      <c r="O231" s="11" t="s">
        <v>21</v>
      </c>
      <c r="P231" s="11">
        <v>0</v>
      </c>
      <c r="Q231" s="11" t="s">
        <v>197</v>
      </c>
      <c r="R231" s="137">
        <v>0.58299999999999996</v>
      </c>
      <c r="S231" s="13">
        <v>4</v>
      </c>
      <c r="T231" s="13">
        <v>16</v>
      </c>
      <c r="U231" s="13">
        <f t="shared" si="35"/>
        <v>64</v>
      </c>
      <c r="V231" s="13">
        <f t="shared" si="36"/>
        <v>37.311999999999998</v>
      </c>
      <c r="W231" s="13">
        <f t="shared" si="37"/>
        <v>2.3319999999999999</v>
      </c>
      <c r="X231" s="127" t="s">
        <v>164</v>
      </c>
      <c r="Y231" s="11" t="s">
        <v>257</v>
      </c>
      <c r="Z231" s="133">
        <v>0</v>
      </c>
      <c r="AA231" s="135">
        <f t="shared" si="44"/>
        <v>0</v>
      </c>
      <c r="AB231" s="133">
        <v>4</v>
      </c>
      <c r="AC231" s="135">
        <f t="shared" si="45"/>
        <v>4.4444444444444446E-2</v>
      </c>
      <c r="AD231" s="136"/>
      <c r="AE231" s="134"/>
      <c r="AF231" s="103"/>
    </row>
    <row r="232" spans="1:32" ht="15.75" customHeight="1">
      <c r="A232" s="7" t="s">
        <v>19</v>
      </c>
      <c r="B232" s="7">
        <v>2015</v>
      </c>
      <c r="C232" s="9" t="s">
        <v>20</v>
      </c>
      <c r="D232" s="122">
        <v>0</v>
      </c>
      <c r="E232" s="73">
        <v>5</v>
      </c>
      <c r="F232" s="11"/>
      <c r="G232" s="11"/>
      <c r="H232" s="11"/>
      <c r="I232" s="11"/>
      <c r="J232" s="11"/>
      <c r="K232" s="11"/>
      <c r="L232" s="11"/>
      <c r="M232" s="11"/>
      <c r="N232" s="11"/>
      <c r="O232" s="11" t="s">
        <v>21</v>
      </c>
      <c r="P232" s="11">
        <v>0</v>
      </c>
      <c r="Q232" s="11" t="s">
        <v>197</v>
      </c>
      <c r="R232" s="137">
        <v>0.58299999999999996</v>
      </c>
      <c r="S232" s="13">
        <v>4</v>
      </c>
      <c r="T232" s="13">
        <v>16</v>
      </c>
      <c r="U232" s="13">
        <f t="shared" si="35"/>
        <v>64</v>
      </c>
      <c r="V232" s="13">
        <f t="shared" si="36"/>
        <v>37.311999999999998</v>
      </c>
      <c r="W232" s="13">
        <f t="shared" si="37"/>
        <v>2.3319999999999999</v>
      </c>
      <c r="X232" s="127" t="s">
        <v>164</v>
      </c>
      <c r="Y232" s="11" t="s">
        <v>257</v>
      </c>
      <c r="Z232" s="133">
        <v>2</v>
      </c>
      <c r="AA232" s="135">
        <f t="shared" si="44"/>
        <v>2.2222222222222223E-2</v>
      </c>
      <c r="AB232" s="133">
        <v>10</v>
      </c>
      <c r="AC232" s="135">
        <f t="shared" si="45"/>
        <v>0.1111111111111111</v>
      </c>
      <c r="AD232" s="136"/>
      <c r="AE232" s="134"/>
      <c r="AF232" s="103"/>
    </row>
    <row r="233" spans="1:32" ht="15.75" customHeight="1">
      <c r="A233" s="7" t="s">
        <v>19</v>
      </c>
      <c r="B233" s="7">
        <v>2015</v>
      </c>
      <c r="C233" s="9" t="s">
        <v>20</v>
      </c>
      <c r="D233" s="122">
        <v>0</v>
      </c>
      <c r="E233" s="73">
        <v>6</v>
      </c>
      <c r="F233" s="11"/>
      <c r="G233" s="11"/>
      <c r="H233" s="11"/>
      <c r="I233" s="11"/>
      <c r="J233" s="11"/>
      <c r="K233" s="11"/>
      <c r="L233" s="11"/>
      <c r="M233" s="11"/>
      <c r="N233" s="11"/>
      <c r="O233" s="11" t="s">
        <v>21</v>
      </c>
      <c r="P233" s="11">
        <v>0</v>
      </c>
      <c r="Q233" s="11" t="s">
        <v>197</v>
      </c>
      <c r="R233" s="137">
        <v>0.58299999999999996</v>
      </c>
      <c r="S233" s="13">
        <v>4</v>
      </c>
      <c r="T233" s="13">
        <v>16</v>
      </c>
      <c r="U233" s="13">
        <f t="shared" si="35"/>
        <v>64</v>
      </c>
      <c r="V233" s="13">
        <f t="shared" si="36"/>
        <v>37.311999999999998</v>
      </c>
      <c r="W233" s="13">
        <f t="shared" si="37"/>
        <v>2.3319999999999999</v>
      </c>
      <c r="X233" s="127" t="s">
        <v>164</v>
      </c>
      <c r="Y233" s="11" t="s">
        <v>257</v>
      </c>
      <c r="Z233" s="133">
        <v>3</v>
      </c>
      <c r="AA233" s="135">
        <f t="shared" si="44"/>
        <v>3.3333333333333333E-2</v>
      </c>
      <c r="AB233" s="133">
        <v>10</v>
      </c>
      <c r="AC233" s="135">
        <f t="shared" si="45"/>
        <v>0.1111111111111111</v>
      </c>
      <c r="AD233" s="136"/>
      <c r="AE233" s="134"/>
      <c r="AF233" s="103"/>
    </row>
    <row r="234" spans="1:32" ht="15.75" customHeight="1">
      <c r="A234" s="7" t="s">
        <v>19</v>
      </c>
      <c r="B234" s="7">
        <v>2015</v>
      </c>
      <c r="C234" s="9" t="s">
        <v>20</v>
      </c>
      <c r="D234" s="122">
        <v>0</v>
      </c>
      <c r="E234" s="73">
        <v>1</v>
      </c>
      <c r="F234" s="11"/>
      <c r="G234" s="11"/>
      <c r="H234" s="11"/>
      <c r="I234" s="11"/>
      <c r="J234" s="11"/>
      <c r="K234" s="11"/>
      <c r="L234" s="11"/>
      <c r="M234" s="11"/>
      <c r="N234" s="11"/>
      <c r="O234" s="11" t="s">
        <v>21</v>
      </c>
      <c r="P234" s="11">
        <v>0</v>
      </c>
      <c r="Q234" s="11" t="s">
        <v>197</v>
      </c>
      <c r="R234" s="137">
        <v>0.58299999999999996</v>
      </c>
      <c r="S234" s="13">
        <v>4</v>
      </c>
      <c r="T234" s="13">
        <v>16</v>
      </c>
      <c r="U234" s="13">
        <f t="shared" si="35"/>
        <v>64</v>
      </c>
      <c r="V234" s="13">
        <f t="shared" si="36"/>
        <v>37.311999999999998</v>
      </c>
      <c r="W234" s="13">
        <f t="shared" si="37"/>
        <v>2.3319999999999999</v>
      </c>
      <c r="X234" s="127" t="s">
        <v>164</v>
      </c>
      <c r="Y234" s="130" t="s">
        <v>181</v>
      </c>
      <c r="Z234" s="133">
        <v>0</v>
      </c>
      <c r="AA234" s="135">
        <f t="shared" ref="AA234:AA245" si="46">(Z234-0)/(150 - 0)</f>
        <v>0</v>
      </c>
      <c r="AB234" s="133">
        <v>18</v>
      </c>
      <c r="AC234" s="135">
        <f t="shared" ref="AC234:AC245" si="47">(AB234-0)/(150 - 0)</f>
        <v>0.12</v>
      </c>
      <c r="AD234" s="136"/>
      <c r="AE234" s="134"/>
      <c r="AF234" s="103"/>
    </row>
    <row r="235" spans="1:32" ht="15.75" customHeight="1">
      <c r="A235" s="7" t="s">
        <v>19</v>
      </c>
      <c r="B235" s="7">
        <v>2015</v>
      </c>
      <c r="C235" s="9" t="s">
        <v>20</v>
      </c>
      <c r="D235" s="122">
        <v>0</v>
      </c>
      <c r="E235" s="73">
        <v>2</v>
      </c>
      <c r="F235" s="11"/>
      <c r="G235" s="11"/>
      <c r="H235" s="11"/>
      <c r="I235" s="11"/>
      <c r="J235" s="11"/>
      <c r="K235" s="11"/>
      <c r="L235" s="11"/>
      <c r="M235" s="11"/>
      <c r="N235" s="11"/>
      <c r="O235" s="11" t="s">
        <v>21</v>
      </c>
      <c r="P235" s="11">
        <v>0</v>
      </c>
      <c r="Q235" s="11" t="s">
        <v>197</v>
      </c>
      <c r="R235" s="137">
        <v>0.58299999999999996</v>
      </c>
      <c r="S235" s="13">
        <v>4</v>
      </c>
      <c r="T235" s="13">
        <v>16</v>
      </c>
      <c r="U235" s="13">
        <f t="shared" si="35"/>
        <v>64</v>
      </c>
      <c r="V235" s="13">
        <f t="shared" si="36"/>
        <v>37.311999999999998</v>
      </c>
      <c r="W235" s="13">
        <f t="shared" si="37"/>
        <v>2.3319999999999999</v>
      </c>
      <c r="X235" s="127" t="s">
        <v>164</v>
      </c>
      <c r="Y235" s="130" t="s">
        <v>181</v>
      </c>
      <c r="Z235" s="133">
        <v>25</v>
      </c>
      <c r="AA235" s="135">
        <f t="shared" si="46"/>
        <v>0.16666666666666666</v>
      </c>
      <c r="AB235" s="133">
        <v>26</v>
      </c>
      <c r="AC235" s="135">
        <f t="shared" si="47"/>
        <v>0.17333333333333334</v>
      </c>
      <c r="AD235" s="136"/>
      <c r="AE235" s="134"/>
      <c r="AF235" s="103"/>
    </row>
    <row r="236" spans="1:32" ht="15.75" customHeight="1">
      <c r="A236" s="7" t="s">
        <v>19</v>
      </c>
      <c r="B236" s="7">
        <v>2015</v>
      </c>
      <c r="C236" s="9" t="s">
        <v>20</v>
      </c>
      <c r="D236" s="122">
        <v>0</v>
      </c>
      <c r="E236" s="73">
        <v>3</v>
      </c>
      <c r="F236" s="11"/>
      <c r="G236" s="11"/>
      <c r="H236" s="11"/>
      <c r="I236" s="11"/>
      <c r="J236" s="11"/>
      <c r="K236" s="11"/>
      <c r="L236" s="11"/>
      <c r="M236" s="11"/>
      <c r="N236" s="11"/>
      <c r="O236" s="11" t="s">
        <v>21</v>
      </c>
      <c r="P236" s="11">
        <v>0</v>
      </c>
      <c r="Q236" s="11" t="s">
        <v>197</v>
      </c>
      <c r="R236" s="137">
        <v>0.58299999999999996</v>
      </c>
      <c r="S236" s="13">
        <v>4</v>
      </c>
      <c r="T236" s="13">
        <v>16</v>
      </c>
      <c r="U236" s="13">
        <f t="shared" si="35"/>
        <v>64</v>
      </c>
      <c r="V236" s="13">
        <f t="shared" si="36"/>
        <v>37.311999999999998</v>
      </c>
      <c r="W236" s="13">
        <f t="shared" si="37"/>
        <v>2.3319999999999999</v>
      </c>
      <c r="X236" s="127" t="s">
        <v>164</v>
      </c>
      <c r="Y236" s="130" t="s">
        <v>181</v>
      </c>
      <c r="Z236" s="133">
        <v>0</v>
      </c>
      <c r="AA236" s="135">
        <f t="shared" si="46"/>
        <v>0</v>
      </c>
      <c r="AB236" s="133">
        <v>5</v>
      </c>
      <c r="AC236" s="135">
        <f t="shared" si="47"/>
        <v>3.3333333333333333E-2</v>
      </c>
      <c r="AD236" s="136"/>
      <c r="AE236" s="134"/>
      <c r="AF236" s="103"/>
    </row>
    <row r="237" spans="1:32" ht="15.75" customHeight="1">
      <c r="A237" s="7" t="s">
        <v>19</v>
      </c>
      <c r="B237" s="7">
        <v>2015</v>
      </c>
      <c r="C237" s="9" t="s">
        <v>20</v>
      </c>
      <c r="D237" s="122">
        <v>0</v>
      </c>
      <c r="E237" s="73">
        <v>4</v>
      </c>
      <c r="F237" s="11"/>
      <c r="G237" s="11"/>
      <c r="H237" s="11"/>
      <c r="I237" s="11"/>
      <c r="J237" s="11"/>
      <c r="K237" s="11"/>
      <c r="L237" s="11"/>
      <c r="M237" s="11"/>
      <c r="N237" s="11"/>
      <c r="O237" s="11" t="s">
        <v>21</v>
      </c>
      <c r="P237" s="11">
        <v>0</v>
      </c>
      <c r="Q237" s="11" t="s">
        <v>197</v>
      </c>
      <c r="R237" s="137">
        <v>0.58299999999999996</v>
      </c>
      <c r="S237" s="13">
        <v>4</v>
      </c>
      <c r="T237" s="13">
        <v>16</v>
      </c>
      <c r="U237" s="13">
        <f t="shared" si="35"/>
        <v>64</v>
      </c>
      <c r="V237" s="13">
        <f t="shared" si="36"/>
        <v>37.311999999999998</v>
      </c>
      <c r="W237" s="13">
        <f t="shared" si="37"/>
        <v>2.3319999999999999</v>
      </c>
      <c r="X237" s="127" t="s">
        <v>164</v>
      </c>
      <c r="Y237" s="130" t="s">
        <v>181</v>
      </c>
      <c r="Z237" s="133">
        <v>19</v>
      </c>
      <c r="AA237" s="135">
        <f t="shared" si="46"/>
        <v>0.12666666666666668</v>
      </c>
      <c r="AB237" s="133">
        <v>21</v>
      </c>
      <c r="AC237" s="135">
        <f t="shared" si="47"/>
        <v>0.14000000000000001</v>
      </c>
      <c r="AD237" s="136"/>
      <c r="AE237" s="134"/>
      <c r="AF237" s="103"/>
    </row>
    <row r="238" spans="1:32" ht="15.75" customHeight="1">
      <c r="A238" s="7" t="s">
        <v>19</v>
      </c>
      <c r="B238" s="7">
        <v>2015</v>
      </c>
      <c r="C238" s="9" t="s">
        <v>20</v>
      </c>
      <c r="D238" s="122">
        <v>0</v>
      </c>
      <c r="E238" s="73">
        <v>5</v>
      </c>
      <c r="F238" s="11"/>
      <c r="G238" s="11"/>
      <c r="H238" s="11"/>
      <c r="I238" s="11"/>
      <c r="J238" s="11"/>
      <c r="K238" s="11"/>
      <c r="L238" s="11"/>
      <c r="M238" s="11"/>
      <c r="N238" s="11"/>
      <c r="O238" s="11" t="s">
        <v>21</v>
      </c>
      <c r="P238" s="11">
        <v>0</v>
      </c>
      <c r="Q238" s="11" t="s">
        <v>197</v>
      </c>
      <c r="R238" s="137">
        <v>0.58299999999999996</v>
      </c>
      <c r="S238" s="13">
        <v>4</v>
      </c>
      <c r="T238" s="13">
        <v>16</v>
      </c>
      <c r="U238" s="13">
        <f t="shared" si="35"/>
        <v>64</v>
      </c>
      <c r="V238" s="13">
        <f t="shared" si="36"/>
        <v>37.311999999999998</v>
      </c>
      <c r="W238" s="13">
        <f t="shared" si="37"/>
        <v>2.3319999999999999</v>
      </c>
      <c r="X238" s="127" t="s">
        <v>164</v>
      </c>
      <c r="Y238" s="130" t="s">
        <v>181</v>
      </c>
      <c r="Z238" s="133">
        <v>16</v>
      </c>
      <c r="AA238" s="135">
        <f t="shared" si="46"/>
        <v>0.10666666666666667</v>
      </c>
      <c r="AB238" s="133">
        <v>38</v>
      </c>
      <c r="AC238" s="135">
        <f t="shared" si="47"/>
        <v>0.25333333333333335</v>
      </c>
      <c r="AD238" s="136"/>
      <c r="AE238" s="134"/>
      <c r="AF238" s="103"/>
    </row>
    <row r="239" spans="1:32" ht="15.75" customHeight="1">
      <c r="A239" s="7" t="s">
        <v>19</v>
      </c>
      <c r="B239" s="7">
        <v>2015</v>
      </c>
      <c r="C239" s="9" t="s">
        <v>20</v>
      </c>
      <c r="D239" s="122">
        <v>0</v>
      </c>
      <c r="E239" s="73">
        <v>6</v>
      </c>
      <c r="F239" s="11"/>
      <c r="G239" s="11"/>
      <c r="H239" s="11"/>
      <c r="I239" s="11"/>
      <c r="J239" s="11"/>
      <c r="K239" s="11"/>
      <c r="L239" s="11"/>
      <c r="M239" s="11"/>
      <c r="N239" s="11"/>
      <c r="O239" s="11" t="s">
        <v>21</v>
      </c>
      <c r="P239" s="11">
        <v>0</v>
      </c>
      <c r="Q239" s="11" t="s">
        <v>197</v>
      </c>
      <c r="R239" s="137">
        <v>0.58299999999999996</v>
      </c>
      <c r="S239" s="13">
        <v>4</v>
      </c>
      <c r="T239" s="13">
        <v>16</v>
      </c>
      <c r="U239" s="13">
        <f t="shared" si="35"/>
        <v>64</v>
      </c>
      <c r="V239" s="13">
        <f t="shared" si="36"/>
        <v>37.311999999999998</v>
      </c>
      <c r="W239" s="13">
        <f t="shared" si="37"/>
        <v>2.3319999999999999</v>
      </c>
      <c r="X239" s="127" t="s">
        <v>164</v>
      </c>
      <c r="Y239" s="130" t="s">
        <v>181</v>
      </c>
      <c r="Z239" s="133">
        <v>5</v>
      </c>
      <c r="AA239" s="135">
        <f t="shared" si="46"/>
        <v>3.3333333333333333E-2</v>
      </c>
      <c r="AB239" s="133">
        <v>14</v>
      </c>
      <c r="AC239" s="135">
        <f t="shared" si="47"/>
        <v>9.3333333333333338E-2</v>
      </c>
      <c r="AD239" s="136"/>
      <c r="AE239" s="134"/>
      <c r="AF239" s="103"/>
    </row>
    <row r="240" spans="1:32" ht="15.75" customHeight="1">
      <c r="A240" s="7" t="s">
        <v>19</v>
      </c>
      <c r="B240" s="7">
        <v>2015</v>
      </c>
      <c r="C240" s="9" t="s">
        <v>20</v>
      </c>
      <c r="D240" s="122">
        <v>0</v>
      </c>
      <c r="E240" s="73">
        <v>1</v>
      </c>
      <c r="F240" s="11"/>
      <c r="G240" s="11"/>
      <c r="H240" s="11"/>
      <c r="I240" s="11"/>
      <c r="J240" s="11"/>
      <c r="K240" s="11"/>
      <c r="L240" s="11"/>
      <c r="M240" s="11"/>
      <c r="N240" s="11"/>
      <c r="O240" s="11" t="s">
        <v>21</v>
      </c>
      <c r="P240" s="11">
        <v>0</v>
      </c>
      <c r="Q240" s="11" t="s">
        <v>197</v>
      </c>
      <c r="R240" s="137">
        <v>0.58299999999999996</v>
      </c>
      <c r="S240" s="13">
        <v>4</v>
      </c>
      <c r="T240" s="13">
        <v>16</v>
      </c>
      <c r="U240" s="13">
        <f t="shared" si="35"/>
        <v>64</v>
      </c>
      <c r="V240" s="13">
        <f t="shared" si="36"/>
        <v>37.311999999999998</v>
      </c>
      <c r="W240" s="13">
        <f t="shared" si="37"/>
        <v>2.3319999999999999</v>
      </c>
      <c r="X240" s="127" t="s">
        <v>164</v>
      </c>
      <c r="Y240" s="130" t="s">
        <v>143</v>
      </c>
      <c r="Z240" s="133">
        <v>73</v>
      </c>
      <c r="AA240" s="135">
        <f t="shared" si="46"/>
        <v>0.48666666666666669</v>
      </c>
      <c r="AB240" s="133">
        <v>95</v>
      </c>
      <c r="AC240" s="135">
        <f t="shared" si="47"/>
        <v>0.6333333333333333</v>
      </c>
      <c r="AD240" s="136"/>
      <c r="AE240" s="134"/>
      <c r="AF240" s="103"/>
    </row>
    <row r="241" spans="1:32" ht="15.75" customHeight="1">
      <c r="A241" s="7" t="s">
        <v>19</v>
      </c>
      <c r="B241" s="7">
        <v>2015</v>
      </c>
      <c r="C241" s="9" t="s">
        <v>20</v>
      </c>
      <c r="D241" s="122">
        <v>0</v>
      </c>
      <c r="E241" s="73">
        <v>2</v>
      </c>
      <c r="F241" s="11"/>
      <c r="G241" s="11"/>
      <c r="H241" s="11"/>
      <c r="I241" s="11"/>
      <c r="J241" s="11"/>
      <c r="K241" s="11"/>
      <c r="L241" s="11"/>
      <c r="M241" s="11"/>
      <c r="N241" s="11"/>
      <c r="O241" s="11" t="s">
        <v>21</v>
      </c>
      <c r="P241" s="11">
        <v>0</v>
      </c>
      <c r="Q241" s="11" t="s">
        <v>197</v>
      </c>
      <c r="R241" s="137">
        <v>0.58299999999999996</v>
      </c>
      <c r="S241" s="13">
        <v>4</v>
      </c>
      <c r="T241" s="13">
        <v>16</v>
      </c>
      <c r="U241" s="13">
        <f t="shared" si="35"/>
        <v>64</v>
      </c>
      <c r="V241" s="13">
        <f t="shared" si="36"/>
        <v>37.311999999999998</v>
      </c>
      <c r="W241" s="13">
        <f t="shared" si="37"/>
        <v>2.3319999999999999</v>
      </c>
      <c r="X241" s="127" t="s">
        <v>164</v>
      </c>
      <c r="Y241" s="130" t="s">
        <v>143</v>
      </c>
      <c r="Z241" s="133">
        <v>92</v>
      </c>
      <c r="AA241" s="135">
        <f t="shared" si="46"/>
        <v>0.61333333333333329</v>
      </c>
      <c r="AB241" s="133">
        <v>98</v>
      </c>
      <c r="AC241" s="135">
        <f t="shared" si="47"/>
        <v>0.65333333333333332</v>
      </c>
      <c r="AD241" s="136"/>
      <c r="AE241" s="134"/>
      <c r="AF241" s="103"/>
    </row>
    <row r="242" spans="1:32" ht="15.75" customHeight="1">
      <c r="A242" s="7" t="s">
        <v>19</v>
      </c>
      <c r="B242" s="7">
        <v>2015</v>
      </c>
      <c r="C242" s="9" t="s">
        <v>20</v>
      </c>
      <c r="D242" s="122">
        <v>0</v>
      </c>
      <c r="E242" s="73">
        <v>3</v>
      </c>
      <c r="F242" s="11"/>
      <c r="G242" s="11"/>
      <c r="H242" s="11"/>
      <c r="I242" s="11"/>
      <c r="J242" s="11"/>
      <c r="K242" s="11"/>
      <c r="L242" s="11"/>
      <c r="M242" s="11"/>
      <c r="N242" s="11"/>
      <c r="O242" s="11" t="s">
        <v>21</v>
      </c>
      <c r="P242" s="11">
        <v>0</v>
      </c>
      <c r="Q242" s="11" t="s">
        <v>197</v>
      </c>
      <c r="R242" s="137">
        <v>0.58299999999999996</v>
      </c>
      <c r="S242" s="13">
        <v>4</v>
      </c>
      <c r="T242" s="13">
        <v>16</v>
      </c>
      <c r="U242" s="13">
        <f t="shared" si="35"/>
        <v>64</v>
      </c>
      <c r="V242" s="13">
        <f t="shared" si="36"/>
        <v>37.311999999999998</v>
      </c>
      <c r="W242" s="13">
        <f t="shared" si="37"/>
        <v>2.3319999999999999</v>
      </c>
      <c r="X242" s="127" t="s">
        <v>164</v>
      </c>
      <c r="Y242" s="130" t="s">
        <v>143</v>
      </c>
      <c r="Z242" s="133">
        <v>40</v>
      </c>
      <c r="AA242" s="135">
        <f t="shared" si="46"/>
        <v>0.26666666666666666</v>
      </c>
      <c r="AB242" s="133">
        <v>58</v>
      </c>
      <c r="AC242" s="135">
        <f t="shared" si="47"/>
        <v>0.38666666666666666</v>
      </c>
      <c r="AD242" s="136"/>
      <c r="AE242" s="134"/>
      <c r="AF242" s="103"/>
    </row>
    <row r="243" spans="1:32" ht="15.75" customHeight="1">
      <c r="A243" s="7" t="s">
        <v>19</v>
      </c>
      <c r="B243" s="7">
        <v>2015</v>
      </c>
      <c r="C243" s="9" t="s">
        <v>20</v>
      </c>
      <c r="D243" s="122">
        <v>0</v>
      </c>
      <c r="E243" s="73">
        <v>4</v>
      </c>
      <c r="F243" s="11"/>
      <c r="G243" s="11"/>
      <c r="H243" s="11"/>
      <c r="I243" s="11"/>
      <c r="J243" s="11"/>
      <c r="K243" s="11"/>
      <c r="L243" s="11"/>
      <c r="M243" s="11"/>
      <c r="N243" s="11"/>
      <c r="O243" s="11" t="s">
        <v>21</v>
      </c>
      <c r="P243" s="11">
        <v>0</v>
      </c>
      <c r="Q243" s="11" t="s">
        <v>197</v>
      </c>
      <c r="R243" s="137">
        <v>0.58299999999999996</v>
      </c>
      <c r="S243" s="13">
        <v>4</v>
      </c>
      <c r="T243" s="13">
        <v>16</v>
      </c>
      <c r="U243" s="13">
        <f t="shared" si="35"/>
        <v>64</v>
      </c>
      <c r="V243" s="13">
        <f t="shared" si="36"/>
        <v>37.311999999999998</v>
      </c>
      <c r="W243" s="13">
        <f t="shared" si="37"/>
        <v>2.3319999999999999</v>
      </c>
      <c r="X243" s="127" t="s">
        <v>164</v>
      </c>
      <c r="Y243" s="130" t="s">
        <v>143</v>
      </c>
      <c r="Z243" s="133">
        <v>50</v>
      </c>
      <c r="AA243" s="135">
        <f t="shared" si="46"/>
        <v>0.33333333333333331</v>
      </c>
      <c r="AB243" s="133">
        <v>67</v>
      </c>
      <c r="AC243" s="135">
        <f t="shared" si="47"/>
        <v>0.44666666666666666</v>
      </c>
      <c r="AD243" s="136"/>
      <c r="AE243" s="134"/>
      <c r="AF243" s="103"/>
    </row>
    <row r="244" spans="1:32" ht="15.75" customHeight="1">
      <c r="A244" s="7" t="s">
        <v>19</v>
      </c>
      <c r="B244" s="7">
        <v>2015</v>
      </c>
      <c r="C244" s="9" t="s">
        <v>20</v>
      </c>
      <c r="D244" s="122">
        <v>0</v>
      </c>
      <c r="E244" s="73">
        <v>5</v>
      </c>
      <c r="F244" s="11"/>
      <c r="G244" s="11"/>
      <c r="H244" s="11"/>
      <c r="I244" s="11"/>
      <c r="J244" s="11"/>
      <c r="K244" s="11"/>
      <c r="L244" s="11"/>
      <c r="M244" s="11"/>
      <c r="N244" s="11"/>
      <c r="O244" s="11" t="s">
        <v>21</v>
      </c>
      <c r="P244" s="11">
        <v>0</v>
      </c>
      <c r="Q244" s="11" t="s">
        <v>197</v>
      </c>
      <c r="R244" s="137">
        <v>0.58299999999999996</v>
      </c>
      <c r="S244" s="13">
        <v>4</v>
      </c>
      <c r="T244" s="13">
        <v>16</v>
      </c>
      <c r="U244" s="13">
        <f t="shared" si="35"/>
        <v>64</v>
      </c>
      <c r="V244" s="13">
        <f t="shared" si="36"/>
        <v>37.311999999999998</v>
      </c>
      <c r="W244" s="13">
        <f t="shared" si="37"/>
        <v>2.3319999999999999</v>
      </c>
      <c r="X244" s="127" t="s">
        <v>164</v>
      </c>
      <c r="Y244" s="130" t="s">
        <v>143</v>
      </c>
      <c r="Z244" s="133">
        <v>85</v>
      </c>
      <c r="AA244" s="135">
        <f t="shared" si="46"/>
        <v>0.56666666666666665</v>
      </c>
      <c r="AB244" s="133">
        <v>97</v>
      </c>
      <c r="AC244" s="135">
        <f t="shared" si="47"/>
        <v>0.64666666666666661</v>
      </c>
      <c r="AD244" s="136"/>
      <c r="AE244" s="134"/>
      <c r="AF244" s="103"/>
    </row>
    <row r="245" spans="1:32" ht="15.75" customHeight="1">
      <c r="A245" s="7" t="s">
        <v>19</v>
      </c>
      <c r="B245" s="7">
        <v>2015</v>
      </c>
      <c r="C245" s="9" t="s">
        <v>20</v>
      </c>
      <c r="D245" s="122">
        <v>0</v>
      </c>
      <c r="E245" s="73">
        <v>6</v>
      </c>
      <c r="F245" s="11"/>
      <c r="G245" s="11"/>
      <c r="H245" s="11"/>
      <c r="I245" s="11"/>
      <c r="J245" s="11"/>
      <c r="K245" s="11"/>
      <c r="L245" s="11"/>
      <c r="M245" s="11"/>
      <c r="N245" s="11"/>
      <c r="O245" s="11" t="s">
        <v>21</v>
      </c>
      <c r="P245" s="11">
        <v>0</v>
      </c>
      <c r="Q245" s="11" t="s">
        <v>197</v>
      </c>
      <c r="R245" s="137">
        <v>0.58299999999999996</v>
      </c>
      <c r="S245" s="13">
        <v>4</v>
      </c>
      <c r="T245" s="13">
        <v>16</v>
      </c>
      <c r="U245" s="13">
        <f t="shared" si="35"/>
        <v>64</v>
      </c>
      <c r="V245" s="13">
        <f t="shared" si="36"/>
        <v>37.311999999999998</v>
      </c>
      <c r="W245" s="13">
        <f t="shared" si="37"/>
        <v>2.3319999999999999</v>
      </c>
      <c r="X245" s="127" t="s">
        <v>164</v>
      </c>
      <c r="Y245" s="130" t="s">
        <v>143</v>
      </c>
      <c r="Z245" s="133">
        <v>74</v>
      </c>
      <c r="AA245" s="135">
        <f t="shared" si="46"/>
        <v>0.49333333333333335</v>
      </c>
      <c r="AB245" s="133">
        <v>85</v>
      </c>
      <c r="AC245" s="135">
        <f t="shared" si="47"/>
        <v>0.56666666666666665</v>
      </c>
      <c r="AD245" s="136"/>
      <c r="AE245" s="134"/>
      <c r="AF245" s="103"/>
    </row>
    <row r="246" spans="1:32" ht="1.5" customHeight="1">
      <c r="A246" s="7"/>
      <c r="B246" s="7"/>
      <c r="C246" s="9"/>
      <c r="D246" s="122"/>
      <c r="E246" s="11"/>
      <c r="F246" s="124"/>
      <c r="G246" s="124"/>
      <c r="H246" s="11"/>
      <c r="I246" s="11"/>
      <c r="J246" s="11"/>
      <c r="K246" s="11"/>
      <c r="L246" s="11"/>
      <c r="M246" s="124"/>
      <c r="N246" s="124"/>
      <c r="O246" s="11"/>
      <c r="P246" s="11"/>
      <c r="Q246" s="11"/>
      <c r="R246" s="124"/>
      <c r="S246" s="124"/>
      <c r="T246" s="124"/>
      <c r="U246" s="124"/>
      <c r="V246" s="11"/>
      <c r="W246" s="11"/>
      <c r="X246" s="138"/>
      <c r="Y246" s="11" t="s">
        <v>144</v>
      </c>
      <c r="Z246" s="11"/>
      <c r="AA246" s="135"/>
      <c r="AB246" s="11"/>
      <c r="AC246" s="135"/>
      <c r="AD246" s="124"/>
      <c r="AE246" s="124"/>
      <c r="AF246" s="103"/>
    </row>
    <row r="247" spans="1:32" ht="15.75" customHeight="1">
      <c r="A247" s="7" t="s">
        <v>50</v>
      </c>
      <c r="B247" s="7">
        <v>2012</v>
      </c>
      <c r="C247" s="9" t="s">
        <v>51</v>
      </c>
      <c r="D247" s="122">
        <v>0</v>
      </c>
      <c r="E247" s="11">
        <v>1</v>
      </c>
      <c r="F247" s="11">
        <v>29</v>
      </c>
      <c r="G247" s="11" t="s">
        <v>248</v>
      </c>
      <c r="H247" s="11" t="s">
        <v>270</v>
      </c>
      <c r="I247" s="11" t="s">
        <v>195</v>
      </c>
      <c r="J247" s="11" t="s">
        <v>182</v>
      </c>
      <c r="K247" s="11" t="s">
        <v>196</v>
      </c>
      <c r="L247" s="11" t="s">
        <v>147</v>
      </c>
      <c r="M247" s="124"/>
      <c r="N247" s="124"/>
      <c r="O247" s="11" t="s">
        <v>24</v>
      </c>
      <c r="P247" s="11">
        <v>1</v>
      </c>
      <c r="Q247" s="11" t="s">
        <v>154</v>
      </c>
      <c r="R247" s="16" t="s">
        <v>138</v>
      </c>
      <c r="S247" s="16" t="s">
        <v>138</v>
      </c>
      <c r="T247" s="16">
        <v>6</v>
      </c>
      <c r="U247" s="16" t="s">
        <v>138</v>
      </c>
      <c r="V247" s="16">
        <v>24</v>
      </c>
      <c r="W247" s="16">
        <v>4</v>
      </c>
      <c r="X247" s="127" t="s">
        <v>164</v>
      </c>
      <c r="Y247" s="138" t="s">
        <v>165</v>
      </c>
      <c r="Z247" s="11">
        <v>66</v>
      </c>
      <c r="AA247" s="135">
        <f t="shared" ref="AA247:AA252" si="48">(Z247-0)/(150 - 0)</f>
        <v>0.44</v>
      </c>
      <c r="AB247" s="11">
        <v>71</v>
      </c>
      <c r="AC247" s="135">
        <f t="shared" ref="AC247:AC252" si="49">(AB247-0)/(150 - 0)</f>
        <v>0.47333333333333333</v>
      </c>
      <c r="AD247" s="124"/>
      <c r="AE247" s="124"/>
      <c r="AF247" s="103"/>
    </row>
    <row r="248" spans="1:32" ht="15.75" customHeight="1">
      <c r="A248" s="7" t="s">
        <v>50</v>
      </c>
      <c r="B248" s="7">
        <v>2012</v>
      </c>
      <c r="C248" s="9" t="s">
        <v>51</v>
      </c>
      <c r="D248" s="122">
        <v>0</v>
      </c>
      <c r="E248" s="11">
        <v>2</v>
      </c>
      <c r="F248" s="11">
        <v>25</v>
      </c>
      <c r="G248" s="11" t="s">
        <v>248</v>
      </c>
      <c r="H248" s="11" t="s">
        <v>270</v>
      </c>
      <c r="I248" s="11" t="s">
        <v>271</v>
      </c>
      <c r="J248" s="11" t="s">
        <v>182</v>
      </c>
      <c r="K248" s="11" t="s">
        <v>196</v>
      </c>
      <c r="L248" s="11" t="s">
        <v>147</v>
      </c>
      <c r="M248" s="124"/>
      <c r="N248" s="124"/>
      <c r="O248" s="11" t="s">
        <v>24</v>
      </c>
      <c r="P248" s="11">
        <v>1</v>
      </c>
      <c r="Q248" s="11" t="s">
        <v>154</v>
      </c>
      <c r="R248" s="16" t="s">
        <v>138</v>
      </c>
      <c r="S248" s="16" t="s">
        <v>138</v>
      </c>
      <c r="T248" s="16">
        <v>6</v>
      </c>
      <c r="U248" s="16" t="s">
        <v>138</v>
      </c>
      <c r="V248" s="16">
        <v>24</v>
      </c>
      <c r="W248" s="16">
        <v>4</v>
      </c>
      <c r="X248" s="127" t="s">
        <v>164</v>
      </c>
      <c r="Y248" s="138" t="s">
        <v>165</v>
      </c>
      <c r="Z248" s="11">
        <v>45</v>
      </c>
      <c r="AA248" s="135">
        <f t="shared" si="48"/>
        <v>0.3</v>
      </c>
      <c r="AB248" s="11">
        <v>95</v>
      </c>
      <c r="AC248" s="135">
        <f t="shared" si="49"/>
        <v>0.6333333333333333</v>
      </c>
      <c r="AD248" s="124"/>
      <c r="AE248" s="124"/>
      <c r="AF248" s="103"/>
    </row>
    <row r="249" spans="1:32" ht="15.75" customHeight="1">
      <c r="A249" s="7" t="s">
        <v>50</v>
      </c>
      <c r="B249" s="7">
        <v>2012</v>
      </c>
      <c r="C249" s="9" t="s">
        <v>51</v>
      </c>
      <c r="D249" s="122">
        <v>0</v>
      </c>
      <c r="E249" s="11">
        <v>1</v>
      </c>
      <c r="F249" s="11">
        <v>29</v>
      </c>
      <c r="G249" s="11" t="s">
        <v>248</v>
      </c>
      <c r="H249" s="11" t="s">
        <v>270</v>
      </c>
      <c r="I249" s="11" t="s">
        <v>195</v>
      </c>
      <c r="J249" s="11" t="s">
        <v>182</v>
      </c>
      <c r="K249" s="11" t="s">
        <v>196</v>
      </c>
      <c r="L249" s="11" t="s">
        <v>147</v>
      </c>
      <c r="M249" s="124"/>
      <c r="N249" s="124"/>
      <c r="O249" s="11" t="s">
        <v>24</v>
      </c>
      <c r="P249" s="11">
        <v>1</v>
      </c>
      <c r="Q249" s="11" t="s">
        <v>154</v>
      </c>
      <c r="R249" s="16" t="s">
        <v>138</v>
      </c>
      <c r="S249" s="16" t="s">
        <v>138</v>
      </c>
      <c r="T249" s="16">
        <v>6</v>
      </c>
      <c r="U249" s="16" t="s">
        <v>138</v>
      </c>
      <c r="V249" s="16">
        <v>24</v>
      </c>
      <c r="W249" s="16">
        <v>4</v>
      </c>
      <c r="X249" s="127" t="s">
        <v>164</v>
      </c>
      <c r="Y249" s="130" t="s">
        <v>181</v>
      </c>
      <c r="Z249" s="11">
        <v>1</v>
      </c>
      <c r="AA249" s="135">
        <f t="shared" si="48"/>
        <v>6.6666666666666671E-3</v>
      </c>
      <c r="AB249" s="11">
        <v>1</v>
      </c>
      <c r="AC249" s="135">
        <f t="shared" si="49"/>
        <v>6.6666666666666671E-3</v>
      </c>
      <c r="AD249" s="124"/>
      <c r="AE249" s="124"/>
      <c r="AF249" s="103"/>
    </row>
    <row r="250" spans="1:32" ht="15.75" customHeight="1">
      <c r="A250" s="7" t="s">
        <v>50</v>
      </c>
      <c r="B250" s="7">
        <v>2012</v>
      </c>
      <c r="C250" s="9" t="s">
        <v>51</v>
      </c>
      <c r="D250" s="122">
        <v>0</v>
      </c>
      <c r="E250" s="11">
        <v>2</v>
      </c>
      <c r="F250" s="11">
        <v>25</v>
      </c>
      <c r="G250" s="11" t="s">
        <v>248</v>
      </c>
      <c r="H250" s="11" t="s">
        <v>270</v>
      </c>
      <c r="I250" s="11" t="s">
        <v>271</v>
      </c>
      <c r="J250" s="11" t="s">
        <v>182</v>
      </c>
      <c r="K250" s="11" t="s">
        <v>196</v>
      </c>
      <c r="L250" s="11" t="s">
        <v>147</v>
      </c>
      <c r="M250" s="124"/>
      <c r="N250" s="124"/>
      <c r="O250" s="11" t="s">
        <v>24</v>
      </c>
      <c r="P250" s="11">
        <v>1</v>
      </c>
      <c r="Q250" s="11" t="s">
        <v>154</v>
      </c>
      <c r="R250" s="16" t="s">
        <v>138</v>
      </c>
      <c r="S250" s="16" t="s">
        <v>138</v>
      </c>
      <c r="T250" s="16">
        <v>6</v>
      </c>
      <c r="U250" s="16" t="s">
        <v>138</v>
      </c>
      <c r="V250" s="16">
        <v>24</v>
      </c>
      <c r="W250" s="16">
        <v>4</v>
      </c>
      <c r="X250" s="127" t="s">
        <v>164</v>
      </c>
      <c r="Y250" s="130" t="s">
        <v>181</v>
      </c>
      <c r="Z250" s="11">
        <v>3</v>
      </c>
      <c r="AA250" s="135">
        <f t="shared" si="48"/>
        <v>0.02</v>
      </c>
      <c r="AB250" s="11">
        <v>10</v>
      </c>
      <c r="AC250" s="135">
        <f t="shared" si="49"/>
        <v>6.6666666666666666E-2</v>
      </c>
      <c r="AD250" s="124"/>
      <c r="AE250" s="124"/>
      <c r="AF250" s="103"/>
    </row>
    <row r="251" spans="1:32" ht="15.75" customHeight="1">
      <c r="A251" s="7" t="s">
        <v>50</v>
      </c>
      <c r="B251" s="7">
        <v>2012</v>
      </c>
      <c r="C251" s="9" t="s">
        <v>51</v>
      </c>
      <c r="D251" s="122">
        <v>0</v>
      </c>
      <c r="E251" s="11">
        <v>1</v>
      </c>
      <c r="F251" s="11">
        <v>29</v>
      </c>
      <c r="G251" s="11" t="s">
        <v>248</v>
      </c>
      <c r="H251" s="11" t="s">
        <v>270</v>
      </c>
      <c r="I251" s="11" t="s">
        <v>195</v>
      </c>
      <c r="J251" s="11" t="s">
        <v>182</v>
      </c>
      <c r="K251" s="11" t="s">
        <v>196</v>
      </c>
      <c r="L251" s="11" t="s">
        <v>147</v>
      </c>
      <c r="M251" s="124"/>
      <c r="N251" s="124"/>
      <c r="O251" s="11" t="s">
        <v>24</v>
      </c>
      <c r="P251" s="11">
        <v>1</v>
      </c>
      <c r="Q251" s="11" t="s">
        <v>154</v>
      </c>
      <c r="R251" s="16" t="s">
        <v>138</v>
      </c>
      <c r="S251" s="16" t="s">
        <v>138</v>
      </c>
      <c r="T251" s="16">
        <v>6</v>
      </c>
      <c r="U251" s="16" t="s">
        <v>138</v>
      </c>
      <c r="V251" s="16">
        <v>24</v>
      </c>
      <c r="W251" s="16">
        <v>4</v>
      </c>
      <c r="X251" s="127" t="s">
        <v>164</v>
      </c>
      <c r="Y251" s="130" t="s">
        <v>143</v>
      </c>
      <c r="Z251" s="11">
        <v>27</v>
      </c>
      <c r="AA251" s="135">
        <f t="shared" si="48"/>
        <v>0.18</v>
      </c>
      <c r="AB251" s="11">
        <v>32</v>
      </c>
      <c r="AC251" s="135">
        <f t="shared" si="49"/>
        <v>0.21333333333333335</v>
      </c>
      <c r="AD251" s="124"/>
      <c r="AE251" s="124"/>
      <c r="AF251" s="103"/>
    </row>
    <row r="252" spans="1:32" ht="15.75" customHeight="1">
      <c r="A252" s="7" t="s">
        <v>50</v>
      </c>
      <c r="B252" s="7">
        <v>2012</v>
      </c>
      <c r="C252" s="9" t="s">
        <v>51</v>
      </c>
      <c r="D252" s="122">
        <v>0</v>
      </c>
      <c r="E252" s="11">
        <v>2</v>
      </c>
      <c r="F252" s="11">
        <v>25</v>
      </c>
      <c r="G252" s="11" t="s">
        <v>248</v>
      </c>
      <c r="H252" s="11" t="s">
        <v>270</v>
      </c>
      <c r="I252" s="11" t="s">
        <v>271</v>
      </c>
      <c r="J252" s="11" t="s">
        <v>182</v>
      </c>
      <c r="K252" s="11" t="s">
        <v>196</v>
      </c>
      <c r="L252" s="11" t="s">
        <v>147</v>
      </c>
      <c r="M252" s="124"/>
      <c r="N252" s="124"/>
      <c r="O252" s="11" t="s">
        <v>24</v>
      </c>
      <c r="P252" s="11">
        <v>1</v>
      </c>
      <c r="Q252" s="11" t="s">
        <v>154</v>
      </c>
      <c r="R252" s="16" t="s">
        <v>138</v>
      </c>
      <c r="S252" s="16" t="s">
        <v>138</v>
      </c>
      <c r="T252" s="16">
        <v>6</v>
      </c>
      <c r="U252" s="16" t="s">
        <v>138</v>
      </c>
      <c r="V252" s="16">
        <v>24</v>
      </c>
      <c r="W252" s="16">
        <v>4</v>
      </c>
      <c r="X252" s="127" t="s">
        <v>164</v>
      </c>
      <c r="Y252" s="130" t="s">
        <v>143</v>
      </c>
      <c r="Z252" s="11">
        <v>45</v>
      </c>
      <c r="AA252" s="135">
        <f t="shared" si="48"/>
        <v>0.3</v>
      </c>
      <c r="AB252" s="11">
        <v>54</v>
      </c>
      <c r="AC252" s="135">
        <f t="shared" si="49"/>
        <v>0.36</v>
      </c>
      <c r="AD252" s="124"/>
      <c r="AE252" s="124"/>
      <c r="AF252" s="103"/>
    </row>
    <row r="253" spans="1:32" ht="15.75" customHeight="1">
      <c r="A253" s="7" t="s">
        <v>50</v>
      </c>
      <c r="B253" s="7">
        <v>2012</v>
      </c>
      <c r="C253" s="9" t="s">
        <v>51</v>
      </c>
      <c r="D253" s="122">
        <v>0</v>
      </c>
      <c r="E253" s="11">
        <v>1</v>
      </c>
      <c r="F253" s="11">
        <v>29</v>
      </c>
      <c r="G253" s="11" t="s">
        <v>248</v>
      </c>
      <c r="H253" s="11" t="s">
        <v>270</v>
      </c>
      <c r="I253" s="11" t="s">
        <v>195</v>
      </c>
      <c r="J253" s="11" t="s">
        <v>182</v>
      </c>
      <c r="K253" s="11" t="s">
        <v>196</v>
      </c>
      <c r="L253" s="11" t="s">
        <v>147</v>
      </c>
      <c r="M253" s="124"/>
      <c r="N253" s="124"/>
      <c r="O253" s="11" t="s">
        <v>24</v>
      </c>
      <c r="P253" s="11">
        <v>1</v>
      </c>
      <c r="Q253" s="11" t="s">
        <v>154</v>
      </c>
      <c r="R253" s="16" t="s">
        <v>138</v>
      </c>
      <c r="S253" s="16" t="s">
        <v>138</v>
      </c>
      <c r="T253" s="16">
        <v>6</v>
      </c>
      <c r="U253" s="16" t="s">
        <v>138</v>
      </c>
      <c r="V253" s="16">
        <v>24</v>
      </c>
      <c r="W253" s="16">
        <v>4</v>
      </c>
      <c r="X253" s="130" t="s">
        <v>161</v>
      </c>
      <c r="Y253" s="127" t="s">
        <v>180</v>
      </c>
      <c r="Z253" s="11">
        <v>12</v>
      </c>
      <c r="AA253" s="134">
        <f t="shared" ref="AA253:AA254" si="50">(Z253-0)/(50-0)</f>
        <v>0.24</v>
      </c>
      <c r="AB253" s="11">
        <v>0</v>
      </c>
      <c r="AC253" s="134">
        <f t="shared" ref="AC253:AC254" si="51">(AB253-0)/(50-0)</f>
        <v>0</v>
      </c>
      <c r="AD253" s="124"/>
      <c r="AE253" s="124"/>
      <c r="AF253" s="103"/>
    </row>
    <row r="254" spans="1:32" ht="15.75" customHeight="1">
      <c r="A254" s="7" t="s">
        <v>50</v>
      </c>
      <c r="B254" s="7">
        <v>2012</v>
      </c>
      <c r="C254" s="9" t="s">
        <v>51</v>
      </c>
      <c r="D254" s="122">
        <v>0</v>
      </c>
      <c r="E254" s="11">
        <v>2</v>
      </c>
      <c r="F254" s="11">
        <v>25</v>
      </c>
      <c r="G254" s="11" t="s">
        <v>248</v>
      </c>
      <c r="H254" s="11" t="s">
        <v>270</v>
      </c>
      <c r="I254" s="11" t="s">
        <v>271</v>
      </c>
      <c r="J254" s="11" t="s">
        <v>182</v>
      </c>
      <c r="K254" s="11" t="s">
        <v>196</v>
      </c>
      <c r="L254" s="11" t="s">
        <v>147</v>
      </c>
      <c r="M254" s="124"/>
      <c r="N254" s="124"/>
      <c r="O254" s="11" t="s">
        <v>24</v>
      </c>
      <c r="P254" s="11">
        <v>1</v>
      </c>
      <c r="Q254" s="11" t="s">
        <v>154</v>
      </c>
      <c r="R254" s="16" t="s">
        <v>138</v>
      </c>
      <c r="S254" s="16" t="s">
        <v>138</v>
      </c>
      <c r="T254" s="16">
        <v>6</v>
      </c>
      <c r="U254" s="16" t="s">
        <v>138</v>
      </c>
      <c r="V254" s="16">
        <v>24</v>
      </c>
      <c r="W254" s="16">
        <v>4</v>
      </c>
      <c r="X254" s="130" t="s">
        <v>161</v>
      </c>
      <c r="Y254" s="127" t="s">
        <v>180</v>
      </c>
      <c r="Z254" s="11">
        <v>25</v>
      </c>
      <c r="AA254" s="134">
        <f t="shared" si="50"/>
        <v>0.5</v>
      </c>
      <c r="AB254" s="11">
        <v>32</v>
      </c>
      <c r="AC254" s="134">
        <f t="shared" si="51"/>
        <v>0.64</v>
      </c>
      <c r="AD254" s="124"/>
      <c r="AE254" s="124"/>
      <c r="AF254" s="103"/>
    </row>
    <row r="255" spans="1:32" ht="1.5" customHeight="1">
      <c r="A255" s="7"/>
      <c r="B255" s="7"/>
      <c r="C255" s="9"/>
      <c r="D255" s="122"/>
      <c r="E255" s="127"/>
      <c r="F255" s="11"/>
      <c r="G255" s="124"/>
      <c r="H255" s="11"/>
      <c r="I255" s="11"/>
      <c r="J255" s="124"/>
      <c r="K255" s="11"/>
      <c r="L255" s="11"/>
      <c r="M255" s="124"/>
      <c r="N255" s="11"/>
      <c r="O255" s="11"/>
      <c r="P255" s="11"/>
      <c r="Q255" s="11"/>
      <c r="R255" s="124"/>
      <c r="S255" s="124"/>
      <c r="T255" s="124"/>
      <c r="U255" s="124"/>
      <c r="V255" s="11"/>
      <c r="W255" s="11"/>
      <c r="X255" s="133"/>
      <c r="Y255" s="11" t="s">
        <v>144</v>
      </c>
      <c r="Z255" s="133"/>
      <c r="AA255" s="135"/>
      <c r="AB255" s="133"/>
      <c r="AC255" s="135"/>
      <c r="AD255" s="124"/>
      <c r="AE255" s="124"/>
      <c r="AF255" s="103"/>
    </row>
    <row r="256" spans="1:32">
      <c r="A256" s="7" t="s">
        <v>54</v>
      </c>
      <c r="B256" s="7">
        <v>2006</v>
      </c>
      <c r="C256" s="9" t="s">
        <v>55</v>
      </c>
      <c r="D256" s="122">
        <v>0</v>
      </c>
      <c r="E256" s="127">
        <v>1</v>
      </c>
      <c r="F256" s="11">
        <v>52</v>
      </c>
      <c r="G256" s="124"/>
      <c r="H256" s="11" t="s">
        <v>270</v>
      </c>
      <c r="I256" s="11" t="s">
        <v>195</v>
      </c>
      <c r="J256" s="124"/>
      <c r="K256" s="11" t="s">
        <v>196</v>
      </c>
      <c r="L256" s="11" t="s">
        <v>147</v>
      </c>
      <c r="M256" s="124"/>
      <c r="N256" s="11">
        <v>46</v>
      </c>
      <c r="O256" s="11" t="s">
        <v>56</v>
      </c>
      <c r="P256" s="11">
        <v>0</v>
      </c>
      <c r="Q256" s="11"/>
      <c r="R256" s="124"/>
      <c r="S256" s="124"/>
      <c r="T256" s="11">
        <v>4</v>
      </c>
      <c r="U256" s="124"/>
      <c r="V256" s="11">
        <v>8</v>
      </c>
      <c r="W256" s="11">
        <v>2</v>
      </c>
      <c r="X256" s="133" t="s">
        <v>155</v>
      </c>
      <c r="Y256" s="11" t="s">
        <v>272</v>
      </c>
      <c r="Z256" s="133">
        <v>0.16051000000000001</v>
      </c>
      <c r="AA256" s="133">
        <v>0.16051000000000001</v>
      </c>
      <c r="AB256" s="133">
        <v>0.70318499999999995</v>
      </c>
      <c r="AC256" s="133">
        <v>0.70318499999999995</v>
      </c>
      <c r="AD256" s="124"/>
      <c r="AE256" s="124"/>
      <c r="AF256" s="103"/>
    </row>
    <row r="257" spans="1:32">
      <c r="A257" s="7" t="s">
        <v>54</v>
      </c>
      <c r="B257" s="7">
        <v>2006</v>
      </c>
      <c r="C257" s="9" t="s">
        <v>55</v>
      </c>
      <c r="D257" s="122">
        <v>0</v>
      </c>
      <c r="E257" s="127">
        <v>1</v>
      </c>
      <c r="F257" s="11">
        <v>52</v>
      </c>
      <c r="G257" s="124"/>
      <c r="H257" s="11" t="s">
        <v>270</v>
      </c>
      <c r="I257" s="11" t="s">
        <v>195</v>
      </c>
      <c r="J257" s="124"/>
      <c r="K257" s="11" t="s">
        <v>196</v>
      </c>
      <c r="L257" s="11" t="s">
        <v>147</v>
      </c>
      <c r="M257" s="124"/>
      <c r="N257" s="11">
        <v>46</v>
      </c>
      <c r="O257" s="11" t="s">
        <v>56</v>
      </c>
      <c r="P257" s="11">
        <v>0</v>
      </c>
      <c r="Q257" s="11"/>
      <c r="R257" s="124"/>
      <c r="S257" s="124"/>
      <c r="T257" s="11">
        <v>4</v>
      </c>
      <c r="U257" s="124"/>
      <c r="V257" s="11">
        <v>8</v>
      </c>
      <c r="W257" s="11">
        <v>2</v>
      </c>
      <c r="X257" s="133" t="s">
        <v>157</v>
      </c>
      <c r="Y257" s="11" t="s">
        <v>272</v>
      </c>
      <c r="Z257" s="133">
        <v>0.126115</v>
      </c>
      <c r="AA257" s="133">
        <v>0.126115</v>
      </c>
      <c r="AB257" s="133">
        <v>0.24840799999999999</v>
      </c>
      <c r="AC257" s="133">
        <v>0.24840799999999999</v>
      </c>
      <c r="AD257" s="124"/>
      <c r="AE257" s="124"/>
      <c r="AF257" s="103"/>
    </row>
    <row r="258" spans="1:32" ht="1.5" customHeight="1">
      <c r="A258" s="103"/>
      <c r="B258" s="103"/>
      <c r="C258" s="103"/>
      <c r="D258" s="122">
        <v>0</v>
      </c>
      <c r="E258" s="103"/>
      <c r="F258" s="103"/>
      <c r="G258" s="103"/>
      <c r="H258" s="103"/>
      <c r="I258" s="103"/>
      <c r="J258" s="103"/>
      <c r="K258" s="103"/>
      <c r="L258" s="103"/>
      <c r="M258" s="103"/>
      <c r="N258" s="103"/>
      <c r="O258" s="103"/>
      <c r="P258" s="103"/>
      <c r="Q258" s="103"/>
      <c r="R258" s="103"/>
      <c r="S258" s="103"/>
      <c r="T258" s="103"/>
      <c r="U258" s="103"/>
      <c r="V258" s="103"/>
      <c r="W258" s="103"/>
      <c r="X258" s="139"/>
      <c r="Y258" s="103"/>
      <c r="Z258" s="103"/>
      <c r="AA258" s="140"/>
      <c r="AB258" s="103"/>
      <c r="AC258" s="140"/>
      <c r="AD258" s="103"/>
      <c r="AE258" s="103"/>
      <c r="AF258" s="103"/>
    </row>
    <row r="259" spans="1:32">
      <c r="A259" s="2" t="s">
        <v>44</v>
      </c>
      <c r="B259" s="2">
        <v>2013</v>
      </c>
      <c r="C259" s="2" t="s">
        <v>45</v>
      </c>
      <c r="D259" s="122">
        <v>0</v>
      </c>
      <c r="E259" s="113">
        <v>1</v>
      </c>
      <c r="F259" s="141">
        <v>61</v>
      </c>
      <c r="G259" s="141" t="s">
        <v>273</v>
      </c>
      <c r="H259" s="11" t="s">
        <v>270</v>
      </c>
      <c r="I259" s="103"/>
      <c r="J259" s="142" t="s">
        <v>274</v>
      </c>
      <c r="K259" s="103"/>
      <c r="L259" s="113" t="s">
        <v>147</v>
      </c>
      <c r="M259" s="113" t="s">
        <v>148</v>
      </c>
      <c r="N259" s="142">
        <v>9</v>
      </c>
      <c r="O259" s="113" t="s">
        <v>10</v>
      </c>
      <c r="P259" s="113">
        <v>0</v>
      </c>
      <c r="Q259" s="103"/>
      <c r="R259" s="113">
        <v>1</v>
      </c>
      <c r="S259" s="113">
        <v>3</v>
      </c>
      <c r="T259" s="113">
        <v>6</v>
      </c>
      <c r="U259" s="103">
        <f t="shared" ref="U259:U268" si="52">T259*S259</f>
        <v>18</v>
      </c>
      <c r="V259" s="103">
        <f t="shared" ref="V259:V268" si="53">U259*R259</f>
        <v>18</v>
      </c>
      <c r="W259" s="103">
        <f t="shared" ref="W259:W268" si="54">R259*S259</f>
        <v>3</v>
      </c>
      <c r="X259" s="127" t="s">
        <v>155</v>
      </c>
      <c r="Y259" s="113" t="s">
        <v>158</v>
      </c>
      <c r="Z259" s="142">
        <v>39</v>
      </c>
      <c r="AA259" s="140">
        <f t="shared" ref="AA259:AA268" si="55">Z259/100</f>
        <v>0.39</v>
      </c>
      <c r="AB259" s="142">
        <v>71</v>
      </c>
      <c r="AC259" s="140">
        <f t="shared" ref="AC259:AC268" si="56">AB259/100</f>
        <v>0.71</v>
      </c>
      <c r="AD259" s="103"/>
      <c r="AE259" s="103"/>
      <c r="AF259" s="103"/>
    </row>
    <row r="260" spans="1:32">
      <c r="A260" s="2" t="s">
        <v>44</v>
      </c>
      <c r="B260" s="2">
        <v>2013</v>
      </c>
      <c r="C260" s="2" t="s">
        <v>45</v>
      </c>
      <c r="D260" s="122">
        <v>0</v>
      </c>
      <c r="E260" s="113">
        <v>2</v>
      </c>
      <c r="F260" s="141">
        <v>53</v>
      </c>
      <c r="G260" s="141" t="s">
        <v>275</v>
      </c>
      <c r="H260" s="11" t="s">
        <v>270</v>
      </c>
      <c r="I260" s="103"/>
      <c r="J260" s="142" t="s">
        <v>276</v>
      </c>
      <c r="K260" s="103"/>
      <c r="L260" s="113" t="s">
        <v>147</v>
      </c>
      <c r="M260" s="113" t="s">
        <v>148</v>
      </c>
      <c r="N260" s="142">
        <v>36</v>
      </c>
      <c r="O260" s="113" t="s">
        <v>10</v>
      </c>
      <c r="P260" s="113">
        <v>0</v>
      </c>
      <c r="Q260" s="103"/>
      <c r="R260" s="113">
        <v>1</v>
      </c>
      <c r="S260" s="113">
        <v>3</v>
      </c>
      <c r="T260" s="113">
        <v>6</v>
      </c>
      <c r="U260" s="103">
        <f t="shared" si="52"/>
        <v>18</v>
      </c>
      <c r="V260" s="103">
        <f t="shared" si="53"/>
        <v>18</v>
      </c>
      <c r="W260" s="103">
        <f t="shared" si="54"/>
        <v>3</v>
      </c>
      <c r="X260" s="127" t="s">
        <v>155</v>
      </c>
      <c r="Y260" s="113" t="s">
        <v>158</v>
      </c>
      <c r="Z260" s="142">
        <v>40</v>
      </c>
      <c r="AA260" s="140">
        <f t="shared" si="55"/>
        <v>0.4</v>
      </c>
      <c r="AB260" s="142">
        <v>84</v>
      </c>
      <c r="AC260" s="140">
        <f t="shared" si="56"/>
        <v>0.84</v>
      </c>
      <c r="AD260" s="103"/>
      <c r="AE260" s="103"/>
      <c r="AF260" s="103"/>
    </row>
    <row r="261" spans="1:32">
      <c r="A261" s="2" t="s">
        <v>44</v>
      </c>
      <c r="B261" s="2">
        <v>2013</v>
      </c>
      <c r="C261" s="2" t="s">
        <v>45</v>
      </c>
      <c r="D261" s="122">
        <v>0</v>
      </c>
      <c r="E261" s="113">
        <v>3</v>
      </c>
      <c r="F261" s="141">
        <v>62</v>
      </c>
      <c r="G261" s="141" t="s">
        <v>273</v>
      </c>
      <c r="H261" s="11" t="s">
        <v>270</v>
      </c>
      <c r="I261" s="103"/>
      <c r="J261" s="142" t="s">
        <v>276</v>
      </c>
      <c r="K261" s="103"/>
      <c r="L261" s="113" t="s">
        <v>147</v>
      </c>
      <c r="M261" s="113" t="s">
        <v>277</v>
      </c>
      <c r="N261" s="142">
        <v>12</v>
      </c>
      <c r="O261" s="113" t="s">
        <v>10</v>
      </c>
      <c r="P261" s="113">
        <v>0</v>
      </c>
      <c r="Q261" s="103"/>
      <c r="R261" s="113">
        <v>1</v>
      </c>
      <c r="S261" s="113">
        <v>3</v>
      </c>
      <c r="T261" s="113">
        <v>6</v>
      </c>
      <c r="U261" s="103">
        <f t="shared" si="52"/>
        <v>18</v>
      </c>
      <c r="V261" s="103">
        <f t="shared" si="53"/>
        <v>18</v>
      </c>
      <c r="W261" s="103">
        <f t="shared" si="54"/>
        <v>3</v>
      </c>
      <c r="X261" s="127" t="s">
        <v>155</v>
      </c>
      <c r="Y261" s="113" t="s">
        <v>158</v>
      </c>
      <c r="Z261" s="142">
        <v>38</v>
      </c>
      <c r="AA261" s="140">
        <f t="shared" si="55"/>
        <v>0.38</v>
      </c>
      <c r="AB261" s="142">
        <v>91</v>
      </c>
      <c r="AC261" s="140">
        <f t="shared" si="56"/>
        <v>0.91</v>
      </c>
      <c r="AD261" s="103"/>
      <c r="AE261" s="103"/>
      <c r="AF261" s="103"/>
    </row>
    <row r="262" spans="1:32">
      <c r="A262" s="2" t="s">
        <v>44</v>
      </c>
      <c r="B262" s="2">
        <v>2013</v>
      </c>
      <c r="C262" s="2" t="s">
        <v>45</v>
      </c>
      <c r="D262" s="122">
        <v>0</v>
      </c>
      <c r="E262" s="113">
        <v>4</v>
      </c>
      <c r="F262" s="143">
        <v>49</v>
      </c>
      <c r="G262" s="143" t="s">
        <v>273</v>
      </c>
      <c r="H262" s="11" t="s">
        <v>270</v>
      </c>
      <c r="I262" s="103"/>
      <c r="J262" s="142" t="s">
        <v>274</v>
      </c>
      <c r="K262" s="103"/>
      <c r="L262" s="113" t="s">
        <v>147</v>
      </c>
      <c r="M262" s="113" t="s">
        <v>148</v>
      </c>
      <c r="N262" s="142">
        <v>6</v>
      </c>
      <c r="O262" s="113" t="s">
        <v>10</v>
      </c>
      <c r="P262" s="113">
        <v>0</v>
      </c>
      <c r="Q262" s="103"/>
      <c r="R262" s="113">
        <v>1</v>
      </c>
      <c r="S262" s="113">
        <v>3</v>
      </c>
      <c r="T262" s="113">
        <v>6</v>
      </c>
      <c r="U262" s="103">
        <f t="shared" si="52"/>
        <v>18</v>
      </c>
      <c r="V262" s="103">
        <f t="shared" si="53"/>
        <v>18</v>
      </c>
      <c r="W262" s="103">
        <f t="shared" si="54"/>
        <v>3</v>
      </c>
      <c r="X262" s="127" t="s">
        <v>155</v>
      </c>
      <c r="Y262" s="113" t="s">
        <v>158</v>
      </c>
      <c r="Z262" s="142">
        <v>40</v>
      </c>
      <c r="AA262" s="140">
        <f t="shared" si="55"/>
        <v>0.4</v>
      </c>
      <c r="AB262" s="142">
        <v>76</v>
      </c>
      <c r="AC262" s="140">
        <f t="shared" si="56"/>
        <v>0.76</v>
      </c>
      <c r="AD262" s="103"/>
      <c r="AE262" s="103"/>
      <c r="AF262" s="103"/>
    </row>
    <row r="263" spans="1:32">
      <c r="A263" s="2" t="s">
        <v>44</v>
      </c>
      <c r="B263" s="2">
        <v>2013</v>
      </c>
      <c r="C263" s="2" t="s">
        <v>45</v>
      </c>
      <c r="D263" s="122">
        <v>0</v>
      </c>
      <c r="E263" s="113">
        <v>5</v>
      </c>
      <c r="F263" s="143">
        <v>58</v>
      </c>
      <c r="G263" s="143" t="s">
        <v>275</v>
      </c>
      <c r="H263" s="11" t="s">
        <v>270</v>
      </c>
      <c r="I263" s="103"/>
      <c r="J263" s="142" t="s">
        <v>274</v>
      </c>
      <c r="K263" s="103"/>
      <c r="L263" s="113" t="s">
        <v>147</v>
      </c>
      <c r="M263" s="113" t="s">
        <v>148</v>
      </c>
      <c r="N263" s="142">
        <v>156</v>
      </c>
      <c r="O263" s="113" t="s">
        <v>10</v>
      </c>
      <c r="P263" s="113">
        <v>0</v>
      </c>
      <c r="Q263" s="103"/>
      <c r="R263" s="113">
        <v>1</v>
      </c>
      <c r="S263" s="113">
        <v>3</v>
      </c>
      <c r="T263" s="113">
        <v>6</v>
      </c>
      <c r="U263" s="103">
        <f t="shared" si="52"/>
        <v>18</v>
      </c>
      <c r="V263" s="103">
        <f t="shared" si="53"/>
        <v>18</v>
      </c>
      <c r="W263" s="103">
        <f t="shared" si="54"/>
        <v>3</v>
      </c>
      <c r="X263" s="127" t="s">
        <v>155</v>
      </c>
      <c r="Y263" s="113" t="s">
        <v>158</v>
      </c>
      <c r="Z263" s="142">
        <v>70</v>
      </c>
      <c r="AA263" s="140">
        <f t="shared" si="55"/>
        <v>0.7</v>
      </c>
      <c r="AB263" s="142">
        <v>88</v>
      </c>
      <c r="AC263" s="140">
        <f t="shared" si="56"/>
        <v>0.88</v>
      </c>
      <c r="AD263" s="103"/>
      <c r="AE263" s="103"/>
      <c r="AF263" s="103"/>
    </row>
    <row r="264" spans="1:32">
      <c r="A264" s="2" t="s">
        <v>44</v>
      </c>
      <c r="B264" s="2">
        <v>2013</v>
      </c>
      <c r="C264" s="2" t="s">
        <v>45</v>
      </c>
      <c r="D264" s="122">
        <v>0</v>
      </c>
      <c r="E264" s="113">
        <v>1</v>
      </c>
      <c r="F264" s="141">
        <v>61</v>
      </c>
      <c r="G264" s="141" t="s">
        <v>273</v>
      </c>
      <c r="H264" s="11" t="s">
        <v>270</v>
      </c>
      <c r="I264" s="103"/>
      <c r="J264" s="142" t="s">
        <v>274</v>
      </c>
      <c r="K264" s="103"/>
      <c r="L264" s="113" t="s">
        <v>147</v>
      </c>
      <c r="M264" s="113" t="s">
        <v>148</v>
      </c>
      <c r="N264" s="142">
        <v>9</v>
      </c>
      <c r="O264" s="113" t="s">
        <v>10</v>
      </c>
      <c r="P264" s="113">
        <v>0</v>
      </c>
      <c r="Q264" s="103"/>
      <c r="R264" s="113">
        <v>1</v>
      </c>
      <c r="S264" s="113">
        <v>3</v>
      </c>
      <c r="T264" s="113">
        <v>6</v>
      </c>
      <c r="U264" s="103">
        <f t="shared" si="52"/>
        <v>18</v>
      </c>
      <c r="V264" s="103">
        <f t="shared" si="53"/>
        <v>18</v>
      </c>
      <c r="W264" s="103">
        <f t="shared" si="54"/>
        <v>3</v>
      </c>
      <c r="X264" s="127" t="s">
        <v>157</v>
      </c>
      <c r="Y264" s="113" t="s">
        <v>158</v>
      </c>
      <c r="Z264" s="142">
        <v>31</v>
      </c>
      <c r="AA264" s="140">
        <f t="shared" si="55"/>
        <v>0.31</v>
      </c>
      <c r="AB264" s="142">
        <v>29</v>
      </c>
      <c r="AC264" s="140">
        <f t="shared" si="56"/>
        <v>0.28999999999999998</v>
      </c>
      <c r="AD264" s="103"/>
      <c r="AE264" s="103"/>
      <c r="AF264" s="103"/>
    </row>
    <row r="265" spans="1:32">
      <c r="A265" s="2" t="s">
        <v>44</v>
      </c>
      <c r="B265" s="2">
        <v>2013</v>
      </c>
      <c r="C265" s="2" t="s">
        <v>45</v>
      </c>
      <c r="D265" s="122">
        <v>0</v>
      </c>
      <c r="E265" s="113">
        <v>2</v>
      </c>
      <c r="F265" s="141">
        <v>53</v>
      </c>
      <c r="G265" s="141" t="s">
        <v>275</v>
      </c>
      <c r="H265" s="11" t="s">
        <v>270</v>
      </c>
      <c r="I265" s="103"/>
      <c r="J265" s="142" t="s">
        <v>276</v>
      </c>
      <c r="K265" s="103"/>
      <c r="L265" s="113" t="s">
        <v>147</v>
      </c>
      <c r="M265" s="113" t="s">
        <v>148</v>
      </c>
      <c r="N265" s="142">
        <v>36</v>
      </c>
      <c r="O265" s="113" t="s">
        <v>10</v>
      </c>
      <c r="P265" s="113">
        <v>0</v>
      </c>
      <c r="Q265" s="103"/>
      <c r="R265" s="113">
        <v>1</v>
      </c>
      <c r="S265" s="113">
        <v>3</v>
      </c>
      <c r="T265" s="113">
        <v>6</v>
      </c>
      <c r="U265" s="103">
        <f t="shared" si="52"/>
        <v>18</v>
      </c>
      <c r="V265" s="103">
        <f t="shared" si="53"/>
        <v>18</v>
      </c>
      <c r="W265" s="103">
        <f t="shared" si="54"/>
        <v>3</v>
      </c>
      <c r="X265" s="127" t="s">
        <v>157</v>
      </c>
      <c r="Y265" s="113" t="s">
        <v>158</v>
      </c>
      <c r="Z265" s="142">
        <v>23</v>
      </c>
      <c r="AA265" s="140">
        <f t="shared" si="55"/>
        <v>0.23</v>
      </c>
      <c r="AB265" s="142">
        <v>25</v>
      </c>
      <c r="AC265" s="140">
        <f t="shared" si="56"/>
        <v>0.25</v>
      </c>
      <c r="AD265" s="103"/>
      <c r="AE265" s="103"/>
      <c r="AF265" s="103"/>
    </row>
    <row r="266" spans="1:32">
      <c r="A266" s="2" t="s">
        <v>44</v>
      </c>
      <c r="B266" s="2">
        <v>2013</v>
      </c>
      <c r="C266" s="2" t="s">
        <v>45</v>
      </c>
      <c r="D266" s="122">
        <v>0</v>
      </c>
      <c r="E266" s="113">
        <v>3</v>
      </c>
      <c r="F266" s="141">
        <v>62</v>
      </c>
      <c r="G266" s="141" t="s">
        <v>273</v>
      </c>
      <c r="H266" s="11" t="s">
        <v>270</v>
      </c>
      <c r="I266" s="103"/>
      <c r="J266" s="142" t="s">
        <v>276</v>
      </c>
      <c r="K266" s="103"/>
      <c r="L266" s="113" t="s">
        <v>147</v>
      </c>
      <c r="M266" s="113" t="s">
        <v>277</v>
      </c>
      <c r="N266" s="142">
        <v>12</v>
      </c>
      <c r="O266" s="113" t="s">
        <v>10</v>
      </c>
      <c r="P266" s="113">
        <v>0</v>
      </c>
      <c r="Q266" s="103"/>
      <c r="R266" s="113">
        <v>1</v>
      </c>
      <c r="S266" s="113">
        <v>3</v>
      </c>
      <c r="T266" s="113">
        <v>6</v>
      </c>
      <c r="U266" s="103">
        <f t="shared" si="52"/>
        <v>18</v>
      </c>
      <c r="V266" s="103">
        <f t="shared" si="53"/>
        <v>18</v>
      </c>
      <c r="W266" s="103">
        <f t="shared" si="54"/>
        <v>3</v>
      </c>
      <c r="X266" s="127" t="s">
        <v>157</v>
      </c>
      <c r="Y266" s="113" t="s">
        <v>158</v>
      </c>
      <c r="Z266" s="142">
        <v>21</v>
      </c>
      <c r="AA266" s="140">
        <f t="shared" si="55"/>
        <v>0.21</v>
      </c>
      <c r="AB266" s="142">
        <v>21</v>
      </c>
      <c r="AC266" s="140">
        <f t="shared" si="56"/>
        <v>0.21</v>
      </c>
      <c r="AD266" s="103"/>
      <c r="AE266" s="103"/>
      <c r="AF266" s="103"/>
    </row>
    <row r="267" spans="1:32">
      <c r="A267" s="2" t="s">
        <v>44</v>
      </c>
      <c r="B267" s="2">
        <v>2013</v>
      </c>
      <c r="C267" s="2" t="s">
        <v>45</v>
      </c>
      <c r="D267" s="122">
        <v>0</v>
      </c>
      <c r="E267" s="113">
        <v>4</v>
      </c>
      <c r="F267" s="143">
        <v>49</v>
      </c>
      <c r="G267" s="143" t="s">
        <v>273</v>
      </c>
      <c r="H267" s="11" t="s">
        <v>270</v>
      </c>
      <c r="I267" s="103"/>
      <c r="J267" s="142" t="s">
        <v>274</v>
      </c>
      <c r="K267" s="103"/>
      <c r="L267" s="113" t="s">
        <v>147</v>
      </c>
      <c r="M267" s="113" t="s">
        <v>148</v>
      </c>
      <c r="N267" s="142">
        <v>6</v>
      </c>
      <c r="O267" s="113" t="s">
        <v>10</v>
      </c>
      <c r="P267" s="113">
        <v>0</v>
      </c>
      <c r="Q267" s="103"/>
      <c r="R267" s="113">
        <v>1</v>
      </c>
      <c r="S267" s="113">
        <v>3</v>
      </c>
      <c r="T267" s="113">
        <v>6</v>
      </c>
      <c r="U267" s="103">
        <f t="shared" si="52"/>
        <v>18</v>
      </c>
      <c r="V267" s="103">
        <f t="shared" si="53"/>
        <v>18</v>
      </c>
      <c r="W267" s="103">
        <f t="shared" si="54"/>
        <v>3</v>
      </c>
      <c r="X267" s="127" t="s">
        <v>157</v>
      </c>
      <c r="Y267" s="113" t="s">
        <v>158</v>
      </c>
      <c r="Z267" s="142">
        <v>22</v>
      </c>
      <c r="AA267" s="140">
        <f t="shared" si="55"/>
        <v>0.22</v>
      </c>
      <c r="AB267" s="142">
        <v>24</v>
      </c>
      <c r="AC267" s="140">
        <f t="shared" si="56"/>
        <v>0.24</v>
      </c>
      <c r="AD267" s="103"/>
      <c r="AE267" s="103"/>
      <c r="AF267" s="103"/>
    </row>
    <row r="268" spans="1:32">
      <c r="A268" s="2" t="s">
        <v>44</v>
      </c>
      <c r="B268" s="2">
        <v>2013</v>
      </c>
      <c r="C268" s="2" t="s">
        <v>45</v>
      </c>
      <c r="D268" s="122">
        <v>0</v>
      </c>
      <c r="E268" s="113">
        <v>5</v>
      </c>
      <c r="F268" s="143">
        <v>58</v>
      </c>
      <c r="G268" s="143" t="s">
        <v>275</v>
      </c>
      <c r="H268" s="11" t="s">
        <v>270</v>
      </c>
      <c r="I268" s="103"/>
      <c r="J268" s="142" t="s">
        <v>274</v>
      </c>
      <c r="K268" s="103"/>
      <c r="L268" s="113" t="s">
        <v>147</v>
      </c>
      <c r="M268" s="113" t="s">
        <v>148</v>
      </c>
      <c r="N268" s="142">
        <v>156</v>
      </c>
      <c r="O268" s="113" t="s">
        <v>10</v>
      </c>
      <c r="P268" s="113">
        <v>0</v>
      </c>
      <c r="Q268" s="103"/>
      <c r="R268" s="113">
        <v>1</v>
      </c>
      <c r="S268" s="113">
        <v>3</v>
      </c>
      <c r="T268" s="113">
        <v>6</v>
      </c>
      <c r="U268" s="103">
        <f t="shared" si="52"/>
        <v>18</v>
      </c>
      <c r="V268" s="103">
        <f t="shared" si="53"/>
        <v>18</v>
      </c>
      <c r="W268" s="103">
        <f t="shared" si="54"/>
        <v>3</v>
      </c>
      <c r="X268" s="127" t="s">
        <v>157</v>
      </c>
      <c r="Y268" s="113" t="s">
        <v>158</v>
      </c>
      <c r="Z268" s="142">
        <v>51</v>
      </c>
      <c r="AA268" s="140">
        <f t="shared" si="55"/>
        <v>0.51</v>
      </c>
      <c r="AB268" s="142">
        <v>46</v>
      </c>
      <c r="AC268" s="140">
        <f t="shared" si="56"/>
        <v>0.46</v>
      </c>
      <c r="AD268" s="103"/>
      <c r="AE268" s="103"/>
      <c r="AF268" s="103"/>
    </row>
    <row r="269" spans="1:32" ht="15.75" customHeight="1">
      <c r="A269" s="113" t="s">
        <v>48</v>
      </c>
      <c r="B269" s="113">
        <v>2018</v>
      </c>
      <c r="C269" s="113" t="s">
        <v>49</v>
      </c>
      <c r="D269" s="122">
        <v>0</v>
      </c>
      <c r="E269" s="11" t="s">
        <v>278</v>
      </c>
      <c r="F269" s="74">
        <v>25</v>
      </c>
      <c r="G269" s="144" t="s">
        <v>275</v>
      </c>
      <c r="H269" s="124"/>
      <c r="I269" s="11" t="s">
        <v>279</v>
      </c>
      <c r="J269" s="124"/>
      <c r="K269" s="124"/>
      <c r="L269" s="124"/>
      <c r="M269" s="124"/>
      <c r="N269" s="74">
        <v>0.5</v>
      </c>
      <c r="O269" s="11" t="s">
        <v>24</v>
      </c>
      <c r="P269" s="11">
        <v>1</v>
      </c>
      <c r="Q269" s="124"/>
      <c r="R269" s="11">
        <v>1</v>
      </c>
      <c r="S269" s="124"/>
      <c r="T269" s="11">
        <v>6</v>
      </c>
      <c r="U269" s="11">
        <v>30</v>
      </c>
      <c r="V269" s="11">
        <v>30</v>
      </c>
      <c r="W269" s="11">
        <v>5</v>
      </c>
      <c r="X269" s="130" t="s">
        <v>164</v>
      </c>
      <c r="Y269" s="130" t="s">
        <v>153</v>
      </c>
      <c r="Z269" s="74">
        <v>1</v>
      </c>
      <c r="AA269" s="135">
        <f t="shared" ref="AA269:AA277" si="57">(Z269-0)/(5-0)</f>
        <v>0.2</v>
      </c>
      <c r="AB269" s="74">
        <v>3</v>
      </c>
      <c r="AC269" s="135">
        <f t="shared" ref="AC269:AC277" si="58">(AB269-0)/(5-0)</f>
        <v>0.6</v>
      </c>
      <c r="AD269" s="124"/>
      <c r="AE269" s="128"/>
      <c r="AF269" s="124"/>
    </row>
    <row r="270" spans="1:32" ht="15.75" customHeight="1">
      <c r="A270" s="113" t="s">
        <v>48</v>
      </c>
      <c r="B270" s="113">
        <v>2018</v>
      </c>
      <c r="C270" s="113" t="s">
        <v>49</v>
      </c>
      <c r="D270" s="122">
        <v>0</v>
      </c>
      <c r="E270" s="11" t="s">
        <v>280</v>
      </c>
      <c r="F270" s="74">
        <v>61</v>
      </c>
      <c r="G270" s="144" t="s">
        <v>273</v>
      </c>
      <c r="H270" s="124"/>
      <c r="I270" s="11" t="s">
        <v>279</v>
      </c>
      <c r="J270" s="124"/>
      <c r="K270" s="124"/>
      <c r="L270" s="124"/>
      <c r="M270" s="124"/>
      <c r="N270" s="74">
        <v>2</v>
      </c>
      <c r="O270" s="11" t="s">
        <v>24</v>
      </c>
      <c r="P270" s="11">
        <v>1</v>
      </c>
      <c r="Q270" s="124"/>
      <c r="R270" s="11">
        <v>1</v>
      </c>
      <c r="S270" s="124"/>
      <c r="T270" s="11">
        <v>6</v>
      </c>
      <c r="U270" s="11">
        <v>30</v>
      </c>
      <c r="V270" s="11">
        <v>30</v>
      </c>
      <c r="W270" s="11">
        <v>5</v>
      </c>
      <c r="X270" s="130" t="s">
        <v>164</v>
      </c>
      <c r="Y270" s="130" t="s">
        <v>153</v>
      </c>
      <c r="Z270" s="74">
        <v>0</v>
      </c>
      <c r="AA270" s="135">
        <f t="shared" si="57"/>
        <v>0</v>
      </c>
      <c r="AB270" s="74">
        <v>1</v>
      </c>
      <c r="AC270" s="135">
        <f t="shared" si="58"/>
        <v>0.2</v>
      </c>
      <c r="AD270" s="124"/>
      <c r="AE270" s="128"/>
      <c r="AF270" s="124"/>
    </row>
    <row r="271" spans="1:32" ht="15.75" customHeight="1">
      <c r="A271" s="113" t="s">
        <v>48</v>
      </c>
      <c r="B271" s="113">
        <v>2018</v>
      </c>
      <c r="C271" s="113" t="s">
        <v>49</v>
      </c>
      <c r="D271" s="122">
        <v>0</v>
      </c>
      <c r="E271" s="11" t="s">
        <v>281</v>
      </c>
      <c r="F271" s="74">
        <v>59</v>
      </c>
      <c r="G271" s="144" t="s">
        <v>273</v>
      </c>
      <c r="H271" s="124"/>
      <c r="I271" s="11" t="s">
        <v>279</v>
      </c>
      <c r="J271" s="124"/>
      <c r="K271" s="124"/>
      <c r="L271" s="124"/>
      <c r="M271" s="124"/>
      <c r="N271" s="74">
        <v>3</v>
      </c>
      <c r="O271" s="11" t="s">
        <v>24</v>
      </c>
      <c r="P271" s="11">
        <v>1</v>
      </c>
      <c r="Q271" s="124"/>
      <c r="R271" s="11">
        <v>1</v>
      </c>
      <c r="S271" s="124"/>
      <c r="T271" s="11">
        <v>6</v>
      </c>
      <c r="U271" s="11">
        <v>30</v>
      </c>
      <c r="V271" s="11">
        <v>30</v>
      </c>
      <c r="W271" s="11">
        <v>5</v>
      </c>
      <c r="X271" s="130" t="s">
        <v>164</v>
      </c>
      <c r="Y271" s="130" t="s">
        <v>153</v>
      </c>
      <c r="Z271" s="74">
        <v>2</v>
      </c>
      <c r="AA271" s="135">
        <f t="shared" si="57"/>
        <v>0.4</v>
      </c>
      <c r="AB271" s="74">
        <v>3</v>
      </c>
      <c r="AC271" s="135">
        <f t="shared" si="58"/>
        <v>0.6</v>
      </c>
      <c r="AD271" s="124"/>
      <c r="AE271" s="128"/>
      <c r="AF271" s="124"/>
    </row>
    <row r="272" spans="1:32" ht="15.75" customHeight="1">
      <c r="A272" s="113" t="s">
        <v>48</v>
      </c>
      <c r="B272" s="113">
        <v>2018</v>
      </c>
      <c r="C272" s="113" t="s">
        <v>49</v>
      </c>
      <c r="D272" s="122">
        <v>0</v>
      </c>
      <c r="E272" s="11" t="s">
        <v>282</v>
      </c>
      <c r="F272" s="74">
        <v>55</v>
      </c>
      <c r="G272" s="144" t="s">
        <v>275</v>
      </c>
      <c r="H272" s="124"/>
      <c r="I272" s="11" t="s">
        <v>279</v>
      </c>
      <c r="J272" s="124"/>
      <c r="K272" s="124"/>
      <c r="L272" s="124"/>
      <c r="M272" s="124"/>
      <c r="N272" s="74">
        <v>2</v>
      </c>
      <c r="O272" s="11" t="s">
        <v>24</v>
      </c>
      <c r="P272" s="11">
        <v>1</v>
      </c>
      <c r="Q272" s="124"/>
      <c r="R272" s="11">
        <v>1</v>
      </c>
      <c r="S272" s="124"/>
      <c r="T272" s="11">
        <v>6</v>
      </c>
      <c r="U272" s="11">
        <v>30</v>
      </c>
      <c r="V272" s="11">
        <v>30</v>
      </c>
      <c r="W272" s="11">
        <v>5</v>
      </c>
      <c r="X272" s="130" t="s">
        <v>164</v>
      </c>
      <c r="Y272" s="130" t="s">
        <v>153</v>
      </c>
      <c r="Z272" s="74">
        <v>1</v>
      </c>
      <c r="AA272" s="135">
        <f t="shared" si="57"/>
        <v>0.2</v>
      </c>
      <c r="AB272" s="74">
        <v>1</v>
      </c>
      <c r="AC272" s="135">
        <f t="shared" si="58"/>
        <v>0.2</v>
      </c>
      <c r="AD272" s="124"/>
      <c r="AE272" s="128"/>
      <c r="AF272" s="124"/>
    </row>
    <row r="273" spans="1:32" ht="15.75" customHeight="1">
      <c r="A273" s="113" t="s">
        <v>48</v>
      </c>
      <c r="B273" s="113">
        <v>2018</v>
      </c>
      <c r="C273" s="113" t="s">
        <v>49</v>
      </c>
      <c r="D273" s="122">
        <v>0</v>
      </c>
      <c r="E273" s="11" t="s">
        <v>283</v>
      </c>
      <c r="F273" s="74">
        <v>56</v>
      </c>
      <c r="G273" s="144" t="s">
        <v>275</v>
      </c>
      <c r="H273" s="124"/>
      <c r="I273" s="11" t="s">
        <v>279</v>
      </c>
      <c r="J273" s="124"/>
      <c r="K273" s="124"/>
      <c r="L273" s="124"/>
      <c r="M273" s="124"/>
      <c r="N273" s="74">
        <v>2</v>
      </c>
      <c r="O273" s="11" t="s">
        <v>24</v>
      </c>
      <c r="P273" s="11">
        <v>1</v>
      </c>
      <c r="Q273" s="124"/>
      <c r="R273" s="11">
        <v>1</v>
      </c>
      <c r="S273" s="124"/>
      <c r="T273" s="11">
        <v>6</v>
      </c>
      <c r="U273" s="11">
        <v>30</v>
      </c>
      <c r="V273" s="11">
        <v>30</v>
      </c>
      <c r="W273" s="11">
        <v>5</v>
      </c>
      <c r="X273" s="130" t="s">
        <v>164</v>
      </c>
      <c r="Y273" s="130" t="s">
        <v>153</v>
      </c>
      <c r="Z273" s="74">
        <v>0</v>
      </c>
      <c r="AA273" s="135">
        <f t="shared" si="57"/>
        <v>0</v>
      </c>
      <c r="AB273" s="74">
        <v>2</v>
      </c>
      <c r="AC273" s="135">
        <f t="shared" si="58"/>
        <v>0.4</v>
      </c>
      <c r="AD273" s="124"/>
      <c r="AE273" s="128"/>
      <c r="AF273" s="124"/>
    </row>
    <row r="274" spans="1:32" ht="15.75" customHeight="1">
      <c r="A274" s="113" t="s">
        <v>48</v>
      </c>
      <c r="B274" s="113">
        <v>2018</v>
      </c>
      <c r="C274" s="113" t="s">
        <v>49</v>
      </c>
      <c r="D274" s="122">
        <v>0</v>
      </c>
      <c r="E274" s="11" t="s">
        <v>284</v>
      </c>
      <c r="F274" s="74">
        <v>64</v>
      </c>
      <c r="G274" s="144" t="s">
        <v>273</v>
      </c>
      <c r="H274" s="124"/>
      <c r="I274" s="11" t="s">
        <v>195</v>
      </c>
      <c r="J274" s="124"/>
      <c r="K274" s="124"/>
      <c r="L274" s="124"/>
      <c r="M274" s="124"/>
      <c r="N274" s="74">
        <v>40</v>
      </c>
      <c r="O274" s="11" t="s">
        <v>24</v>
      </c>
      <c r="P274" s="11">
        <v>1</v>
      </c>
      <c r="Q274" s="124"/>
      <c r="R274" s="11">
        <v>1</v>
      </c>
      <c r="S274" s="124"/>
      <c r="T274" s="11">
        <v>6</v>
      </c>
      <c r="U274" s="11">
        <v>30</v>
      </c>
      <c r="V274" s="11">
        <v>30</v>
      </c>
      <c r="W274" s="11">
        <v>5</v>
      </c>
      <c r="X274" s="130" t="s">
        <v>164</v>
      </c>
      <c r="Y274" s="130" t="s">
        <v>153</v>
      </c>
      <c r="Z274" s="74">
        <v>1</v>
      </c>
      <c r="AA274" s="135">
        <f t="shared" si="57"/>
        <v>0.2</v>
      </c>
      <c r="AB274" s="74">
        <v>1</v>
      </c>
      <c r="AC274" s="135">
        <f t="shared" si="58"/>
        <v>0.2</v>
      </c>
      <c r="AD274" s="124"/>
      <c r="AE274" s="128"/>
      <c r="AF274" s="124"/>
    </row>
    <row r="275" spans="1:32" ht="15.75" customHeight="1">
      <c r="A275" s="113" t="s">
        <v>48</v>
      </c>
      <c r="B275" s="113">
        <v>2018</v>
      </c>
      <c r="C275" s="113" t="s">
        <v>49</v>
      </c>
      <c r="D275" s="122">
        <v>0</v>
      </c>
      <c r="E275" s="11" t="s">
        <v>285</v>
      </c>
      <c r="F275" s="74">
        <v>66</v>
      </c>
      <c r="G275" s="144" t="s">
        <v>273</v>
      </c>
      <c r="H275" s="124"/>
      <c r="I275" s="11" t="s">
        <v>195</v>
      </c>
      <c r="J275" s="124"/>
      <c r="K275" s="124"/>
      <c r="L275" s="124"/>
      <c r="M275" s="124"/>
      <c r="N275" s="74">
        <v>17</v>
      </c>
      <c r="O275" s="11" t="s">
        <v>24</v>
      </c>
      <c r="P275" s="11">
        <v>1</v>
      </c>
      <c r="Q275" s="124"/>
      <c r="R275" s="11">
        <v>1</v>
      </c>
      <c r="S275" s="124"/>
      <c r="T275" s="11">
        <v>6</v>
      </c>
      <c r="U275" s="11">
        <v>30</v>
      </c>
      <c r="V275" s="11">
        <v>30</v>
      </c>
      <c r="W275" s="11">
        <v>5</v>
      </c>
      <c r="X275" s="130" t="s">
        <v>164</v>
      </c>
      <c r="Y275" s="130" t="s">
        <v>153</v>
      </c>
      <c r="Z275" s="74">
        <v>1</v>
      </c>
      <c r="AA275" s="135">
        <f t="shared" si="57"/>
        <v>0.2</v>
      </c>
      <c r="AB275" s="74">
        <v>1</v>
      </c>
      <c r="AC275" s="135">
        <f t="shared" si="58"/>
        <v>0.2</v>
      </c>
      <c r="AD275" s="124"/>
      <c r="AE275" s="128"/>
      <c r="AF275" s="124"/>
    </row>
    <row r="276" spans="1:32" ht="15.75" customHeight="1">
      <c r="A276" s="113" t="s">
        <v>48</v>
      </c>
      <c r="B276" s="113">
        <v>2018</v>
      </c>
      <c r="C276" s="113" t="s">
        <v>49</v>
      </c>
      <c r="D276" s="122">
        <v>0</v>
      </c>
      <c r="E276" s="11" t="s">
        <v>286</v>
      </c>
      <c r="F276" s="74">
        <v>21</v>
      </c>
      <c r="G276" s="144" t="s">
        <v>275</v>
      </c>
      <c r="H276" s="124"/>
      <c r="I276" s="11" t="s">
        <v>195</v>
      </c>
      <c r="J276" s="124"/>
      <c r="K276" s="124"/>
      <c r="L276" s="124"/>
      <c r="M276" s="124"/>
      <c r="N276" s="74">
        <v>18</v>
      </c>
      <c r="O276" s="11" t="s">
        <v>24</v>
      </c>
      <c r="P276" s="11">
        <v>1</v>
      </c>
      <c r="Q276" s="124"/>
      <c r="R276" s="11">
        <v>1</v>
      </c>
      <c r="S276" s="124"/>
      <c r="T276" s="11">
        <v>6</v>
      </c>
      <c r="U276" s="11">
        <v>30</v>
      </c>
      <c r="V276" s="11">
        <v>30</v>
      </c>
      <c r="W276" s="11">
        <v>5</v>
      </c>
      <c r="X276" s="130" t="s">
        <v>164</v>
      </c>
      <c r="Y276" s="130" t="s">
        <v>153</v>
      </c>
      <c r="Z276" s="74">
        <v>2</v>
      </c>
      <c r="AA276" s="135">
        <f t="shared" si="57"/>
        <v>0.4</v>
      </c>
      <c r="AB276" s="74">
        <v>2</v>
      </c>
      <c r="AC276" s="135">
        <f t="shared" si="58"/>
        <v>0.4</v>
      </c>
      <c r="AD276" s="124"/>
      <c r="AE276" s="128"/>
      <c r="AF276" s="124"/>
    </row>
    <row r="277" spans="1:32" ht="15.75" customHeight="1">
      <c r="A277" s="113" t="s">
        <v>48</v>
      </c>
      <c r="B277" s="113">
        <v>2018</v>
      </c>
      <c r="C277" s="113" t="s">
        <v>49</v>
      </c>
      <c r="D277" s="122">
        <v>0</v>
      </c>
      <c r="E277" s="11" t="s">
        <v>287</v>
      </c>
      <c r="F277" s="74">
        <v>65</v>
      </c>
      <c r="G277" s="144" t="s">
        <v>273</v>
      </c>
      <c r="H277" s="124"/>
      <c r="I277" s="11" t="s">
        <v>195</v>
      </c>
      <c r="J277" s="124"/>
      <c r="K277" s="124"/>
      <c r="L277" s="124"/>
      <c r="M277" s="124"/>
      <c r="N277" s="74">
        <v>37</v>
      </c>
      <c r="O277" s="11" t="s">
        <v>24</v>
      </c>
      <c r="P277" s="11">
        <v>1</v>
      </c>
      <c r="Q277" s="124"/>
      <c r="R277" s="11">
        <v>1</v>
      </c>
      <c r="S277" s="124"/>
      <c r="T277" s="11">
        <v>6</v>
      </c>
      <c r="U277" s="11">
        <v>30</v>
      </c>
      <c r="V277" s="11">
        <v>30</v>
      </c>
      <c r="W277" s="11">
        <v>5</v>
      </c>
      <c r="X277" s="130" t="s">
        <v>164</v>
      </c>
      <c r="Y277" s="130" t="s">
        <v>153</v>
      </c>
      <c r="Z277" s="74">
        <v>2</v>
      </c>
      <c r="AA277" s="135">
        <f t="shared" si="57"/>
        <v>0.4</v>
      </c>
      <c r="AB277" s="74">
        <v>2</v>
      </c>
      <c r="AC277" s="135">
        <f t="shared" si="58"/>
        <v>0.4</v>
      </c>
      <c r="AD277" s="124"/>
      <c r="AE277" s="128"/>
      <c r="AF277" s="124"/>
    </row>
    <row r="278" spans="1:32" ht="15.75" customHeight="1">
      <c r="A278" s="113" t="s">
        <v>48</v>
      </c>
      <c r="B278" s="113">
        <v>2018</v>
      </c>
      <c r="C278" s="113" t="s">
        <v>49</v>
      </c>
      <c r="D278" s="122">
        <v>0</v>
      </c>
      <c r="E278" s="11" t="s">
        <v>278</v>
      </c>
      <c r="F278" s="74">
        <v>25</v>
      </c>
      <c r="G278" s="144" t="s">
        <v>275</v>
      </c>
      <c r="H278" s="124"/>
      <c r="I278" s="11" t="s">
        <v>279</v>
      </c>
      <c r="J278" s="124"/>
      <c r="K278" s="124"/>
      <c r="L278" s="124"/>
      <c r="M278" s="124"/>
      <c r="N278" s="74">
        <v>0.5</v>
      </c>
      <c r="O278" s="11" t="s">
        <v>24</v>
      </c>
      <c r="P278" s="11">
        <v>1</v>
      </c>
      <c r="Q278" s="124"/>
      <c r="R278" s="11">
        <v>1</v>
      </c>
      <c r="S278" s="124"/>
      <c r="T278" s="11">
        <v>6</v>
      </c>
      <c r="U278" s="11">
        <v>30</v>
      </c>
      <c r="V278" s="11">
        <v>30</v>
      </c>
      <c r="W278" s="11">
        <v>5</v>
      </c>
      <c r="X278" s="130" t="s">
        <v>161</v>
      </c>
      <c r="Y278" s="130" t="s">
        <v>180</v>
      </c>
      <c r="Z278" s="74">
        <v>25</v>
      </c>
      <c r="AA278" s="135">
        <f t="shared" ref="AA278:AA286" si="59">Z278/50</f>
        <v>0.5</v>
      </c>
      <c r="AB278" s="74">
        <v>32</v>
      </c>
      <c r="AC278" s="135">
        <f t="shared" ref="AC278:AC286" si="60">AB278/50</f>
        <v>0.64</v>
      </c>
      <c r="AD278" s="124"/>
      <c r="AE278" s="128"/>
      <c r="AF278" s="124"/>
    </row>
    <row r="279" spans="1:32" ht="15.75" customHeight="1">
      <c r="A279" s="113" t="s">
        <v>48</v>
      </c>
      <c r="B279" s="113">
        <v>2018</v>
      </c>
      <c r="C279" s="113" t="s">
        <v>49</v>
      </c>
      <c r="D279" s="122">
        <v>0</v>
      </c>
      <c r="E279" s="11" t="s">
        <v>280</v>
      </c>
      <c r="F279" s="74">
        <v>61</v>
      </c>
      <c r="G279" s="144" t="s">
        <v>273</v>
      </c>
      <c r="H279" s="124"/>
      <c r="I279" s="11" t="s">
        <v>279</v>
      </c>
      <c r="J279" s="124"/>
      <c r="K279" s="124"/>
      <c r="L279" s="124"/>
      <c r="M279" s="124"/>
      <c r="N279" s="74">
        <v>2</v>
      </c>
      <c r="O279" s="11" t="s">
        <v>24</v>
      </c>
      <c r="P279" s="11">
        <v>1</v>
      </c>
      <c r="Q279" s="124"/>
      <c r="R279" s="11">
        <v>1</v>
      </c>
      <c r="S279" s="124"/>
      <c r="T279" s="11">
        <v>6</v>
      </c>
      <c r="U279" s="11">
        <v>30</v>
      </c>
      <c r="V279" s="11">
        <v>30</v>
      </c>
      <c r="W279" s="11">
        <v>5</v>
      </c>
      <c r="X279" s="130" t="s">
        <v>161</v>
      </c>
      <c r="Y279" s="130" t="s">
        <v>180</v>
      </c>
      <c r="Z279" s="74">
        <v>10</v>
      </c>
      <c r="AA279" s="135">
        <f t="shared" si="59"/>
        <v>0.2</v>
      </c>
      <c r="AB279" s="74">
        <v>10</v>
      </c>
      <c r="AC279" s="135">
        <f t="shared" si="60"/>
        <v>0.2</v>
      </c>
      <c r="AD279" s="124"/>
      <c r="AE279" s="128"/>
      <c r="AF279" s="124"/>
    </row>
    <row r="280" spans="1:32" ht="15.75" customHeight="1">
      <c r="A280" s="113" t="s">
        <v>48</v>
      </c>
      <c r="B280" s="113">
        <v>2018</v>
      </c>
      <c r="C280" s="113" t="s">
        <v>49</v>
      </c>
      <c r="D280" s="122">
        <v>0</v>
      </c>
      <c r="E280" s="11" t="s">
        <v>281</v>
      </c>
      <c r="F280" s="74">
        <v>59</v>
      </c>
      <c r="G280" s="144" t="s">
        <v>273</v>
      </c>
      <c r="H280" s="124"/>
      <c r="I280" s="11" t="s">
        <v>279</v>
      </c>
      <c r="J280" s="124"/>
      <c r="K280" s="124"/>
      <c r="L280" s="124"/>
      <c r="M280" s="124"/>
      <c r="N280" s="74">
        <v>3</v>
      </c>
      <c r="O280" s="11" t="s">
        <v>24</v>
      </c>
      <c r="P280" s="11">
        <v>1</v>
      </c>
      <c r="Q280" s="124"/>
      <c r="R280" s="11">
        <v>1</v>
      </c>
      <c r="S280" s="124"/>
      <c r="T280" s="11">
        <v>6</v>
      </c>
      <c r="U280" s="11">
        <v>30</v>
      </c>
      <c r="V280" s="11">
        <v>30</v>
      </c>
      <c r="W280" s="11">
        <v>5</v>
      </c>
      <c r="X280" s="130" t="s">
        <v>161</v>
      </c>
      <c r="Y280" s="130" t="s">
        <v>180</v>
      </c>
      <c r="Z280" s="74">
        <v>29</v>
      </c>
      <c r="AA280" s="135">
        <f t="shared" si="59"/>
        <v>0.57999999999999996</v>
      </c>
      <c r="AB280" s="74">
        <v>43</v>
      </c>
      <c r="AC280" s="135">
        <f t="shared" si="60"/>
        <v>0.86</v>
      </c>
      <c r="AD280" s="124"/>
      <c r="AE280" s="128"/>
      <c r="AF280" s="124"/>
    </row>
    <row r="281" spans="1:32" ht="15.75" customHeight="1">
      <c r="A281" s="113" t="s">
        <v>48</v>
      </c>
      <c r="B281" s="113">
        <v>2018</v>
      </c>
      <c r="C281" s="113" t="s">
        <v>49</v>
      </c>
      <c r="D281" s="122">
        <v>0</v>
      </c>
      <c r="E281" s="11" t="s">
        <v>282</v>
      </c>
      <c r="F281" s="74">
        <v>55</v>
      </c>
      <c r="G281" s="144" t="s">
        <v>275</v>
      </c>
      <c r="H281" s="124"/>
      <c r="I281" s="11" t="s">
        <v>279</v>
      </c>
      <c r="J281" s="124"/>
      <c r="K281" s="124"/>
      <c r="L281" s="124"/>
      <c r="M281" s="124"/>
      <c r="N281" s="74">
        <v>2</v>
      </c>
      <c r="O281" s="11" t="s">
        <v>24</v>
      </c>
      <c r="P281" s="11">
        <v>1</v>
      </c>
      <c r="Q281" s="124"/>
      <c r="R281" s="11">
        <v>1</v>
      </c>
      <c r="S281" s="124"/>
      <c r="T281" s="11">
        <v>6</v>
      </c>
      <c r="U281" s="11">
        <v>30</v>
      </c>
      <c r="V281" s="11">
        <v>30</v>
      </c>
      <c r="W281" s="11">
        <v>5</v>
      </c>
      <c r="X281" s="130" t="s">
        <v>161</v>
      </c>
      <c r="Y281" s="130" t="s">
        <v>180</v>
      </c>
      <c r="Z281" s="74">
        <v>10</v>
      </c>
      <c r="AA281" s="135">
        <f t="shared" si="59"/>
        <v>0.2</v>
      </c>
      <c r="AB281" s="74">
        <v>21</v>
      </c>
      <c r="AC281" s="135">
        <f t="shared" si="60"/>
        <v>0.42</v>
      </c>
      <c r="AD281" s="124"/>
      <c r="AE281" s="128"/>
      <c r="AF281" s="124"/>
    </row>
    <row r="282" spans="1:32" ht="15.75" customHeight="1">
      <c r="A282" s="113" t="s">
        <v>48</v>
      </c>
      <c r="B282" s="113">
        <v>2018</v>
      </c>
      <c r="C282" s="113" t="s">
        <v>49</v>
      </c>
      <c r="D282" s="122">
        <v>0</v>
      </c>
      <c r="E282" s="11" t="s">
        <v>283</v>
      </c>
      <c r="F282" s="74">
        <v>56</v>
      </c>
      <c r="G282" s="144" t="s">
        <v>275</v>
      </c>
      <c r="H282" s="124"/>
      <c r="I282" s="11" t="s">
        <v>279</v>
      </c>
      <c r="J282" s="124"/>
      <c r="K282" s="124"/>
      <c r="L282" s="124"/>
      <c r="M282" s="124"/>
      <c r="N282" s="74">
        <v>2</v>
      </c>
      <c r="O282" s="11" t="s">
        <v>24</v>
      </c>
      <c r="P282" s="11">
        <v>1</v>
      </c>
      <c r="Q282" s="124"/>
      <c r="R282" s="11">
        <v>1</v>
      </c>
      <c r="S282" s="124"/>
      <c r="T282" s="11">
        <v>6</v>
      </c>
      <c r="U282" s="11">
        <v>30</v>
      </c>
      <c r="V282" s="11">
        <v>30</v>
      </c>
      <c r="W282" s="11">
        <v>5</v>
      </c>
      <c r="X282" s="130" t="s">
        <v>161</v>
      </c>
      <c r="Y282" s="130" t="s">
        <v>180</v>
      </c>
      <c r="Z282" s="74">
        <v>14</v>
      </c>
      <c r="AA282" s="135">
        <f t="shared" si="59"/>
        <v>0.28000000000000003</v>
      </c>
      <c r="AB282" s="74">
        <v>31</v>
      </c>
      <c r="AC282" s="135">
        <f t="shared" si="60"/>
        <v>0.62</v>
      </c>
      <c r="AD282" s="124"/>
      <c r="AE282" s="128"/>
      <c r="AF282" s="124"/>
    </row>
    <row r="283" spans="1:32" ht="15.75" customHeight="1">
      <c r="A283" s="113" t="s">
        <v>48</v>
      </c>
      <c r="B283" s="113">
        <v>2018</v>
      </c>
      <c r="C283" s="113" t="s">
        <v>49</v>
      </c>
      <c r="D283" s="122">
        <v>0</v>
      </c>
      <c r="E283" s="11" t="s">
        <v>284</v>
      </c>
      <c r="F283" s="74">
        <v>64</v>
      </c>
      <c r="G283" s="144" t="s">
        <v>273</v>
      </c>
      <c r="H283" s="124"/>
      <c r="I283" s="11" t="s">
        <v>195</v>
      </c>
      <c r="J283" s="124"/>
      <c r="K283" s="124"/>
      <c r="L283" s="124"/>
      <c r="M283" s="124"/>
      <c r="N283" s="74">
        <v>40</v>
      </c>
      <c r="O283" s="11" t="s">
        <v>24</v>
      </c>
      <c r="P283" s="11">
        <v>1</v>
      </c>
      <c r="Q283" s="124"/>
      <c r="R283" s="11">
        <v>1</v>
      </c>
      <c r="S283" s="124"/>
      <c r="T283" s="11">
        <v>6</v>
      </c>
      <c r="U283" s="11">
        <v>30</v>
      </c>
      <c r="V283" s="11">
        <v>30</v>
      </c>
      <c r="W283" s="11">
        <v>5</v>
      </c>
      <c r="X283" s="130" t="s">
        <v>161</v>
      </c>
      <c r="Y283" s="130" t="s">
        <v>180</v>
      </c>
      <c r="Z283" s="74">
        <v>27</v>
      </c>
      <c r="AA283" s="135">
        <f t="shared" si="59"/>
        <v>0.54</v>
      </c>
      <c r="AB283" s="74">
        <v>29</v>
      </c>
      <c r="AC283" s="135">
        <f t="shared" si="60"/>
        <v>0.57999999999999996</v>
      </c>
      <c r="AD283" s="124"/>
      <c r="AE283" s="128"/>
      <c r="AF283" s="124"/>
    </row>
    <row r="284" spans="1:32" ht="15.75" customHeight="1">
      <c r="A284" s="113" t="s">
        <v>48</v>
      </c>
      <c r="B284" s="113">
        <v>2018</v>
      </c>
      <c r="C284" s="113" t="s">
        <v>49</v>
      </c>
      <c r="D284" s="122">
        <v>0</v>
      </c>
      <c r="E284" s="11" t="s">
        <v>285</v>
      </c>
      <c r="F284" s="74">
        <v>66</v>
      </c>
      <c r="G284" s="144" t="s">
        <v>273</v>
      </c>
      <c r="H284" s="124"/>
      <c r="I284" s="11" t="s">
        <v>195</v>
      </c>
      <c r="J284" s="124"/>
      <c r="K284" s="124"/>
      <c r="L284" s="124"/>
      <c r="M284" s="124"/>
      <c r="N284" s="74">
        <v>17</v>
      </c>
      <c r="O284" s="11" t="s">
        <v>24</v>
      </c>
      <c r="P284" s="11">
        <v>1</v>
      </c>
      <c r="Q284" s="124"/>
      <c r="R284" s="11">
        <v>1</v>
      </c>
      <c r="S284" s="124"/>
      <c r="T284" s="11">
        <v>6</v>
      </c>
      <c r="U284" s="11">
        <v>30</v>
      </c>
      <c r="V284" s="11">
        <v>30</v>
      </c>
      <c r="W284" s="11">
        <v>5</v>
      </c>
      <c r="X284" s="130" t="s">
        <v>161</v>
      </c>
      <c r="Y284" s="130" t="s">
        <v>180</v>
      </c>
      <c r="Z284" s="74">
        <v>20</v>
      </c>
      <c r="AA284" s="135">
        <f t="shared" si="59"/>
        <v>0.4</v>
      </c>
      <c r="AB284" s="74">
        <v>22</v>
      </c>
      <c r="AC284" s="135">
        <f t="shared" si="60"/>
        <v>0.44</v>
      </c>
      <c r="AD284" s="124"/>
      <c r="AE284" s="128"/>
      <c r="AF284" s="124"/>
    </row>
    <row r="285" spans="1:32" ht="15.75" customHeight="1">
      <c r="A285" s="113" t="s">
        <v>48</v>
      </c>
      <c r="B285" s="113">
        <v>2018</v>
      </c>
      <c r="C285" s="113" t="s">
        <v>49</v>
      </c>
      <c r="D285" s="122">
        <v>0</v>
      </c>
      <c r="E285" s="11" t="s">
        <v>286</v>
      </c>
      <c r="F285" s="74">
        <v>21</v>
      </c>
      <c r="G285" s="144" t="s">
        <v>275</v>
      </c>
      <c r="H285" s="124"/>
      <c r="I285" s="11" t="s">
        <v>195</v>
      </c>
      <c r="J285" s="124"/>
      <c r="K285" s="124"/>
      <c r="L285" s="124"/>
      <c r="M285" s="124"/>
      <c r="N285" s="74">
        <v>18</v>
      </c>
      <c r="O285" s="11" t="s">
        <v>24</v>
      </c>
      <c r="P285" s="11">
        <v>1</v>
      </c>
      <c r="Q285" s="124"/>
      <c r="R285" s="11">
        <v>1</v>
      </c>
      <c r="S285" s="124"/>
      <c r="T285" s="11">
        <v>6</v>
      </c>
      <c r="U285" s="11">
        <v>30</v>
      </c>
      <c r="V285" s="11">
        <v>30</v>
      </c>
      <c r="W285" s="11">
        <v>5</v>
      </c>
      <c r="X285" s="130" t="s">
        <v>161</v>
      </c>
      <c r="Y285" s="130" t="s">
        <v>180</v>
      </c>
      <c r="Z285" s="74">
        <v>23</v>
      </c>
      <c r="AA285" s="135">
        <f t="shared" si="59"/>
        <v>0.46</v>
      </c>
      <c r="AB285" s="74">
        <v>31</v>
      </c>
      <c r="AC285" s="135">
        <f t="shared" si="60"/>
        <v>0.62</v>
      </c>
      <c r="AD285" s="124"/>
      <c r="AE285" s="128"/>
      <c r="AF285" s="124"/>
    </row>
    <row r="286" spans="1:32" ht="15.75" customHeight="1">
      <c r="A286" s="113" t="s">
        <v>48</v>
      </c>
      <c r="B286" s="113">
        <v>2018</v>
      </c>
      <c r="C286" s="113" t="s">
        <v>49</v>
      </c>
      <c r="D286" s="122">
        <v>0</v>
      </c>
      <c r="E286" s="11" t="s">
        <v>287</v>
      </c>
      <c r="F286" s="74">
        <v>65</v>
      </c>
      <c r="G286" s="144" t="s">
        <v>273</v>
      </c>
      <c r="H286" s="124"/>
      <c r="I286" s="11" t="s">
        <v>195</v>
      </c>
      <c r="J286" s="124"/>
      <c r="K286" s="124"/>
      <c r="L286" s="124"/>
      <c r="M286" s="124"/>
      <c r="N286" s="74">
        <v>37</v>
      </c>
      <c r="O286" s="11" t="s">
        <v>24</v>
      </c>
      <c r="P286" s="11">
        <v>1</v>
      </c>
      <c r="Q286" s="124"/>
      <c r="R286" s="11">
        <v>1</v>
      </c>
      <c r="S286" s="124"/>
      <c r="T286" s="11">
        <v>6</v>
      </c>
      <c r="U286" s="11">
        <v>30</v>
      </c>
      <c r="V286" s="11">
        <v>30</v>
      </c>
      <c r="W286" s="11">
        <v>5</v>
      </c>
      <c r="X286" s="130" t="s">
        <v>161</v>
      </c>
      <c r="Y286" s="130" t="s">
        <v>180</v>
      </c>
      <c r="Z286" s="74">
        <v>29</v>
      </c>
      <c r="AA286" s="135">
        <f t="shared" si="59"/>
        <v>0.57999999999999996</v>
      </c>
      <c r="AB286" s="74">
        <v>30</v>
      </c>
      <c r="AC286" s="135">
        <f t="shared" si="60"/>
        <v>0.6</v>
      </c>
      <c r="AD286" s="124"/>
      <c r="AE286" s="128"/>
      <c r="AF286" s="124"/>
    </row>
    <row r="287" spans="1:32" ht="15.75" customHeight="1">
      <c r="A287" s="113" t="s">
        <v>48</v>
      </c>
      <c r="B287" s="113">
        <v>2018</v>
      </c>
      <c r="C287" s="113" t="s">
        <v>49</v>
      </c>
      <c r="D287" s="122">
        <v>0</v>
      </c>
      <c r="E287" s="11" t="s">
        <v>278</v>
      </c>
      <c r="F287" s="74">
        <v>25</v>
      </c>
      <c r="G287" s="144" t="s">
        <v>275</v>
      </c>
      <c r="H287" s="124"/>
      <c r="I287" s="11" t="s">
        <v>279</v>
      </c>
      <c r="J287" s="124"/>
      <c r="K287" s="124"/>
      <c r="L287" s="124"/>
      <c r="M287" s="124"/>
      <c r="N287" s="74">
        <v>0.5</v>
      </c>
      <c r="O287" s="11" t="s">
        <v>24</v>
      </c>
      <c r="P287" s="11">
        <v>1</v>
      </c>
      <c r="Q287" s="124"/>
      <c r="R287" s="11">
        <v>1</v>
      </c>
      <c r="S287" s="124"/>
      <c r="T287" s="11">
        <v>6</v>
      </c>
      <c r="U287" s="11">
        <v>30</v>
      </c>
      <c r="V287" s="11">
        <v>30</v>
      </c>
      <c r="W287" s="11">
        <v>5</v>
      </c>
      <c r="X287" s="130" t="s">
        <v>164</v>
      </c>
      <c r="Y287" s="130" t="s">
        <v>165</v>
      </c>
      <c r="Z287" s="74">
        <v>45</v>
      </c>
      <c r="AA287" s="135">
        <f t="shared" ref="AA287:AA295" si="61">(Z287-0)/(150 - 0)</f>
        <v>0.3</v>
      </c>
      <c r="AB287" s="74">
        <v>95</v>
      </c>
      <c r="AC287" s="135">
        <f t="shared" ref="AC287:AC295" si="62">(AB287-0)/(150 - 0)</f>
        <v>0.6333333333333333</v>
      </c>
      <c r="AD287" s="124"/>
      <c r="AE287" s="128"/>
      <c r="AF287" s="124"/>
    </row>
    <row r="288" spans="1:32" ht="15.75" customHeight="1">
      <c r="A288" s="113" t="s">
        <v>48</v>
      </c>
      <c r="B288" s="113">
        <v>2018</v>
      </c>
      <c r="C288" s="113" t="s">
        <v>49</v>
      </c>
      <c r="D288" s="122">
        <v>0</v>
      </c>
      <c r="E288" s="11" t="s">
        <v>280</v>
      </c>
      <c r="F288" s="74">
        <v>61</v>
      </c>
      <c r="G288" s="144" t="s">
        <v>273</v>
      </c>
      <c r="H288" s="124"/>
      <c r="I288" s="11" t="s">
        <v>279</v>
      </c>
      <c r="J288" s="124"/>
      <c r="K288" s="124"/>
      <c r="L288" s="124"/>
      <c r="M288" s="124"/>
      <c r="N288" s="74">
        <v>2</v>
      </c>
      <c r="O288" s="11" t="s">
        <v>24</v>
      </c>
      <c r="P288" s="11">
        <v>1</v>
      </c>
      <c r="Q288" s="124"/>
      <c r="R288" s="11">
        <v>1</v>
      </c>
      <c r="S288" s="124"/>
      <c r="T288" s="11">
        <v>6</v>
      </c>
      <c r="U288" s="11">
        <v>30</v>
      </c>
      <c r="V288" s="11">
        <v>30</v>
      </c>
      <c r="W288" s="11">
        <v>5</v>
      </c>
      <c r="X288" s="130" t="s">
        <v>164</v>
      </c>
      <c r="Y288" s="130" t="s">
        <v>165</v>
      </c>
      <c r="Z288" s="74">
        <v>24</v>
      </c>
      <c r="AA288" s="135">
        <f t="shared" si="61"/>
        <v>0.16</v>
      </c>
      <c r="AB288" s="74">
        <v>60</v>
      </c>
      <c r="AC288" s="135">
        <f t="shared" si="62"/>
        <v>0.4</v>
      </c>
      <c r="AD288" s="124"/>
      <c r="AE288" s="128"/>
      <c r="AF288" s="124"/>
    </row>
    <row r="289" spans="1:32" ht="15.75" customHeight="1">
      <c r="A289" s="113" t="s">
        <v>48</v>
      </c>
      <c r="B289" s="113">
        <v>2018</v>
      </c>
      <c r="C289" s="113" t="s">
        <v>49</v>
      </c>
      <c r="D289" s="122">
        <v>0</v>
      </c>
      <c r="E289" s="11" t="s">
        <v>281</v>
      </c>
      <c r="F289" s="74">
        <v>59</v>
      </c>
      <c r="G289" s="144" t="s">
        <v>273</v>
      </c>
      <c r="H289" s="124"/>
      <c r="I289" s="11" t="s">
        <v>279</v>
      </c>
      <c r="J289" s="124"/>
      <c r="K289" s="124"/>
      <c r="L289" s="124"/>
      <c r="M289" s="124"/>
      <c r="N289" s="74">
        <v>3</v>
      </c>
      <c r="O289" s="11" t="s">
        <v>24</v>
      </c>
      <c r="P289" s="11">
        <v>1</v>
      </c>
      <c r="Q289" s="124"/>
      <c r="R289" s="11">
        <v>1</v>
      </c>
      <c r="S289" s="124"/>
      <c r="T289" s="11">
        <v>6</v>
      </c>
      <c r="U289" s="11">
        <v>30</v>
      </c>
      <c r="V289" s="11">
        <v>30</v>
      </c>
      <c r="W289" s="11">
        <v>5</v>
      </c>
      <c r="X289" s="130" t="s">
        <v>164</v>
      </c>
      <c r="Y289" s="130" t="s">
        <v>165</v>
      </c>
      <c r="Z289" s="74">
        <v>93</v>
      </c>
      <c r="AA289" s="135">
        <f t="shared" si="61"/>
        <v>0.62</v>
      </c>
      <c r="AB289" s="74">
        <v>103</v>
      </c>
      <c r="AC289" s="135">
        <f t="shared" si="62"/>
        <v>0.68666666666666665</v>
      </c>
      <c r="AD289" s="124"/>
      <c r="AE289" s="128"/>
      <c r="AF289" s="124"/>
    </row>
    <row r="290" spans="1:32" ht="15.75" customHeight="1">
      <c r="A290" s="113" t="s">
        <v>48</v>
      </c>
      <c r="B290" s="113">
        <v>2018</v>
      </c>
      <c r="C290" s="113" t="s">
        <v>49</v>
      </c>
      <c r="D290" s="122">
        <v>0</v>
      </c>
      <c r="E290" s="11" t="s">
        <v>282</v>
      </c>
      <c r="F290" s="74">
        <v>55</v>
      </c>
      <c r="G290" s="144" t="s">
        <v>275</v>
      </c>
      <c r="H290" s="124"/>
      <c r="I290" s="11" t="s">
        <v>279</v>
      </c>
      <c r="J290" s="124"/>
      <c r="K290" s="124"/>
      <c r="L290" s="124"/>
      <c r="M290" s="124"/>
      <c r="N290" s="74">
        <v>2</v>
      </c>
      <c r="O290" s="11" t="s">
        <v>24</v>
      </c>
      <c r="P290" s="11">
        <v>1</v>
      </c>
      <c r="Q290" s="124"/>
      <c r="R290" s="11">
        <v>1</v>
      </c>
      <c r="S290" s="124"/>
      <c r="T290" s="11">
        <v>6</v>
      </c>
      <c r="U290" s="11">
        <v>30</v>
      </c>
      <c r="V290" s="11">
        <v>30</v>
      </c>
      <c r="W290" s="11">
        <v>5</v>
      </c>
      <c r="X290" s="130" t="s">
        <v>164</v>
      </c>
      <c r="Y290" s="130" t="s">
        <v>165</v>
      </c>
      <c r="Z290" s="74">
        <v>86</v>
      </c>
      <c r="AA290" s="135">
        <f t="shared" si="61"/>
        <v>0.57333333333333336</v>
      </c>
      <c r="AB290" s="74">
        <v>115</v>
      </c>
      <c r="AC290" s="135">
        <f t="shared" si="62"/>
        <v>0.76666666666666672</v>
      </c>
      <c r="AD290" s="124"/>
      <c r="AE290" s="128"/>
      <c r="AF290" s="124"/>
    </row>
    <row r="291" spans="1:32" ht="15.75" customHeight="1">
      <c r="A291" s="113" t="s">
        <v>48</v>
      </c>
      <c r="B291" s="113">
        <v>2018</v>
      </c>
      <c r="C291" s="113" t="s">
        <v>49</v>
      </c>
      <c r="D291" s="122">
        <v>0</v>
      </c>
      <c r="E291" s="11" t="s">
        <v>283</v>
      </c>
      <c r="F291" s="74">
        <v>56</v>
      </c>
      <c r="G291" s="144" t="s">
        <v>275</v>
      </c>
      <c r="H291" s="124"/>
      <c r="I291" s="11" t="s">
        <v>279</v>
      </c>
      <c r="J291" s="124"/>
      <c r="K291" s="124"/>
      <c r="L291" s="124"/>
      <c r="M291" s="124"/>
      <c r="N291" s="74">
        <v>2</v>
      </c>
      <c r="O291" s="11" t="s">
        <v>24</v>
      </c>
      <c r="P291" s="11">
        <v>1</v>
      </c>
      <c r="Q291" s="124"/>
      <c r="R291" s="11">
        <v>1</v>
      </c>
      <c r="S291" s="124"/>
      <c r="T291" s="11">
        <v>6</v>
      </c>
      <c r="U291" s="11">
        <v>30</v>
      </c>
      <c r="V291" s="11">
        <v>30</v>
      </c>
      <c r="W291" s="11">
        <v>5</v>
      </c>
      <c r="X291" s="130" t="s">
        <v>164</v>
      </c>
      <c r="Y291" s="130" t="s">
        <v>165</v>
      </c>
      <c r="Z291" s="74">
        <v>18</v>
      </c>
      <c r="AA291" s="135">
        <f t="shared" si="61"/>
        <v>0.12</v>
      </c>
      <c r="AB291" s="74">
        <v>99</v>
      </c>
      <c r="AC291" s="135">
        <f t="shared" si="62"/>
        <v>0.66</v>
      </c>
      <c r="AD291" s="124"/>
      <c r="AE291" s="128"/>
      <c r="AF291" s="124"/>
    </row>
    <row r="292" spans="1:32" ht="15.75" customHeight="1">
      <c r="A292" s="113" t="s">
        <v>48</v>
      </c>
      <c r="B292" s="113">
        <v>2018</v>
      </c>
      <c r="C292" s="113" t="s">
        <v>49</v>
      </c>
      <c r="D292" s="122">
        <v>0</v>
      </c>
      <c r="E292" s="11" t="s">
        <v>284</v>
      </c>
      <c r="F292" s="74">
        <v>64</v>
      </c>
      <c r="G292" s="144" t="s">
        <v>273</v>
      </c>
      <c r="H292" s="124"/>
      <c r="I292" s="11" t="s">
        <v>195</v>
      </c>
      <c r="J292" s="124"/>
      <c r="K292" s="124"/>
      <c r="L292" s="124"/>
      <c r="M292" s="124"/>
      <c r="N292" s="74">
        <v>40</v>
      </c>
      <c r="O292" s="11" t="s">
        <v>24</v>
      </c>
      <c r="P292" s="11">
        <v>1</v>
      </c>
      <c r="Q292" s="124"/>
      <c r="R292" s="11">
        <v>1</v>
      </c>
      <c r="S292" s="124"/>
      <c r="T292" s="11">
        <v>6</v>
      </c>
      <c r="U292" s="11">
        <v>30</v>
      </c>
      <c r="V292" s="11">
        <v>30</v>
      </c>
      <c r="W292" s="11">
        <v>5</v>
      </c>
      <c r="X292" s="130" t="s">
        <v>164</v>
      </c>
      <c r="Y292" s="130" t="s">
        <v>165</v>
      </c>
      <c r="Z292" s="74">
        <v>67</v>
      </c>
      <c r="AA292" s="135">
        <f t="shared" si="61"/>
        <v>0.44666666666666666</v>
      </c>
      <c r="AB292" s="74">
        <v>77</v>
      </c>
      <c r="AC292" s="135">
        <f t="shared" si="62"/>
        <v>0.51333333333333331</v>
      </c>
      <c r="AD292" s="124"/>
      <c r="AE292" s="128"/>
      <c r="AF292" s="124"/>
    </row>
    <row r="293" spans="1:32" ht="15.75" customHeight="1">
      <c r="A293" s="113" t="s">
        <v>48</v>
      </c>
      <c r="B293" s="113">
        <v>2018</v>
      </c>
      <c r="C293" s="113" t="s">
        <v>49</v>
      </c>
      <c r="D293" s="122">
        <v>0</v>
      </c>
      <c r="E293" s="11" t="s">
        <v>285</v>
      </c>
      <c r="F293" s="74">
        <v>66</v>
      </c>
      <c r="G293" s="144" t="s">
        <v>273</v>
      </c>
      <c r="H293" s="124"/>
      <c r="I293" s="11" t="s">
        <v>195</v>
      </c>
      <c r="J293" s="124"/>
      <c r="K293" s="124"/>
      <c r="L293" s="124"/>
      <c r="M293" s="124"/>
      <c r="N293" s="74">
        <v>17</v>
      </c>
      <c r="O293" s="11" t="s">
        <v>24</v>
      </c>
      <c r="P293" s="11">
        <v>1</v>
      </c>
      <c r="Q293" s="124"/>
      <c r="R293" s="11">
        <v>1</v>
      </c>
      <c r="S293" s="124"/>
      <c r="T293" s="11">
        <v>6</v>
      </c>
      <c r="U293" s="11">
        <v>30</v>
      </c>
      <c r="V293" s="11">
        <v>30</v>
      </c>
      <c r="W293" s="11">
        <v>5</v>
      </c>
      <c r="X293" s="130" t="s">
        <v>164</v>
      </c>
      <c r="Y293" s="130" t="s">
        <v>165</v>
      </c>
      <c r="Z293" s="74">
        <v>49</v>
      </c>
      <c r="AA293" s="135">
        <f t="shared" si="61"/>
        <v>0.32666666666666666</v>
      </c>
      <c r="AB293" s="74">
        <v>70</v>
      </c>
      <c r="AC293" s="135">
        <f t="shared" si="62"/>
        <v>0.46666666666666667</v>
      </c>
      <c r="AD293" s="124"/>
      <c r="AE293" s="128"/>
      <c r="AF293" s="124"/>
    </row>
    <row r="294" spans="1:32" ht="15.75" customHeight="1">
      <c r="A294" s="113" t="s">
        <v>48</v>
      </c>
      <c r="B294" s="113">
        <v>2018</v>
      </c>
      <c r="C294" s="113" t="s">
        <v>49</v>
      </c>
      <c r="D294" s="122">
        <v>0</v>
      </c>
      <c r="E294" s="11" t="s">
        <v>286</v>
      </c>
      <c r="F294" s="74">
        <v>21</v>
      </c>
      <c r="G294" s="144" t="s">
        <v>275</v>
      </c>
      <c r="H294" s="124"/>
      <c r="I294" s="11" t="s">
        <v>195</v>
      </c>
      <c r="J294" s="124"/>
      <c r="K294" s="124"/>
      <c r="L294" s="124"/>
      <c r="M294" s="124"/>
      <c r="N294" s="74">
        <v>18</v>
      </c>
      <c r="O294" s="11" t="s">
        <v>24</v>
      </c>
      <c r="P294" s="11">
        <v>1</v>
      </c>
      <c r="Q294" s="124"/>
      <c r="R294" s="11">
        <v>1</v>
      </c>
      <c r="S294" s="124"/>
      <c r="T294" s="11">
        <v>6</v>
      </c>
      <c r="U294" s="11">
        <v>30</v>
      </c>
      <c r="V294" s="11">
        <v>30</v>
      </c>
      <c r="W294" s="11">
        <v>5</v>
      </c>
      <c r="X294" s="130" t="s">
        <v>164</v>
      </c>
      <c r="Y294" s="130" t="s">
        <v>165</v>
      </c>
      <c r="Z294" s="74">
        <v>79</v>
      </c>
      <c r="AA294" s="135">
        <f t="shared" si="61"/>
        <v>0.52666666666666662</v>
      </c>
      <c r="AB294" s="74">
        <v>105</v>
      </c>
      <c r="AC294" s="135">
        <f t="shared" si="62"/>
        <v>0.7</v>
      </c>
      <c r="AD294" s="124"/>
      <c r="AE294" s="128"/>
      <c r="AF294" s="124"/>
    </row>
    <row r="295" spans="1:32" ht="15.75" customHeight="1">
      <c r="A295" s="113" t="s">
        <v>48</v>
      </c>
      <c r="B295" s="113">
        <v>2018</v>
      </c>
      <c r="C295" s="113" t="s">
        <v>49</v>
      </c>
      <c r="D295" s="122">
        <v>0</v>
      </c>
      <c r="E295" s="11" t="s">
        <v>287</v>
      </c>
      <c r="F295" s="74">
        <v>65</v>
      </c>
      <c r="G295" s="144" t="s">
        <v>273</v>
      </c>
      <c r="H295" s="124"/>
      <c r="I295" s="11" t="s">
        <v>195</v>
      </c>
      <c r="J295" s="124"/>
      <c r="K295" s="124"/>
      <c r="L295" s="124"/>
      <c r="M295" s="124"/>
      <c r="N295" s="74">
        <v>37</v>
      </c>
      <c r="O295" s="11" t="s">
        <v>24</v>
      </c>
      <c r="P295" s="11">
        <v>1</v>
      </c>
      <c r="Q295" s="124"/>
      <c r="R295" s="11">
        <v>1</v>
      </c>
      <c r="S295" s="124"/>
      <c r="T295" s="11">
        <v>6</v>
      </c>
      <c r="U295" s="11">
        <v>30</v>
      </c>
      <c r="V295" s="11">
        <v>30</v>
      </c>
      <c r="W295" s="11">
        <v>5</v>
      </c>
      <c r="X295" s="130" t="s">
        <v>164</v>
      </c>
      <c r="Y295" s="130" t="s">
        <v>165</v>
      </c>
      <c r="Z295" s="74">
        <v>78</v>
      </c>
      <c r="AA295" s="135">
        <f t="shared" si="61"/>
        <v>0.52</v>
      </c>
      <c r="AB295" s="74">
        <v>96</v>
      </c>
      <c r="AC295" s="135">
        <f t="shared" si="62"/>
        <v>0.64</v>
      </c>
      <c r="AD295" s="124"/>
      <c r="AE295" s="128"/>
      <c r="AF295" s="124"/>
    </row>
    <row r="296" spans="1:32" ht="15.75" customHeight="1">
      <c r="A296" s="113" t="s">
        <v>48</v>
      </c>
      <c r="B296" s="113">
        <v>2018</v>
      </c>
      <c r="C296" s="113" t="s">
        <v>49</v>
      </c>
      <c r="D296" s="122">
        <v>0</v>
      </c>
      <c r="E296" s="11" t="s">
        <v>278</v>
      </c>
      <c r="F296" s="74">
        <v>25</v>
      </c>
      <c r="G296" s="144" t="s">
        <v>275</v>
      </c>
      <c r="H296" s="124"/>
      <c r="I296" s="11" t="s">
        <v>279</v>
      </c>
      <c r="J296" s="124"/>
      <c r="K296" s="124"/>
      <c r="L296" s="124"/>
      <c r="M296" s="124"/>
      <c r="N296" s="74">
        <v>0.5</v>
      </c>
      <c r="O296" s="11" t="s">
        <v>24</v>
      </c>
      <c r="P296" s="11">
        <v>1</v>
      </c>
      <c r="Q296" s="124"/>
      <c r="R296" s="11">
        <v>1</v>
      </c>
      <c r="S296" s="124"/>
      <c r="T296" s="11">
        <v>6</v>
      </c>
      <c r="U296" s="11">
        <v>30</v>
      </c>
      <c r="V296" s="11">
        <v>30</v>
      </c>
      <c r="W296" s="11">
        <v>5</v>
      </c>
      <c r="X296" s="130" t="s">
        <v>164</v>
      </c>
      <c r="Y296" s="130" t="s">
        <v>181</v>
      </c>
      <c r="Z296" s="74">
        <v>8</v>
      </c>
      <c r="AA296" s="135">
        <f t="shared" ref="AA296:AA304" si="63">(Z296-0)/(120 - 0)</f>
        <v>6.6666666666666666E-2</v>
      </c>
      <c r="AB296" s="74">
        <v>57</v>
      </c>
      <c r="AC296" s="135">
        <f t="shared" ref="AC296:AC304" si="64">(AB296-0)/(120 - 0)</f>
        <v>0.47499999999999998</v>
      </c>
      <c r="AD296" s="124"/>
      <c r="AE296" s="128"/>
      <c r="AF296" s="124"/>
    </row>
    <row r="297" spans="1:32" ht="15.75" customHeight="1">
      <c r="A297" s="113" t="s">
        <v>48</v>
      </c>
      <c r="B297" s="113">
        <v>2018</v>
      </c>
      <c r="C297" s="113" t="s">
        <v>49</v>
      </c>
      <c r="D297" s="122">
        <v>0</v>
      </c>
      <c r="E297" s="11" t="s">
        <v>280</v>
      </c>
      <c r="F297" s="74">
        <v>61</v>
      </c>
      <c r="G297" s="144" t="s">
        <v>273</v>
      </c>
      <c r="H297" s="124"/>
      <c r="I297" s="11" t="s">
        <v>279</v>
      </c>
      <c r="J297" s="124"/>
      <c r="K297" s="124"/>
      <c r="L297" s="124"/>
      <c r="M297" s="124"/>
      <c r="N297" s="74">
        <v>2</v>
      </c>
      <c r="O297" s="11" t="s">
        <v>24</v>
      </c>
      <c r="P297" s="11">
        <v>1</v>
      </c>
      <c r="Q297" s="124"/>
      <c r="R297" s="11">
        <v>1</v>
      </c>
      <c r="S297" s="124"/>
      <c r="T297" s="11">
        <v>6</v>
      </c>
      <c r="U297" s="11">
        <v>30</v>
      </c>
      <c r="V297" s="11">
        <v>30</v>
      </c>
      <c r="W297" s="11">
        <v>5</v>
      </c>
      <c r="X297" s="130" t="s">
        <v>164</v>
      </c>
      <c r="Y297" s="130" t="s">
        <v>181</v>
      </c>
      <c r="Z297" s="74">
        <v>5</v>
      </c>
      <c r="AA297" s="135">
        <f t="shared" si="63"/>
        <v>4.1666666666666664E-2</v>
      </c>
      <c r="AB297" s="74">
        <v>15</v>
      </c>
      <c r="AC297" s="135">
        <f t="shared" si="64"/>
        <v>0.125</v>
      </c>
      <c r="AD297" s="124"/>
      <c r="AE297" s="128"/>
      <c r="AF297" s="124"/>
    </row>
    <row r="298" spans="1:32" ht="15.75" customHeight="1">
      <c r="A298" s="113" t="s">
        <v>48</v>
      </c>
      <c r="B298" s="113">
        <v>2018</v>
      </c>
      <c r="C298" s="113" t="s">
        <v>49</v>
      </c>
      <c r="D298" s="122">
        <v>0</v>
      </c>
      <c r="E298" s="11" t="s">
        <v>281</v>
      </c>
      <c r="F298" s="74">
        <v>59</v>
      </c>
      <c r="G298" s="144" t="s">
        <v>273</v>
      </c>
      <c r="H298" s="124"/>
      <c r="I298" s="11" t="s">
        <v>279</v>
      </c>
      <c r="J298" s="124"/>
      <c r="K298" s="124"/>
      <c r="L298" s="124"/>
      <c r="M298" s="124"/>
      <c r="N298" s="74">
        <v>3</v>
      </c>
      <c r="O298" s="11" t="s">
        <v>24</v>
      </c>
      <c r="P298" s="11">
        <v>1</v>
      </c>
      <c r="Q298" s="124"/>
      <c r="R298" s="11">
        <v>1</v>
      </c>
      <c r="S298" s="124"/>
      <c r="T298" s="11">
        <v>6</v>
      </c>
      <c r="U298" s="11">
        <v>30</v>
      </c>
      <c r="V298" s="11">
        <v>30</v>
      </c>
      <c r="W298" s="11">
        <v>5</v>
      </c>
      <c r="X298" s="130" t="s">
        <v>164</v>
      </c>
      <c r="Y298" s="130" t="s">
        <v>181</v>
      </c>
      <c r="Z298" s="74">
        <v>64</v>
      </c>
      <c r="AA298" s="135">
        <f t="shared" si="63"/>
        <v>0.53333333333333333</v>
      </c>
      <c r="AB298" s="74">
        <v>96</v>
      </c>
      <c r="AC298" s="135">
        <f t="shared" si="64"/>
        <v>0.8</v>
      </c>
      <c r="AD298" s="124"/>
      <c r="AE298" s="128"/>
      <c r="AF298" s="124"/>
    </row>
    <row r="299" spans="1:32" ht="15.75" customHeight="1">
      <c r="A299" s="113" t="s">
        <v>48</v>
      </c>
      <c r="B299" s="113">
        <v>2018</v>
      </c>
      <c r="C299" s="113" t="s">
        <v>49</v>
      </c>
      <c r="D299" s="122">
        <v>0</v>
      </c>
      <c r="E299" s="11" t="s">
        <v>282</v>
      </c>
      <c r="F299" s="74">
        <v>55</v>
      </c>
      <c r="G299" s="144" t="s">
        <v>275</v>
      </c>
      <c r="H299" s="124"/>
      <c r="I299" s="11" t="s">
        <v>279</v>
      </c>
      <c r="J299" s="124"/>
      <c r="K299" s="124"/>
      <c r="L299" s="124"/>
      <c r="M299" s="124"/>
      <c r="N299" s="74">
        <v>2</v>
      </c>
      <c r="O299" s="11" t="s">
        <v>24</v>
      </c>
      <c r="P299" s="11">
        <v>1</v>
      </c>
      <c r="Q299" s="124"/>
      <c r="R299" s="11">
        <v>1</v>
      </c>
      <c r="S299" s="124"/>
      <c r="T299" s="11">
        <v>6</v>
      </c>
      <c r="U299" s="11">
        <v>30</v>
      </c>
      <c r="V299" s="11">
        <v>30</v>
      </c>
      <c r="W299" s="11">
        <v>5</v>
      </c>
      <c r="X299" s="130" t="s">
        <v>164</v>
      </c>
      <c r="Y299" s="130" t="s">
        <v>181</v>
      </c>
      <c r="Z299" s="74">
        <v>49</v>
      </c>
      <c r="AA299" s="135">
        <f t="shared" si="63"/>
        <v>0.40833333333333333</v>
      </c>
      <c r="AB299" s="74">
        <v>55</v>
      </c>
      <c r="AC299" s="135">
        <f t="shared" si="64"/>
        <v>0.45833333333333331</v>
      </c>
      <c r="AD299" s="124"/>
      <c r="AE299" s="128"/>
      <c r="AF299" s="124"/>
    </row>
    <row r="300" spans="1:32" ht="15.75" customHeight="1">
      <c r="A300" s="113" t="s">
        <v>48</v>
      </c>
      <c r="B300" s="113">
        <v>2018</v>
      </c>
      <c r="C300" s="113" t="s">
        <v>49</v>
      </c>
      <c r="D300" s="122">
        <v>0</v>
      </c>
      <c r="E300" s="11" t="s">
        <v>283</v>
      </c>
      <c r="F300" s="74">
        <v>56</v>
      </c>
      <c r="G300" s="144" t="s">
        <v>275</v>
      </c>
      <c r="H300" s="124"/>
      <c r="I300" s="11" t="s">
        <v>279</v>
      </c>
      <c r="J300" s="124"/>
      <c r="K300" s="124"/>
      <c r="L300" s="124"/>
      <c r="M300" s="124"/>
      <c r="N300" s="74">
        <v>2</v>
      </c>
      <c r="O300" s="11" t="s">
        <v>24</v>
      </c>
      <c r="P300" s="11">
        <v>1</v>
      </c>
      <c r="Q300" s="124"/>
      <c r="R300" s="11">
        <v>1</v>
      </c>
      <c r="S300" s="124"/>
      <c r="T300" s="11">
        <v>6</v>
      </c>
      <c r="U300" s="11">
        <v>30</v>
      </c>
      <c r="V300" s="11">
        <v>30</v>
      </c>
      <c r="W300" s="11">
        <v>5</v>
      </c>
      <c r="X300" s="130" t="s">
        <v>164</v>
      </c>
      <c r="Y300" s="130" t="s">
        <v>181</v>
      </c>
      <c r="Z300" s="74">
        <v>24</v>
      </c>
      <c r="AA300" s="135">
        <f t="shared" si="63"/>
        <v>0.2</v>
      </c>
      <c r="AB300" s="74">
        <v>59</v>
      </c>
      <c r="AC300" s="135">
        <f t="shared" si="64"/>
        <v>0.49166666666666664</v>
      </c>
      <c r="AD300" s="124"/>
      <c r="AE300" s="128"/>
      <c r="AF300" s="124"/>
    </row>
    <row r="301" spans="1:32" ht="15.75" customHeight="1">
      <c r="A301" s="113" t="s">
        <v>48</v>
      </c>
      <c r="B301" s="113">
        <v>2018</v>
      </c>
      <c r="C301" s="113" t="s">
        <v>49</v>
      </c>
      <c r="D301" s="122">
        <v>0</v>
      </c>
      <c r="E301" s="11" t="s">
        <v>284</v>
      </c>
      <c r="F301" s="74">
        <v>64</v>
      </c>
      <c r="G301" s="144" t="s">
        <v>273</v>
      </c>
      <c r="H301" s="124"/>
      <c r="I301" s="11" t="s">
        <v>195</v>
      </c>
      <c r="J301" s="124"/>
      <c r="K301" s="124"/>
      <c r="L301" s="124"/>
      <c r="M301" s="124"/>
      <c r="N301" s="74">
        <v>40</v>
      </c>
      <c r="O301" s="11" t="s">
        <v>24</v>
      </c>
      <c r="P301" s="11">
        <v>1</v>
      </c>
      <c r="Q301" s="124"/>
      <c r="R301" s="11">
        <v>1</v>
      </c>
      <c r="S301" s="124"/>
      <c r="T301" s="11">
        <v>6</v>
      </c>
      <c r="U301" s="11">
        <v>30</v>
      </c>
      <c r="V301" s="11">
        <v>30</v>
      </c>
      <c r="W301" s="11">
        <v>5</v>
      </c>
      <c r="X301" s="130" t="s">
        <v>164</v>
      </c>
      <c r="Y301" s="130" t="s">
        <v>181</v>
      </c>
      <c r="Z301" s="74">
        <v>61</v>
      </c>
      <c r="AA301" s="135">
        <f t="shared" si="63"/>
        <v>0.5083333333333333</v>
      </c>
      <c r="AB301" s="74">
        <v>70</v>
      </c>
      <c r="AC301" s="135">
        <f t="shared" si="64"/>
        <v>0.58333333333333337</v>
      </c>
      <c r="AD301" s="124"/>
      <c r="AE301" s="128"/>
      <c r="AF301" s="124"/>
    </row>
    <row r="302" spans="1:32" ht="15.75" customHeight="1">
      <c r="A302" s="113" t="s">
        <v>48</v>
      </c>
      <c r="B302" s="113">
        <v>2018</v>
      </c>
      <c r="C302" s="113" t="s">
        <v>49</v>
      </c>
      <c r="D302" s="122">
        <v>0</v>
      </c>
      <c r="E302" s="11" t="s">
        <v>285</v>
      </c>
      <c r="F302" s="74">
        <v>66</v>
      </c>
      <c r="G302" s="144" t="s">
        <v>273</v>
      </c>
      <c r="H302" s="124"/>
      <c r="I302" s="11" t="s">
        <v>195</v>
      </c>
      <c r="J302" s="124"/>
      <c r="K302" s="124"/>
      <c r="L302" s="124"/>
      <c r="M302" s="124"/>
      <c r="N302" s="74">
        <v>17</v>
      </c>
      <c r="O302" s="11" t="s">
        <v>24</v>
      </c>
      <c r="P302" s="11">
        <v>1</v>
      </c>
      <c r="Q302" s="124"/>
      <c r="R302" s="11">
        <v>1</v>
      </c>
      <c r="S302" s="124"/>
      <c r="T302" s="11">
        <v>6</v>
      </c>
      <c r="U302" s="11">
        <v>30</v>
      </c>
      <c r="V302" s="11">
        <v>30</v>
      </c>
      <c r="W302" s="11">
        <v>5</v>
      </c>
      <c r="X302" s="130" t="s">
        <v>164</v>
      </c>
      <c r="Y302" s="130" t="s">
        <v>181</v>
      </c>
      <c r="Z302" s="74">
        <v>34</v>
      </c>
      <c r="AA302" s="135">
        <f t="shared" si="63"/>
        <v>0.28333333333333333</v>
      </c>
      <c r="AB302" s="74">
        <v>47</v>
      </c>
      <c r="AC302" s="135">
        <f t="shared" si="64"/>
        <v>0.39166666666666666</v>
      </c>
      <c r="AD302" s="124"/>
      <c r="AE302" s="128"/>
      <c r="AF302" s="124"/>
    </row>
    <row r="303" spans="1:32" ht="15.75" customHeight="1">
      <c r="A303" s="113" t="s">
        <v>48</v>
      </c>
      <c r="B303" s="113">
        <v>2018</v>
      </c>
      <c r="C303" s="113" t="s">
        <v>49</v>
      </c>
      <c r="D303" s="122">
        <v>0</v>
      </c>
      <c r="E303" s="11" t="s">
        <v>286</v>
      </c>
      <c r="F303" s="74">
        <v>21</v>
      </c>
      <c r="G303" s="144" t="s">
        <v>275</v>
      </c>
      <c r="H303" s="124"/>
      <c r="I303" s="11" t="s">
        <v>195</v>
      </c>
      <c r="J303" s="124"/>
      <c r="K303" s="124"/>
      <c r="L303" s="124"/>
      <c r="M303" s="124"/>
      <c r="N303" s="74">
        <v>18</v>
      </c>
      <c r="O303" s="11" t="s">
        <v>24</v>
      </c>
      <c r="P303" s="11">
        <v>1</v>
      </c>
      <c r="Q303" s="124"/>
      <c r="R303" s="11">
        <v>1</v>
      </c>
      <c r="S303" s="124"/>
      <c r="T303" s="11">
        <v>6</v>
      </c>
      <c r="U303" s="11">
        <v>30</v>
      </c>
      <c r="V303" s="11">
        <v>30</v>
      </c>
      <c r="W303" s="11">
        <v>5</v>
      </c>
      <c r="X303" s="130" t="s">
        <v>164</v>
      </c>
      <c r="Y303" s="130" t="s">
        <v>181</v>
      </c>
      <c r="Z303" s="144" t="s">
        <v>288</v>
      </c>
      <c r="AA303" s="135" t="e">
        <f t="shared" si="63"/>
        <v>#VALUE!</v>
      </c>
      <c r="AB303" s="74">
        <v>89</v>
      </c>
      <c r="AC303" s="135">
        <f t="shared" si="64"/>
        <v>0.7416666666666667</v>
      </c>
      <c r="AD303" s="124"/>
      <c r="AE303" s="128"/>
      <c r="AF303" s="124"/>
    </row>
    <row r="304" spans="1:32" ht="15.75" customHeight="1">
      <c r="A304" s="113" t="s">
        <v>48</v>
      </c>
      <c r="B304" s="113">
        <v>2018</v>
      </c>
      <c r="C304" s="113" t="s">
        <v>49</v>
      </c>
      <c r="D304" s="122">
        <v>0</v>
      </c>
      <c r="E304" s="11" t="s">
        <v>287</v>
      </c>
      <c r="F304" s="74">
        <v>65</v>
      </c>
      <c r="G304" s="144" t="s">
        <v>273</v>
      </c>
      <c r="H304" s="124"/>
      <c r="I304" s="11" t="s">
        <v>195</v>
      </c>
      <c r="J304" s="124"/>
      <c r="K304" s="124"/>
      <c r="L304" s="124"/>
      <c r="M304" s="124"/>
      <c r="N304" s="74">
        <v>37</v>
      </c>
      <c r="O304" s="11" t="s">
        <v>24</v>
      </c>
      <c r="P304" s="11">
        <v>1</v>
      </c>
      <c r="Q304" s="124"/>
      <c r="R304" s="11">
        <v>1</v>
      </c>
      <c r="S304" s="124"/>
      <c r="T304" s="11">
        <v>6</v>
      </c>
      <c r="U304" s="11">
        <v>30</v>
      </c>
      <c r="V304" s="11">
        <v>30</v>
      </c>
      <c r="W304" s="11">
        <v>5</v>
      </c>
      <c r="X304" s="130" t="s">
        <v>164</v>
      </c>
      <c r="Y304" s="130" t="s">
        <v>181</v>
      </c>
      <c r="Z304" s="74">
        <v>91</v>
      </c>
      <c r="AA304" s="135">
        <f t="shared" si="63"/>
        <v>0.7583333333333333</v>
      </c>
      <c r="AB304" s="74">
        <v>85</v>
      </c>
      <c r="AC304" s="135">
        <f t="shared" si="64"/>
        <v>0.70833333333333337</v>
      </c>
      <c r="AD304" s="124"/>
      <c r="AE304" s="128"/>
      <c r="AF304" s="124"/>
    </row>
    <row r="305" spans="1:32" ht="15.75" customHeight="1">
      <c r="A305" s="113" t="s">
        <v>48</v>
      </c>
      <c r="B305" s="113">
        <v>2018</v>
      </c>
      <c r="C305" s="113" t="s">
        <v>49</v>
      </c>
      <c r="D305" s="122">
        <v>0</v>
      </c>
      <c r="E305" s="11" t="s">
        <v>278</v>
      </c>
      <c r="F305" s="74">
        <v>25</v>
      </c>
      <c r="G305" s="144" t="s">
        <v>275</v>
      </c>
      <c r="H305" s="124"/>
      <c r="I305" s="11" t="s">
        <v>279</v>
      </c>
      <c r="J305" s="124"/>
      <c r="K305" s="124"/>
      <c r="L305" s="124"/>
      <c r="M305" s="124"/>
      <c r="N305" s="74">
        <v>0.5</v>
      </c>
      <c r="O305" s="11" t="s">
        <v>24</v>
      </c>
      <c r="P305" s="11">
        <v>1</v>
      </c>
      <c r="Q305" s="124"/>
      <c r="R305" s="11">
        <v>1</v>
      </c>
      <c r="S305" s="124"/>
      <c r="T305" s="11">
        <v>6</v>
      </c>
      <c r="U305" s="11">
        <v>30</v>
      </c>
      <c r="V305" s="11">
        <v>30</v>
      </c>
      <c r="W305" s="11">
        <v>5</v>
      </c>
      <c r="X305" s="130" t="s">
        <v>164</v>
      </c>
      <c r="Y305" s="130" t="s">
        <v>143</v>
      </c>
      <c r="Z305" s="74">
        <v>45</v>
      </c>
      <c r="AA305" s="135">
        <f t="shared" ref="AA305:AA313" si="65">(Z305-0)/(60 - 0)</f>
        <v>0.75</v>
      </c>
      <c r="AB305" s="74">
        <v>54</v>
      </c>
      <c r="AC305" s="135">
        <f t="shared" ref="AC305:AC313" si="66">(AB305-0)/(60 - 0)</f>
        <v>0.9</v>
      </c>
      <c r="AD305" s="124"/>
      <c r="AE305" s="128"/>
      <c r="AF305" s="124"/>
    </row>
    <row r="306" spans="1:32" ht="15.75" customHeight="1">
      <c r="A306" s="113" t="s">
        <v>48</v>
      </c>
      <c r="B306" s="113">
        <v>2018</v>
      </c>
      <c r="C306" s="113" t="s">
        <v>49</v>
      </c>
      <c r="D306" s="122">
        <v>0</v>
      </c>
      <c r="E306" s="11" t="s">
        <v>280</v>
      </c>
      <c r="F306" s="74">
        <v>61</v>
      </c>
      <c r="G306" s="144" t="s">
        <v>273</v>
      </c>
      <c r="H306" s="124"/>
      <c r="I306" s="11" t="s">
        <v>279</v>
      </c>
      <c r="J306" s="124"/>
      <c r="K306" s="124"/>
      <c r="L306" s="124"/>
      <c r="M306" s="124"/>
      <c r="N306" s="74">
        <v>2</v>
      </c>
      <c r="O306" s="11" t="s">
        <v>24</v>
      </c>
      <c r="P306" s="11">
        <v>1</v>
      </c>
      <c r="Q306" s="124"/>
      <c r="R306" s="11">
        <v>1</v>
      </c>
      <c r="S306" s="124"/>
      <c r="T306" s="11">
        <v>6</v>
      </c>
      <c r="U306" s="11">
        <v>30</v>
      </c>
      <c r="V306" s="11">
        <v>30</v>
      </c>
      <c r="W306" s="11">
        <v>5</v>
      </c>
      <c r="X306" s="130" t="s">
        <v>164</v>
      </c>
      <c r="Y306" s="130" t="s">
        <v>143</v>
      </c>
      <c r="Z306" s="74">
        <v>45</v>
      </c>
      <c r="AA306" s="135">
        <f t="shared" si="65"/>
        <v>0.75</v>
      </c>
      <c r="AB306" s="74">
        <v>48</v>
      </c>
      <c r="AC306" s="135">
        <f t="shared" si="66"/>
        <v>0.8</v>
      </c>
      <c r="AD306" s="124"/>
      <c r="AE306" s="128"/>
      <c r="AF306" s="124"/>
    </row>
    <row r="307" spans="1:32" ht="15.75" customHeight="1">
      <c r="A307" s="113" t="s">
        <v>48</v>
      </c>
      <c r="B307" s="113">
        <v>2018</v>
      </c>
      <c r="C307" s="113" t="s">
        <v>49</v>
      </c>
      <c r="D307" s="122">
        <v>0</v>
      </c>
      <c r="E307" s="11" t="s">
        <v>281</v>
      </c>
      <c r="F307" s="74">
        <v>59</v>
      </c>
      <c r="G307" s="144" t="s">
        <v>273</v>
      </c>
      <c r="H307" s="124"/>
      <c r="I307" s="11" t="s">
        <v>279</v>
      </c>
      <c r="J307" s="124"/>
      <c r="K307" s="124"/>
      <c r="L307" s="124"/>
      <c r="M307" s="124"/>
      <c r="N307" s="74">
        <v>3</v>
      </c>
      <c r="O307" s="11" t="s">
        <v>24</v>
      </c>
      <c r="P307" s="11">
        <v>1</v>
      </c>
      <c r="Q307" s="124"/>
      <c r="R307" s="11">
        <v>1</v>
      </c>
      <c r="S307" s="124"/>
      <c r="T307" s="11">
        <v>6</v>
      </c>
      <c r="U307" s="11">
        <v>30</v>
      </c>
      <c r="V307" s="11">
        <v>30</v>
      </c>
      <c r="W307" s="11">
        <v>5</v>
      </c>
      <c r="X307" s="130" t="s">
        <v>164</v>
      </c>
      <c r="Y307" s="130" t="s">
        <v>143</v>
      </c>
      <c r="Z307" s="74">
        <v>40</v>
      </c>
      <c r="AA307" s="135">
        <f t="shared" si="65"/>
        <v>0.66666666666666663</v>
      </c>
      <c r="AB307" s="74">
        <v>49</v>
      </c>
      <c r="AC307" s="135">
        <f t="shared" si="66"/>
        <v>0.81666666666666665</v>
      </c>
      <c r="AD307" s="124"/>
      <c r="AE307" s="128"/>
      <c r="AF307" s="124"/>
    </row>
    <row r="308" spans="1:32" ht="15.75" customHeight="1">
      <c r="A308" s="113" t="s">
        <v>48</v>
      </c>
      <c r="B308" s="113">
        <v>2018</v>
      </c>
      <c r="C308" s="113" t="s">
        <v>49</v>
      </c>
      <c r="D308" s="122">
        <v>0</v>
      </c>
      <c r="E308" s="11" t="s">
        <v>282</v>
      </c>
      <c r="F308" s="74">
        <v>55</v>
      </c>
      <c r="G308" s="144" t="s">
        <v>275</v>
      </c>
      <c r="H308" s="124"/>
      <c r="I308" s="11" t="s">
        <v>279</v>
      </c>
      <c r="J308" s="124"/>
      <c r="K308" s="124"/>
      <c r="L308" s="124"/>
      <c r="M308" s="124"/>
      <c r="N308" s="74">
        <v>2</v>
      </c>
      <c r="O308" s="11" t="s">
        <v>24</v>
      </c>
      <c r="P308" s="11">
        <v>1</v>
      </c>
      <c r="Q308" s="124"/>
      <c r="R308" s="11">
        <v>1</v>
      </c>
      <c r="S308" s="124"/>
      <c r="T308" s="11">
        <v>6</v>
      </c>
      <c r="U308" s="11">
        <v>30</v>
      </c>
      <c r="V308" s="11">
        <v>30</v>
      </c>
      <c r="W308" s="11">
        <v>5</v>
      </c>
      <c r="X308" s="130" t="s">
        <v>164</v>
      </c>
      <c r="Y308" s="130" t="s">
        <v>143</v>
      </c>
      <c r="Z308" s="74">
        <v>50</v>
      </c>
      <c r="AA308" s="135">
        <f t="shared" si="65"/>
        <v>0.83333333333333337</v>
      </c>
      <c r="AB308" s="74">
        <v>51</v>
      </c>
      <c r="AC308" s="135">
        <f t="shared" si="66"/>
        <v>0.85</v>
      </c>
      <c r="AD308" s="124"/>
      <c r="AE308" s="128"/>
      <c r="AF308" s="124"/>
    </row>
    <row r="309" spans="1:32" ht="15.75" customHeight="1">
      <c r="A309" s="113" t="s">
        <v>48</v>
      </c>
      <c r="B309" s="113">
        <v>2018</v>
      </c>
      <c r="C309" s="113" t="s">
        <v>49</v>
      </c>
      <c r="D309" s="122">
        <v>0</v>
      </c>
      <c r="E309" s="11" t="s">
        <v>283</v>
      </c>
      <c r="F309" s="74">
        <v>56</v>
      </c>
      <c r="G309" s="144" t="s">
        <v>275</v>
      </c>
      <c r="H309" s="124"/>
      <c r="I309" s="11" t="s">
        <v>279</v>
      </c>
      <c r="J309" s="124"/>
      <c r="K309" s="124"/>
      <c r="L309" s="124"/>
      <c r="M309" s="124"/>
      <c r="N309" s="74">
        <v>2</v>
      </c>
      <c r="O309" s="11" t="s">
        <v>24</v>
      </c>
      <c r="P309" s="11">
        <v>1</v>
      </c>
      <c r="Q309" s="124"/>
      <c r="R309" s="11">
        <v>1</v>
      </c>
      <c r="S309" s="124"/>
      <c r="T309" s="11">
        <v>6</v>
      </c>
      <c r="U309" s="11">
        <v>30</v>
      </c>
      <c r="V309" s="11">
        <v>30</v>
      </c>
      <c r="W309" s="11">
        <v>5</v>
      </c>
      <c r="X309" s="130" t="s">
        <v>164</v>
      </c>
      <c r="Y309" s="130" t="s">
        <v>143</v>
      </c>
      <c r="Z309" s="74">
        <v>39</v>
      </c>
      <c r="AA309" s="135">
        <f t="shared" si="65"/>
        <v>0.65</v>
      </c>
      <c r="AB309" s="74">
        <v>43</v>
      </c>
      <c r="AC309" s="135">
        <f t="shared" si="66"/>
        <v>0.71666666666666667</v>
      </c>
      <c r="AD309" s="124"/>
      <c r="AE309" s="128"/>
      <c r="AF309" s="124"/>
    </row>
    <row r="310" spans="1:32" ht="15.75" customHeight="1">
      <c r="A310" s="113" t="s">
        <v>48</v>
      </c>
      <c r="B310" s="113">
        <v>2018</v>
      </c>
      <c r="C310" s="113" t="s">
        <v>49</v>
      </c>
      <c r="D310" s="122">
        <v>0</v>
      </c>
      <c r="E310" s="11" t="s">
        <v>284</v>
      </c>
      <c r="F310" s="74">
        <v>64</v>
      </c>
      <c r="G310" s="144" t="s">
        <v>273</v>
      </c>
      <c r="H310" s="124"/>
      <c r="I310" s="11" t="s">
        <v>195</v>
      </c>
      <c r="J310" s="124"/>
      <c r="K310" s="124"/>
      <c r="L310" s="124"/>
      <c r="M310" s="124"/>
      <c r="N310" s="74">
        <v>40</v>
      </c>
      <c r="O310" s="11" t="s">
        <v>24</v>
      </c>
      <c r="P310" s="11">
        <v>1</v>
      </c>
      <c r="Q310" s="124"/>
      <c r="R310" s="11">
        <v>1</v>
      </c>
      <c r="S310" s="124"/>
      <c r="T310" s="11">
        <v>6</v>
      </c>
      <c r="U310" s="11">
        <v>30</v>
      </c>
      <c r="V310" s="11">
        <v>30</v>
      </c>
      <c r="W310" s="11">
        <v>5</v>
      </c>
      <c r="X310" s="130" t="s">
        <v>164</v>
      </c>
      <c r="Y310" s="130" t="s">
        <v>143</v>
      </c>
      <c r="Z310" s="74">
        <v>53</v>
      </c>
      <c r="AA310" s="135">
        <f t="shared" si="65"/>
        <v>0.8833333333333333</v>
      </c>
      <c r="AB310" s="74">
        <v>54</v>
      </c>
      <c r="AC310" s="135">
        <f t="shared" si="66"/>
        <v>0.9</v>
      </c>
      <c r="AD310" s="124"/>
      <c r="AE310" s="128"/>
      <c r="AF310" s="124"/>
    </row>
    <row r="311" spans="1:32" ht="15.75" customHeight="1">
      <c r="A311" s="113" t="s">
        <v>48</v>
      </c>
      <c r="B311" s="113">
        <v>2018</v>
      </c>
      <c r="C311" s="113" t="s">
        <v>49</v>
      </c>
      <c r="D311" s="122">
        <v>0</v>
      </c>
      <c r="E311" s="11" t="s">
        <v>285</v>
      </c>
      <c r="F311" s="74">
        <v>66</v>
      </c>
      <c r="G311" s="144" t="s">
        <v>273</v>
      </c>
      <c r="H311" s="124"/>
      <c r="I311" s="11" t="s">
        <v>195</v>
      </c>
      <c r="J311" s="124"/>
      <c r="K311" s="124"/>
      <c r="L311" s="124"/>
      <c r="M311" s="124"/>
      <c r="N311" s="74">
        <v>17</v>
      </c>
      <c r="O311" s="11" t="s">
        <v>24</v>
      </c>
      <c r="P311" s="11">
        <v>1</v>
      </c>
      <c r="Q311" s="124"/>
      <c r="R311" s="11">
        <v>1</v>
      </c>
      <c r="S311" s="124"/>
      <c r="T311" s="11">
        <v>6</v>
      </c>
      <c r="U311" s="11">
        <v>30</v>
      </c>
      <c r="V311" s="11">
        <v>30</v>
      </c>
      <c r="W311" s="11">
        <v>5</v>
      </c>
      <c r="X311" s="130" t="s">
        <v>164</v>
      </c>
      <c r="Y311" s="130" t="s">
        <v>143</v>
      </c>
      <c r="Z311" s="74">
        <v>39</v>
      </c>
      <c r="AA311" s="135">
        <f t="shared" si="65"/>
        <v>0.65</v>
      </c>
      <c r="AB311" s="74">
        <v>40</v>
      </c>
      <c r="AC311" s="135">
        <f t="shared" si="66"/>
        <v>0.66666666666666663</v>
      </c>
      <c r="AD311" s="124"/>
      <c r="AE311" s="128"/>
      <c r="AF311" s="124"/>
    </row>
    <row r="312" spans="1:32" ht="15.75" customHeight="1">
      <c r="A312" s="113" t="s">
        <v>48</v>
      </c>
      <c r="B312" s="113">
        <v>2018</v>
      </c>
      <c r="C312" s="113" t="s">
        <v>49</v>
      </c>
      <c r="D312" s="122">
        <v>0</v>
      </c>
      <c r="E312" s="11" t="s">
        <v>286</v>
      </c>
      <c r="F312" s="74">
        <v>21</v>
      </c>
      <c r="G312" s="144" t="s">
        <v>275</v>
      </c>
      <c r="H312" s="124"/>
      <c r="I312" s="11" t="s">
        <v>195</v>
      </c>
      <c r="J312" s="124"/>
      <c r="K312" s="124"/>
      <c r="L312" s="124"/>
      <c r="M312" s="124"/>
      <c r="N312" s="74">
        <v>18</v>
      </c>
      <c r="O312" s="11" t="s">
        <v>24</v>
      </c>
      <c r="P312" s="11">
        <v>1</v>
      </c>
      <c r="Q312" s="124"/>
      <c r="R312" s="11">
        <v>1</v>
      </c>
      <c r="S312" s="124"/>
      <c r="T312" s="11">
        <v>6</v>
      </c>
      <c r="U312" s="11">
        <v>30</v>
      </c>
      <c r="V312" s="11">
        <v>30</v>
      </c>
      <c r="W312" s="11">
        <v>5</v>
      </c>
      <c r="X312" s="130" t="s">
        <v>164</v>
      </c>
      <c r="Y312" s="130" t="s">
        <v>143</v>
      </c>
      <c r="Z312" s="74">
        <v>48</v>
      </c>
      <c r="AA312" s="135">
        <f t="shared" si="65"/>
        <v>0.8</v>
      </c>
      <c r="AB312" s="74">
        <v>55</v>
      </c>
      <c r="AC312" s="135">
        <f t="shared" si="66"/>
        <v>0.91666666666666663</v>
      </c>
      <c r="AD312" s="124"/>
      <c r="AE312" s="128"/>
      <c r="AF312" s="124"/>
    </row>
    <row r="313" spans="1:32" ht="15.75" customHeight="1">
      <c r="A313" s="113" t="s">
        <v>48</v>
      </c>
      <c r="B313" s="113">
        <v>2018</v>
      </c>
      <c r="C313" s="113" t="s">
        <v>49</v>
      </c>
      <c r="D313" s="122">
        <v>0</v>
      </c>
      <c r="E313" s="11" t="s">
        <v>287</v>
      </c>
      <c r="F313" s="74">
        <v>65</v>
      </c>
      <c r="G313" s="144" t="s">
        <v>273</v>
      </c>
      <c r="H313" s="124"/>
      <c r="I313" s="11" t="s">
        <v>195</v>
      </c>
      <c r="J313" s="124"/>
      <c r="K313" s="124"/>
      <c r="L313" s="124"/>
      <c r="M313" s="124"/>
      <c r="N313" s="74">
        <v>37</v>
      </c>
      <c r="O313" s="11" t="s">
        <v>24</v>
      </c>
      <c r="P313" s="11">
        <v>1</v>
      </c>
      <c r="Q313" s="124"/>
      <c r="R313" s="11">
        <v>1</v>
      </c>
      <c r="S313" s="124"/>
      <c r="T313" s="11">
        <v>6</v>
      </c>
      <c r="U313" s="11">
        <v>30</v>
      </c>
      <c r="V313" s="11">
        <v>30</v>
      </c>
      <c r="W313" s="11">
        <v>5</v>
      </c>
      <c r="X313" s="130" t="s">
        <v>164</v>
      </c>
      <c r="Y313" s="130" t="s">
        <v>143</v>
      </c>
      <c r="Z313" s="74">
        <v>39</v>
      </c>
      <c r="AA313" s="135">
        <f t="shared" si="65"/>
        <v>0.65</v>
      </c>
      <c r="AB313" s="74">
        <v>38</v>
      </c>
      <c r="AC313" s="135">
        <f t="shared" si="66"/>
        <v>0.6333333333333333</v>
      </c>
      <c r="AD313" s="124"/>
      <c r="AE313" s="128"/>
      <c r="AF313" s="124"/>
    </row>
    <row r="314" spans="1:32" ht="15.75" customHeight="1">
      <c r="A314" s="113" t="s">
        <v>48</v>
      </c>
      <c r="B314" s="87">
        <v>2010</v>
      </c>
      <c r="C314" s="87" t="s">
        <v>203</v>
      </c>
      <c r="D314" s="122">
        <v>0</v>
      </c>
      <c r="E314" s="11">
        <v>1</v>
      </c>
      <c r="F314" s="11">
        <v>25</v>
      </c>
      <c r="G314" s="11" t="s">
        <v>275</v>
      </c>
      <c r="H314" s="124"/>
      <c r="I314" s="11" t="s">
        <v>279</v>
      </c>
      <c r="J314" s="142" t="s">
        <v>289</v>
      </c>
      <c r="K314" s="11" t="s">
        <v>196</v>
      </c>
      <c r="L314" s="11" t="s">
        <v>147</v>
      </c>
      <c r="M314" s="124"/>
      <c r="N314" s="11">
        <v>0.5</v>
      </c>
      <c r="O314" s="11" t="s">
        <v>24</v>
      </c>
      <c r="P314" s="11">
        <v>1</v>
      </c>
      <c r="Q314" s="124"/>
      <c r="R314" s="11">
        <v>1</v>
      </c>
      <c r="S314" s="124"/>
      <c r="T314" s="11">
        <v>6</v>
      </c>
      <c r="U314" s="11">
        <v>30</v>
      </c>
      <c r="V314" s="11">
        <v>30</v>
      </c>
      <c r="W314" s="11">
        <v>5</v>
      </c>
      <c r="X314" s="130" t="s">
        <v>164</v>
      </c>
      <c r="Y314" s="130" t="s">
        <v>190</v>
      </c>
      <c r="Z314" s="11">
        <v>1</v>
      </c>
      <c r="AA314" s="135">
        <f>(Z314-0)/(5-0)</f>
        <v>0.2</v>
      </c>
      <c r="AB314" s="11">
        <v>3</v>
      </c>
      <c r="AC314" s="135">
        <f>(AB314-0)/(5-0)</f>
        <v>0.6</v>
      </c>
      <c r="AD314" s="124"/>
      <c r="AE314" s="128"/>
      <c r="AF314" s="124"/>
    </row>
    <row r="315" spans="1:32" ht="15.75" customHeight="1">
      <c r="A315" s="113" t="s">
        <v>48</v>
      </c>
      <c r="B315" s="87">
        <v>2010</v>
      </c>
      <c r="C315" s="87" t="s">
        <v>203</v>
      </c>
      <c r="D315" s="122">
        <v>0</v>
      </c>
      <c r="E315" s="11">
        <v>1</v>
      </c>
      <c r="F315" s="11">
        <v>25</v>
      </c>
      <c r="G315" s="11" t="s">
        <v>275</v>
      </c>
      <c r="H315" s="124"/>
      <c r="I315" s="11" t="s">
        <v>279</v>
      </c>
      <c r="J315" s="142" t="s">
        <v>289</v>
      </c>
      <c r="K315" s="11" t="s">
        <v>196</v>
      </c>
      <c r="L315" s="11" t="s">
        <v>147</v>
      </c>
      <c r="M315" s="124"/>
      <c r="N315" s="11">
        <v>0.5</v>
      </c>
      <c r="O315" s="11" t="s">
        <v>24</v>
      </c>
      <c r="P315" s="11">
        <v>1</v>
      </c>
      <c r="Q315" s="124"/>
      <c r="R315" s="11">
        <v>1</v>
      </c>
      <c r="S315" s="124"/>
      <c r="T315" s="11">
        <v>6</v>
      </c>
      <c r="U315" s="11">
        <v>30</v>
      </c>
      <c r="V315" s="11">
        <v>30</v>
      </c>
      <c r="W315" s="11">
        <v>5</v>
      </c>
      <c r="X315" s="130" t="s">
        <v>164</v>
      </c>
      <c r="Y315" s="130" t="s">
        <v>165</v>
      </c>
      <c r="Z315" s="11">
        <v>39</v>
      </c>
      <c r="AA315" s="135">
        <f>(Z315-0)/(150 - 0)</f>
        <v>0.26</v>
      </c>
      <c r="AB315" s="11">
        <v>47</v>
      </c>
      <c r="AC315" s="135">
        <f>(AB315-0)/(150 - 0)</f>
        <v>0.31333333333333335</v>
      </c>
      <c r="AD315" s="124"/>
      <c r="AE315" s="128"/>
      <c r="AF315" s="124"/>
    </row>
    <row r="316" spans="1:32" ht="15.75" customHeight="1">
      <c r="A316" s="113" t="s">
        <v>48</v>
      </c>
      <c r="B316" s="87">
        <v>2010</v>
      </c>
      <c r="C316" s="87" t="s">
        <v>203</v>
      </c>
      <c r="D316" s="122">
        <v>0</v>
      </c>
      <c r="E316" s="11">
        <v>1</v>
      </c>
      <c r="F316" s="11">
        <v>25</v>
      </c>
      <c r="G316" s="11" t="s">
        <v>275</v>
      </c>
      <c r="H316" s="124"/>
      <c r="I316" s="11" t="s">
        <v>279</v>
      </c>
      <c r="J316" s="142" t="s">
        <v>289</v>
      </c>
      <c r="K316" s="11" t="s">
        <v>196</v>
      </c>
      <c r="L316" s="11" t="s">
        <v>147</v>
      </c>
      <c r="M316" s="124"/>
      <c r="N316" s="11">
        <v>0.5</v>
      </c>
      <c r="O316" s="11" t="s">
        <v>24</v>
      </c>
      <c r="P316" s="11">
        <v>1</v>
      </c>
      <c r="Q316" s="124"/>
      <c r="R316" s="11">
        <v>1</v>
      </c>
      <c r="S316" s="124"/>
      <c r="T316" s="11">
        <v>6</v>
      </c>
      <c r="U316" s="11">
        <v>30</v>
      </c>
      <c r="V316" s="11">
        <v>30</v>
      </c>
      <c r="W316" s="11">
        <v>5</v>
      </c>
      <c r="X316" s="130" t="s">
        <v>164</v>
      </c>
      <c r="Y316" s="130" t="s">
        <v>181</v>
      </c>
      <c r="Z316" s="11">
        <v>39</v>
      </c>
      <c r="AA316" s="135">
        <f>(Z316-0)/(120 - 0)</f>
        <v>0.32500000000000001</v>
      </c>
      <c r="AB316" s="11">
        <v>46</v>
      </c>
      <c r="AC316" s="135">
        <f>(AB316-0)/(120 - 0)</f>
        <v>0.38333333333333336</v>
      </c>
      <c r="AD316" s="124"/>
      <c r="AE316" s="128"/>
      <c r="AF316" s="124"/>
    </row>
    <row r="317" spans="1:32" ht="15.75" customHeight="1">
      <c r="A317" s="10" t="s">
        <v>29</v>
      </c>
      <c r="B317" s="10">
        <v>2015</v>
      </c>
      <c r="C317" s="12" t="s">
        <v>30</v>
      </c>
      <c r="D317" s="122">
        <v>0</v>
      </c>
      <c r="E317" s="11">
        <v>1</v>
      </c>
      <c r="F317" s="11">
        <v>59</v>
      </c>
      <c r="G317" s="11" t="s">
        <v>275</v>
      </c>
      <c r="H317" s="11" t="s">
        <v>159</v>
      </c>
      <c r="I317" s="11" t="s">
        <v>174</v>
      </c>
      <c r="J317" s="142" t="s">
        <v>289</v>
      </c>
      <c r="K317" s="11" t="s">
        <v>196</v>
      </c>
      <c r="L317" s="11" t="s">
        <v>147</v>
      </c>
      <c r="M317" s="11" t="s">
        <v>148</v>
      </c>
      <c r="N317" s="11">
        <v>28</v>
      </c>
      <c r="O317" s="11" t="s">
        <v>17</v>
      </c>
      <c r="P317" s="11">
        <v>0</v>
      </c>
      <c r="Q317" s="11" t="s">
        <v>137</v>
      </c>
      <c r="R317" s="11">
        <v>1</v>
      </c>
      <c r="S317" s="11">
        <v>2</v>
      </c>
      <c r="T317" s="11">
        <v>15</v>
      </c>
      <c r="U317" s="103">
        <f t="shared" ref="U317:U321" si="67">T317*S317</f>
        <v>30</v>
      </c>
      <c r="V317" s="103">
        <f t="shared" ref="V317:V353" si="68">U317*R317</f>
        <v>30</v>
      </c>
      <c r="W317" s="103">
        <f t="shared" ref="W317:W346" si="69">R317*S317</f>
        <v>2</v>
      </c>
      <c r="X317" s="130" t="s">
        <v>188</v>
      </c>
      <c r="Y317" s="130" t="s">
        <v>290</v>
      </c>
      <c r="Z317" s="11">
        <v>5</v>
      </c>
      <c r="AA317" s="135">
        <f t="shared" ref="AA317:AA320" si="70">Z317/10</f>
        <v>0.5</v>
      </c>
      <c r="AB317" s="11">
        <v>4</v>
      </c>
      <c r="AC317" s="135">
        <f t="shared" ref="AC317:AC320" si="71">AB317/10</f>
        <v>0.4</v>
      </c>
      <c r="AD317" s="124"/>
      <c r="AE317" s="128"/>
      <c r="AF317" s="124"/>
    </row>
    <row r="318" spans="1:32" ht="15.75" customHeight="1">
      <c r="A318" s="10" t="s">
        <v>29</v>
      </c>
      <c r="B318" s="10">
        <v>2015</v>
      </c>
      <c r="C318" s="12" t="s">
        <v>30</v>
      </c>
      <c r="D318" s="122">
        <v>0</v>
      </c>
      <c r="E318" s="11">
        <v>1</v>
      </c>
      <c r="F318" s="11">
        <v>59</v>
      </c>
      <c r="G318" s="11" t="s">
        <v>275</v>
      </c>
      <c r="H318" s="11" t="s">
        <v>159</v>
      </c>
      <c r="I318" s="11" t="s">
        <v>174</v>
      </c>
      <c r="J318" s="142" t="s">
        <v>289</v>
      </c>
      <c r="K318" s="11" t="s">
        <v>196</v>
      </c>
      <c r="L318" s="11" t="s">
        <v>147</v>
      </c>
      <c r="M318" s="11" t="s">
        <v>148</v>
      </c>
      <c r="N318" s="11">
        <v>28</v>
      </c>
      <c r="O318" s="11" t="s">
        <v>17</v>
      </c>
      <c r="P318" s="11">
        <v>0</v>
      </c>
      <c r="Q318" s="11" t="s">
        <v>137</v>
      </c>
      <c r="R318" s="11">
        <v>1</v>
      </c>
      <c r="S318" s="11">
        <v>2</v>
      </c>
      <c r="T318" s="11">
        <v>15</v>
      </c>
      <c r="U318" s="103">
        <f t="shared" si="67"/>
        <v>30</v>
      </c>
      <c r="V318" s="103">
        <f t="shared" si="68"/>
        <v>30</v>
      </c>
      <c r="W318" s="103">
        <f t="shared" si="69"/>
        <v>2</v>
      </c>
      <c r="X318" s="130" t="s">
        <v>188</v>
      </c>
      <c r="Y318" s="130" t="s">
        <v>291</v>
      </c>
      <c r="Z318" s="11">
        <v>6.25</v>
      </c>
      <c r="AA318" s="135">
        <f t="shared" si="70"/>
        <v>0.625</v>
      </c>
      <c r="AB318" s="11">
        <v>4.6500000000000004</v>
      </c>
      <c r="AC318" s="135">
        <f t="shared" si="71"/>
        <v>0.46500000000000002</v>
      </c>
      <c r="AD318" s="124"/>
      <c r="AE318" s="128"/>
      <c r="AF318" s="124"/>
    </row>
    <row r="319" spans="1:32" ht="15.75" customHeight="1">
      <c r="A319" s="10" t="s">
        <v>29</v>
      </c>
      <c r="B319" s="10">
        <v>2015</v>
      </c>
      <c r="C319" s="12" t="s">
        <v>30</v>
      </c>
      <c r="D319" s="122">
        <v>0</v>
      </c>
      <c r="E319" s="11">
        <v>1</v>
      </c>
      <c r="F319" s="11">
        <v>59</v>
      </c>
      <c r="G319" s="11" t="s">
        <v>275</v>
      </c>
      <c r="H319" s="11" t="s">
        <v>159</v>
      </c>
      <c r="I319" s="11" t="s">
        <v>174</v>
      </c>
      <c r="J319" s="142" t="s">
        <v>289</v>
      </c>
      <c r="K319" s="11" t="s">
        <v>196</v>
      </c>
      <c r="L319" s="11" t="s">
        <v>147</v>
      </c>
      <c r="M319" s="11" t="s">
        <v>148</v>
      </c>
      <c r="N319" s="11">
        <v>28</v>
      </c>
      <c r="O319" s="11" t="s">
        <v>17</v>
      </c>
      <c r="P319" s="11">
        <v>0</v>
      </c>
      <c r="Q319" s="11" t="s">
        <v>137</v>
      </c>
      <c r="R319" s="11">
        <v>1</v>
      </c>
      <c r="S319" s="11">
        <v>2</v>
      </c>
      <c r="T319" s="11">
        <v>15</v>
      </c>
      <c r="U319" s="103">
        <f t="shared" si="67"/>
        <v>30</v>
      </c>
      <c r="V319" s="103">
        <f t="shared" si="68"/>
        <v>30</v>
      </c>
      <c r="W319" s="103">
        <f t="shared" si="69"/>
        <v>2</v>
      </c>
      <c r="X319" s="130" t="s">
        <v>188</v>
      </c>
      <c r="Y319" s="130" t="s">
        <v>207</v>
      </c>
      <c r="Z319" s="11">
        <v>1.6</v>
      </c>
      <c r="AA319" s="135">
        <f t="shared" si="70"/>
        <v>0.16</v>
      </c>
      <c r="AB319" s="11">
        <v>0.2</v>
      </c>
      <c r="AC319" s="135">
        <f t="shared" si="71"/>
        <v>0.02</v>
      </c>
      <c r="AD319" s="124"/>
      <c r="AE319" s="128"/>
      <c r="AF319" s="124"/>
    </row>
    <row r="320" spans="1:32" ht="15.75" customHeight="1">
      <c r="A320" s="10" t="s">
        <v>29</v>
      </c>
      <c r="B320" s="10">
        <v>2015</v>
      </c>
      <c r="C320" s="12" t="s">
        <v>30</v>
      </c>
      <c r="D320" s="122">
        <v>0</v>
      </c>
      <c r="E320" s="11">
        <v>1</v>
      </c>
      <c r="F320" s="11">
        <v>59</v>
      </c>
      <c r="G320" s="11" t="s">
        <v>275</v>
      </c>
      <c r="H320" s="11" t="s">
        <v>159</v>
      </c>
      <c r="I320" s="11" t="s">
        <v>174</v>
      </c>
      <c r="J320" s="142" t="s">
        <v>289</v>
      </c>
      <c r="K320" s="11" t="s">
        <v>196</v>
      </c>
      <c r="L320" s="11" t="s">
        <v>147</v>
      </c>
      <c r="M320" s="11" t="s">
        <v>148</v>
      </c>
      <c r="N320" s="11">
        <v>28</v>
      </c>
      <c r="O320" s="11" t="s">
        <v>17</v>
      </c>
      <c r="P320" s="11">
        <v>0</v>
      </c>
      <c r="Q320" s="11" t="s">
        <v>137</v>
      </c>
      <c r="R320" s="11">
        <v>1</v>
      </c>
      <c r="S320" s="11">
        <v>2</v>
      </c>
      <c r="T320" s="11">
        <v>15</v>
      </c>
      <c r="U320" s="103">
        <f t="shared" si="67"/>
        <v>30</v>
      </c>
      <c r="V320" s="103">
        <f t="shared" si="68"/>
        <v>30</v>
      </c>
      <c r="W320" s="103">
        <f t="shared" si="69"/>
        <v>2</v>
      </c>
      <c r="X320" s="130" t="s">
        <v>188</v>
      </c>
      <c r="Y320" s="130" t="s">
        <v>292</v>
      </c>
      <c r="Z320" s="11">
        <v>1.2</v>
      </c>
      <c r="AA320" s="135">
        <f t="shared" si="70"/>
        <v>0.12</v>
      </c>
      <c r="AB320" s="11">
        <v>2.2000000000000002</v>
      </c>
      <c r="AC320" s="135">
        <f t="shared" si="71"/>
        <v>0.22000000000000003</v>
      </c>
      <c r="AD320" s="124"/>
      <c r="AE320" s="128"/>
      <c r="AF320" s="124"/>
    </row>
    <row r="321" spans="1:32" ht="15.75" customHeight="1">
      <c r="A321" s="10" t="s">
        <v>29</v>
      </c>
      <c r="B321" s="10">
        <v>2015</v>
      </c>
      <c r="C321" s="12" t="s">
        <v>30</v>
      </c>
      <c r="D321" s="122">
        <v>0</v>
      </c>
      <c r="E321" s="11">
        <v>1</v>
      </c>
      <c r="F321" s="11">
        <v>59</v>
      </c>
      <c r="G321" s="11" t="s">
        <v>275</v>
      </c>
      <c r="H321" s="11" t="s">
        <v>159</v>
      </c>
      <c r="I321" s="11" t="s">
        <v>174</v>
      </c>
      <c r="J321" s="142" t="s">
        <v>289</v>
      </c>
      <c r="K321" s="11" t="s">
        <v>196</v>
      </c>
      <c r="L321" s="11" t="s">
        <v>147</v>
      </c>
      <c r="M321" s="11" t="s">
        <v>148</v>
      </c>
      <c r="N321" s="11">
        <v>28</v>
      </c>
      <c r="O321" s="11" t="s">
        <v>17</v>
      </c>
      <c r="P321" s="11">
        <v>0</v>
      </c>
      <c r="Q321" s="11" t="s">
        <v>137</v>
      </c>
      <c r="R321" s="11">
        <v>1</v>
      </c>
      <c r="S321" s="11">
        <v>2</v>
      </c>
      <c r="T321" s="11">
        <v>15</v>
      </c>
      <c r="U321" s="103">
        <f t="shared" si="67"/>
        <v>30</v>
      </c>
      <c r="V321" s="103">
        <f t="shared" si="68"/>
        <v>30</v>
      </c>
      <c r="W321" s="103">
        <f t="shared" si="69"/>
        <v>2</v>
      </c>
      <c r="X321" s="130" t="s">
        <v>188</v>
      </c>
      <c r="Y321" s="130" t="s">
        <v>293</v>
      </c>
      <c r="Z321" s="11">
        <v>28.1</v>
      </c>
      <c r="AA321" s="135">
        <f>Z321/100</f>
        <v>0.28100000000000003</v>
      </c>
      <c r="AB321" s="11">
        <v>22.1</v>
      </c>
      <c r="AC321" s="135">
        <f>AB321/100</f>
        <v>0.221</v>
      </c>
      <c r="AD321" s="124"/>
      <c r="AE321" s="128"/>
      <c r="AF321" s="124"/>
    </row>
    <row r="322" spans="1:32" ht="15.75" customHeight="1">
      <c r="A322" s="87" t="s">
        <v>15</v>
      </c>
      <c r="B322" s="145">
        <v>2018</v>
      </c>
      <c r="C322" s="87" t="s">
        <v>16</v>
      </c>
      <c r="D322" s="122">
        <v>0</v>
      </c>
      <c r="E322" s="11">
        <v>1</v>
      </c>
      <c r="F322" s="11">
        <v>48</v>
      </c>
      <c r="G322" s="11" t="s">
        <v>275</v>
      </c>
      <c r="H322" s="11" t="s">
        <v>294</v>
      </c>
      <c r="I322" s="11" t="s">
        <v>174</v>
      </c>
      <c r="J322" s="11" t="s">
        <v>295</v>
      </c>
      <c r="K322" s="11" t="s">
        <v>296</v>
      </c>
      <c r="L322" s="11" t="s">
        <v>147</v>
      </c>
      <c r="M322" s="124"/>
      <c r="N322" s="11">
        <v>36</v>
      </c>
      <c r="O322" s="11" t="s">
        <v>17</v>
      </c>
      <c r="P322" s="11">
        <v>0</v>
      </c>
      <c r="Q322" s="11" t="s">
        <v>137</v>
      </c>
      <c r="R322" s="11">
        <v>0.5</v>
      </c>
      <c r="S322" s="11">
        <v>3</v>
      </c>
      <c r="T322" s="11">
        <v>16</v>
      </c>
      <c r="U322" s="11">
        <v>48</v>
      </c>
      <c r="V322" s="103">
        <f t="shared" si="68"/>
        <v>24</v>
      </c>
      <c r="W322" s="103">
        <f t="shared" si="69"/>
        <v>1.5</v>
      </c>
      <c r="X322" s="130" t="s">
        <v>297</v>
      </c>
      <c r="Y322" s="130" t="s">
        <v>181</v>
      </c>
      <c r="Z322" s="11">
        <v>9</v>
      </c>
      <c r="AA322" s="135">
        <f>(Z322-0)/(35-0)</f>
        <v>0.25714285714285712</v>
      </c>
      <c r="AB322" s="11">
        <v>10</v>
      </c>
      <c r="AC322" s="135">
        <f>(AB322-0)/(39-0)</f>
        <v>0.25641025641025639</v>
      </c>
      <c r="AD322" s="124"/>
      <c r="AE322" s="128"/>
      <c r="AF322" s="124"/>
    </row>
    <row r="323" spans="1:32" ht="15.75" customHeight="1">
      <c r="A323" s="87" t="s">
        <v>15</v>
      </c>
      <c r="B323" s="145">
        <v>2018</v>
      </c>
      <c r="C323" s="87" t="s">
        <v>16</v>
      </c>
      <c r="D323" s="122">
        <v>0</v>
      </c>
      <c r="E323" s="11">
        <v>1</v>
      </c>
      <c r="F323" s="11">
        <v>48</v>
      </c>
      <c r="G323" s="11" t="s">
        <v>275</v>
      </c>
      <c r="H323" s="11" t="s">
        <v>294</v>
      </c>
      <c r="I323" s="11" t="s">
        <v>174</v>
      </c>
      <c r="J323" s="11" t="s">
        <v>295</v>
      </c>
      <c r="K323" s="11" t="s">
        <v>296</v>
      </c>
      <c r="L323" s="11" t="s">
        <v>147</v>
      </c>
      <c r="M323" s="124"/>
      <c r="N323" s="11">
        <v>36</v>
      </c>
      <c r="O323" s="11" t="s">
        <v>17</v>
      </c>
      <c r="P323" s="11">
        <v>0</v>
      </c>
      <c r="Q323" s="11" t="s">
        <v>137</v>
      </c>
      <c r="R323" s="11">
        <v>0.5</v>
      </c>
      <c r="S323" s="11">
        <v>3</v>
      </c>
      <c r="T323" s="11">
        <v>16</v>
      </c>
      <c r="U323" s="11">
        <v>48</v>
      </c>
      <c r="V323" s="103">
        <f t="shared" si="68"/>
        <v>24</v>
      </c>
      <c r="W323" s="103">
        <f t="shared" si="69"/>
        <v>1.5</v>
      </c>
      <c r="X323" s="13" t="s">
        <v>139</v>
      </c>
      <c r="Y323" s="146" t="s">
        <v>153</v>
      </c>
      <c r="Z323" s="76">
        <v>1</v>
      </c>
      <c r="AA323" s="135">
        <f>Z323/5</f>
        <v>0.2</v>
      </c>
      <c r="AB323" s="11">
        <v>2</v>
      </c>
      <c r="AC323" s="135">
        <f>AB323/5</f>
        <v>0.4</v>
      </c>
      <c r="AD323" s="124"/>
      <c r="AE323" s="128"/>
      <c r="AF323" s="124"/>
    </row>
    <row r="324" spans="1:32" ht="15.75" customHeight="1">
      <c r="A324" s="87" t="s">
        <v>15</v>
      </c>
      <c r="B324" s="145">
        <v>2018</v>
      </c>
      <c r="C324" s="87" t="s">
        <v>16</v>
      </c>
      <c r="D324" s="122">
        <v>0</v>
      </c>
      <c r="E324" s="11">
        <v>1</v>
      </c>
      <c r="F324" s="11">
        <v>48</v>
      </c>
      <c r="G324" s="11" t="s">
        <v>275</v>
      </c>
      <c r="H324" s="11" t="s">
        <v>294</v>
      </c>
      <c r="I324" s="11" t="s">
        <v>174</v>
      </c>
      <c r="J324" s="11" t="s">
        <v>295</v>
      </c>
      <c r="K324" s="11" t="s">
        <v>296</v>
      </c>
      <c r="L324" s="11" t="s">
        <v>147</v>
      </c>
      <c r="M324" s="124"/>
      <c r="N324" s="11">
        <v>36</v>
      </c>
      <c r="O324" s="11" t="s">
        <v>17</v>
      </c>
      <c r="P324" s="11">
        <v>0</v>
      </c>
      <c r="Q324" s="11" t="s">
        <v>137</v>
      </c>
      <c r="R324" s="11">
        <v>0.5</v>
      </c>
      <c r="S324" s="11">
        <v>3</v>
      </c>
      <c r="T324" s="11">
        <v>16</v>
      </c>
      <c r="U324" s="11">
        <v>48</v>
      </c>
      <c r="V324" s="103">
        <f t="shared" si="68"/>
        <v>24</v>
      </c>
      <c r="W324" s="103">
        <f t="shared" si="69"/>
        <v>1.5</v>
      </c>
      <c r="X324" s="13" t="s">
        <v>139</v>
      </c>
      <c r="Y324" s="130" t="s">
        <v>143</v>
      </c>
      <c r="Z324" s="11">
        <v>8</v>
      </c>
      <c r="AA324" s="135">
        <f>Z324/16</f>
        <v>0.5</v>
      </c>
      <c r="AB324" s="11">
        <v>10</v>
      </c>
      <c r="AC324" s="135">
        <f>AB324/16</f>
        <v>0.625</v>
      </c>
      <c r="AD324" s="124"/>
      <c r="AE324" s="128"/>
      <c r="AF324" s="124"/>
    </row>
    <row r="325" spans="1:32" ht="15.75" customHeight="1">
      <c r="A325" s="87" t="s">
        <v>15</v>
      </c>
      <c r="B325" s="145">
        <v>2018</v>
      </c>
      <c r="C325" s="87" t="s">
        <v>16</v>
      </c>
      <c r="D325" s="122">
        <v>0</v>
      </c>
      <c r="E325" s="11">
        <v>1</v>
      </c>
      <c r="F325" s="11">
        <v>48</v>
      </c>
      <c r="G325" s="11" t="s">
        <v>275</v>
      </c>
      <c r="H325" s="11" t="s">
        <v>294</v>
      </c>
      <c r="I325" s="11" t="s">
        <v>174</v>
      </c>
      <c r="J325" s="11" t="s">
        <v>295</v>
      </c>
      <c r="K325" s="11" t="s">
        <v>296</v>
      </c>
      <c r="L325" s="11" t="s">
        <v>147</v>
      </c>
      <c r="M325" s="124"/>
      <c r="N325" s="11">
        <v>36</v>
      </c>
      <c r="O325" s="11" t="s">
        <v>17</v>
      </c>
      <c r="P325" s="11">
        <v>0</v>
      </c>
      <c r="Q325" s="11" t="s">
        <v>137</v>
      </c>
      <c r="R325" s="11">
        <v>0.5</v>
      </c>
      <c r="S325" s="11">
        <v>3</v>
      </c>
      <c r="T325" s="11">
        <v>16</v>
      </c>
      <c r="U325" s="11">
        <v>48</v>
      </c>
      <c r="V325" s="103">
        <f t="shared" si="68"/>
        <v>24</v>
      </c>
      <c r="W325" s="103">
        <f t="shared" si="69"/>
        <v>1.5</v>
      </c>
      <c r="X325" s="13" t="s">
        <v>139</v>
      </c>
      <c r="Y325" s="130" t="s">
        <v>212</v>
      </c>
      <c r="Z325" s="11">
        <v>8</v>
      </c>
      <c r="AA325" s="135">
        <f>Z325/10</f>
        <v>0.8</v>
      </c>
      <c r="AB325" s="11">
        <v>8</v>
      </c>
      <c r="AC325" s="135">
        <f>AB325/10</f>
        <v>0.8</v>
      </c>
      <c r="AD325" s="124"/>
      <c r="AE325" s="128"/>
      <c r="AF325" s="124"/>
    </row>
    <row r="326" spans="1:32" ht="15.75" customHeight="1">
      <c r="A326" s="87" t="s">
        <v>15</v>
      </c>
      <c r="B326" s="145">
        <v>2018</v>
      </c>
      <c r="C326" s="87" t="s">
        <v>16</v>
      </c>
      <c r="D326" s="122">
        <v>0</v>
      </c>
      <c r="E326" s="11">
        <v>1</v>
      </c>
      <c r="F326" s="11">
        <v>48</v>
      </c>
      <c r="G326" s="11" t="s">
        <v>275</v>
      </c>
      <c r="H326" s="11" t="s">
        <v>294</v>
      </c>
      <c r="I326" s="11" t="s">
        <v>174</v>
      </c>
      <c r="J326" s="11" t="s">
        <v>295</v>
      </c>
      <c r="K326" s="11" t="s">
        <v>296</v>
      </c>
      <c r="L326" s="11" t="s">
        <v>147</v>
      </c>
      <c r="M326" s="124"/>
      <c r="N326" s="11">
        <v>36</v>
      </c>
      <c r="O326" s="11" t="s">
        <v>17</v>
      </c>
      <c r="P326" s="11">
        <v>0</v>
      </c>
      <c r="Q326" s="11" t="s">
        <v>137</v>
      </c>
      <c r="R326" s="11">
        <v>0.5</v>
      </c>
      <c r="S326" s="11">
        <v>3</v>
      </c>
      <c r="T326" s="11">
        <v>16</v>
      </c>
      <c r="U326" s="11">
        <v>48</v>
      </c>
      <c r="V326" s="103">
        <f t="shared" si="68"/>
        <v>24</v>
      </c>
      <c r="W326" s="103">
        <f t="shared" si="69"/>
        <v>1.5</v>
      </c>
      <c r="X326" s="13" t="s">
        <v>139</v>
      </c>
      <c r="Y326" s="130" t="s">
        <v>213</v>
      </c>
      <c r="Z326" s="11">
        <v>3</v>
      </c>
      <c r="AA326" s="135">
        <f>Z326/6</f>
        <v>0.5</v>
      </c>
      <c r="AB326" s="11">
        <v>4</v>
      </c>
      <c r="AC326" s="135">
        <f>AB326/6</f>
        <v>0.66666666666666663</v>
      </c>
      <c r="AD326" s="124"/>
      <c r="AE326" s="128"/>
      <c r="AF326" s="124"/>
    </row>
    <row r="327" spans="1:32" ht="15.75" customHeight="1">
      <c r="A327" s="87" t="s">
        <v>15</v>
      </c>
      <c r="B327" s="145">
        <v>2018</v>
      </c>
      <c r="C327" s="87" t="s">
        <v>16</v>
      </c>
      <c r="D327" s="122">
        <v>0</v>
      </c>
      <c r="E327" s="11">
        <v>1</v>
      </c>
      <c r="F327" s="11">
        <v>48</v>
      </c>
      <c r="G327" s="11" t="s">
        <v>275</v>
      </c>
      <c r="H327" s="11" t="s">
        <v>294</v>
      </c>
      <c r="I327" s="11" t="s">
        <v>174</v>
      </c>
      <c r="J327" s="11" t="s">
        <v>295</v>
      </c>
      <c r="K327" s="11" t="s">
        <v>296</v>
      </c>
      <c r="L327" s="11" t="s">
        <v>147</v>
      </c>
      <c r="M327" s="124"/>
      <c r="N327" s="11">
        <v>36</v>
      </c>
      <c r="O327" s="11" t="s">
        <v>17</v>
      </c>
      <c r="P327" s="11">
        <v>0</v>
      </c>
      <c r="Q327" s="11" t="s">
        <v>137</v>
      </c>
      <c r="R327" s="11">
        <v>0.5</v>
      </c>
      <c r="S327" s="11">
        <v>3</v>
      </c>
      <c r="T327" s="11">
        <v>16</v>
      </c>
      <c r="U327" s="11">
        <v>48</v>
      </c>
      <c r="V327" s="103">
        <f t="shared" si="68"/>
        <v>24</v>
      </c>
      <c r="W327" s="103">
        <f t="shared" si="69"/>
        <v>1.5</v>
      </c>
      <c r="X327" s="13" t="s">
        <v>139</v>
      </c>
      <c r="Y327" s="130" t="s">
        <v>207</v>
      </c>
      <c r="Z327" s="11">
        <v>6</v>
      </c>
      <c r="AA327" s="135">
        <f>Z327/11</f>
        <v>0.54545454545454541</v>
      </c>
      <c r="AB327" s="11">
        <v>6</v>
      </c>
      <c r="AC327" s="135">
        <f>AB327/11</f>
        <v>0.54545454545454541</v>
      </c>
      <c r="AD327" s="124"/>
      <c r="AE327" s="128"/>
      <c r="AF327" s="124"/>
    </row>
    <row r="328" spans="1:32" ht="15.75" customHeight="1">
      <c r="A328" s="87" t="s">
        <v>15</v>
      </c>
      <c r="B328" s="145">
        <v>2018</v>
      </c>
      <c r="C328" s="87" t="s">
        <v>16</v>
      </c>
      <c r="D328" s="122">
        <v>0</v>
      </c>
      <c r="E328" s="11">
        <v>1</v>
      </c>
      <c r="F328" s="11">
        <v>48</v>
      </c>
      <c r="G328" s="11" t="s">
        <v>275</v>
      </c>
      <c r="H328" s="11" t="s">
        <v>294</v>
      </c>
      <c r="I328" s="11" t="s">
        <v>174</v>
      </c>
      <c r="J328" s="11" t="s">
        <v>295</v>
      </c>
      <c r="K328" s="11" t="s">
        <v>296</v>
      </c>
      <c r="L328" s="11" t="s">
        <v>147</v>
      </c>
      <c r="M328" s="124"/>
      <c r="N328" s="11">
        <v>36</v>
      </c>
      <c r="O328" s="11" t="s">
        <v>17</v>
      </c>
      <c r="P328" s="11">
        <v>0</v>
      </c>
      <c r="Q328" s="11" t="s">
        <v>137</v>
      </c>
      <c r="R328" s="11">
        <v>0.5</v>
      </c>
      <c r="S328" s="11">
        <v>3</v>
      </c>
      <c r="T328" s="11">
        <v>16</v>
      </c>
      <c r="U328" s="11">
        <v>48</v>
      </c>
      <c r="V328" s="103">
        <f t="shared" si="68"/>
        <v>24</v>
      </c>
      <c r="W328" s="103">
        <f t="shared" si="69"/>
        <v>1.5</v>
      </c>
      <c r="X328" s="13" t="s">
        <v>139</v>
      </c>
      <c r="Y328" s="130" t="s">
        <v>181</v>
      </c>
      <c r="Z328" s="11">
        <v>7</v>
      </c>
      <c r="AA328" s="135">
        <f>Z328/22</f>
        <v>0.31818181818181818</v>
      </c>
      <c r="AB328" s="11">
        <v>11</v>
      </c>
      <c r="AC328" s="135">
        <f>AB328/22</f>
        <v>0.5</v>
      </c>
      <c r="AD328" s="124"/>
      <c r="AE328" s="128"/>
      <c r="AF328" s="124"/>
    </row>
    <row r="329" spans="1:32" ht="15.75" customHeight="1">
      <c r="A329" s="87" t="s">
        <v>15</v>
      </c>
      <c r="B329" s="145">
        <v>2018</v>
      </c>
      <c r="C329" s="87" t="s">
        <v>16</v>
      </c>
      <c r="D329" s="122">
        <v>0</v>
      </c>
      <c r="E329" s="11">
        <v>1</v>
      </c>
      <c r="F329" s="11">
        <v>48</v>
      </c>
      <c r="G329" s="11" t="s">
        <v>275</v>
      </c>
      <c r="H329" s="11" t="s">
        <v>294</v>
      </c>
      <c r="I329" s="11" t="s">
        <v>174</v>
      </c>
      <c r="J329" s="11" t="s">
        <v>295</v>
      </c>
      <c r="K329" s="11" t="s">
        <v>296</v>
      </c>
      <c r="L329" s="11" t="s">
        <v>147</v>
      </c>
      <c r="M329" s="124"/>
      <c r="N329" s="11">
        <v>36</v>
      </c>
      <c r="O329" s="11" t="s">
        <v>17</v>
      </c>
      <c r="P329" s="11">
        <v>0</v>
      </c>
      <c r="Q329" s="11" t="s">
        <v>137</v>
      </c>
      <c r="R329" s="11">
        <v>0.5</v>
      </c>
      <c r="S329" s="11">
        <v>3</v>
      </c>
      <c r="T329" s="11">
        <v>16</v>
      </c>
      <c r="U329" s="11">
        <v>48</v>
      </c>
      <c r="V329" s="103">
        <f t="shared" si="68"/>
        <v>24</v>
      </c>
      <c r="W329" s="103">
        <f t="shared" si="69"/>
        <v>1.5</v>
      </c>
      <c r="X329" s="13" t="s">
        <v>139</v>
      </c>
      <c r="Y329" s="130" t="s">
        <v>214</v>
      </c>
      <c r="Z329" s="11">
        <v>5</v>
      </c>
      <c r="AA329" s="135">
        <f>Z329/27</f>
        <v>0.18518518518518517</v>
      </c>
      <c r="AB329" s="11">
        <v>4</v>
      </c>
      <c r="AC329" s="135">
        <f>AB329/27</f>
        <v>0.14814814814814814</v>
      </c>
      <c r="AD329" s="124"/>
      <c r="AE329" s="128"/>
      <c r="AF329" s="124"/>
    </row>
    <row r="330" spans="1:32" ht="15.75" customHeight="1">
      <c r="A330" s="87" t="s">
        <v>15</v>
      </c>
      <c r="B330" s="145">
        <v>2018</v>
      </c>
      <c r="C330" s="87" t="s">
        <v>16</v>
      </c>
      <c r="D330" s="122">
        <v>0</v>
      </c>
      <c r="E330" s="11">
        <v>1</v>
      </c>
      <c r="F330" s="11">
        <v>48</v>
      </c>
      <c r="G330" s="11" t="s">
        <v>275</v>
      </c>
      <c r="H330" s="11" t="s">
        <v>294</v>
      </c>
      <c r="I330" s="11" t="s">
        <v>174</v>
      </c>
      <c r="J330" s="11" t="s">
        <v>295</v>
      </c>
      <c r="K330" s="11" t="s">
        <v>296</v>
      </c>
      <c r="L330" s="11" t="s">
        <v>147</v>
      </c>
      <c r="M330" s="124"/>
      <c r="N330" s="11">
        <v>36</v>
      </c>
      <c r="O330" s="11" t="s">
        <v>17</v>
      </c>
      <c r="P330" s="11">
        <v>0</v>
      </c>
      <c r="Q330" s="11" t="s">
        <v>137</v>
      </c>
      <c r="R330" s="11">
        <v>0.5</v>
      </c>
      <c r="S330" s="11">
        <v>3</v>
      </c>
      <c r="T330" s="11">
        <v>16</v>
      </c>
      <c r="U330" s="11">
        <v>48</v>
      </c>
      <c r="V330" s="103">
        <f t="shared" si="68"/>
        <v>24</v>
      </c>
      <c r="W330" s="103">
        <f t="shared" si="69"/>
        <v>1.5</v>
      </c>
      <c r="X330" s="130" t="s">
        <v>298</v>
      </c>
      <c r="Y330" s="64" t="s">
        <v>299</v>
      </c>
      <c r="Z330" s="11">
        <v>22</v>
      </c>
      <c r="AA330" s="135">
        <f>Z330/24</f>
        <v>0.91666666666666663</v>
      </c>
      <c r="AB330" s="11">
        <v>22</v>
      </c>
      <c r="AC330" s="135">
        <f>AB330/24</f>
        <v>0.91666666666666663</v>
      </c>
      <c r="AD330" s="124"/>
      <c r="AE330" s="128"/>
      <c r="AF330" s="124"/>
    </row>
    <row r="331" spans="1:32" ht="15.75" customHeight="1">
      <c r="A331" s="10" t="s">
        <v>39</v>
      </c>
      <c r="B331" s="10">
        <v>2014</v>
      </c>
      <c r="C331" s="12" t="s">
        <v>40</v>
      </c>
      <c r="D331" s="122">
        <v>0</v>
      </c>
      <c r="E331" s="11">
        <v>1</v>
      </c>
      <c r="F331" s="11">
        <v>66</v>
      </c>
      <c r="G331" s="11" t="s">
        <v>275</v>
      </c>
      <c r="H331" s="11" t="s">
        <v>270</v>
      </c>
      <c r="I331" s="11" t="s">
        <v>300</v>
      </c>
      <c r="J331" s="11" t="s">
        <v>301</v>
      </c>
      <c r="K331" s="124"/>
      <c r="L331" s="11" t="s">
        <v>147</v>
      </c>
      <c r="M331" s="11" t="s">
        <v>148</v>
      </c>
      <c r="N331" s="124">
        <f t="shared" ref="N331:N337" si="72">19/30</f>
        <v>0.6333333333333333</v>
      </c>
      <c r="O331" s="11" t="s">
        <v>24</v>
      </c>
      <c r="P331" s="11">
        <v>1</v>
      </c>
      <c r="Q331" s="11" t="s">
        <v>201</v>
      </c>
      <c r="R331" s="11">
        <v>0.5</v>
      </c>
      <c r="S331" s="11">
        <v>5</v>
      </c>
      <c r="T331" s="11">
        <v>2</v>
      </c>
      <c r="U331" s="103">
        <f t="shared" ref="U331:U339" si="73">T331*S331</f>
        <v>10</v>
      </c>
      <c r="V331" s="103">
        <f t="shared" si="68"/>
        <v>5</v>
      </c>
      <c r="W331" s="103">
        <f t="shared" si="69"/>
        <v>2.5</v>
      </c>
      <c r="X331" s="86" t="s">
        <v>302</v>
      </c>
      <c r="Y331" s="64" t="s">
        <v>303</v>
      </c>
      <c r="Z331" s="11">
        <v>37</v>
      </c>
      <c r="AA331" s="135">
        <f t="shared" ref="AA331:AA335" si="74">Z331/50</f>
        <v>0.74</v>
      </c>
      <c r="AB331" s="11">
        <v>43</v>
      </c>
      <c r="AC331" s="88">
        <f t="shared" ref="AC331:AC335" si="75">AB331/50</f>
        <v>0.86</v>
      </c>
      <c r="AD331" s="124"/>
      <c r="AE331" s="128"/>
      <c r="AF331" s="124"/>
    </row>
    <row r="332" spans="1:32" ht="15.75" customHeight="1">
      <c r="A332" s="10" t="s">
        <v>39</v>
      </c>
      <c r="B332" s="10">
        <v>2014</v>
      </c>
      <c r="C332" s="12" t="s">
        <v>40</v>
      </c>
      <c r="D332" s="122">
        <v>0</v>
      </c>
      <c r="E332" s="11">
        <v>1</v>
      </c>
      <c r="F332" s="11">
        <v>66</v>
      </c>
      <c r="G332" s="11" t="s">
        <v>275</v>
      </c>
      <c r="H332" s="11" t="s">
        <v>270</v>
      </c>
      <c r="I332" s="11" t="s">
        <v>300</v>
      </c>
      <c r="J332" s="11" t="s">
        <v>301</v>
      </c>
      <c r="K332" s="124"/>
      <c r="L332" s="11" t="s">
        <v>147</v>
      </c>
      <c r="M332" s="11" t="s">
        <v>148</v>
      </c>
      <c r="N332" s="124">
        <f t="shared" si="72"/>
        <v>0.6333333333333333</v>
      </c>
      <c r="O332" s="11" t="s">
        <v>24</v>
      </c>
      <c r="P332" s="11">
        <v>1</v>
      </c>
      <c r="Q332" s="11" t="s">
        <v>201</v>
      </c>
      <c r="R332" s="11">
        <v>0.5</v>
      </c>
      <c r="S332" s="11">
        <v>5</v>
      </c>
      <c r="T332" s="11">
        <v>2</v>
      </c>
      <c r="U332" s="103">
        <f t="shared" si="73"/>
        <v>10</v>
      </c>
      <c r="V332" s="103">
        <f t="shared" si="68"/>
        <v>5</v>
      </c>
      <c r="W332" s="103">
        <f t="shared" si="69"/>
        <v>2.5</v>
      </c>
      <c r="X332" s="86" t="s">
        <v>302</v>
      </c>
      <c r="Y332" s="64" t="s">
        <v>304</v>
      </c>
      <c r="Z332" s="11">
        <v>1</v>
      </c>
      <c r="AA332" s="135">
        <f t="shared" si="74"/>
        <v>0.02</v>
      </c>
      <c r="AB332" s="11">
        <v>0</v>
      </c>
      <c r="AC332" s="88">
        <f t="shared" si="75"/>
        <v>0</v>
      </c>
      <c r="AD332" s="124"/>
      <c r="AE332" s="128"/>
      <c r="AF332" s="124"/>
    </row>
    <row r="333" spans="1:32" ht="15.75" customHeight="1">
      <c r="A333" s="10" t="s">
        <v>39</v>
      </c>
      <c r="B333" s="10">
        <v>2014</v>
      </c>
      <c r="C333" s="12" t="s">
        <v>40</v>
      </c>
      <c r="D333" s="122">
        <v>0</v>
      </c>
      <c r="E333" s="11">
        <v>1</v>
      </c>
      <c r="F333" s="11">
        <v>66</v>
      </c>
      <c r="G333" s="11" t="s">
        <v>275</v>
      </c>
      <c r="H333" s="11" t="s">
        <v>270</v>
      </c>
      <c r="I333" s="11" t="s">
        <v>300</v>
      </c>
      <c r="J333" s="11" t="s">
        <v>301</v>
      </c>
      <c r="K333" s="124"/>
      <c r="L333" s="11" t="s">
        <v>147</v>
      </c>
      <c r="M333" s="11" t="s">
        <v>148</v>
      </c>
      <c r="N333" s="124">
        <f t="shared" si="72"/>
        <v>0.6333333333333333</v>
      </c>
      <c r="O333" s="11" t="s">
        <v>24</v>
      </c>
      <c r="P333" s="11">
        <v>1</v>
      </c>
      <c r="Q333" s="11" t="s">
        <v>201</v>
      </c>
      <c r="R333" s="11">
        <v>0.5</v>
      </c>
      <c r="S333" s="11">
        <v>5</v>
      </c>
      <c r="T333" s="11">
        <v>2</v>
      </c>
      <c r="U333" s="103">
        <f t="shared" si="73"/>
        <v>10</v>
      </c>
      <c r="V333" s="103">
        <f t="shared" si="68"/>
        <v>5</v>
      </c>
      <c r="W333" s="103">
        <f t="shared" si="69"/>
        <v>2.5</v>
      </c>
      <c r="X333" s="86" t="s">
        <v>302</v>
      </c>
      <c r="Y333" s="64" t="s">
        <v>305</v>
      </c>
      <c r="Z333" s="11">
        <v>19</v>
      </c>
      <c r="AA333" s="135">
        <f t="shared" si="74"/>
        <v>0.38</v>
      </c>
      <c r="AB333" s="11">
        <v>25</v>
      </c>
      <c r="AC333" s="88">
        <f t="shared" si="75"/>
        <v>0.5</v>
      </c>
      <c r="AD333" s="124"/>
      <c r="AE333" s="128"/>
      <c r="AF333" s="124"/>
    </row>
    <row r="334" spans="1:32" ht="15.75" customHeight="1">
      <c r="A334" s="10" t="s">
        <v>39</v>
      </c>
      <c r="B334" s="10">
        <v>2014</v>
      </c>
      <c r="C334" s="12" t="s">
        <v>40</v>
      </c>
      <c r="D334" s="122">
        <v>0</v>
      </c>
      <c r="E334" s="11">
        <v>1</v>
      </c>
      <c r="F334" s="11">
        <v>66</v>
      </c>
      <c r="G334" s="11" t="s">
        <v>275</v>
      </c>
      <c r="H334" s="11" t="s">
        <v>270</v>
      </c>
      <c r="I334" s="11" t="s">
        <v>300</v>
      </c>
      <c r="J334" s="11" t="s">
        <v>301</v>
      </c>
      <c r="K334" s="124"/>
      <c r="L334" s="11" t="s">
        <v>147</v>
      </c>
      <c r="M334" s="11" t="s">
        <v>148</v>
      </c>
      <c r="N334" s="124">
        <f t="shared" si="72"/>
        <v>0.6333333333333333</v>
      </c>
      <c r="O334" s="11" t="s">
        <v>24</v>
      </c>
      <c r="P334" s="11">
        <v>1</v>
      </c>
      <c r="Q334" s="11" t="s">
        <v>201</v>
      </c>
      <c r="R334" s="11">
        <v>0.5</v>
      </c>
      <c r="S334" s="11">
        <v>5</v>
      </c>
      <c r="T334" s="11">
        <v>2</v>
      </c>
      <c r="U334" s="103">
        <f t="shared" si="73"/>
        <v>10</v>
      </c>
      <c r="V334" s="103">
        <f t="shared" si="68"/>
        <v>5</v>
      </c>
      <c r="W334" s="103">
        <f t="shared" si="69"/>
        <v>2.5</v>
      </c>
      <c r="X334" s="86" t="s">
        <v>302</v>
      </c>
      <c r="Y334" s="64" t="s">
        <v>306</v>
      </c>
      <c r="Z334" s="11">
        <v>15</v>
      </c>
      <c r="AA334" s="135">
        <f t="shared" si="74"/>
        <v>0.3</v>
      </c>
      <c r="AB334" s="11">
        <v>17</v>
      </c>
      <c r="AC334" s="88">
        <f t="shared" si="75"/>
        <v>0.34</v>
      </c>
      <c r="AD334" s="124"/>
      <c r="AE334" s="128"/>
      <c r="AF334" s="124"/>
    </row>
    <row r="335" spans="1:32" ht="15.75" customHeight="1">
      <c r="A335" s="10" t="s">
        <v>39</v>
      </c>
      <c r="B335" s="10">
        <v>2014</v>
      </c>
      <c r="C335" s="12" t="s">
        <v>40</v>
      </c>
      <c r="D335" s="122">
        <v>0</v>
      </c>
      <c r="E335" s="11">
        <v>1</v>
      </c>
      <c r="F335" s="11">
        <v>66</v>
      </c>
      <c r="G335" s="11" t="s">
        <v>275</v>
      </c>
      <c r="H335" s="11" t="s">
        <v>270</v>
      </c>
      <c r="I335" s="11" t="s">
        <v>300</v>
      </c>
      <c r="J335" s="11" t="s">
        <v>301</v>
      </c>
      <c r="K335" s="124"/>
      <c r="L335" s="11" t="s">
        <v>147</v>
      </c>
      <c r="M335" s="11" t="s">
        <v>148</v>
      </c>
      <c r="N335" s="124">
        <f t="shared" si="72"/>
        <v>0.6333333333333333</v>
      </c>
      <c r="O335" s="11" t="s">
        <v>24</v>
      </c>
      <c r="P335" s="11">
        <v>1</v>
      </c>
      <c r="Q335" s="11" t="s">
        <v>201</v>
      </c>
      <c r="R335" s="11">
        <v>0.5</v>
      </c>
      <c r="S335" s="11">
        <v>5</v>
      </c>
      <c r="T335" s="11">
        <v>2</v>
      </c>
      <c r="U335" s="103">
        <f t="shared" si="73"/>
        <v>10</v>
      </c>
      <c r="V335" s="103">
        <f t="shared" si="68"/>
        <v>5</v>
      </c>
      <c r="W335" s="103">
        <f t="shared" si="69"/>
        <v>2.5</v>
      </c>
      <c r="X335" s="86" t="s">
        <v>302</v>
      </c>
      <c r="Y335" s="64" t="s">
        <v>307</v>
      </c>
      <c r="Z335" s="11">
        <v>19</v>
      </c>
      <c r="AA335" s="135">
        <f t="shared" si="74"/>
        <v>0.38</v>
      </c>
      <c r="AB335" s="11">
        <v>32</v>
      </c>
      <c r="AC335" s="88">
        <f t="shared" si="75"/>
        <v>0.64</v>
      </c>
      <c r="AD335" s="124"/>
      <c r="AE335" s="128"/>
      <c r="AF335" s="124"/>
    </row>
    <row r="336" spans="1:32" ht="15.75" customHeight="1">
      <c r="A336" s="10" t="s">
        <v>39</v>
      </c>
      <c r="B336" s="10">
        <v>2014</v>
      </c>
      <c r="C336" s="12" t="s">
        <v>40</v>
      </c>
      <c r="D336" s="122">
        <v>0</v>
      </c>
      <c r="E336" s="11">
        <v>1</v>
      </c>
      <c r="F336" s="11">
        <v>66</v>
      </c>
      <c r="G336" s="11" t="s">
        <v>275</v>
      </c>
      <c r="H336" s="11" t="s">
        <v>270</v>
      </c>
      <c r="I336" s="11" t="s">
        <v>300</v>
      </c>
      <c r="J336" s="11" t="s">
        <v>301</v>
      </c>
      <c r="K336" s="124"/>
      <c r="L336" s="11" t="s">
        <v>147</v>
      </c>
      <c r="M336" s="11" t="s">
        <v>148</v>
      </c>
      <c r="N336" s="124">
        <f t="shared" si="72"/>
        <v>0.6333333333333333</v>
      </c>
      <c r="O336" s="11" t="s">
        <v>24</v>
      </c>
      <c r="P336" s="11">
        <v>1</v>
      </c>
      <c r="Q336" s="11" t="s">
        <v>201</v>
      </c>
      <c r="R336" s="11">
        <v>0.5</v>
      </c>
      <c r="S336" s="11">
        <v>5</v>
      </c>
      <c r="T336" s="11">
        <v>2</v>
      </c>
      <c r="U336" s="103">
        <f t="shared" si="73"/>
        <v>10</v>
      </c>
      <c r="V336" s="103">
        <f t="shared" si="68"/>
        <v>5</v>
      </c>
      <c r="W336" s="103">
        <f t="shared" si="69"/>
        <v>2.5</v>
      </c>
      <c r="X336" s="5" t="s">
        <v>155</v>
      </c>
      <c r="Y336" s="20" t="s">
        <v>165</v>
      </c>
      <c r="Z336" s="76">
        <v>4.5</v>
      </c>
      <c r="AA336" s="135">
        <f t="shared" ref="AA336:AA337" si="76">Z336/30</f>
        <v>0.15</v>
      </c>
      <c r="AB336" s="124">
        <f>(14+21)/2</f>
        <v>17.5</v>
      </c>
      <c r="AC336" s="135">
        <f t="shared" ref="AC336:AC337" si="77">AB336/30</f>
        <v>0.58333333333333337</v>
      </c>
      <c r="AD336" s="124"/>
      <c r="AE336" s="128"/>
      <c r="AF336" s="124"/>
    </row>
    <row r="337" spans="1:32" ht="15.75" customHeight="1">
      <c r="A337" s="10" t="s">
        <v>39</v>
      </c>
      <c r="B337" s="10">
        <v>2014</v>
      </c>
      <c r="C337" s="12" t="s">
        <v>40</v>
      </c>
      <c r="D337" s="122">
        <v>0</v>
      </c>
      <c r="E337" s="11">
        <v>1</v>
      </c>
      <c r="F337" s="11">
        <v>66</v>
      </c>
      <c r="G337" s="11" t="s">
        <v>275</v>
      </c>
      <c r="H337" s="11" t="s">
        <v>270</v>
      </c>
      <c r="I337" s="11" t="s">
        <v>300</v>
      </c>
      <c r="J337" s="11" t="s">
        <v>301</v>
      </c>
      <c r="K337" s="124"/>
      <c r="L337" s="11" t="s">
        <v>147</v>
      </c>
      <c r="M337" s="11" t="s">
        <v>148</v>
      </c>
      <c r="N337" s="124">
        <f t="shared" si="72"/>
        <v>0.6333333333333333</v>
      </c>
      <c r="O337" s="11" t="s">
        <v>24</v>
      </c>
      <c r="P337" s="11">
        <v>1</v>
      </c>
      <c r="Q337" s="11" t="s">
        <v>201</v>
      </c>
      <c r="R337" s="11">
        <v>0.5</v>
      </c>
      <c r="S337" s="11">
        <v>5</v>
      </c>
      <c r="T337" s="11">
        <v>2</v>
      </c>
      <c r="U337" s="103">
        <f t="shared" si="73"/>
        <v>10</v>
      </c>
      <c r="V337" s="103">
        <f t="shared" si="68"/>
        <v>5</v>
      </c>
      <c r="W337" s="103">
        <f t="shared" si="69"/>
        <v>2.5</v>
      </c>
      <c r="X337" s="5" t="s">
        <v>157</v>
      </c>
      <c r="Y337" s="20" t="s">
        <v>165</v>
      </c>
      <c r="Z337" s="76">
        <v>3.5</v>
      </c>
      <c r="AA337" s="135">
        <f t="shared" si="76"/>
        <v>0.11666666666666667</v>
      </c>
      <c r="AB337" s="124">
        <f>(11+15)/2</f>
        <v>13</v>
      </c>
      <c r="AC337" s="135">
        <f t="shared" si="77"/>
        <v>0.43333333333333335</v>
      </c>
      <c r="AD337" s="124"/>
      <c r="AE337" s="128"/>
      <c r="AF337" s="124"/>
    </row>
    <row r="338" spans="1:32" ht="15.75" customHeight="1">
      <c r="A338" s="10" t="s">
        <v>41</v>
      </c>
      <c r="B338" s="10">
        <v>2018</v>
      </c>
      <c r="C338" s="12" t="s">
        <v>42</v>
      </c>
      <c r="D338" s="122">
        <v>0</v>
      </c>
      <c r="E338" s="11">
        <v>1</v>
      </c>
      <c r="F338" s="11">
        <v>63</v>
      </c>
      <c r="G338" s="11" t="s">
        <v>273</v>
      </c>
      <c r="H338" s="11" t="s">
        <v>159</v>
      </c>
      <c r="I338" s="11" t="s">
        <v>174</v>
      </c>
      <c r="J338" s="11" t="s">
        <v>308</v>
      </c>
      <c r="K338" s="11" t="s">
        <v>309</v>
      </c>
      <c r="L338" s="11" t="s">
        <v>147</v>
      </c>
      <c r="M338" s="124"/>
      <c r="N338" s="11">
        <v>120</v>
      </c>
      <c r="O338" s="11" t="s">
        <v>36</v>
      </c>
      <c r="P338" s="11">
        <v>0</v>
      </c>
      <c r="Q338" s="11" t="s">
        <v>137</v>
      </c>
      <c r="R338" s="124">
        <f t="shared" ref="R338:R339" si="78">50/60</f>
        <v>0.83333333333333337</v>
      </c>
      <c r="S338" s="11">
        <v>2</v>
      </c>
      <c r="T338" s="124">
        <f t="shared" ref="T338:T339" si="79">3*12</f>
        <v>36</v>
      </c>
      <c r="U338" s="103">
        <f t="shared" si="73"/>
        <v>72</v>
      </c>
      <c r="V338" s="103">
        <f t="shared" si="68"/>
        <v>60</v>
      </c>
      <c r="W338" s="103">
        <f t="shared" si="69"/>
        <v>1.6666666666666667</v>
      </c>
      <c r="X338" s="130" t="s">
        <v>139</v>
      </c>
      <c r="Y338" s="130" t="s">
        <v>310</v>
      </c>
      <c r="Z338" s="11">
        <v>18</v>
      </c>
      <c r="AA338" s="135">
        <f t="shared" ref="AA338:AA339" si="80">Z338/40</f>
        <v>0.45</v>
      </c>
      <c r="AB338" s="11">
        <v>19</v>
      </c>
      <c r="AC338" s="135">
        <f t="shared" ref="AC338:AC339" si="81">AB338/40</f>
        <v>0.47499999999999998</v>
      </c>
      <c r="AD338" s="124"/>
      <c r="AE338" s="128"/>
      <c r="AF338" s="124"/>
    </row>
    <row r="339" spans="1:32" ht="15.75" customHeight="1">
      <c r="A339" s="10" t="s">
        <v>41</v>
      </c>
      <c r="B339" s="10">
        <v>2018</v>
      </c>
      <c r="C339" s="12" t="s">
        <v>42</v>
      </c>
      <c r="D339" s="122">
        <v>0</v>
      </c>
      <c r="E339" s="11">
        <v>1</v>
      </c>
      <c r="F339" s="11">
        <v>63</v>
      </c>
      <c r="G339" s="11" t="s">
        <v>273</v>
      </c>
      <c r="H339" s="11" t="s">
        <v>159</v>
      </c>
      <c r="I339" s="11" t="s">
        <v>174</v>
      </c>
      <c r="J339" s="11" t="s">
        <v>308</v>
      </c>
      <c r="K339" s="11" t="s">
        <v>309</v>
      </c>
      <c r="L339" s="11" t="s">
        <v>147</v>
      </c>
      <c r="M339" s="124"/>
      <c r="N339" s="11">
        <v>120</v>
      </c>
      <c r="O339" s="11" t="s">
        <v>36</v>
      </c>
      <c r="P339" s="11">
        <v>0</v>
      </c>
      <c r="Q339" s="11" t="s">
        <v>137</v>
      </c>
      <c r="R339" s="124">
        <f t="shared" si="78"/>
        <v>0.83333333333333337</v>
      </c>
      <c r="S339" s="11">
        <v>2</v>
      </c>
      <c r="T339" s="124">
        <f t="shared" si="79"/>
        <v>36</v>
      </c>
      <c r="U339" s="103">
        <f t="shared" si="73"/>
        <v>72</v>
      </c>
      <c r="V339" s="103">
        <f t="shared" si="68"/>
        <v>60</v>
      </c>
      <c r="W339" s="103">
        <f t="shared" si="69"/>
        <v>1.6666666666666667</v>
      </c>
      <c r="X339" s="130" t="s">
        <v>139</v>
      </c>
      <c r="Y339" s="130" t="s">
        <v>165</v>
      </c>
      <c r="Z339" s="11">
        <v>4</v>
      </c>
      <c r="AA339" s="135">
        <f t="shared" si="80"/>
        <v>0.1</v>
      </c>
      <c r="AB339" s="11">
        <v>5</v>
      </c>
      <c r="AC339" s="135">
        <f t="shared" si="81"/>
        <v>0.125</v>
      </c>
      <c r="AD339" s="124"/>
      <c r="AE339" s="128"/>
      <c r="AF339" s="124"/>
    </row>
    <row r="340" spans="1:32" ht="15.75" customHeight="1">
      <c r="A340" s="10" t="s">
        <v>27</v>
      </c>
      <c r="B340" s="10">
        <v>2021</v>
      </c>
      <c r="C340" s="12" t="s">
        <v>28</v>
      </c>
      <c r="D340" s="122">
        <v>0</v>
      </c>
      <c r="E340" s="11">
        <v>1</v>
      </c>
      <c r="F340" s="11">
        <v>67</v>
      </c>
      <c r="G340" s="11" t="s">
        <v>275</v>
      </c>
      <c r="H340" s="11" t="s">
        <v>311</v>
      </c>
      <c r="I340" s="11" t="s">
        <v>174</v>
      </c>
      <c r="J340" s="142" t="s">
        <v>289</v>
      </c>
      <c r="K340" s="11" t="s">
        <v>9</v>
      </c>
      <c r="L340" s="11" t="s">
        <v>147</v>
      </c>
      <c r="M340" s="11" t="s">
        <v>312</v>
      </c>
      <c r="N340" s="11">
        <v>24</v>
      </c>
      <c r="O340" s="11" t="s">
        <v>24</v>
      </c>
      <c r="P340" s="11">
        <v>1</v>
      </c>
      <c r="Q340" s="11" t="s">
        <v>171</v>
      </c>
      <c r="R340" s="11">
        <v>0.5</v>
      </c>
      <c r="S340" s="11">
        <v>1</v>
      </c>
      <c r="T340" s="124">
        <f t="shared" ref="T340:T346" si="82">52*4</f>
        <v>208</v>
      </c>
      <c r="U340" s="11">
        <v>82</v>
      </c>
      <c r="V340" s="103">
        <f t="shared" si="68"/>
        <v>41</v>
      </c>
      <c r="W340" s="103">
        <f t="shared" si="69"/>
        <v>0.5</v>
      </c>
      <c r="X340" s="130" t="s">
        <v>188</v>
      </c>
      <c r="Y340" s="130" t="s">
        <v>206</v>
      </c>
      <c r="Z340" s="11">
        <v>13</v>
      </c>
      <c r="AA340" s="135">
        <f>Z340/20</f>
        <v>0.65</v>
      </c>
      <c r="AB340" s="11">
        <v>9</v>
      </c>
      <c r="AC340" s="135">
        <f>AB340/20</f>
        <v>0.45</v>
      </c>
      <c r="AD340" s="124"/>
      <c r="AE340" s="128"/>
      <c r="AF340" s="124"/>
    </row>
    <row r="341" spans="1:32" ht="15.75" customHeight="1">
      <c r="A341" s="10" t="s">
        <v>27</v>
      </c>
      <c r="B341" s="10">
        <v>2021</v>
      </c>
      <c r="C341" s="12" t="s">
        <v>28</v>
      </c>
      <c r="D341" s="122">
        <v>0</v>
      </c>
      <c r="E341" s="11">
        <v>1</v>
      </c>
      <c r="F341" s="11">
        <v>67</v>
      </c>
      <c r="G341" s="11" t="s">
        <v>275</v>
      </c>
      <c r="H341" s="11" t="s">
        <v>311</v>
      </c>
      <c r="I341" s="11" t="s">
        <v>174</v>
      </c>
      <c r="J341" s="142" t="s">
        <v>289</v>
      </c>
      <c r="K341" s="11" t="s">
        <v>9</v>
      </c>
      <c r="L341" s="11" t="s">
        <v>147</v>
      </c>
      <c r="M341" s="11" t="s">
        <v>312</v>
      </c>
      <c r="N341" s="11">
        <v>24</v>
      </c>
      <c r="O341" s="11" t="s">
        <v>24</v>
      </c>
      <c r="P341" s="11">
        <v>1</v>
      </c>
      <c r="Q341" s="11" t="s">
        <v>171</v>
      </c>
      <c r="R341" s="11">
        <v>0.5</v>
      </c>
      <c r="S341" s="11">
        <v>1</v>
      </c>
      <c r="T341" s="124">
        <f t="shared" si="82"/>
        <v>208</v>
      </c>
      <c r="U341" s="11">
        <v>82</v>
      </c>
      <c r="V341" s="103">
        <f t="shared" si="68"/>
        <v>41</v>
      </c>
      <c r="W341" s="103">
        <f t="shared" si="69"/>
        <v>0.5</v>
      </c>
      <c r="X341" s="130" t="s">
        <v>188</v>
      </c>
      <c r="Y341" s="130" t="s">
        <v>291</v>
      </c>
      <c r="Z341" s="11">
        <v>5.8</v>
      </c>
      <c r="AA341" s="135">
        <f t="shared" ref="AA341:AA345" si="83">Z341/10</f>
        <v>0.57999999999999996</v>
      </c>
      <c r="AB341" s="11">
        <v>6.3</v>
      </c>
      <c r="AC341" s="135">
        <f t="shared" ref="AC341:AC345" si="84">AB341/10</f>
        <v>0.63</v>
      </c>
      <c r="AD341" s="124"/>
      <c r="AE341" s="128"/>
      <c r="AF341" s="124"/>
    </row>
    <row r="342" spans="1:32" ht="15.75" customHeight="1">
      <c r="A342" s="10" t="s">
        <v>27</v>
      </c>
      <c r="B342" s="10">
        <v>2021</v>
      </c>
      <c r="C342" s="12" t="s">
        <v>28</v>
      </c>
      <c r="D342" s="122">
        <v>0</v>
      </c>
      <c r="E342" s="11">
        <v>1</v>
      </c>
      <c r="F342" s="11">
        <v>67</v>
      </c>
      <c r="G342" s="11" t="s">
        <v>275</v>
      </c>
      <c r="H342" s="11" t="s">
        <v>311</v>
      </c>
      <c r="I342" s="11" t="s">
        <v>174</v>
      </c>
      <c r="J342" s="142" t="s">
        <v>289</v>
      </c>
      <c r="K342" s="11" t="s">
        <v>9</v>
      </c>
      <c r="L342" s="11" t="s">
        <v>147</v>
      </c>
      <c r="M342" s="11" t="s">
        <v>312</v>
      </c>
      <c r="N342" s="11">
        <v>24</v>
      </c>
      <c r="O342" s="11" t="s">
        <v>24</v>
      </c>
      <c r="P342" s="11">
        <v>1</v>
      </c>
      <c r="Q342" s="11" t="s">
        <v>171</v>
      </c>
      <c r="R342" s="11">
        <v>0.5</v>
      </c>
      <c r="S342" s="11">
        <v>1</v>
      </c>
      <c r="T342" s="124">
        <f t="shared" si="82"/>
        <v>208</v>
      </c>
      <c r="U342" s="11">
        <v>82</v>
      </c>
      <c r="V342" s="103">
        <f t="shared" si="68"/>
        <v>41</v>
      </c>
      <c r="W342" s="103">
        <f t="shared" si="69"/>
        <v>0.5</v>
      </c>
      <c r="X342" s="130" t="s">
        <v>188</v>
      </c>
      <c r="Y342" s="130" t="s">
        <v>207</v>
      </c>
      <c r="Z342" s="11">
        <v>7.4</v>
      </c>
      <c r="AA342" s="135">
        <f t="shared" si="83"/>
        <v>0.74</v>
      </c>
      <c r="AB342" s="11">
        <v>8</v>
      </c>
      <c r="AC342" s="135">
        <f t="shared" si="84"/>
        <v>0.8</v>
      </c>
      <c r="AD342" s="124"/>
      <c r="AE342" s="128"/>
      <c r="AF342" s="124"/>
    </row>
    <row r="343" spans="1:32" ht="15.75" customHeight="1">
      <c r="A343" s="10" t="s">
        <v>27</v>
      </c>
      <c r="B343" s="10">
        <v>2021</v>
      </c>
      <c r="C343" s="12" t="s">
        <v>28</v>
      </c>
      <c r="D343" s="122">
        <v>0</v>
      </c>
      <c r="E343" s="11">
        <v>1</v>
      </c>
      <c r="F343" s="11">
        <v>67</v>
      </c>
      <c r="G343" s="11" t="s">
        <v>275</v>
      </c>
      <c r="H343" s="11" t="s">
        <v>311</v>
      </c>
      <c r="I343" s="11" t="s">
        <v>174</v>
      </c>
      <c r="J343" s="142" t="s">
        <v>289</v>
      </c>
      <c r="K343" s="11" t="s">
        <v>9</v>
      </c>
      <c r="L343" s="11" t="s">
        <v>147</v>
      </c>
      <c r="M343" s="11" t="s">
        <v>312</v>
      </c>
      <c r="N343" s="11">
        <v>24</v>
      </c>
      <c r="O343" s="11" t="s">
        <v>24</v>
      </c>
      <c r="P343" s="11">
        <v>1</v>
      </c>
      <c r="Q343" s="11" t="s">
        <v>171</v>
      </c>
      <c r="R343" s="11">
        <v>0.5</v>
      </c>
      <c r="S343" s="11">
        <v>1</v>
      </c>
      <c r="T343" s="124">
        <f t="shared" si="82"/>
        <v>208</v>
      </c>
      <c r="U343" s="11">
        <v>82</v>
      </c>
      <c r="V343" s="103">
        <f t="shared" si="68"/>
        <v>41</v>
      </c>
      <c r="W343" s="103">
        <f t="shared" si="69"/>
        <v>0.5</v>
      </c>
      <c r="X343" s="130" t="s">
        <v>188</v>
      </c>
      <c r="Y343" s="130" t="s">
        <v>208</v>
      </c>
      <c r="Z343" s="11">
        <v>6.5</v>
      </c>
      <c r="AA343" s="135">
        <f t="shared" si="83"/>
        <v>0.65</v>
      </c>
      <c r="AB343" s="11">
        <v>7.1</v>
      </c>
      <c r="AC343" s="135">
        <f t="shared" si="84"/>
        <v>0.71</v>
      </c>
      <c r="AD343" s="124"/>
      <c r="AE343" s="128"/>
      <c r="AF343" s="124"/>
    </row>
    <row r="344" spans="1:32" ht="15.75" customHeight="1">
      <c r="A344" s="10" t="s">
        <v>27</v>
      </c>
      <c r="B344" s="10">
        <v>2021</v>
      </c>
      <c r="C344" s="12" t="s">
        <v>28</v>
      </c>
      <c r="D344" s="122">
        <v>0</v>
      </c>
      <c r="E344" s="11">
        <v>1</v>
      </c>
      <c r="F344" s="11">
        <v>67</v>
      </c>
      <c r="G344" s="11" t="s">
        <v>275</v>
      </c>
      <c r="H344" s="11" t="s">
        <v>311</v>
      </c>
      <c r="I344" s="11" t="s">
        <v>174</v>
      </c>
      <c r="J344" s="142" t="s">
        <v>289</v>
      </c>
      <c r="K344" s="11" t="s">
        <v>9</v>
      </c>
      <c r="L344" s="11" t="s">
        <v>147</v>
      </c>
      <c r="M344" s="11" t="s">
        <v>312</v>
      </c>
      <c r="N344" s="11">
        <v>24</v>
      </c>
      <c r="O344" s="11" t="s">
        <v>24</v>
      </c>
      <c r="P344" s="11">
        <v>1</v>
      </c>
      <c r="Q344" s="11" t="s">
        <v>171</v>
      </c>
      <c r="R344" s="11">
        <v>0.5</v>
      </c>
      <c r="S344" s="11">
        <v>1</v>
      </c>
      <c r="T344" s="124">
        <f t="shared" si="82"/>
        <v>208</v>
      </c>
      <c r="U344" s="11">
        <v>82</v>
      </c>
      <c r="V344" s="103">
        <f t="shared" si="68"/>
        <v>41</v>
      </c>
      <c r="W344" s="103">
        <f t="shared" si="69"/>
        <v>0.5</v>
      </c>
      <c r="X344" s="130" t="s">
        <v>188</v>
      </c>
      <c r="Y344" s="130" t="s">
        <v>209</v>
      </c>
      <c r="Z344" s="11">
        <v>5.2</v>
      </c>
      <c r="AA344" s="135">
        <f t="shared" si="83"/>
        <v>0.52</v>
      </c>
      <c r="AB344" s="11">
        <v>7.5</v>
      </c>
      <c r="AC344" s="135">
        <f t="shared" si="84"/>
        <v>0.75</v>
      </c>
      <c r="AD344" s="124"/>
      <c r="AE344" s="128"/>
      <c r="AF344" s="124"/>
    </row>
    <row r="345" spans="1:32" ht="15.75" customHeight="1">
      <c r="A345" s="10" t="s">
        <v>27</v>
      </c>
      <c r="B345" s="10">
        <v>2021</v>
      </c>
      <c r="C345" s="12" t="s">
        <v>28</v>
      </c>
      <c r="D345" s="122">
        <v>0</v>
      </c>
      <c r="E345" s="11">
        <v>1</v>
      </c>
      <c r="F345" s="11">
        <v>67</v>
      </c>
      <c r="G345" s="11" t="s">
        <v>275</v>
      </c>
      <c r="H345" s="11" t="s">
        <v>311</v>
      </c>
      <c r="I345" s="11" t="s">
        <v>174</v>
      </c>
      <c r="J345" s="142" t="s">
        <v>289</v>
      </c>
      <c r="K345" s="11" t="s">
        <v>9</v>
      </c>
      <c r="L345" s="11" t="s">
        <v>147</v>
      </c>
      <c r="M345" s="11" t="s">
        <v>312</v>
      </c>
      <c r="N345" s="11">
        <v>24</v>
      </c>
      <c r="O345" s="11" t="s">
        <v>24</v>
      </c>
      <c r="P345" s="11">
        <v>1</v>
      </c>
      <c r="Q345" s="11" t="s">
        <v>171</v>
      </c>
      <c r="R345" s="11">
        <v>0.5</v>
      </c>
      <c r="S345" s="11">
        <v>1</v>
      </c>
      <c r="T345" s="124">
        <f t="shared" si="82"/>
        <v>208</v>
      </c>
      <c r="U345" s="11">
        <v>82</v>
      </c>
      <c r="V345" s="103">
        <f t="shared" si="68"/>
        <v>41</v>
      </c>
      <c r="W345" s="103">
        <f t="shared" si="69"/>
        <v>0.5</v>
      </c>
      <c r="X345" s="130" t="s">
        <v>188</v>
      </c>
      <c r="Y345" s="130" t="s">
        <v>210</v>
      </c>
      <c r="Z345" s="11">
        <v>3.6</v>
      </c>
      <c r="AA345" s="135">
        <f t="shared" si="83"/>
        <v>0.36</v>
      </c>
      <c r="AB345" s="11">
        <v>7.1</v>
      </c>
      <c r="AC345" s="135">
        <f t="shared" si="84"/>
        <v>0.71</v>
      </c>
      <c r="AD345" s="124"/>
      <c r="AE345" s="128"/>
      <c r="AF345" s="124"/>
    </row>
    <row r="346" spans="1:32" ht="15.75" customHeight="1">
      <c r="A346" s="10" t="s">
        <v>27</v>
      </c>
      <c r="B346" s="10">
        <v>2021</v>
      </c>
      <c r="C346" s="12" t="s">
        <v>28</v>
      </c>
      <c r="D346" s="122">
        <v>0</v>
      </c>
      <c r="E346" s="11">
        <v>1</v>
      </c>
      <c r="F346" s="11">
        <v>67</v>
      </c>
      <c r="G346" s="11" t="s">
        <v>275</v>
      </c>
      <c r="H346" s="11" t="s">
        <v>311</v>
      </c>
      <c r="I346" s="11" t="s">
        <v>174</v>
      </c>
      <c r="J346" s="142" t="s">
        <v>289</v>
      </c>
      <c r="K346" s="11" t="s">
        <v>9</v>
      </c>
      <c r="L346" s="11" t="s">
        <v>147</v>
      </c>
      <c r="M346" s="11" t="s">
        <v>312</v>
      </c>
      <c r="N346" s="11">
        <v>24</v>
      </c>
      <c r="O346" s="11" t="s">
        <v>24</v>
      </c>
      <c r="P346" s="11">
        <v>1</v>
      </c>
      <c r="Q346" s="11" t="s">
        <v>171</v>
      </c>
      <c r="R346" s="11">
        <v>0.5</v>
      </c>
      <c r="S346" s="11">
        <v>1</v>
      </c>
      <c r="T346" s="124">
        <f t="shared" si="82"/>
        <v>208</v>
      </c>
      <c r="U346" s="11">
        <v>82</v>
      </c>
      <c r="V346" s="103">
        <f t="shared" si="68"/>
        <v>41</v>
      </c>
      <c r="W346" s="103">
        <f t="shared" si="69"/>
        <v>0.5</v>
      </c>
      <c r="X346" s="130" t="s">
        <v>188</v>
      </c>
      <c r="Y346" s="130" t="s">
        <v>293</v>
      </c>
      <c r="Z346" s="11">
        <v>65</v>
      </c>
      <c r="AA346" s="135">
        <f>Z346/100</f>
        <v>0.65</v>
      </c>
      <c r="AB346" s="11">
        <v>6.1</v>
      </c>
      <c r="AC346" s="135">
        <f>AB346/100</f>
        <v>6.0999999999999999E-2</v>
      </c>
      <c r="AD346" s="124"/>
      <c r="AE346" s="128"/>
      <c r="AF346" s="124"/>
    </row>
    <row r="347" spans="1:32" ht="15.75" customHeight="1">
      <c r="A347" s="85" t="s">
        <v>46</v>
      </c>
      <c r="B347" s="85">
        <v>2016</v>
      </c>
      <c r="C347" s="85" t="s">
        <v>47</v>
      </c>
      <c r="D347" s="122">
        <v>0</v>
      </c>
      <c r="E347" s="11">
        <v>1</v>
      </c>
      <c r="F347" s="51">
        <v>48</v>
      </c>
      <c r="G347" s="11"/>
      <c r="H347" s="16" t="s">
        <v>159</v>
      </c>
      <c r="I347" s="16" t="s">
        <v>195</v>
      </c>
      <c r="J347" s="142"/>
      <c r="K347" s="11" t="s">
        <v>196</v>
      </c>
      <c r="L347" s="11"/>
      <c r="M347" s="11"/>
      <c r="N347" s="47">
        <v>36</v>
      </c>
      <c r="O347" s="11" t="s">
        <v>24</v>
      </c>
      <c r="P347" s="11">
        <v>1</v>
      </c>
      <c r="Q347" s="11" t="s">
        <v>171</v>
      </c>
      <c r="R347" s="16">
        <v>0.75</v>
      </c>
      <c r="S347" s="85"/>
      <c r="T347" s="87">
        <f t="shared" ref="T347:T353" si="85">9/7</f>
        <v>1.2857142857142858</v>
      </c>
      <c r="U347" s="16">
        <v>9</v>
      </c>
      <c r="V347" s="13">
        <f t="shared" si="68"/>
        <v>6.75</v>
      </c>
      <c r="W347" s="13">
        <f t="shared" ref="W347:W353" si="86">V347/T347</f>
        <v>5.25</v>
      </c>
      <c r="X347" s="16" t="s">
        <v>188</v>
      </c>
      <c r="Y347" s="147" t="s">
        <v>190</v>
      </c>
      <c r="Z347" s="16">
        <v>12</v>
      </c>
      <c r="AA347" s="88">
        <v>0.6</v>
      </c>
      <c r="AB347" s="16">
        <v>16</v>
      </c>
      <c r="AC347" s="135">
        <v>0.8</v>
      </c>
      <c r="AD347" s="124"/>
      <c r="AE347" s="128"/>
      <c r="AF347" s="124"/>
    </row>
    <row r="348" spans="1:32" ht="15.75" customHeight="1">
      <c r="A348" s="85" t="s">
        <v>46</v>
      </c>
      <c r="B348" s="85">
        <v>2016</v>
      </c>
      <c r="C348" s="85" t="s">
        <v>47</v>
      </c>
      <c r="D348" s="122">
        <v>0</v>
      </c>
      <c r="E348" s="11">
        <v>1</v>
      </c>
      <c r="F348" s="51">
        <v>48</v>
      </c>
      <c r="G348" s="11"/>
      <c r="H348" s="16" t="s">
        <v>159</v>
      </c>
      <c r="I348" s="16" t="s">
        <v>195</v>
      </c>
      <c r="J348" s="142"/>
      <c r="K348" s="11" t="s">
        <v>196</v>
      </c>
      <c r="L348" s="11"/>
      <c r="M348" s="11"/>
      <c r="N348" s="47">
        <v>36</v>
      </c>
      <c r="O348" s="11" t="s">
        <v>24</v>
      </c>
      <c r="P348" s="11">
        <v>1</v>
      </c>
      <c r="Q348" s="11" t="s">
        <v>171</v>
      </c>
      <c r="R348" s="16">
        <v>0.75</v>
      </c>
      <c r="S348" s="85"/>
      <c r="T348" s="87">
        <f t="shared" si="85"/>
        <v>1.2857142857142858</v>
      </c>
      <c r="U348" s="16">
        <v>9</v>
      </c>
      <c r="V348" s="13">
        <f t="shared" si="68"/>
        <v>6.75</v>
      </c>
      <c r="W348" s="13">
        <f t="shared" si="86"/>
        <v>5.25</v>
      </c>
      <c r="X348" s="16" t="s">
        <v>188</v>
      </c>
      <c r="Y348" s="16" t="s">
        <v>143</v>
      </c>
      <c r="Z348" s="16">
        <v>7.95</v>
      </c>
      <c r="AA348" s="88">
        <v>0.79500000000000004</v>
      </c>
      <c r="AB348" s="16">
        <v>8.85</v>
      </c>
      <c r="AC348" s="135">
        <v>0.88500000000000001</v>
      </c>
      <c r="AD348" s="124"/>
      <c r="AE348" s="128"/>
      <c r="AF348" s="124"/>
    </row>
    <row r="349" spans="1:32" ht="15.75" customHeight="1">
      <c r="A349" s="85" t="s">
        <v>46</v>
      </c>
      <c r="B349" s="85">
        <v>2016</v>
      </c>
      <c r="C349" s="85" t="s">
        <v>47</v>
      </c>
      <c r="D349" s="122">
        <v>0</v>
      </c>
      <c r="E349" s="11">
        <v>1</v>
      </c>
      <c r="F349" s="51">
        <v>48</v>
      </c>
      <c r="G349" s="11"/>
      <c r="H349" s="16" t="s">
        <v>159</v>
      </c>
      <c r="I349" s="16" t="s">
        <v>195</v>
      </c>
      <c r="J349" s="142"/>
      <c r="K349" s="11" t="s">
        <v>196</v>
      </c>
      <c r="L349" s="11"/>
      <c r="M349" s="11"/>
      <c r="N349" s="47">
        <v>36</v>
      </c>
      <c r="O349" s="11" t="s">
        <v>24</v>
      </c>
      <c r="P349" s="11">
        <v>1</v>
      </c>
      <c r="Q349" s="11" t="s">
        <v>171</v>
      </c>
      <c r="R349" s="16">
        <v>0.75</v>
      </c>
      <c r="S349" s="85"/>
      <c r="T349" s="87">
        <f t="shared" si="85"/>
        <v>1.2857142857142858</v>
      </c>
      <c r="U349" s="16">
        <v>9</v>
      </c>
      <c r="V349" s="13">
        <f t="shared" si="68"/>
        <v>6.75</v>
      </c>
      <c r="W349" s="13">
        <f t="shared" si="86"/>
        <v>5.25</v>
      </c>
      <c r="X349" s="16" t="s">
        <v>188</v>
      </c>
      <c r="Y349" s="16" t="s">
        <v>165</v>
      </c>
      <c r="Z349" s="16">
        <v>7.6</v>
      </c>
      <c r="AA349" s="88">
        <v>0.76</v>
      </c>
      <c r="AB349" s="16">
        <v>8.4</v>
      </c>
      <c r="AC349" s="135">
        <v>0.84000000000000008</v>
      </c>
      <c r="AD349" s="124"/>
      <c r="AE349" s="128"/>
      <c r="AF349" s="124"/>
    </row>
    <row r="350" spans="1:32" ht="15.75" customHeight="1">
      <c r="A350" s="85" t="s">
        <v>46</v>
      </c>
      <c r="B350" s="85">
        <v>2016</v>
      </c>
      <c r="C350" s="85" t="s">
        <v>47</v>
      </c>
      <c r="D350" s="122">
        <v>0</v>
      </c>
      <c r="E350" s="11">
        <v>1</v>
      </c>
      <c r="F350" s="51">
        <v>48</v>
      </c>
      <c r="G350" s="11"/>
      <c r="H350" s="16" t="s">
        <v>159</v>
      </c>
      <c r="I350" s="16" t="s">
        <v>195</v>
      </c>
      <c r="J350" s="142"/>
      <c r="K350" s="11" t="s">
        <v>196</v>
      </c>
      <c r="L350" s="11"/>
      <c r="M350" s="11"/>
      <c r="N350" s="47">
        <v>36</v>
      </c>
      <c r="O350" s="11" t="s">
        <v>24</v>
      </c>
      <c r="P350" s="11">
        <v>1</v>
      </c>
      <c r="Q350" s="11" t="s">
        <v>171</v>
      </c>
      <c r="R350" s="16">
        <v>0.75</v>
      </c>
      <c r="S350" s="85"/>
      <c r="T350" s="87">
        <f t="shared" si="85"/>
        <v>1.2857142857142858</v>
      </c>
      <c r="U350" s="16">
        <v>9</v>
      </c>
      <c r="V350" s="13">
        <f t="shared" si="68"/>
        <v>6.75</v>
      </c>
      <c r="W350" s="13">
        <f t="shared" si="86"/>
        <v>5.25</v>
      </c>
      <c r="X350" s="16" t="s">
        <v>188</v>
      </c>
      <c r="Y350" s="16" t="s">
        <v>181</v>
      </c>
      <c r="Z350" s="16">
        <v>3.7</v>
      </c>
      <c r="AA350" s="88">
        <v>0.37</v>
      </c>
      <c r="AB350" s="16">
        <v>5</v>
      </c>
      <c r="AC350" s="135">
        <v>0.5</v>
      </c>
      <c r="AD350" s="124"/>
      <c r="AE350" s="128"/>
      <c r="AF350" s="124"/>
    </row>
    <row r="351" spans="1:32" ht="15.75" customHeight="1">
      <c r="A351" s="85" t="s">
        <v>46</v>
      </c>
      <c r="B351" s="85">
        <v>2016</v>
      </c>
      <c r="C351" s="85" t="s">
        <v>47</v>
      </c>
      <c r="D351" s="122">
        <v>0</v>
      </c>
      <c r="E351" s="11">
        <v>1</v>
      </c>
      <c r="F351" s="51">
        <v>48</v>
      </c>
      <c r="G351" s="11"/>
      <c r="H351" s="16" t="s">
        <v>159</v>
      </c>
      <c r="I351" s="16" t="s">
        <v>195</v>
      </c>
      <c r="J351" s="142"/>
      <c r="K351" s="11" t="s">
        <v>196</v>
      </c>
      <c r="L351" s="11"/>
      <c r="M351" s="11"/>
      <c r="N351" s="47">
        <v>36</v>
      </c>
      <c r="O351" s="11" t="s">
        <v>24</v>
      </c>
      <c r="P351" s="11">
        <v>1</v>
      </c>
      <c r="Q351" s="11" t="s">
        <v>171</v>
      </c>
      <c r="R351" s="16">
        <v>0.75</v>
      </c>
      <c r="S351" s="85"/>
      <c r="T351" s="87">
        <f t="shared" si="85"/>
        <v>1.2857142857142858</v>
      </c>
      <c r="U351" s="16">
        <v>9</v>
      </c>
      <c r="V351" s="13">
        <f t="shared" si="68"/>
        <v>6.75</v>
      </c>
      <c r="W351" s="13">
        <f t="shared" si="86"/>
        <v>5.25</v>
      </c>
      <c r="X351" s="16" t="s">
        <v>188</v>
      </c>
      <c r="Y351" s="16" t="s">
        <v>199</v>
      </c>
      <c r="Z351" s="16">
        <v>7.6</v>
      </c>
      <c r="AA351" s="88">
        <v>0.76</v>
      </c>
      <c r="AB351" s="16">
        <v>7.5</v>
      </c>
      <c r="AC351" s="135">
        <v>0.75</v>
      </c>
      <c r="AD351" s="124"/>
      <c r="AE351" s="128"/>
      <c r="AF351" s="124"/>
    </row>
    <row r="352" spans="1:32" ht="15.75" customHeight="1">
      <c r="A352" s="85" t="s">
        <v>46</v>
      </c>
      <c r="B352" s="85">
        <v>2016</v>
      </c>
      <c r="C352" s="85" t="s">
        <v>47</v>
      </c>
      <c r="D352" s="122">
        <v>0</v>
      </c>
      <c r="E352" s="11">
        <v>1</v>
      </c>
      <c r="F352" s="51">
        <v>48</v>
      </c>
      <c r="G352" s="11"/>
      <c r="H352" s="16" t="s">
        <v>159</v>
      </c>
      <c r="I352" s="16" t="s">
        <v>195</v>
      </c>
      <c r="J352" s="142"/>
      <c r="K352" s="11" t="s">
        <v>196</v>
      </c>
      <c r="L352" s="11"/>
      <c r="M352" s="11"/>
      <c r="N352" s="47">
        <v>36</v>
      </c>
      <c r="O352" s="11" t="s">
        <v>24</v>
      </c>
      <c r="P352" s="11">
        <v>1</v>
      </c>
      <c r="Q352" s="11" t="s">
        <v>171</v>
      </c>
      <c r="R352" s="16">
        <v>0.75</v>
      </c>
      <c r="S352" s="85"/>
      <c r="T352" s="87">
        <f t="shared" si="85"/>
        <v>1.2857142857142858</v>
      </c>
      <c r="U352" s="16">
        <v>9</v>
      </c>
      <c r="V352" s="13">
        <f t="shared" si="68"/>
        <v>6.75</v>
      </c>
      <c r="W352" s="13">
        <f t="shared" si="86"/>
        <v>5.25</v>
      </c>
      <c r="X352" s="16" t="s">
        <v>188</v>
      </c>
      <c r="Y352" s="16" t="s">
        <v>200</v>
      </c>
      <c r="Z352" s="16">
        <v>3.9</v>
      </c>
      <c r="AA352" s="88">
        <v>0.39</v>
      </c>
      <c r="AB352" s="16">
        <v>3.65</v>
      </c>
      <c r="AC352" s="135">
        <v>0.36499999999999999</v>
      </c>
      <c r="AD352" s="124"/>
      <c r="AE352" s="128"/>
      <c r="AF352" s="124"/>
    </row>
    <row r="353" spans="1:32" ht="15.75" customHeight="1">
      <c r="A353" s="85" t="s">
        <v>46</v>
      </c>
      <c r="B353" s="85">
        <v>2016</v>
      </c>
      <c r="C353" s="85" t="s">
        <v>47</v>
      </c>
      <c r="D353" s="122">
        <v>0</v>
      </c>
      <c r="E353" s="11">
        <v>1</v>
      </c>
      <c r="F353" s="51">
        <v>48</v>
      </c>
      <c r="G353" s="11"/>
      <c r="H353" s="16" t="s">
        <v>159</v>
      </c>
      <c r="I353" s="16" t="s">
        <v>195</v>
      </c>
      <c r="J353" s="142"/>
      <c r="K353" s="11" t="s">
        <v>196</v>
      </c>
      <c r="L353" s="11"/>
      <c r="M353" s="11"/>
      <c r="N353" s="47">
        <v>36</v>
      </c>
      <c r="O353" s="11" t="s">
        <v>24</v>
      </c>
      <c r="P353" s="11">
        <v>1</v>
      </c>
      <c r="Q353" s="11" t="s">
        <v>171</v>
      </c>
      <c r="R353" s="16">
        <v>0.75</v>
      </c>
      <c r="S353" s="85"/>
      <c r="T353" s="87">
        <f t="shared" si="85"/>
        <v>1.2857142857142858</v>
      </c>
      <c r="U353" s="16">
        <v>9</v>
      </c>
      <c r="V353" s="13">
        <f t="shared" si="68"/>
        <v>6.75</v>
      </c>
      <c r="W353" s="13">
        <f t="shared" si="86"/>
        <v>5.25</v>
      </c>
      <c r="X353" s="16" t="s">
        <v>188</v>
      </c>
      <c r="Y353" s="16" t="s">
        <v>189</v>
      </c>
      <c r="Z353" s="16">
        <v>62.5</v>
      </c>
      <c r="AA353" s="88">
        <v>0.625</v>
      </c>
      <c r="AB353" s="16">
        <v>76.5</v>
      </c>
      <c r="AC353" s="135">
        <v>0.76500000000000001</v>
      </c>
      <c r="AD353" s="124"/>
      <c r="AE353" s="128"/>
      <c r="AF353" s="124"/>
    </row>
  </sheetData>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STUDIES_ALL</vt:lpstr>
      <vt:lpstr>STUDIES_IPD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TP</cp:lastModifiedBy>
  <dcterms:modified xsi:type="dcterms:W3CDTF">2021-08-28T15:44:00Z</dcterms:modified>
</cp:coreProperties>
</file>