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laleng\Google Drive (thabo.mabuka@afrikanresearchinitiative.com)\ARI Projects\Research Projects\COVID-19 in Africa\Papers\ACMRG\Impact of NPIs\Writing Submissions\Data\"/>
    </mc:Choice>
  </mc:AlternateContent>
  <xr:revisionPtr revIDLastSave="0" documentId="13_ncr:1_{8D677544-3447-432E-A7C3-8A60C282C7F5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Excess Death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2" l="1"/>
  <c r="Q12" i="2"/>
  <c r="R7" i="2"/>
  <c r="S7" i="2" s="1"/>
  <c r="AC18" i="2"/>
  <c r="AC17" i="2"/>
  <c r="AC16" i="2"/>
  <c r="R12" i="2"/>
  <c r="S12" i="2" s="1"/>
  <c r="R11" i="2"/>
  <c r="S11" i="2" s="1"/>
  <c r="Q11" i="2"/>
  <c r="R6" i="2"/>
  <c r="S6" i="2" s="1"/>
  <c r="Q6" i="2"/>
  <c r="AD16" i="2" l="1"/>
  <c r="U6" i="2"/>
  <c r="V11" i="2"/>
  <c r="Q13" i="2"/>
  <c r="V12" i="2"/>
  <c r="U12" i="2"/>
  <c r="R13" i="2"/>
  <c r="S13" i="2" s="1"/>
  <c r="U13" i="2" s="1"/>
  <c r="R8" i="2"/>
  <c r="S8" i="2" s="1"/>
  <c r="Q8" i="2"/>
  <c r="V6" i="2"/>
  <c r="U11" i="2"/>
  <c r="AD18" i="2" l="1"/>
  <c r="V8" i="2"/>
  <c r="U8" i="2"/>
  <c r="V13" i="2"/>
  <c r="AD17" i="2"/>
  <c r="V7" i="2"/>
  <c r="U7" i="2"/>
</calcChain>
</file>

<file path=xl/sharedStrings.xml><?xml version="1.0" encoding="utf-8"?>
<sst xmlns="http://schemas.openxmlformats.org/spreadsheetml/2006/main" count="61" uniqueCount="46">
  <si>
    <t>South Africa Excess Deaths</t>
  </si>
  <si>
    <t>(SAMRC, 2020)</t>
  </si>
  <si>
    <t>https://www.samrc.ac.za/reports/report-weekly-deaths-south-africa?bc=254</t>
  </si>
  <si>
    <t>Estimated Deaths Of Persons 1+ Years</t>
  </si>
  <si>
    <t xml:space="preserve">Yearly Week </t>
  </si>
  <si>
    <t xml:space="preserve">Week start Date </t>
  </si>
  <si>
    <t>All Cause</t>
  </si>
  <si>
    <t xml:space="preserve">Natural </t>
  </si>
  <si>
    <t xml:space="preserve">Unnatural </t>
  </si>
  <si>
    <t>Excess Deaths (Natural)</t>
  </si>
  <si>
    <t>P Scores</t>
  </si>
  <si>
    <t>Excess (Natural) to Natural Deaths (%)</t>
  </si>
  <si>
    <t xml:space="preserve">Weekly Reported COVID-19 Deaths </t>
  </si>
  <si>
    <t>Unreported Excess Deaths (Natural) to COVID-19 Death Ratio</t>
  </si>
  <si>
    <t>Cumulative Natural Deaths</t>
  </si>
  <si>
    <t>Cumulative Excess Deaths</t>
  </si>
  <si>
    <t>Cumulative COVID-19 Deaths</t>
  </si>
  <si>
    <t>Epidemic Day</t>
  </si>
  <si>
    <t>First Epidemic Wave</t>
  </si>
  <si>
    <t>5 Mar 2020 to 27 Sept 2020</t>
  </si>
  <si>
    <t>Parameter</t>
  </si>
  <si>
    <t>Mean</t>
  </si>
  <si>
    <t>STDev</t>
  </si>
  <si>
    <t>SE</t>
  </si>
  <si>
    <t>P-Value</t>
  </si>
  <si>
    <t>CI-Lower</t>
  </si>
  <si>
    <t>CI-Upper</t>
  </si>
  <si>
    <t>Weekly Excess Deaths</t>
  </si>
  <si>
    <t>Excess Deaths (Natural) to COVID-19 Death Ratio</t>
  </si>
  <si>
    <t>Second Epidemic Wave</t>
  </si>
  <si>
    <t>1 Oct 2020-</t>
  </si>
  <si>
    <t>Alpha</t>
  </si>
  <si>
    <t>Variance 1</t>
  </si>
  <si>
    <t>Variance 2</t>
  </si>
  <si>
    <t>Observations 1</t>
  </si>
  <si>
    <t>Observations 2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</si>
  <si>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</si>
  <si>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</si>
  <si>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</si>
  <si>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</si>
  <si>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</si>
  <si>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</si>
  <si>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</si>
  <si>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Stats sf difference</t>
  </si>
  <si>
    <t>Difference between means</t>
  </si>
  <si>
    <t xml:space="preserve">1 January - 15 December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</si>
</sst>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0" xfId="0" applyFont="1" applyFill="1"/>
    <xf numFmtId="0" fontId="5" fillId="0" borderId="0" xfId="0" applyFont="1"/>
    <xf numFmtId="0" fontId="4" fillId="0" borderId="0" xfId="1"/>
    <xf numFmtId="2" fontId="0" fillId="0" borderId="0" xfId="0" applyNumberFormat="1"/>
    <xf numFmtId="0" fontId="1" fillId="0" borderId="0" xfId="0" applyFont="1"/>
    <xf numFmtId="0" fontId="1" fillId="3" borderId="3" xfId="0" applyFont="1" applyFill="1" applyBorder="1"/>
    <xf numFmtId="2" fontId="1" fillId="3" borderId="3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0" borderId="0" xfId="0" applyFont="1"/>
    <xf numFmtId="0" fontId="6" fillId="4" borderId="3" xfId="0" applyFont="1" applyFill="1" applyBorder="1"/>
    <xf numFmtId="15" fontId="6" fillId="4" borderId="3" xfId="0" applyNumberFormat="1" applyFont="1" applyFill="1" applyBorder="1"/>
    <xf numFmtId="1" fontId="6" fillId="4" borderId="3" xfId="0" applyNumberFormat="1" applyFont="1" applyFill="1" applyBorder="1"/>
    <xf numFmtId="0" fontId="3" fillId="4" borderId="3" xfId="0" applyFont="1" applyFill="1" applyBorder="1"/>
    <xf numFmtId="2" fontId="3" fillId="4" borderId="3" xfId="0" applyNumberFormat="1" applyFont="1" applyFill="1" applyBorder="1"/>
    <xf numFmtId="1" fontId="3" fillId="4" borderId="3" xfId="0" applyNumberFormat="1" applyFont="1" applyFill="1" applyBorder="1"/>
    <xf numFmtId="0" fontId="1" fillId="4" borderId="3" xfId="0" applyFont="1" applyFill="1" applyBorder="1"/>
    <xf numFmtId="0" fontId="3" fillId="4" borderId="6" xfId="0" applyFont="1" applyFill="1" applyBorder="1"/>
    <xf numFmtId="0" fontId="3" fillId="4" borderId="5" xfId="0" applyFont="1" applyFill="1" applyBorder="1"/>
    <xf numFmtId="0" fontId="3" fillId="4" borderId="4" xfId="0" applyFont="1" applyFill="1" applyBorder="1"/>
    <xf numFmtId="3" fontId="3" fillId="4" borderId="3" xfId="0" applyNumberFormat="1" applyFont="1" applyFill="1" applyBorder="1"/>
    <xf numFmtId="0" fontId="3" fillId="4" borderId="7" xfId="0" applyFont="1" applyFill="1" applyBorder="1"/>
    <xf numFmtId="1" fontId="3" fillId="4" borderId="8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3" fillId="4" borderId="8" xfId="0" applyFont="1" applyFill="1" applyBorder="1"/>
    <xf numFmtId="2" fontId="3" fillId="4" borderId="8" xfId="0" applyNumberFormat="1" applyFont="1" applyFill="1" applyBorder="1" applyAlignment="1">
      <alignment horizontal="center"/>
    </xf>
    <xf numFmtId="2" fontId="3" fillId="4" borderId="8" xfId="0" applyNumberFormat="1" applyFont="1" applyFill="1" applyBorder="1"/>
    <xf numFmtId="165" fontId="3" fillId="4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 applyAlignment="1">
      <alignment horizontal="center"/>
    </xf>
    <xf numFmtId="166" fontId="3" fillId="4" borderId="13" xfId="0" applyNumberFormat="1" applyFont="1" applyFill="1" applyBorder="1" applyAlignment="1">
      <alignment horizontal="center"/>
    </xf>
    <xf numFmtId="1" fontId="3" fillId="4" borderId="6" xfId="0" applyNumberFormat="1" applyFont="1" applyFill="1" applyBorder="1"/>
    <xf numFmtId="0" fontId="3" fillId="4" borderId="14" xfId="0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4" fontId="3" fillId="4" borderId="3" xfId="0" applyNumberFormat="1" applyFont="1" applyFill="1" applyBorder="1"/>
    <xf numFmtId="0" fontId="3" fillId="4" borderId="15" xfId="0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2" fontId="3" fillId="4" borderId="16" xfId="0" applyNumberFormat="1" applyFont="1" applyFill="1" applyBorder="1"/>
    <xf numFmtId="0" fontId="3" fillId="4" borderId="17" xfId="0" applyFont="1" applyFill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/>
    </xf>
    <xf numFmtId="0" fontId="6" fillId="5" borderId="3" xfId="0" applyFont="1" applyFill="1" applyBorder="1"/>
    <xf numFmtId="15" fontId="6" fillId="5" borderId="3" xfId="0" applyNumberFormat="1" applyFont="1" applyFill="1" applyBorder="1"/>
    <xf numFmtId="1" fontId="6" fillId="5" borderId="3" xfId="0" applyNumberFormat="1" applyFont="1" applyFill="1" applyBorder="1"/>
    <xf numFmtId="1" fontId="3" fillId="5" borderId="3" xfId="0" applyNumberFormat="1" applyFont="1" applyFill="1" applyBorder="1"/>
    <xf numFmtId="0" fontId="3" fillId="5" borderId="3" xfId="0" applyFont="1" applyFill="1" applyBorder="1"/>
    <xf numFmtId="2" fontId="3" fillId="5" borderId="3" xfId="0" applyNumberFormat="1" applyFont="1" applyFill="1" applyBorder="1"/>
    <xf numFmtId="1" fontId="3" fillId="5" borderId="6" xfId="0" applyNumberFormat="1" applyFont="1" applyFill="1" applyBorder="1"/>
    <xf numFmtId="0" fontId="6" fillId="6" borderId="3" xfId="0" applyFont="1" applyFill="1" applyBorder="1"/>
    <xf numFmtId="15" fontId="6" fillId="6" borderId="3" xfId="0" applyNumberFormat="1" applyFont="1" applyFill="1" applyBorder="1"/>
    <xf numFmtId="1" fontId="6" fillId="6" borderId="3" xfId="0" applyNumberFormat="1" applyFont="1" applyFill="1" applyBorder="1"/>
    <xf numFmtId="1" fontId="3" fillId="6" borderId="3" xfId="0" applyNumberFormat="1" applyFont="1" applyFill="1" applyBorder="1"/>
    <xf numFmtId="2" fontId="3" fillId="6" borderId="3" xfId="0" applyNumberFormat="1" applyFont="1" applyFill="1" applyBorder="1"/>
    <xf numFmtId="0" fontId="3" fillId="6" borderId="3" xfId="0" applyFont="1" applyFill="1" applyBorder="1"/>
    <xf numFmtId="0" fontId="8" fillId="4" borderId="3" xfId="0" applyFont="1" applyFill="1" applyBorder="1" applyAlignment="1">
      <alignment horizontal="left"/>
    </xf>
    <xf numFmtId="3" fontId="1" fillId="4" borderId="3" xfId="0" applyNumberFormat="1" applyFont="1" applyFill="1" applyBorder="1"/>
    <xf numFmtId="2" fontId="1" fillId="4" borderId="3" xfId="0" applyNumberFormat="1" applyFont="1" applyFill="1" applyBorder="1"/>
    <xf numFmtId="0" fontId="1" fillId="4" borderId="10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9" fillId="0" borderId="18" xfId="0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2" fontId="9" fillId="0" borderId="25" xfId="0" applyNumberFormat="1" applyFont="1" applyFill="1" applyBorder="1" applyAlignment="1">
      <alignment horizontal="center" vertical="center"/>
    </xf>
    <xf numFmtId="165" fontId="9" fillId="0" borderId="25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2" fontId="9" fillId="0" borderId="24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1" defaultTableStyle="TableStyleMedium2" defaultPivotStyle="PivotStyleLight16">
    <tableStyle name="Invisible" pivot="0" table="0" count="0" xr9:uid="{6D4B75D8-5BD7-454D-87A7-185A2EA493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South African Cumulative COVID-19 and Excess (Natural) Weekly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33838767892109E-2"/>
          <c:y val="8.242154543772208E-2"/>
          <c:w val="0.8920306385213026"/>
          <c:h val="0.75062804152230844"/>
        </c:manualLayout>
      </c:layout>
      <c:lineChart>
        <c:grouping val="standard"/>
        <c:varyColors val="0"/>
        <c:ser>
          <c:idx val="1"/>
          <c:order val="0"/>
          <c:tx>
            <c:strRef>
              <c:f>'Excess Deaths'!$L$4</c:f>
              <c:strCache>
                <c:ptCount val="1"/>
                <c:pt idx="0">
                  <c:v>Cumulative Excess Deaths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numRef>
              <c:f>'Excess Deaths'!$B$5:$B$45</c:f>
              <c:numCache>
                <c:formatCode>d\-mmm\-yy</c:formatCode>
                <c:ptCount val="41"/>
                <c:pt idx="0">
                  <c:v>43828</c:v>
                </c:pt>
                <c:pt idx="1">
                  <c:v>43835</c:v>
                </c:pt>
                <c:pt idx="2">
                  <c:v>43842</c:v>
                </c:pt>
                <c:pt idx="3">
                  <c:v>43849</c:v>
                </c:pt>
                <c:pt idx="4">
                  <c:v>43856</c:v>
                </c:pt>
                <c:pt idx="5">
                  <c:v>43863</c:v>
                </c:pt>
                <c:pt idx="6">
                  <c:v>43870</c:v>
                </c:pt>
                <c:pt idx="7">
                  <c:v>43877</c:v>
                </c:pt>
                <c:pt idx="8">
                  <c:v>43884</c:v>
                </c:pt>
                <c:pt idx="9">
                  <c:v>43891</c:v>
                </c:pt>
                <c:pt idx="10">
                  <c:v>43898</c:v>
                </c:pt>
                <c:pt idx="11">
                  <c:v>43905</c:v>
                </c:pt>
                <c:pt idx="12">
                  <c:v>43912</c:v>
                </c:pt>
                <c:pt idx="13">
                  <c:v>43919</c:v>
                </c:pt>
                <c:pt idx="14">
                  <c:v>43926</c:v>
                </c:pt>
                <c:pt idx="15">
                  <c:v>43933</c:v>
                </c:pt>
                <c:pt idx="16">
                  <c:v>43940</c:v>
                </c:pt>
                <c:pt idx="17">
                  <c:v>43947</c:v>
                </c:pt>
                <c:pt idx="18">
                  <c:v>43954</c:v>
                </c:pt>
                <c:pt idx="19">
                  <c:v>43961</c:v>
                </c:pt>
                <c:pt idx="20">
                  <c:v>43968</c:v>
                </c:pt>
                <c:pt idx="21">
                  <c:v>43975</c:v>
                </c:pt>
                <c:pt idx="22">
                  <c:v>43982</c:v>
                </c:pt>
                <c:pt idx="23">
                  <c:v>43989</c:v>
                </c:pt>
                <c:pt idx="24">
                  <c:v>43996</c:v>
                </c:pt>
                <c:pt idx="25">
                  <c:v>44003</c:v>
                </c:pt>
                <c:pt idx="26">
                  <c:v>44010</c:v>
                </c:pt>
                <c:pt idx="27">
                  <c:v>44017</c:v>
                </c:pt>
                <c:pt idx="28">
                  <c:v>44024</c:v>
                </c:pt>
                <c:pt idx="29">
                  <c:v>44031</c:v>
                </c:pt>
                <c:pt idx="30">
                  <c:v>44038</c:v>
                </c:pt>
                <c:pt idx="31">
                  <c:v>44045</c:v>
                </c:pt>
                <c:pt idx="32">
                  <c:v>44052</c:v>
                </c:pt>
                <c:pt idx="33">
                  <c:v>44059</c:v>
                </c:pt>
                <c:pt idx="34">
                  <c:v>44066</c:v>
                </c:pt>
                <c:pt idx="35">
                  <c:v>44073</c:v>
                </c:pt>
                <c:pt idx="36">
                  <c:v>44080</c:v>
                </c:pt>
                <c:pt idx="37">
                  <c:v>44087</c:v>
                </c:pt>
                <c:pt idx="38">
                  <c:v>44094</c:v>
                </c:pt>
                <c:pt idx="39">
                  <c:v>44101</c:v>
                </c:pt>
                <c:pt idx="40">
                  <c:v>44108</c:v>
                </c:pt>
              </c:numCache>
            </c:numRef>
          </c:cat>
          <c:val>
            <c:numRef>
              <c:f>'Excess Deaths'!$L$5:$L$45</c:f>
              <c:numCache>
                <c:formatCode>General</c:formatCode>
                <c:ptCount val="41"/>
                <c:pt idx="0">
                  <c:v>788</c:v>
                </c:pt>
                <c:pt idx="1">
                  <c:v>563</c:v>
                </c:pt>
                <c:pt idx="2">
                  <c:v>425</c:v>
                </c:pt>
                <c:pt idx="3">
                  <c:v>633</c:v>
                </c:pt>
                <c:pt idx="4">
                  <c:v>1222</c:v>
                </c:pt>
                <c:pt idx="5">
                  <c:v>1422</c:v>
                </c:pt>
                <c:pt idx="6">
                  <c:v>1786</c:v>
                </c:pt>
                <c:pt idx="7">
                  <c:v>1894</c:v>
                </c:pt>
                <c:pt idx="8">
                  <c:v>1756</c:v>
                </c:pt>
                <c:pt idx="9">
                  <c:v>2178</c:v>
                </c:pt>
                <c:pt idx="10">
                  <c:v>2339</c:v>
                </c:pt>
                <c:pt idx="11">
                  <c:v>2459</c:v>
                </c:pt>
                <c:pt idx="12">
                  <c:v>2459</c:v>
                </c:pt>
                <c:pt idx="13">
                  <c:v>2269</c:v>
                </c:pt>
                <c:pt idx="14">
                  <c:v>2197</c:v>
                </c:pt>
                <c:pt idx="15">
                  <c:v>2029</c:v>
                </c:pt>
                <c:pt idx="16">
                  <c:v>1158</c:v>
                </c:pt>
                <c:pt idx="17">
                  <c:v>566</c:v>
                </c:pt>
                <c:pt idx="18">
                  <c:v>601</c:v>
                </c:pt>
                <c:pt idx="19" formatCode="0">
                  <c:v>644.96228735441127</c:v>
                </c:pt>
                <c:pt idx="20" formatCode="0">
                  <c:v>950.74316718316913</c:v>
                </c:pt>
                <c:pt idx="21" formatCode="0">
                  <c:v>1265.0160957225198</c:v>
                </c:pt>
                <c:pt idx="22" formatCode="0">
                  <c:v>1734.2218986735206</c:v>
                </c:pt>
                <c:pt idx="23" formatCode="0">
                  <c:v>2530.5626304846774</c:v>
                </c:pt>
                <c:pt idx="24" formatCode="0">
                  <c:v>4247.9950752433215</c:v>
                </c:pt>
                <c:pt idx="25" formatCode="0">
                  <c:v>6724.3998642154093</c:v>
                </c:pt>
                <c:pt idx="26" formatCode="0">
                  <c:v>10119.584990628204</c:v>
                </c:pt>
                <c:pt idx="27" formatCode="0">
                  <c:v>14835.917635626933</c:v>
                </c:pt>
                <c:pt idx="28" formatCode="0">
                  <c:v>21288.941254771875</c:v>
                </c:pt>
                <c:pt idx="29" formatCode="0">
                  <c:v>27964.861931980824</c:v>
                </c:pt>
                <c:pt idx="30" formatCode="0">
                  <c:v>33560.01078508106</c:v>
                </c:pt>
                <c:pt idx="31" formatCode="0">
                  <c:v>37568.527301369882</c:v>
                </c:pt>
                <c:pt idx="32" formatCode="0">
                  <c:v>40335.916487690542</c:v>
                </c:pt>
                <c:pt idx="33" formatCode="0">
                  <c:v>42644.612309568707</c:v>
                </c:pt>
                <c:pt idx="34" formatCode="0">
                  <c:v>44220.140352386399</c:v>
                </c:pt>
                <c:pt idx="35" formatCode="0">
                  <c:v>45319.142397080432</c:v>
                </c:pt>
                <c:pt idx="36" formatCode="0">
                  <c:v>45861.788366826644</c:v>
                </c:pt>
                <c:pt idx="37" formatCode="0">
                  <c:v>46212.388925888154</c:v>
                </c:pt>
                <c:pt idx="38" formatCode="0">
                  <c:v>46760.30102741404</c:v>
                </c:pt>
                <c:pt idx="39" formatCode="0">
                  <c:v>47080.573980592497</c:v>
                </c:pt>
                <c:pt idx="40" formatCode="0">
                  <c:v>47744.179076709916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E-441E-A8E2-F4B90604BBA1}"/>
            </c:ext>
          </c:extLst>
        </c:ser>
        <c:ser>
          <c:idx val="0"/>
          <c:order val="1"/>
          <c:tx>
            <c:strRef>
              <c:f>'Excess Deaths'!$M$4</c:f>
              <c:strCache>
                <c:ptCount val="1"/>
                <c:pt idx="0">
                  <c:v>Cumulative COVID-19 Deaths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triang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numRef>
              <c:f>'Excess Deaths'!$B$5:$B$45</c:f>
              <c:numCache>
                <c:formatCode>d\-mmm\-yy</c:formatCode>
                <c:ptCount val="41"/>
                <c:pt idx="0">
                  <c:v>43828</c:v>
                </c:pt>
                <c:pt idx="1">
                  <c:v>43835</c:v>
                </c:pt>
                <c:pt idx="2">
                  <c:v>43842</c:v>
                </c:pt>
                <c:pt idx="3">
                  <c:v>43849</c:v>
                </c:pt>
                <c:pt idx="4">
                  <c:v>43856</c:v>
                </c:pt>
                <c:pt idx="5">
                  <c:v>43863</c:v>
                </c:pt>
                <c:pt idx="6">
                  <c:v>43870</c:v>
                </c:pt>
                <c:pt idx="7">
                  <c:v>43877</c:v>
                </c:pt>
                <c:pt idx="8">
                  <c:v>43884</c:v>
                </c:pt>
                <c:pt idx="9">
                  <c:v>43891</c:v>
                </c:pt>
                <c:pt idx="10">
                  <c:v>43898</c:v>
                </c:pt>
                <c:pt idx="11">
                  <c:v>43905</c:v>
                </c:pt>
                <c:pt idx="12">
                  <c:v>43912</c:v>
                </c:pt>
                <c:pt idx="13">
                  <c:v>43919</c:v>
                </c:pt>
                <c:pt idx="14">
                  <c:v>43926</c:v>
                </c:pt>
                <c:pt idx="15">
                  <c:v>43933</c:v>
                </c:pt>
                <c:pt idx="16">
                  <c:v>43940</c:v>
                </c:pt>
                <c:pt idx="17">
                  <c:v>43947</c:v>
                </c:pt>
                <c:pt idx="18">
                  <c:v>43954</c:v>
                </c:pt>
                <c:pt idx="19">
                  <c:v>43961</c:v>
                </c:pt>
                <c:pt idx="20">
                  <c:v>43968</c:v>
                </c:pt>
                <c:pt idx="21">
                  <c:v>43975</c:v>
                </c:pt>
                <c:pt idx="22">
                  <c:v>43982</c:v>
                </c:pt>
                <c:pt idx="23">
                  <c:v>43989</c:v>
                </c:pt>
                <c:pt idx="24">
                  <c:v>43996</c:v>
                </c:pt>
                <c:pt idx="25">
                  <c:v>44003</c:v>
                </c:pt>
                <c:pt idx="26">
                  <c:v>44010</c:v>
                </c:pt>
                <c:pt idx="27">
                  <c:v>44017</c:v>
                </c:pt>
                <c:pt idx="28">
                  <c:v>44024</c:v>
                </c:pt>
                <c:pt idx="29">
                  <c:v>44031</c:v>
                </c:pt>
                <c:pt idx="30">
                  <c:v>44038</c:v>
                </c:pt>
                <c:pt idx="31">
                  <c:v>44045</c:v>
                </c:pt>
                <c:pt idx="32">
                  <c:v>44052</c:v>
                </c:pt>
                <c:pt idx="33">
                  <c:v>44059</c:v>
                </c:pt>
                <c:pt idx="34">
                  <c:v>44066</c:v>
                </c:pt>
                <c:pt idx="35">
                  <c:v>44073</c:v>
                </c:pt>
                <c:pt idx="36">
                  <c:v>44080</c:v>
                </c:pt>
                <c:pt idx="37">
                  <c:v>44087</c:v>
                </c:pt>
                <c:pt idx="38">
                  <c:v>44094</c:v>
                </c:pt>
                <c:pt idx="39">
                  <c:v>44101</c:v>
                </c:pt>
                <c:pt idx="40">
                  <c:v>44108</c:v>
                </c:pt>
              </c:numCache>
            </c:numRef>
          </c:cat>
          <c:val>
            <c:numRef>
              <c:f>'Excess Deaths'!$M$5:$M$45</c:f>
              <c:numCache>
                <c:formatCode>General</c:formatCode>
                <c:ptCount val="41"/>
                <c:pt idx="11" formatCode="0">
                  <c:v>1</c:v>
                </c:pt>
                <c:pt idx="12" formatCode="0">
                  <c:v>9</c:v>
                </c:pt>
                <c:pt idx="13" formatCode="0">
                  <c:v>25</c:v>
                </c:pt>
                <c:pt idx="14" formatCode="0">
                  <c:v>52</c:v>
                </c:pt>
                <c:pt idx="15" formatCode="0">
                  <c:v>86</c:v>
                </c:pt>
                <c:pt idx="16" formatCode="0">
                  <c:v>123</c:v>
                </c:pt>
                <c:pt idx="17" formatCode="0">
                  <c:v>186</c:v>
                </c:pt>
                <c:pt idx="18" formatCode="0">
                  <c:v>261</c:v>
                </c:pt>
                <c:pt idx="19" formatCode="0">
                  <c:v>407</c:v>
                </c:pt>
                <c:pt idx="20" formatCode="0">
                  <c:v>643</c:v>
                </c:pt>
                <c:pt idx="21" formatCode="0">
                  <c:v>952</c:v>
                </c:pt>
                <c:pt idx="22" formatCode="0">
                  <c:v>1423</c:v>
                </c:pt>
                <c:pt idx="23" formatCode="0">
                  <c:v>1877</c:v>
                </c:pt>
                <c:pt idx="24" formatCode="0">
                  <c:v>2413</c:v>
                </c:pt>
                <c:pt idx="25" formatCode="0">
                  <c:v>3026</c:v>
                </c:pt>
                <c:pt idx="26" formatCode="0">
                  <c:v>3971</c:v>
                </c:pt>
                <c:pt idx="27" formatCode="0">
                  <c:v>4948</c:v>
                </c:pt>
                <c:pt idx="28" formatCode="0">
                  <c:v>6655</c:v>
                </c:pt>
                <c:pt idx="29" formatCode="0">
                  <c:v>8153</c:v>
                </c:pt>
                <c:pt idx="30" formatCode="0">
                  <c:v>10210</c:v>
                </c:pt>
                <c:pt idx="31" formatCode="0">
                  <c:v>11677</c:v>
                </c:pt>
                <c:pt idx="32" formatCode="0">
                  <c:v>12987</c:v>
                </c:pt>
                <c:pt idx="33" formatCode="0">
                  <c:v>13981</c:v>
                </c:pt>
                <c:pt idx="34" formatCode="0">
                  <c:v>14779</c:v>
                </c:pt>
                <c:pt idx="35" formatCode="0">
                  <c:v>15427</c:v>
                </c:pt>
                <c:pt idx="36" formatCode="0">
                  <c:v>15940</c:v>
                </c:pt>
                <c:pt idx="37" formatCode="0">
                  <c:v>16376</c:v>
                </c:pt>
                <c:pt idx="38" formatCode="0">
                  <c:v>16938</c:v>
                </c:pt>
                <c:pt idx="39" formatCode="0">
                  <c:v>17673</c:v>
                </c:pt>
                <c:pt idx="40" formatCode="0">
                  <c:v>18408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E-441E-A8E2-F4B90604B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06696"/>
        <c:axId val="692308336"/>
      </c:lineChart>
      <c:dateAx>
        <c:axId val="69230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Yearly Week Start Date</a:t>
                </a:r>
              </a:p>
            </c:rich>
          </c:tx>
          <c:layout>
            <c:manualLayout>
              <c:xMode val="edge"/>
              <c:yMode val="edge"/>
              <c:x val="0.45082286198167604"/>
              <c:y val="0.892495993837958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8336"/>
        <c:crosses val="autoZero"/>
        <c:auto val="1"/>
        <c:lblOffset val="100"/>
        <c:baseTimeUnit val="days"/>
      </c:dateAx>
      <c:valAx>
        <c:axId val="69230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Excess/COVID-19</a:t>
                </a:r>
                <a:r>
                  <a:rPr lang="en-US" baseline="0"/>
                  <a:t> Deaths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280059530874241E-3"/>
              <c:y val="0.31527830080853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669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06497857151434"/>
          <c:y val="0.93981949304935009"/>
          <c:w val="0.41324821308822285"/>
          <c:h val="4.2740289487311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South African Excess Deaths (Natural) to COVID-19 Death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179595103198221E-2"/>
          <c:y val="7.0063745089701437E-2"/>
          <c:w val="0.90524230686453266"/>
          <c:h val="0.7244433373196314"/>
        </c:manualLayout>
      </c:layout>
      <c:lineChart>
        <c:grouping val="standard"/>
        <c:varyColors val="0"/>
        <c:ser>
          <c:idx val="0"/>
          <c:order val="0"/>
          <c:tx>
            <c:strRef>
              <c:f>'Excess Deaths'!$M$4</c:f>
              <c:strCache>
                <c:ptCount val="1"/>
                <c:pt idx="0">
                  <c:v>Cumulative COVID-19 Deaths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'Excess Deaths'!$B$5:$B$45</c15:sqref>
                  </c15:fullRef>
                </c:ext>
              </c:extLst>
              <c:f>'Excess Deaths'!$B$18:$B$45</c:f>
              <c:numCache>
                <c:formatCode>d\-mmm\-yy</c:formatCode>
                <c:ptCount val="28"/>
                <c:pt idx="0">
                  <c:v>43919</c:v>
                </c:pt>
                <c:pt idx="1">
                  <c:v>43926</c:v>
                </c:pt>
                <c:pt idx="2">
                  <c:v>43933</c:v>
                </c:pt>
                <c:pt idx="3">
                  <c:v>43940</c:v>
                </c:pt>
                <c:pt idx="4">
                  <c:v>43947</c:v>
                </c:pt>
                <c:pt idx="5">
                  <c:v>43954</c:v>
                </c:pt>
                <c:pt idx="6">
                  <c:v>43961</c:v>
                </c:pt>
                <c:pt idx="7">
                  <c:v>43968</c:v>
                </c:pt>
                <c:pt idx="8">
                  <c:v>43975</c:v>
                </c:pt>
                <c:pt idx="9">
                  <c:v>43982</c:v>
                </c:pt>
                <c:pt idx="10">
                  <c:v>43989</c:v>
                </c:pt>
                <c:pt idx="11">
                  <c:v>43996</c:v>
                </c:pt>
                <c:pt idx="12">
                  <c:v>44003</c:v>
                </c:pt>
                <c:pt idx="13">
                  <c:v>44010</c:v>
                </c:pt>
                <c:pt idx="14">
                  <c:v>44017</c:v>
                </c:pt>
                <c:pt idx="15">
                  <c:v>44024</c:v>
                </c:pt>
                <c:pt idx="16">
                  <c:v>44031</c:v>
                </c:pt>
                <c:pt idx="17">
                  <c:v>44038</c:v>
                </c:pt>
                <c:pt idx="18">
                  <c:v>44045</c:v>
                </c:pt>
                <c:pt idx="19">
                  <c:v>44052</c:v>
                </c:pt>
                <c:pt idx="20">
                  <c:v>44059</c:v>
                </c:pt>
                <c:pt idx="21">
                  <c:v>44066</c:v>
                </c:pt>
                <c:pt idx="22">
                  <c:v>44073</c:v>
                </c:pt>
                <c:pt idx="23">
                  <c:v>44080</c:v>
                </c:pt>
                <c:pt idx="24">
                  <c:v>44087</c:v>
                </c:pt>
                <c:pt idx="25">
                  <c:v>44094</c:v>
                </c:pt>
                <c:pt idx="26">
                  <c:v>44101</c:v>
                </c:pt>
                <c:pt idx="27">
                  <c:v>44108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'Excess Deaths'!$J$5:$J$45</c15:sqref>
                  </c15:fullRef>
                </c:ext>
              </c:extLst>
              <c:f>'Excess Deaths'!$J$18:$J$45</c:f>
              <c:numCache>
                <c:formatCode>#,##0</c:formatCode>
                <c:ptCount val="28"/>
                <c:pt idx="0" formatCode="#,##0.00">
                  <c:v>0</c:v>
                </c:pt>
                <c:pt idx="1" formatCode="#,##0.00">
                  <c:v>0</c:v>
                </c:pt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0.00">
                  <c:v>-0.53333333333333333</c:v>
                </c:pt>
                <c:pt idx="6" formatCode="0.00">
                  <c:v>-0.69888844277800499</c:v>
                </c:pt>
                <c:pt idx="7" formatCode="0.00">
                  <c:v>0.29568169418965196</c:v>
                </c:pt>
                <c:pt idx="8" formatCode="0.00">
                  <c:v>1.7064493654856593E-2</c:v>
                </c:pt>
                <c:pt idx="9" formatCode="0.00">
                  <c:v>0</c:v>
                </c:pt>
                <c:pt idx="10" formatCode="0.00">
                  <c:v>0.75405447535497072</c:v>
                </c:pt>
                <c:pt idx="11" formatCode="0.00">
                  <c:v>2.2041650088780673</c:v>
                </c:pt>
                <c:pt idx="12" formatCode="0.00">
                  <c:v>3.0398120537880713</c:v>
                </c:pt>
                <c:pt idx="13" formatCode="0.00">
                  <c:v>2.5927884935585128</c:v>
                </c:pt>
                <c:pt idx="14" formatCode="0.00">
                  <c:v>3.8273619703159967</c:v>
                </c:pt>
                <c:pt idx="15" formatCode="0.00">
                  <c:v>2.7803301811042438</c:v>
                </c:pt>
                <c:pt idx="16" formatCode="0.00">
                  <c:v>3.4565558592850127</c:v>
                </c:pt>
                <c:pt idx="17" formatCode="0.00">
                  <c:v>1.7200529183763891</c:v>
                </c:pt>
                <c:pt idx="18" formatCode="0.00">
                  <c:v>1.7324584296447325</c:v>
                </c:pt>
                <c:pt idx="19" formatCode="0.00">
                  <c:v>1.1125108292524115</c:v>
                </c:pt>
                <c:pt idx="20" formatCode="0.00">
                  <c:v>1.3226316115474503</c:v>
                </c:pt>
                <c:pt idx="21" formatCode="0.00">
                  <c:v>0.97434591831790984</c:v>
                </c:pt>
                <c:pt idx="22" formatCode="0.00">
                  <c:v>0.69599080971301319</c:v>
                </c:pt>
                <c:pt idx="23" formatCode="0.00">
                  <c:v>5.7789414709965611E-2</c:v>
                </c:pt>
                <c:pt idx="24" formatCode="0.00">
                  <c:v>-0.19587027738186716</c:v>
                </c:pt>
                <c:pt idx="25" formatCode="0.00">
                  <c:v>-2.5067435007326579E-2</c:v>
                </c:pt>
                <c:pt idx="26" formatCode="0.00">
                  <c:v>-0.56425448547148693</c:v>
                </c:pt>
                <c:pt idx="27" formatCode="0.00">
                  <c:v>-9.7135923649775385E-2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43-4651-9A0B-C65F4BE4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06696"/>
        <c:axId val="692308336"/>
      </c:lineChart>
      <c:dateAx>
        <c:axId val="69230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Yearly Week Start Date</a:t>
                </a:r>
              </a:p>
            </c:rich>
          </c:tx>
          <c:layout>
            <c:manualLayout>
              <c:xMode val="edge"/>
              <c:yMode val="edge"/>
              <c:x val="0.44726978003966739"/>
              <c:y val="0.93694889591869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d\-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8336"/>
        <c:crosses val="autoZero"/>
        <c:auto val="1"/>
        <c:lblOffset val="100"/>
        <c:baseTimeUnit val="days"/>
      </c:dateAx>
      <c:valAx>
        <c:axId val="6923083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 Excess to COVID-19 Deaths </a:t>
                </a:r>
              </a:p>
            </c:rich>
          </c:tx>
          <c:layout>
            <c:manualLayout>
              <c:xMode val="edge"/>
              <c:yMode val="edge"/>
              <c:x val="5.7589421931436048E-3"/>
              <c:y val="0.22626402786062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669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/>
              <a:t>South African COVID-19 and Excess (Natural) Weekly Deaths</a:t>
            </a:r>
          </a:p>
        </c:rich>
      </c:tx>
      <c:layout>
        <c:manualLayout>
          <c:xMode val="edge"/>
          <c:yMode val="edge"/>
          <c:x val="0.29817159663854065"/>
          <c:y val="1.4351739668160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33838767892109E-2"/>
          <c:y val="8.242154543772208E-2"/>
          <c:w val="0.89323216845631548"/>
          <c:h val="0.74248943113029553"/>
        </c:manualLayout>
      </c:layout>
      <c:lineChart>
        <c:grouping val="standard"/>
        <c:varyColors val="0"/>
        <c:ser>
          <c:idx val="1"/>
          <c:order val="0"/>
          <c:tx>
            <c:strRef>
              <c:f>'Excess Deaths'!$F$4</c:f>
              <c:strCache>
                <c:ptCount val="1"/>
                <c:pt idx="0">
                  <c:v>Excess Deaths (Natural)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numRef>
              <c:f>'Excess Deaths'!$B$5:$B$45</c:f>
              <c:numCache>
                <c:formatCode>d\-mmm\-yy</c:formatCode>
                <c:ptCount val="41"/>
                <c:pt idx="0">
                  <c:v>43828</c:v>
                </c:pt>
                <c:pt idx="1">
                  <c:v>43835</c:v>
                </c:pt>
                <c:pt idx="2">
                  <c:v>43842</c:v>
                </c:pt>
                <c:pt idx="3">
                  <c:v>43849</c:v>
                </c:pt>
                <c:pt idx="4">
                  <c:v>43856</c:v>
                </c:pt>
                <c:pt idx="5">
                  <c:v>43863</c:v>
                </c:pt>
                <c:pt idx="6">
                  <c:v>43870</c:v>
                </c:pt>
                <c:pt idx="7">
                  <c:v>43877</c:v>
                </c:pt>
                <c:pt idx="8">
                  <c:v>43884</c:v>
                </c:pt>
                <c:pt idx="9">
                  <c:v>43891</c:v>
                </c:pt>
                <c:pt idx="10">
                  <c:v>43898</c:v>
                </c:pt>
                <c:pt idx="11">
                  <c:v>43905</c:v>
                </c:pt>
                <c:pt idx="12">
                  <c:v>43912</c:v>
                </c:pt>
                <c:pt idx="13">
                  <c:v>43919</c:v>
                </c:pt>
                <c:pt idx="14">
                  <c:v>43926</c:v>
                </c:pt>
                <c:pt idx="15">
                  <c:v>43933</c:v>
                </c:pt>
                <c:pt idx="16">
                  <c:v>43940</c:v>
                </c:pt>
                <c:pt idx="17">
                  <c:v>43947</c:v>
                </c:pt>
                <c:pt idx="18">
                  <c:v>43954</c:v>
                </c:pt>
                <c:pt idx="19">
                  <c:v>43961</c:v>
                </c:pt>
                <c:pt idx="20">
                  <c:v>43968</c:v>
                </c:pt>
                <c:pt idx="21">
                  <c:v>43975</c:v>
                </c:pt>
                <c:pt idx="22">
                  <c:v>43982</c:v>
                </c:pt>
                <c:pt idx="23">
                  <c:v>43989</c:v>
                </c:pt>
                <c:pt idx="24">
                  <c:v>43996</c:v>
                </c:pt>
                <c:pt idx="25">
                  <c:v>44003</c:v>
                </c:pt>
                <c:pt idx="26">
                  <c:v>44010</c:v>
                </c:pt>
                <c:pt idx="27">
                  <c:v>44017</c:v>
                </c:pt>
                <c:pt idx="28">
                  <c:v>44024</c:v>
                </c:pt>
                <c:pt idx="29">
                  <c:v>44031</c:v>
                </c:pt>
                <c:pt idx="30">
                  <c:v>44038</c:v>
                </c:pt>
                <c:pt idx="31">
                  <c:v>44045</c:v>
                </c:pt>
                <c:pt idx="32">
                  <c:v>44052</c:v>
                </c:pt>
                <c:pt idx="33">
                  <c:v>44059</c:v>
                </c:pt>
                <c:pt idx="34">
                  <c:v>44066</c:v>
                </c:pt>
                <c:pt idx="35">
                  <c:v>44073</c:v>
                </c:pt>
                <c:pt idx="36">
                  <c:v>44080</c:v>
                </c:pt>
                <c:pt idx="37">
                  <c:v>44087</c:v>
                </c:pt>
                <c:pt idx="38">
                  <c:v>44094</c:v>
                </c:pt>
                <c:pt idx="39">
                  <c:v>44101</c:v>
                </c:pt>
                <c:pt idx="40">
                  <c:v>44108</c:v>
                </c:pt>
              </c:numCache>
            </c:numRef>
          </c:cat>
          <c:val>
            <c:numRef>
              <c:f>'Excess Deaths'!$F$5:$F$45</c:f>
              <c:numCache>
                <c:formatCode>General</c:formatCode>
                <c:ptCount val="41"/>
                <c:pt idx="0">
                  <c:v>788</c:v>
                </c:pt>
                <c:pt idx="1">
                  <c:v>-225</c:v>
                </c:pt>
                <c:pt idx="2">
                  <c:v>-138</c:v>
                </c:pt>
                <c:pt idx="3">
                  <c:v>208</c:v>
                </c:pt>
                <c:pt idx="4">
                  <c:v>589</c:v>
                </c:pt>
                <c:pt idx="5">
                  <c:v>200</c:v>
                </c:pt>
                <c:pt idx="6">
                  <c:v>364</c:v>
                </c:pt>
                <c:pt idx="7">
                  <c:v>108</c:v>
                </c:pt>
                <c:pt idx="8">
                  <c:v>-138</c:v>
                </c:pt>
                <c:pt idx="9">
                  <c:v>422</c:v>
                </c:pt>
                <c:pt idx="10">
                  <c:v>161</c:v>
                </c:pt>
                <c:pt idx="11">
                  <c:v>120</c:v>
                </c:pt>
                <c:pt idx="13">
                  <c:v>-190</c:v>
                </c:pt>
                <c:pt idx="14">
                  <c:v>-72</c:v>
                </c:pt>
                <c:pt idx="15">
                  <c:v>-168</c:v>
                </c:pt>
                <c:pt idx="16">
                  <c:v>-871</c:v>
                </c:pt>
                <c:pt idx="17">
                  <c:v>-592</c:v>
                </c:pt>
                <c:pt idx="18" formatCode="0">
                  <c:v>35</c:v>
                </c:pt>
                <c:pt idx="19" formatCode="0">
                  <c:v>43.962287354411274</c:v>
                </c:pt>
                <c:pt idx="20" formatCode="0">
                  <c:v>305.78087982875786</c:v>
                </c:pt>
                <c:pt idx="21" formatCode="0">
                  <c:v>314.27292853935069</c:v>
                </c:pt>
                <c:pt idx="22" formatCode="0">
                  <c:v>469.20580295100081</c:v>
                </c:pt>
                <c:pt idx="23" formatCode="0">
                  <c:v>796.34073181115673</c:v>
                </c:pt>
                <c:pt idx="24" formatCode="0">
                  <c:v>1717.4324447586441</c:v>
                </c:pt>
                <c:pt idx="25" formatCode="0">
                  <c:v>2476.4047889720878</c:v>
                </c:pt>
                <c:pt idx="26" formatCode="0">
                  <c:v>3395.1851264127945</c:v>
                </c:pt>
                <c:pt idx="27" formatCode="0">
                  <c:v>4716.3326449987289</c:v>
                </c:pt>
                <c:pt idx="28" formatCode="0">
                  <c:v>6453.023619144944</c:v>
                </c:pt>
                <c:pt idx="29" formatCode="0">
                  <c:v>6675.9206772089492</c:v>
                </c:pt>
                <c:pt idx="30" formatCode="0">
                  <c:v>5595.1488531002324</c:v>
                </c:pt>
                <c:pt idx="31" formatCode="0">
                  <c:v>4008.5165162888225</c:v>
                </c:pt>
                <c:pt idx="32" formatCode="0">
                  <c:v>2767.3891863206591</c:v>
                </c:pt>
                <c:pt idx="33" formatCode="0">
                  <c:v>2308.6958218781656</c:v>
                </c:pt>
                <c:pt idx="34" formatCode="0">
                  <c:v>1575.528042817692</c:v>
                </c:pt>
                <c:pt idx="35" formatCode="0">
                  <c:v>1099.0020446940325</c:v>
                </c:pt>
                <c:pt idx="36" formatCode="0">
                  <c:v>542.64596974621236</c:v>
                </c:pt>
                <c:pt idx="37" formatCode="0">
                  <c:v>350.60055906150592</c:v>
                </c:pt>
                <c:pt idx="38" formatCode="0">
                  <c:v>547.91210152588246</c:v>
                </c:pt>
                <c:pt idx="39" formatCode="0">
                  <c:v>320.2729531784571</c:v>
                </c:pt>
                <c:pt idx="40" formatCode="0">
                  <c:v>663.60509611741509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E-4594-A977-8C125C5D6045}"/>
            </c:ext>
          </c:extLst>
        </c:ser>
        <c:ser>
          <c:idx val="0"/>
          <c:order val="1"/>
          <c:tx>
            <c:strRef>
              <c:f>'Excess Deaths'!$I$4</c:f>
              <c:strCache>
                <c:ptCount val="1"/>
                <c:pt idx="0">
                  <c:v>Weekly Reported COVID-19 Deaths 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triang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cat>
            <c:numRef>
              <c:f>'Excess Deaths'!$B$5:$B$45</c:f>
              <c:numCache>
                <c:formatCode>d\-mmm\-yy</c:formatCode>
                <c:ptCount val="41"/>
                <c:pt idx="0">
                  <c:v>43828</c:v>
                </c:pt>
                <c:pt idx="1">
                  <c:v>43835</c:v>
                </c:pt>
                <c:pt idx="2">
                  <c:v>43842</c:v>
                </c:pt>
                <c:pt idx="3">
                  <c:v>43849</c:v>
                </c:pt>
                <c:pt idx="4">
                  <c:v>43856</c:v>
                </c:pt>
                <c:pt idx="5">
                  <c:v>43863</c:v>
                </c:pt>
                <c:pt idx="6">
                  <c:v>43870</c:v>
                </c:pt>
                <c:pt idx="7">
                  <c:v>43877</c:v>
                </c:pt>
                <c:pt idx="8">
                  <c:v>43884</c:v>
                </c:pt>
                <c:pt idx="9">
                  <c:v>43891</c:v>
                </c:pt>
                <c:pt idx="10">
                  <c:v>43898</c:v>
                </c:pt>
                <c:pt idx="11">
                  <c:v>43905</c:v>
                </c:pt>
                <c:pt idx="12">
                  <c:v>43912</c:v>
                </c:pt>
                <c:pt idx="13">
                  <c:v>43919</c:v>
                </c:pt>
                <c:pt idx="14">
                  <c:v>43926</c:v>
                </c:pt>
                <c:pt idx="15">
                  <c:v>43933</c:v>
                </c:pt>
                <c:pt idx="16">
                  <c:v>43940</c:v>
                </c:pt>
                <c:pt idx="17">
                  <c:v>43947</c:v>
                </c:pt>
                <c:pt idx="18">
                  <c:v>43954</c:v>
                </c:pt>
                <c:pt idx="19">
                  <c:v>43961</c:v>
                </c:pt>
                <c:pt idx="20">
                  <c:v>43968</c:v>
                </c:pt>
                <c:pt idx="21">
                  <c:v>43975</c:v>
                </c:pt>
                <c:pt idx="22">
                  <c:v>43982</c:v>
                </c:pt>
                <c:pt idx="23">
                  <c:v>43989</c:v>
                </c:pt>
                <c:pt idx="24">
                  <c:v>43996</c:v>
                </c:pt>
                <c:pt idx="25">
                  <c:v>44003</c:v>
                </c:pt>
                <c:pt idx="26">
                  <c:v>44010</c:v>
                </c:pt>
                <c:pt idx="27">
                  <c:v>44017</c:v>
                </c:pt>
                <c:pt idx="28">
                  <c:v>44024</c:v>
                </c:pt>
                <c:pt idx="29">
                  <c:v>44031</c:v>
                </c:pt>
                <c:pt idx="30">
                  <c:v>44038</c:v>
                </c:pt>
                <c:pt idx="31">
                  <c:v>44045</c:v>
                </c:pt>
                <c:pt idx="32">
                  <c:v>44052</c:v>
                </c:pt>
                <c:pt idx="33">
                  <c:v>44059</c:v>
                </c:pt>
                <c:pt idx="34">
                  <c:v>44066</c:v>
                </c:pt>
                <c:pt idx="35">
                  <c:v>44073</c:v>
                </c:pt>
                <c:pt idx="36">
                  <c:v>44080</c:v>
                </c:pt>
                <c:pt idx="37">
                  <c:v>44087</c:v>
                </c:pt>
                <c:pt idx="38">
                  <c:v>44094</c:v>
                </c:pt>
                <c:pt idx="39">
                  <c:v>44101</c:v>
                </c:pt>
                <c:pt idx="40">
                  <c:v>44108</c:v>
                </c:pt>
              </c:numCache>
            </c:numRef>
          </c:cat>
          <c:val>
            <c:numRef>
              <c:f>'Excess Deaths'!$I$5:$I$45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1</c:v>
                </c:pt>
                <c:pt idx="12" formatCode="General">
                  <c:v>8</c:v>
                </c:pt>
                <c:pt idx="13" formatCode="General">
                  <c:v>16</c:v>
                </c:pt>
                <c:pt idx="14" formatCode="General">
                  <c:v>27</c:v>
                </c:pt>
                <c:pt idx="15" formatCode="General">
                  <c:v>34</c:v>
                </c:pt>
                <c:pt idx="16" formatCode="General">
                  <c:v>37</c:v>
                </c:pt>
                <c:pt idx="17" formatCode="General">
                  <c:v>63</c:v>
                </c:pt>
                <c:pt idx="18" formatCode="General">
                  <c:v>75</c:v>
                </c:pt>
                <c:pt idx="19" formatCode="General">
                  <c:v>146</c:v>
                </c:pt>
                <c:pt idx="20" formatCode="General">
                  <c:v>236</c:v>
                </c:pt>
                <c:pt idx="21" formatCode="General">
                  <c:v>309</c:v>
                </c:pt>
                <c:pt idx="22" formatCode="General">
                  <c:v>471</c:v>
                </c:pt>
                <c:pt idx="23" formatCode="General">
                  <c:v>454</c:v>
                </c:pt>
                <c:pt idx="24" formatCode="General">
                  <c:v>536</c:v>
                </c:pt>
                <c:pt idx="25" formatCode="General">
                  <c:v>613</c:v>
                </c:pt>
                <c:pt idx="26" formatCode="General">
                  <c:v>945</c:v>
                </c:pt>
                <c:pt idx="27" formatCode="General">
                  <c:v>977</c:v>
                </c:pt>
                <c:pt idx="28" formatCode="General">
                  <c:v>1707</c:v>
                </c:pt>
                <c:pt idx="29" formatCode="General">
                  <c:v>1498</c:v>
                </c:pt>
                <c:pt idx="30" formatCode="General">
                  <c:v>2057</c:v>
                </c:pt>
                <c:pt idx="31" formatCode="General">
                  <c:v>1467</c:v>
                </c:pt>
                <c:pt idx="32" formatCode="General">
                  <c:v>1310</c:v>
                </c:pt>
                <c:pt idx="33" formatCode="General">
                  <c:v>994</c:v>
                </c:pt>
                <c:pt idx="34" formatCode="General">
                  <c:v>798</c:v>
                </c:pt>
                <c:pt idx="35" formatCode="General">
                  <c:v>648</c:v>
                </c:pt>
                <c:pt idx="36" formatCode="General">
                  <c:v>513</c:v>
                </c:pt>
                <c:pt idx="37" formatCode="General">
                  <c:v>436</c:v>
                </c:pt>
                <c:pt idx="38" formatCode="General">
                  <c:v>562</c:v>
                </c:pt>
                <c:pt idx="39" formatCode="General">
                  <c:v>735</c:v>
                </c:pt>
                <c:pt idx="40" formatCode="General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0E-4594-A977-8C125C5D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06696"/>
        <c:axId val="692308336"/>
      </c:lineChart>
      <c:dateAx>
        <c:axId val="69230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Yearly Week Start Date</a:t>
                </a:r>
              </a:p>
            </c:rich>
          </c:tx>
          <c:layout>
            <c:manualLayout>
              <c:xMode val="edge"/>
              <c:yMode val="edge"/>
              <c:x val="0.45035747268966203"/>
              <c:y val="0.88925912311773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8336"/>
        <c:crosses val="autoZero"/>
        <c:auto val="1"/>
        <c:lblOffset val="100"/>
        <c:baseTimeUnit val="days"/>
      </c:dateAx>
      <c:valAx>
        <c:axId val="692308336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/>
                  <a:t>Excess/COVID-19 Deaths</a:t>
                </a:r>
              </a:p>
            </c:rich>
          </c:tx>
          <c:layout>
            <c:manualLayout>
              <c:xMode val="edge"/>
              <c:yMode val="edge"/>
              <c:x val="8.0799450097059789E-3"/>
              <c:y val="0.29874025950334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en-US"/>
          </a:p>
        </c:txPr>
        <c:crossAx val="69230669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43212813969388"/>
          <c:y val="0.93970022166315814"/>
          <c:w val="0.55574818962020145"/>
          <c:h val="4.2740289487311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412</xdr:colOff>
      <xdr:row>28</xdr:row>
      <xdr:rowOff>164058</xdr:rowOff>
    </xdr:from>
    <xdr:to>
      <xdr:col>49</xdr:col>
      <xdr:colOff>120316</xdr:colOff>
      <xdr:row>56</xdr:row>
      <xdr:rowOff>72580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1E1252-5AD1-4A48-B23C-0104895A3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601577</xdr:colOff>
      <xdr:row>57</xdr:row>
      <xdr:rowOff>8408</xdr:rowOff>
    </xdr:from>
    <xdr:to>
      <xdr:col>49</xdr:col>
      <xdr:colOff>115024</xdr:colOff>
      <xdr:row>84</xdr:row>
      <xdr:rowOff>93580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B15925-BEF8-41CF-8A8E-118179EC9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614946</xdr:colOff>
      <xdr:row>0</xdr:row>
      <xdr:rowOff>65920</xdr:rowOff>
    </xdr:from>
    <xdr:to>
      <xdr:col>49</xdr:col>
      <xdr:colOff>120315</xdr:colOff>
      <xdr:row>27</xdr:row>
      <xdr:rowOff>173788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9798DA-E4CD-4363-9AFB-418C48D76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CEB48B-ECFB-4B05-9E42-39843974C6B4}" name="Table32" displayName="Table32" ref="P5:V8" totalsRowShown="0" headerRowDxfId="0" dataDxfId="1" headerRowBorderDxfId="10" tableBorderDxfId="11" totalsRowBorderDxfId="9">
  <autoFilter ref="P5:V8" xr:uid="{44832C3C-5181-452E-A909-D5BB641CF0A3}"/>
  <tableColumns count="7">
    <tableColumn id="1" xr3:uid="{E82F486D-9033-48BD-9FC7-A879D5258F1E}" name="Parameter" dataDxfId="8"/>
    <tableColumn id="2" xr3:uid="{828EF7AF-CD42-454B-99A3-4FF5682CA962}" name="Mean" dataDxfId="7"/>
    <tableColumn id="3" xr3:uid="{15950F6C-5F7A-4E74-A038-D6639BE5F409}" name="STDev" dataDxfId="6"/>
    <tableColumn id="4" xr3:uid="{7AA652E6-4EDA-4122-A094-C15A1954C445}" name="SE" dataDxfId="5"/>
    <tableColumn id="5" xr3:uid="{2D768DB2-8F0F-4270-9701-4092902CA3E0}" name="P-Value" dataDxfId="4"/>
    <tableColumn id="6" xr3:uid="{FB9F9A87-D525-44FF-8D42-892AF84F0398}" name="CI-Lower" dataDxfId="3">
      <calculatedColumnFormula>Table32[[#This Row],[Mean]]-(1.96*Table32[[#This Row],[SE]])</calculatedColumnFormula>
    </tableColumn>
    <tableColumn id="7" xr3:uid="{09C4E746-59F1-4BB1-9564-A15C2DC924D4}" name="CI-Upper" dataDxfId="2">
      <calculatedColumnFormula>Table32[[#This Row],[Mean]]+(1.96*Table32[[#This Row],[SE]])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37F8EE-84EC-4D4D-9259-E8A550912BFC}" name="Table33" displayName="Table33" ref="P10:V13" totalsRowShown="0" headerRowDxfId="39" dataDxfId="38" tableBorderDxfId="37">
  <autoFilter ref="P10:V13" xr:uid="{C925E7DD-ACFD-4CD0-BE5D-FE88C27AF3A0}"/>
  <tableColumns count="7">
    <tableColumn id="1" xr3:uid="{59B630D5-E286-4080-92B4-2BA579AF7832}" name="Parameter" dataDxfId="36"/>
    <tableColumn id="2" xr3:uid="{0BD1919F-0D8A-472F-9860-2B0CD71E2420}" name="Mean" dataDxfId="35"/>
    <tableColumn id="3" xr3:uid="{906E1378-543A-4F00-9931-A05051BD5FB2}" name="STDev" dataDxfId="34"/>
    <tableColumn id="4" xr3:uid="{DF3D8007-90FB-4C32-87B6-C49693218B2B}" name="SE" dataDxfId="33"/>
    <tableColumn id="5" xr3:uid="{023D4965-3EC9-4973-80F6-7F02B665CC16}" name="P-Value" dataDxfId="32"/>
    <tableColumn id="6" xr3:uid="{09BD54BE-EC8B-4269-A207-DFAC17D05152}" name="CI-Lower" dataDxfId="31">
      <calculatedColumnFormula>Table33[[#This Row],[Mean]]-(1.96*Table33[[#This Row],[SE]])</calculatedColumnFormula>
    </tableColumn>
    <tableColumn id="7" xr3:uid="{8F7BC027-FCA1-433A-8709-A10BACF6F707}" name="CI-Upper" dataDxfId="30">
      <calculatedColumnFormula>Table33[[#This Row],[Mean]]+(1.96*Table33[[#This Row],[SE]])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2906DC-E45A-4AD3-921B-B9567ED60F3E}" name="Table35" displayName="Table35" ref="P15:AD18" totalsRowShown="0" headerRowDxfId="29" dataDxfId="27" headerRowBorderDxfId="28" tableBorderDxfId="26">
  <autoFilter ref="P15:AD18" xr:uid="{919DE3A4-1050-4268-B713-5403E57DDB4E}"/>
  <tableColumns count="15">
    <tableColumn id="1" xr3:uid="{2969F09B-FB0A-4234-9E0D-0AF1B8AF3062}" name="Parameter"/>
    <tableColumn id="2" xr3:uid="{0D7DA747-6EAE-44A7-90D1-11154BD95403}" name="Alpha" dataDxfId="25"/>
    <tableColumn id="3" xr3:uid="{D7F5DCD8-F199-4C41-B15F-12A7D2CD613E}" name="Variance 1" dataDxfId="24"/>
    <tableColumn id="4" xr3:uid="{F6D85DB7-8AB8-476F-AF06-BC1860371A49}" name="Variance 2" dataDxfId="23"/>
    <tableColumn id="5" xr3:uid="{757D703A-09B2-436F-BBB7-E770D92E6FEB}" name="Observations 1" dataDxfId="22"/>
    <tableColumn id="6" xr3:uid="{BA681928-7740-4888-BA3A-1ECCA3D3DA16}" name="Observations 2" dataDxfId="21"/>
    <tableColumn id="7" xr3:uid="{4E512E74-6572-4AA7-875F-DBCCF5048BE6}" name="Hypothesized Mean Difference" dataDxfId="20"/>
    <tableColumn id="8" xr3:uid="{938E8946-5CF6-402A-BE4D-F8A99502C5BE}" name="df" dataDxfId="19"/>
    <tableColumn id="9" xr3:uid="{7128E87C-4EEE-4DEE-AA76-85FBAEB87730}" name="t Stat" dataDxfId="18"/>
    <tableColumn id="10" xr3:uid="{DE4DF899-17AE-4C41-87AD-B2683306B5B4}" name="P(T&lt;=t) one-tail" dataDxfId="17"/>
    <tableColumn id="11" xr3:uid="{0722EC6A-EDA1-4028-958C-D720238C9B5A}" name="t Critical one-tail" dataDxfId="16"/>
    <tableColumn id="12" xr3:uid="{350CF500-C89A-4EE9-892A-1C068E3902CF}" name="P(T&lt;=t) two-tail" dataDxfId="15"/>
    <tableColumn id="13" xr3:uid="{E3502601-376D-41FC-A72A-32BB831B0CB4}" name="t Critical two-tail" dataDxfId="14"/>
    <tableColumn id="14" xr3:uid="{F315B692-9E64-4EB9-974F-1AC50647CF40}" name="Stats sf difference" dataDxfId="13">
      <calculatedColumnFormula>IF(Table35[[#This Row],[P(T&lt;=t) two-tail]]&gt;Table35[[#This Row],[Alpha]], "No", "Yes")</calculatedColumnFormula>
    </tableColumn>
    <tableColumn id="15" xr3:uid="{338E879A-1769-4607-84E2-956CCA66E7EE}" name="Difference between means" dataDxfId="12">
      <calculatedColumnFormula>Q6-Q11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rc.ac.za/reports/report-weekly-deaths-south-africa?bc=254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D6D1-D78A-43A1-BF15-C4B921CD6DDC}">
  <sheetPr codeName="Sheet28">
    <tabColor rgb="FF00B050"/>
  </sheetPr>
  <dimension ref="A1:AD46"/>
  <sheetViews>
    <sheetView tabSelected="1" topLeftCell="L1" zoomScale="57" zoomScaleNormal="57" workbookViewId="0">
      <selection activeCell="T25" sqref="T25"/>
    </sheetView>
  </sheetViews>
  <sheetFormatPr defaultRowHeight="14.4" x14ac:dyDescent="0.3"/>
  <cols>
    <col min="1" max="1" width="25.88671875" bestFit="1" customWidth="1"/>
    <col min="2" max="2" width="19.44140625" bestFit="1" customWidth="1"/>
    <col min="3" max="3" width="65.77734375" bestFit="1" customWidth="1"/>
    <col min="4" max="4" width="8" bestFit="1" customWidth="1"/>
    <col min="5" max="5" width="10.21875" bestFit="1" customWidth="1"/>
    <col min="6" max="6" width="21.44140625" bestFit="1" customWidth="1"/>
    <col min="7" max="7" width="8.109375" bestFit="1" customWidth="1"/>
    <col min="8" max="8" width="43.77734375" bestFit="1" customWidth="1"/>
    <col min="9" max="9" width="32.33203125" style="4" bestFit="1" customWidth="1"/>
    <col min="10" max="10" width="55" bestFit="1" customWidth="1"/>
    <col min="11" max="11" width="24.77734375" bestFit="1" customWidth="1"/>
    <col min="12" max="12" width="23.44140625" bestFit="1" customWidth="1"/>
    <col min="13" max="13" width="26.33203125" bestFit="1" customWidth="1"/>
    <col min="14" max="14" width="12.6640625" bestFit="1" customWidth="1"/>
    <col min="16" max="16" width="53.109375" bestFit="1" customWidth="1"/>
    <col min="17" max="17" width="24.109375" bestFit="1" customWidth="1"/>
    <col min="18" max="19" width="15" bestFit="1" customWidth="1"/>
    <col min="20" max="21" width="19.109375" bestFit="1" customWidth="1"/>
    <col min="22" max="22" width="33.21875" bestFit="1" customWidth="1"/>
    <col min="23" max="23" width="7.77734375" bestFit="1" customWidth="1"/>
    <col min="24" max="24" width="10.88671875" bestFit="1" customWidth="1"/>
    <col min="25" max="25" width="19.6640625" bestFit="1" customWidth="1"/>
    <col min="26" max="26" width="20.6640625" bestFit="1" customWidth="1"/>
    <col min="27" max="27" width="19.77734375" bestFit="1" customWidth="1"/>
    <col min="28" max="28" width="20.77734375" bestFit="1" customWidth="1"/>
    <col min="29" max="29" width="21.6640625" bestFit="1" customWidth="1"/>
    <col min="30" max="30" width="29.6640625" bestFit="1" customWidth="1"/>
  </cols>
  <sheetData>
    <row r="1" spans="1:30" x14ac:dyDescent="0.3">
      <c r="A1" s="1" t="s">
        <v>0</v>
      </c>
      <c r="B1" s="2" t="s">
        <v>1</v>
      </c>
      <c r="C1" s="3" t="s">
        <v>2</v>
      </c>
    </row>
    <row r="2" spans="1:30" x14ac:dyDescent="0.3">
      <c r="A2" s="5"/>
      <c r="B2" s="2"/>
      <c r="C2" s="3"/>
    </row>
    <row r="3" spans="1:30" ht="14.25" customHeight="1" x14ac:dyDescent="0.3">
      <c r="C3" s="65" t="s">
        <v>3</v>
      </c>
      <c r="D3" s="66"/>
      <c r="E3" s="66"/>
    </row>
    <row r="4" spans="1:30" x14ac:dyDescent="0.3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7" t="s">
        <v>12</v>
      </c>
      <c r="J4" s="7" t="s">
        <v>13</v>
      </c>
      <c r="K4" s="8" t="s">
        <v>14</v>
      </c>
      <c r="L4" s="8" t="s">
        <v>15</v>
      </c>
      <c r="M4" s="9" t="s">
        <v>16</v>
      </c>
      <c r="N4" s="6" t="s">
        <v>17</v>
      </c>
      <c r="P4" s="10" t="s">
        <v>18</v>
      </c>
      <c r="Q4" t="s">
        <v>19</v>
      </c>
    </row>
    <row r="5" spans="1:30" ht="15.6" x14ac:dyDescent="0.3">
      <c r="A5" s="11">
        <v>1</v>
      </c>
      <c r="B5" s="12">
        <v>43828</v>
      </c>
      <c r="C5" s="13">
        <v>9920.2733387989429</v>
      </c>
      <c r="D5" s="13">
        <v>471.30617221189084</v>
      </c>
      <c r="E5" s="13">
        <v>352.99685762139018</v>
      </c>
      <c r="F5" s="14">
        <v>788</v>
      </c>
      <c r="G5" s="14"/>
      <c r="H5" s="15">
        <v>167.19492475598801</v>
      </c>
      <c r="I5" s="16">
        <v>0</v>
      </c>
      <c r="J5" s="17"/>
      <c r="K5" s="16">
        <v>471.30617221189084</v>
      </c>
      <c r="L5" s="14">
        <v>788</v>
      </c>
      <c r="M5" s="18"/>
      <c r="N5" s="6">
        <v>0</v>
      </c>
      <c r="P5" s="79" t="s">
        <v>20</v>
      </c>
      <c r="Q5" s="80" t="s">
        <v>21</v>
      </c>
      <c r="R5" s="80" t="s">
        <v>22</v>
      </c>
      <c r="S5" s="80" t="s">
        <v>23</v>
      </c>
      <c r="T5" s="80" t="s">
        <v>24</v>
      </c>
      <c r="U5" s="80" t="s">
        <v>25</v>
      </c>
      <c r="V5" s="81" t="s">
        <v>26</v>
      </c>
    </row>
    <row r="6" spans="1:30" ht="15.6" x14ac:dyDescent="0.3">
      <c r="A6" s="11">
        <v>2</v>
      </c>
      <c r="B6" s="12">
        <v>43835</v>
      </c>
      <c r="C6" s="13">
        <v>9111.4260759662702</v>
      </c>
      <c r="D6" s="13">
        <v>8251.5584209193912</v>
      </c>
      <c r="E6" s="13">
        <v>859.8676550468798</v>
      </c>
      <c r="F6" s="14">
        <v>-225</v>
      </c>
      <c r="G6" s="14"/>
      <c r="H6" s="15">
        <v>-2.726757644102463</v>
      </c>
      <c r="I6" s="16">
        <v>0</v>
      </c>
      <c r="J6" s="21"/>
      <c r="K6" s="16">
        <v>8722.8645931312822</v>
      </c>
      <c r="L6" s="14">
        <v>563</v>
      </c>
      <c r="M6" s="18"/>
      <c r="N6" s="6">
        <v>0</v>
      </c>
      <c r="P6" s="77" t="s">
        <v>27</v>
      </c>
      <c r="Q6" s="68">
        <f>AVERAGE($F$23:$F$44)</f>
        <v>2114.2988172996588</v>
      </c>
      <c r="R6" s="69">
        <f>_xlfn.STDEV.P($F$23:$F$44)</f>
        <v>2095.8765670518906</v>
      </c>
      <c r="S6" s="70">
        <f>Table32[[#This Row],[STDev]]/SQRT(COUNT($F$23:$F$44))</f>
        <v>446.84238548840062</v>
      </c>
      <c r="T6" s="71">
        <v>0.05</v>
      </c>
      <c r="U6" s="69">
        <f>Table32[[#This Row],[Mean]]-(1.96*Table32[[#This Row],[SE]])</f>
        <v>1238.4877417423936</v>
      </c>
      <c r="V6" s="72">
        <f>Table32[[#This Row],[Mean]]+(1.96*Table32[[#This Row],[SE]])</f>
        <v>2990.109892856924</v>
      </c>
    </row>
    <row r="7" spans="1:30" ht="15.6" x14ac:dyDescent="0.3">
      <c r="A7" s="11">
        <v>3</v>
      </c>
      <c r="B7" s="12">
        <v>43842</v>
      </c>
      <c r="C7" s="13">
        <v>8678.0188146310447</v>
      </c>
      <c r="D7" s="13">
        <v>489.51847864808667</v>
      </c>
      <c r="E7" s="13">
        <v>372.7897156477178</v>
      </c>
      <c r="F7" s="14">
        <v>-138</v>
      </c>
      <c r="G7" s="14"/>
      <c r="H7" s="15">
        <v>-28.190968476025148</v>
      </c>
      <c r="I7" s="16">
        <v>0</v>
      </c>
      <c r="J7" s="21"/>
      <c r="K7" s="16">
        <v>9212.383071779368</v>
      </c>
      <c r="L7" s="14">
        <v>425</v>
      </c>
      <c r="M7" s="18"/>
      <c r="N7" s="6">
        <v>0</v>
      </c>
      <c r="P7" s="77" t="s">
        <v>11</v>
      </c>
      <c r="Q7" s="71">
        <f>AVERAGE($H$23:$H$44)</f>
        <v>16.687643225273355</v>
      </c>
      <c r="R7" s="69">
        <f>_xlfn.STDEV.P($H$23:$H$44)</f>
        <v>13.790298475839402</v>
      </c>
      <c r="S7" s="70">
        <f>Table32[[#This Row],[STDev]]/SQRT(COUNT($H$23:$H$44))</f>
        <v>2.9401015138066429</v>
      </c>
      <c r="T7" s="71">
        <v>0.05</v>
      </c>
      <c r="U7" s="69">
        <f>Table32[[#This Row],[Mean]]-(1.96*Table32[[#This Row],[SE]])</f>
        <v>10.925044258212335</v>
      </c>
      <c r="V7" s="72">
        <f>Table32[[#This Row],[Mean]]+(1.96*Table32[[#This Row],[SE]])</f>
        <v>22.450242192334375</v>
      </c>
    </row>
    <row r="8" spans="1:30" ht="15.6" x14ac:dyDescent="0.3">
      <c r="A8" s="11">
        <v>4</v>
      </c>
      <c r="B8" s="12">
        <v>43849</v>
      </c>
      <c r="C8" s="13">
        <v>8178.9404968588769</v>
      </c>
      <c r="D8" s="13">
        <v>485.26729464909226</v>
      </c>
      <c r="E8" s="13">
        <v>354.24171790232487</v>
      </c>
      <c r="F8" s="14">
        <v>208</v>
      </c>
      <c r="G8" s="14"/>
      <c r="H8" s="15">
        <v>42.862975167203366</v>
      </c>
      <c r="I8" s="16">
        <v>0</v>
      </c>
      <c r="J8" s="21"/>
      <c r="K8" s="16">
        <v>9697.650366428461</v>
      </c>
      <c r="L8" s="14">
        <v>633</v>
      </c>
      <c r="M8" s="18"/>
      <c r="N8" s="6">
        <v>0</v>
      </c>
      <c r="P8" s="78" t="s">
        <v>28</v>
      </c>
      <c r="Q8" s="73">
        <f>AVERAGE($J$23:$J$44)</f>
        <v>1.1166445539872381</v>
      </c>
      <c r="R8" s="74">
        <f>_xlfn.STDEV.P($J$23:$J$44)</f>
        <v>1.34649512180838</v>
      </c>
      <c r="S8" s="74">
        <f>Table32[[#This Row],[STDev]]/SQRT(COUNT($J$23:$J$44))</f>
        <v>0.28707372453888153</v>
      </c>
      <c r="T8" s="73">
        <v>0.05</v>
      </c>
      <c r="U8" s="75">
        <f>Table32[[#This Row],[Mean]]-(1.96*Table32[[#This Row],[SE]])</f>
        <v>0.55398005389103022</v>
      </c>
      <c r="V8" s="76">
        <f>Table32[[#This Row],[Mean]]+(1.96*Table32[[#This Row],[SE]])</f>
        <v>1.6793090540834459</v>
      </c>
    </row>
    <row r="9" spans="1:30" x14ac:dyDescent="0.3">
      <c r="A9" s="11">
        <v>5</v>
      </c>
      <c r="B9" s="12">
        <v>43856</v>
      </c>
      <c r="C9" s="13">
        <v>8808.0366876668832</v>
      </c>
      <c r="D9" s="13">
        <v>531.13100070212352</v>
      </c>
      <c r="E9" s="13">
        <v>426.30416075873018</v>
      </c>
      <c r="F9" s="14">
        <v>589</v>
      </c>
      <c r="G9" s="14"/>
      <c r="H9" s="15">
        <v>110.89542866475071</v>
      </c>
      <c r="I9" s="14">
        <v>0</v>
      </c>
      <c r="J9" s="21"/>
      <c r="K9" s="16">
        <v>10228.781367130585</v>
      </c>
      <c r="L9" s="14">
        <v>1222</v>
      </c>
      <c r="M9" s="18"/>
      <c r="N9" s="6">
        <v>0</v>
      </c>
      <c r="P9" s="10" t="s">
        <v>29</v>
      </c>
      <c r="Q9" s="67" t="s">
        <v>30</v>
      </c>
      <c r="R9" s="32"/>
      <c r="S9" s="32"/>
      <c r="T9" s="32"/>
    </row>
    <row r="10" spans="1:30" x14ac:dyDescent="0.3">
      <c r="A10" s="11">
        <v>6</v>
      </c>
      <c r="B10" s="12">
        <v>43863</v>
      </c>
      <c r="C10" s="13">
        <v>9313.8447494348748</v>
      </c>
      <c r="D10" s="13">
        <v>548.96656313386313</v>
      </c>
      <c r="E10" s="13">
        <v>393.040505682706</v>
      </c>
      <c r="F10" s="14">
        <v>200</v>
      </c>
      <c r="G10" s="14"/>
      <c r="H10" s="15">
        <v>36.432091393375238</v>
      </c>
      <c r="I10" s="14">
        <v>0</v>
      </c>
      <c r="J10" s="21"/>
      <c r="K10" s="16">
        <v>10777.747930264448</v>
      </c>
      <c r="L10" s="14">
        <v>1422</v>
      </c>
      <c r="M10" s="18"/>
      <c r="N10" s="6">
        <v>0</v>
      </c>
      <c r="P10" s="33" t="s">
        <v>20</v>
      </c>
      <c r="Q10" s="19" t="s">
        <v>21</v>
      </c>
      <c r="R10" s="34" t="s">
        <v>22</v>
      </c>
      <c r="S10" s="34" t="s">
        <v>23</v>
      </c>
      <c r="T10" s="20" t="s">
        <v>24</v>
      </c>
      <c r="U10" s="34" t="s">
        <v>25</v>
      </c>
      <c r="V10" s="35" t="s">
        <v>26</v>
      </c>
    </row>
    <row r="11" spans="1:30" x14ac:dyDescent="0.3">
      <c r="A11" s="11">
        <v>7</v>
      </c>
      <c r="B11" s="12">
        <v>43870</v>
      </c>
      <c r="C11" s="13">
        <v>8613.5889972766709</v>
      </c>
      <c r="D11" s="13">
        <v>467.55312555739602</v>
      </c>
      <c r="E11" s="13">
        <v>363.37903493109582</v>
      </c>
      <c r="F11" s="14">
        <v>364</v>
      </c>
      <c r="G11" s="14"/>
      <c r="H11" s="15">
        <v>77.852115642699516</v>
      </c>
      <c r="I11" s="14">
        <v>0</v>
      </c>
      <c r="J11" s="21"/>
      <c r="K11" s="16">
        <v>11245.301055821845</v>
      </c>
      <c r="L11" s="14">
        <v>1786</v>
      </c>
      <c r="M11" s="18"/>
      <c r="N11" s="6">
        <v>0</v>
      </c>
      <c r="P11" s="22" t="s">
        <v>27</v>
      </c>
      <c r="Q11" s="23">
        <f>AVERAGE($F$45:$F$45)</f>
        <v>663.60509611741509</v>
      </c>
      <c r="R11" s="24">
        <f>_xlfn.STDEV.P($F$45:$F$45)</f>
        <v>0</v>
      </c>
      <c r="S11" s="25">
        <f>Table33[[#This Row],[STDev]]/SQRT(COUNT($F$45:$F$45))</f>
        <v>0</v>
      </c>
      <c r="T11" s="26">
        <v>0.01</v>
      </c>
      <c r="U11" s="27">
        <f>Table33[[#This Row],[Mean]]-(1.96*Table33[[#This Row],[SE]])</f>
        <v>663.60509611741509</v>
      </c>
      <c r="V11" s="27">
        <f>Table33[[#This Row],[Mean]]+(1.96*Table33[[#This Row],[SE]])</f>
        <v>663.60509611741509</v>
      </c>
    </row>
    <row r="12" spans="1:30" x14ac:dyDescent="0.3">
      <c r="A12" s="11">
        <v>8</v>
      </c>
      <c r="B12" s="12">
        <v>43877</v>
      </c>
      <c r="C12" s="13">
        <v>8658.4734900216499</v>
      </c>
      <c r="D12" s="13">
        <v>7723.2785722896351</v>
      </c>
      <c r="E12" s="13">
        <v>935.19491773201491</v>
      </c>
      <c r="F12" s="14">
        <v>108</v>
      </c>
      <c r="G12" s="14"/>
      <c r="H12" s="15">
        <v>1.3983698631238475</v>
      </c>
      <c r="I12" s="14">
        <v>0</v>
      </c>
      <c r="J12" s="21"/>
      <c r="K12" s="16">
        <v>18968.579628111482</v>
      </c>
      <c r="L12" s="14">
        <v>1894</v>
      </c>
      <c r="M12" s="18"/>
      <c r="N12" s="6">
        <v>0</v>
      </c>
      <c r="P12" s="28" t="s">
        <v>11</v>
      </c>
      <c r="Q12" s="29">
        <f>AVERAGE($H$45:$H$45)</f>
        <v>7.5098054647766448</v>
      </c>
      <c r="R12" s="24">
        <f>_xlfn.STDEV.P($H$45:$H$45)</f>
        <v>0</v>
      </c>
      <c r="S12" s="25">
        <f>Table33[[#This Row],[STDev]]/SQRT(COUNT($H$45:$H$45))</f>
        <v>0</v>
      </c>
      <c r="T12" s="26">
        <v>0.01</v>
      </c>
      <c r="U12" s="27">
        <f>Table33[[#This Row],[Mean]]-(1.96*Table33[[#This Row],[SE]])</f>
        <v>7.5098054647766448</v>
      </c>
      <c r="V12" s="27">
        <f>Table33[[#This Row],[Mean]]+(1.96*Table33[[#This Row],[SE]])</f>
        <v>7.5098054647766448</v>
      </c>
    </row>
    <row r="13" spans="1:30" x14ac:dyDescent="0.3">
      <c r="A13" s="11">
        <v>9</v>
      </c>
      <c r="B13" s="12">
        <v>43884</v>
      </c>
      <c r="C13" s="13">
        <v>8366.6430972176695</v>
      </c>
      <c r="D13" s="13">
        <v>7444.0031222629914</v>
      </c>
      <c r="E13" s="13">
        <v>922.63997495467765</v>
      </c>
      <c r="F13" s="14">
        <v>-138</v>
      </c>
      <c r="G13" s="14"/>
      <c r="H13" s="15">
        <v>-1.8538412428560043</v>
      </c>
      <c r="I13" s="14">
        <v>0</v>
      </c>
      <c r="J13" s="21"/>
      <c r="K13" s="16">
        <v>26412.582750374473</v>
      </c>
      <c r="L13" s="14">
        <v>1756</v>
      </c>
      <c r="M13" s="18"/>
      <c r="N13" s="6">
        <v>0</v>
      </c>
      <c r="P13" s="30" t="s">
        <v>28</v>
      </c>
      <c r="Q13" s="29">
        <f>AVERAGE($J$44:$J$45)</f>
        <v>-0.33069520456063117</v>
      </c>
      <c r="R13" s="31">
        <f>_xlfn.STDEV.P($J$45:$J$45)</f>
        <v>0</v>
      </c>
      <c r="S13" s="25">
        <f>Table33[[#This Row],[STDev]]/SQRT(COUNT($J$45:$J$45))</f>
        <v>0</v>
      </c>
      <c r="T13" s="26">
        <v>0.01</v>
      </c>
      <c r="U13" s="27">
        <f>Table33[[#This Row],[Mean]]-(1.96*Table33[[#This Row],[SE]])</f>
        <v>-0.33069520456063117</v>
      </c>
      <c r="V13" s="27">
        <f>Table33[[#This Row],[Mean]]+(1.96*Table33[[#This Row],[SE]])</f>
        <v>-0.33069520456063117</v>
      </c>
    </row>
    <row r="14" spans="1:30" x14ac:dyDescent="0.3">
      <c r="A14" s="11">
        <v>10</v>
      </c>
      <c r="B14" s="12">
        <v>43891</v>
      </c>
      <c r="C14" s="13">
        <v>9287.0416169938053</v>
      </c>
      <c r="D14" s="13">
        <v>8057.0900665131994</v>
      </c>
      <c r="E14" s="13">
        <v>1229.9515504806059</v>
      </c>
      <c r="F14" s="14">
        <v>422</v>
      </c>
      <c r="G14" s="14"/>
      <c r="H14" s="15">
        <v>5.2376229695372567</v>
      </c>
      <c r="I14" s="14">
        <v>0</v>
      </c>
      <c r="J14" s="21"/>
      <c r="K14" s="16">
        <v>34469.672816887673</v>
      </c>
      <c r="L14" s="14">
        <v>2178</v>
      </c>
      <c r="M14" s="18"/>
      <c r="N14" s="6">
        <v>0</v>
      </c>
    </row>
    <row r="15" spans="1:30" x14ac:dyDescent="0.3">
      <c r="A15" s="11">
        <v>11</v>
      </c>
      <c r="B15" s="12">
        <v>43898</v>
      </c>
      <c r="C15" s="13">
        <v>8797.2568168641337</v>
      </c>
      <c r="D15" s="13">
        <v>7833.2367515676779</v>
      </c>
      <c r="E15" s="13">
        <v>964.02006529645655</v>
      </c>
      <c r="F15" s="14">
        <v>161</v>
      </c>
      <c r="G15" s="14"/>
      <c r="H15" s="15">
        <v>2.0553444904850964</v>
      </c>
      <c r="I15" s="14">
        <v>0</v>
      </c>
      <c r="J15" s="21"/>
      <c r="K15" s="16">
        <v>42302.909568455347</v>
      </c>
      <c r="L15" s="14">
        <v>2339</v>
      </c>
      <c r="M15" s="18"/>
      <c r="N15" s="6">
        <v>4</v>
      </c>
      <c r="P15" s="36" t="s">
        <v>20</v>
      </c>
      <c r="Q15" s="37" t="s">
        <v>31</v>
      </c>
      <c r="R15" s="37" t="s">
        <v>32</v>
      </c>
      <c r="S15" s="37" t="s">
        <v>33</v>
      </c>
      <c r="T15" s="38" t="s">
        <v>34</v>
      </c>
      <c r="U15" s="38" t="s">
        <v>35</v>
      </c>
      <c r="V15" s="38" t="s">
        <v>36</v>
      </c>
      <c r="W15" s="38" t="s">
        <v>37</v>
      </c>
      <c r="X15" s="38" t="s">
        <v>38</v>
      </c>
      <c r="Y15" s="38" t="s">
        <v>39</v>
      </c>
      <c r="Z15" s="38" t="s">
        <v>40</v>
      </c>
      <c r="AA15" s="38" t="s">
        <v>41</v>
      </c>
      <c r="AB15" s="38" t="s">
        <v>42</v>
      </c>
      <c r="AC15" s="37" t="s">
        <v>43</v>
      </c>
      <c r="AD15" s="37" t="s">
        <v>44</v>
      </c>
    </row>
    <row r="16" spans="1:30" x14ac:dyDescent="0.3">
      <c r="A16" s="11">
        <v>12</v>
      </c>
      <c r="B16" s="12">
        <v>43905</v>
      </c>
      <c r="C16" s="13">
        <v>8593.5444242003505</v>
      </c>
      <c r="D16" s="13">
        <v>7687.5923625368523</v>
      </c>
      <c r="E16" s="13">
        <v>905.9520616634976</v>
      </c>
      <c r="F16" s="14">
        <v>120</v>
      </c>
      <c r="G16" s="14"/>
      <c r="H16" s="15">
        <v>1.5609568554230786</v>
      </c>
      <c r="I16" s="14">
        <v>1</v>
      </c>
      <c r="J16" s="21"/>
      <c r="K16" s="16">
        <v>49990.501930992199</v>
      </c>
      <c r="L16" s="14">
        <v>2459</v>
      </c>
      <c r="M16" s="39">
        <v>1</v>
      </c>
      <c r="N16" s="6">
        <v>11</v>
      </c>
      <c r="P16" s="22" t="s">
        <v>27</v>
      </c>
      <c r="Q16" s="40">
        <v>0.05</v>
      </c>
      <c r="R16" s="40">
        <v>4601874.7073799418</v>
      </c>
      <c r="S16" s="40">
        <v>23459713.64759855</v>
      </c>
      <c r="T16" s="40">
        <v>22</v>
      </c>
      <c r="U16" s="40">
        <v>21</v>
      </c>
      <c r="V16" s="40">
        <v>0</v>
      </c>
      <c r="W16" s="40">
        <v>27</v>
      </c>
      <c r="X16" s="40">
        <v>-2.2343078115743165</v>
      </c>
      <c r="Y16" s="40">
        <v>1.6969196894340562E-2</v>
      </c>
      <c r="Z16" s="40">
        <v>1.7032884457221271</v>
      </c>
      <c r="AA16" s="40">
        <v>3.3938393788681125E-2</v>
      </c>
      <c r="AB16" s="40">
        <v>2.0518305164802859</v>
      </c>
      <c r="AC16" s="37" t="str">
        <f>IF(Table35[[#This Row],[P(T&lt;=t) two-tail]]&gt;Table35[[#This Row],[Alpha]], "No", "Yes")</f>
        <v>Yes</v>
      </c>
      <c r="AD16" s="41">
        <f>Q6-Q11</f>
        <v>1450.6937211822437</v>
      </c>
    </row>
    <row r="17" spans="1:30" x14ac:dyDescent="0.3">
      <c r="A17" s="11">
        <v>13</v>
      </c>
      <c r="B17" s="12">
        <v>43912</v>
      </c>
      <c r="C17" s="13">
        <v>8448.4371887407615</v>
      </c>
      <c r="D17" s="13">
        <v>7653.7369738509833</v>
      </c>
      <c r="E17" s="13">
        <v>794.70021488977795</v>
      </c>
      <c r="F17" s="14"/>
      <c r="G17" s="14"/>
      <c r="H17" s="15">
        <v>0</v>
      </c>
      <c r="I17" s="14">
        <v>8</v>
      </c>
      <c r="J17" s="42">
        <v>0</v>
      </c>
      <c r="K17" s="16">
        <v>57644.23890484318</v>
      </c>
      <c r="L17" s="14">
        <v>2459</v>
      </c>
      <c r="M17" s="39">
        <v>9</v>
      </c>
      <c r="N17" s="14">
        <v>18</v>
      </c>
      <c r="P17" s="22" t="s">
        <v>11</v>
      </c>
      <c r="Q17" s="40">
        <v>0.05</v>
      </c>
      <c r="R17" s="43">
        <v>199.22815738858321</v>
      </c>
      <c r="S17" s="43">
        <v>408.28175956338981</v>
      </c>
      <c r="T17" s="43">
        <v>22</v>
      </c>
      <c r="U17" s="43">
        <v>21</v>
      </c>
      <c r="V17" s="43">
        <v>0</v>
      </c>
      <c r="W17" s="43">
        <v>36</v>
      </c>
      <c r="X17" s="43">
        <v>-2.5774101286586983</v>
      </c>
      <c r="Y17" s="43">
        <v>7.0982410135630334E-3</v>
      </c>
      <c r="Z17" s="43">
        <v>1.6882977141168172</v>
      </c>
      <c r="AA17" s="43">
        <v>1.4196482027126067E-2</v>
      </c>
      <c r="AB17" s="43">
        <v>2.028094000980452</v>
      </c>
      <c r="AC17" s="37" t="str">
        <f>IF(Table35[[#This Row],[P(T&lt;=t) two-tail]]&gt;Table35[[#This Row],[Alpha]], "No", "Yes")</f>
        <v>Yes</v>
      </c>
      <c r="AD17" s="44">
        <f>Q7-Q12</f>
        <v>9.1778377604967112</v>
      </c>
    </row>
    <row r="18" spans="1:30" x14ac:dyDescent="0.3">
      <c r="A18" s="11">
        <v>14</v>
      </c>
      <c r="B18" s="12">
        <v>43919</v>
      </c>
      <c r="C18" s="13">
        <v>8238.6300010661089</v>
      </c>
      <c r="D18" s="13">
        <v>7721.3792989713693</v>
      </c>
      <c r="E18" s="13">
        <v>517.25070209473961</v>
      </c>
      <c r="F18" s="14">
        <v>-190</v>
      </c>
      <c r="G18" s="14"/>
      <c r="H18" s="15">
        <v>-2.4607002537138865</v>
      </c>
      <c r="I18" s="14">
        <v>16</v>
      </c>
      <c r="J18" s="42">
        <v>0</v>
      </c>
      <c r="K18" s="16">
        <v>65365.618203814549</v>
      </c>
      <c r="L18" s="14">
        <v>2269</v>
      </c>
      <c r="M18" s="39">
        <v>25</v>
      </c>
      <c r="N18" s="14">
        <v>25</v>
      </c>
      <c r="P18" s="45" t="s">
        <v>28</v>
      </c>
      <c r="Q18" s="40">
        <v>0.05</v>
      </c>
      <c r="R18" s="46">
        <v>1.8993847851039436</v>
      </c>
      <c r="S18" s="46">
        <v>0.58383556682600857</v>
      </c>
      <c r="T18" s="43">
        <v>22</v>
      </c>
      <c r="U18" s="43">
        <v>21</v>
      </c>
      <c r="V18" s="43">
        <v>0</v>
      </c>
      <c r="W18" s="43">
        <v>33</v>
      </c>
      <c r="X18" s="43">
        <v>-1.310196942320532</v>
      </c>
      <c r="Y18" s="43">
        <v>9.9588082725398208E-2</v>
      </c>
      <c r="Z18" s="43">
        <v>1.6923603090303456</v>
      </c>
      <c r="AA18" s="43">
        <v>0.19917616545079642</v>
      </c>
      <c r="AB18" s="43">
        <v>2.0345152974493397</v>
      </c>
      <c r="AC18" s="37" t="str">
        <f>IF(Table35[[#This Row],[P(T&lt;=t) two-tail]]&gt;Table35[[#This Row],[Alpha]], "No", "Yes")</f>
        <v>No</v>
      </c>
      <c r="AD18" s="47">
        <f>Q8-Q13</f>
        <v>1.4473397585478693</v>
      </c>
    </row>
    <row r="19" spans="1:30" x14ac:dyDescent="0.3">
      <c r="A19" s="11">
        <v>15</v>
      </c>
      <c r="B19" s="12">
        <v>43926</v>
      </c>
      <c r="C19" s="13">
        <v>8257.1727930001362</v>
      </c>
      <c r="D19" s="13">
        <v>7797.7892338787178</v>
      </c>
      <c r="E19" s="13">
        <v>459.38355912141787</v>
      </c>
      <c r="F19" s="14">
        <v>-72</v>
      </c>
      <c r="G19" s="14"/>
      <c r="H19" s="15">
        <v>-0.92333862637867559</v>
      </c>
      <c r="I19" s="14">
        <v>27</v>
      </c>
      <c r="J19" s="42">
        <v>0</v>
      </c>
      <c r="K19" s="16">
        <v>73163.407437693269</v>
      </c>
      <c r="L19" s="14">
        <v>2197</v>
      </c>
      <c r="M19" s="39">
        <v>52</v>
      </c>
      <c r="N19" s="14">
        <v>32</v>
      </c>
    </row>
    <row r="20" spans="1:30" x14ac:dyDescent="0.3">
      <c r="A20" s="11">
        <v>16</v>
      </c>
      <c r="B20" s="12">
        <v>43933</v>
      </c>
      <c r="C20" s="13">
        <v>8121.1283497655759</v>
      </c>
      <c r="D20" s="13">
        <v>7650.812034993658</v>
      </c>
      <c r="E20" s="13">
        <v>470.31631477191797</v>
      </c>
      <c r="F20" s="14">
        <v>-168</v>
      </c>
      <c r="G20" s="14"/>
      <c r="H20" s="15">
        <v>-2.195845345978876</v>
      </c>
      <c r="I20" s="14">
        <v>34</v>
      </c>
      <c r="J20" s="42">
        <v>0</v>
      </c>
      <c r="K20" s="16">
        <v>80814.219472686935</v>
      </c>
      <c r="L20" s="14">
        <v>2029</v>
      </c>
      <c r="M20" s="39">
        <v>86</v>
      </c>
      <c r="N20" s="14">
        <v>39</v>
      </c>
    </row>
    <row r="21" spans="1:30" x14ac:dyDescent="0.3">
      <c r="A21" s="11">
        <v>17</v>
      </c>
      <c r="B21" s="12">
        <v>43940</v>
      </c>
      <c r="C21" s="13">
        <v>7958.3758262861902</v>
      </c>
      <c r="D21" s="13">
        <v>7485.0600848999584</v>
      </c>
      <c r="E21" s="13">
        <v>473.31574138623131</v>
      </c>
      <c r="F21" s="14">
        <v>-871</v>
      </c>
      <c r="G21" s="14"/>
      <c r="H21" s="15">
        <v>-11.636513135774532</v>
      </c>
      <c r="I21" s="14">
        <v>37</v>
      </c>
      <c r="J21" s="42">
        <v>0</v>
      </c>
      <c r="K21" s="16">
        <v>88299.279557586895</v>
      </c>
      <c r="L21" s="14">
        <v>1158</v>
      </c>
      <c r="M21" s="39">
        <v>123</v>
      </c>
      <c r="N21" s="14">
        <v>46</v>
      </c>
    </row>
    <row r="22" spans="1:30" x14ac:dyDescent="0.3">
      <c r="A22" s="11">
        <v>18</v>
      </c>
      <c r="B22" s="12">
        <v>43947</v>
      </c>
      <c r="C22" s="13">
        <v>8030.9582396721034</v>
      </c>
      <c r="D22" s="13">
        <v>7569.0492665004886</v>
      </c>
      <c r="E22" s="13">
        <v>461.90897317161421</v>
      </c>
      <c r="F22" s="14">
        <v>-592</v>
      </c>
      <c r="G22" s="14"/>
      <c r="H22" s="15">
        <v>-7.8213257591030079</v>
      </c>
      <c r="I22" s="14">
        <v>63</v>
      </c>
      <c r="J22" s="42">
        <v>0</v>
      </c>
      <c r="K22" s="16">
        <v>95868.328824087381</v>
      </c>
      <c r="L22" s="14">
        <v>566</v>
      </c>
      <c r="M22" s="39">
        <v>186</v>
      </c>
      <c r="N22" s="14">
        <v>53</v>
      </c>
    </row>
    <row r="23" spans="1:30" x14ac:dyDescent="0.3">
      <c r="A23" s="48">
        <v>19</v>
      </c>
      <c r="B23" s="49">
        <v>43954</v>
      </c>
      <c r="C23" s="50">
        <v>8506.0703357710263</v>
      </c>
      <c r="D23" s="50">
        <v>7928.0250215405513</v>
      </c>
      <c r="E23" s="50">
        <v>578.04531423047422</v>
      </c>
      <c r="F23" s="51">
        <v>35</v>
      </c>
      <c r="G23" s="52"/>
      <c r="H23" s="53">
        <v>0.44147186600577731</v>
      </c>
      <c r="I23" s="52">
        <v>75</v>
      </c>
      <c r="J23" s="53">
        <v>-0.53333333333333333</v>
      </c>
      <c r="K23" s="51">
        <v>103796.35384562793</v>
      </c>
      <c r="L23" s="52">
        <v>601</v>
      </c>
      <c r="M23" s="54">
        <v>261</v>
      </c>
      <c r="N23" s="14">
        <v>60</v>
      </c>
    </row>
    <row r="24" spans="1:30" x14ac:dyDescent="0.3">
      <c r="A24" s="11">
        <v>20</v>
      </c>
      <c r="B24" s="12">
        <v>43961</v>
      </c>
      <c r="C24" s="13">
        <v>8654.1485317010174</v>
      </c>
      <c r="D24" s="13">
        <v>8087.4276113299156</v>
      </c>
      <c r="E24" s="13">
        <v>566.72092037110122</v>
      </c>
      <c r="F24" s="16">
        <v>43.962287354411274</v>
      </c>
      <c r="G24" s="14"/>
      <c r="H24" s="15">
        <v>0.54358801669919377</v>
      </c>
      <c r="I24" s="14">
        <v>146</v>
      </c>
      <c r="J24" s="15">
        <v>-0.69888844277800499</v>
      </c>
      <c r="K24" s="16">
        <v>111883.78145695785</v>
      </c>
      <c r="L24" s="16">
        <v>644.96228735441127</v>
      </c>
      <c r="M24" s="39">
        <v>407</v>
      </c>
      <c r="N24" s="14">
        <v>67</v>
      </c>
    </row>
    <row r="25" spans="1:30" x14ac:dyDescent="0.3">
      <c r="A25" s="11">
        <v>21</v>
      </c>
      <c r="B25" s="12">
        <v>43968</v>
      </c>
      <c r="C25" s="13">
        <v>8878.0983191276573</v>
      </c>
      <c r="D25" s="13">
        <v>8249.9539707303975</v>
      </c>
      <c r="E25" s="13">
        <v>628.14434839726005</v>
      </c>
      <c r="F25" s="16">
        <v>305.78087982875786</v>
      </c>
      <c r="G25" s="14"/>
      <c r="H25" s="15">
        <v>3.7064555864629387</v>
      </c>
      <c r="I25" s="14">
        <v>236</v>
      </c>
      <c r="J25" s="15">
        <v>0.29568169418965196</v>
      </c>
      <c r="K25" s="16">
        <v>120133.73542768824</v>
      </c>
      <c r="L25" s="16">
        <v>950.74316718316913</v>
      </c>
      <c r="M25" s="39">
        <v>643</v>
      </c>
      <c r="N25" s="14">
        <v>74</v>
      </c>
      <c r="P25" s="4"/>
    </row>
    <row r="26" spans="1:30" x14ac:dyDescent="0.3">
      <c r="A26" s="11">
        <v>22</v>
      </c>
      <c r="B26" s="12">
        <v>43975</v>
      </c>
      <c r="C26" s="13">
        <v>9446.8338670351404</v>
      </c>
      <c r="D26" s="13">
        <v>8822.4256094102457</v>
      </c>
      <c r="E26" s="13">
        <v>624.40825762489453</v>
      </c>
      <c r="F26" s="16">
        <v>314.27292853935069</v>
      </c>
      <c r="G26" s="14"/>
      <c r="H26" s="15">
        <v>3.5622054801361926</v>
      </c>
      <c r="I26" s="14">
        <v>309</v>
      </c>
      <c r="J26" s="15">
        <v>1.7064493654856593E-2</v>
      </c>
      <c r="K26" s="16">
        <v>128956.16103709849</v>
      </c>
      <c r="L26" s="16">
        <v>1265.0160957225198</v>
      </c>
      <c r="M26" s="39">
        <v>952</v>
      </c>
      <c r="N26" s="14">
        <v>81</v>
      </c>
    </row>
    <row r="27" spans="1:30" x14ac:dyDescent="0.3">
      <c r="A27" s="11">
        <v>23</v>
      </c>
      <c r="B27" s="12">
        <v>43982</v>
      </c>
      <c r="C27" s="13">
        <v>10155.674180875514</v>
      </c>
      <c r="D27" s="13">
        <v>9074.9461236522111</v>
      </c>
      <c r="E27" s="13">
        <v>1080.7280572233037</v>
      </c>
      <c r="F27" s="16">
        <v>469.20580295100081</v>
      </c>
      <c r="G27" s="14"/>
      <c r="H27" s="15">
        <v>5.1703425734738024</v>
      </c>
      <c r="I27" s="14">
        <v>471</v>
      </c>
      <c r="J27" s="15">
        <v>0</v>
      </c>
      <c r="K27" s="16">
        <v>138031.10716075069</v>
      </c>
      <c r="L27" s="16">
        <v>1734.2218986735206</v>
      </c>
      <c r="M27" s="39">
        <v>1423</v>
      </c>
      <c r="N27" s="14">
        <v>88</v>
      </c>
    </row>
    <row r="28" spans="1:30" x14ac:dyDescent="0.3">
      <c r="A28" s="11">
        <v>24</v>
      </c>
      <c r="B28" s="12">
        <v>43989</v>
      </c>
      <c r="C28" s="13">
        <v>10630.682871140507</v>
      </c>
      <c r="D28" s="13">
        <v>9659.4823206629808</v>
      </c>
      <c r="E28" s="13">
        <v>971.20055047752669</v>
      </c>
      <c r="F28" s="16">
        <v>796.34073181115673</v>
      </c>
      <c r="G28" s="14"/>
      <c r="H28" s="15">
        <v>8.2441346790155894</v>
      </c>
      <c r="I28" s="14">
        <v>454</v>
      </c>
      <c r="J28" s="15">
        <v>0.75405447535497072</v>
      </c>
      <c r="K28" s="16">
        <v>147690.58948141366</v>
      </c>
      <c r="L28" s="16">
        <v>2530.5626304846774</v>
      </c>
      <c r="M28" s="39">
        <v>1877</v>
      </c>
      <c r="N28" s="14">
        <v>95</v>
      </c>
    </row>
    <row r="29" spans="1:30" x14ac:dyDescent="0.3">
      <c r="A29" s="11">
        <v>25</v>
      </c>
      <c r="B29" s="12">
        <v>43996</v>
      </c>
      <c r="C29" s="13">
        <v>11980.050928526909</v>
      </c>
      <c r="D29" s="13">
        <v>11038.740652879038</v>
      </c>
      <c r="E29" s="13">
        <v>941.31027564787041</v>
      </c>
      <c r="F29" s="16">
        <v>1717.4324447586441</v>
      </c>
      <c r="G29" s="14"/>
      <c r="H29" s="15">
        <v>15.558228051228987</v>
      </c>
      <c r="I29" s="14">
        <v>536</v>
      </c>
      <c r="J29" s="15">
        <v>2.2041650088780673</v>
      </c>
      <c r="K29" s="16">
        <v>158729.33013429269</v>
      </c>
      <c r="L29" s="16">
        <v>4247.9950752433215</v>
      </c>
      <c r="M29" s="39">
        <v>2413</v>
      </c>
      <c r="N29" s="14">
        <v>102</v>
      </c>
    </row>
    <row r="30" spans="1:30" x14ac:dyDescent="0.3">
      <c r="A30" s="11">
        <v>26</v>
      </c>
      <c r="B30" s="12">
        <v>44003</v>
      </c>
      <c r="C30" s="13">
        <v>12537.147835754669</v>
      </c>
      <c r="D30" s="13">
        <v>11593.210611291892</v>
      </c>
      <c r="E30" s="13">
        <v>943.93722446277775</v>
      </c>
      <c r="F30" s="16">
        <v>2476.4047889720878</v>
      </c>
      <c r="G30" s="14"/>
      <c r="H30" s="15">
        <v>21.360819465835004</v>
      </c>
      <c r="I30" s="14">
        <v>613</v>
      </c>
      <c r="J30" s="15">
        <v>3.0398120537880713</v>
      </c>
      <c r="K30" s="16">
        <v>170322.54074558459</v>
      </c>
      <c r="L30" s="16">
        <v>6724.3998642154093</v>
      </c>
      <c r="M30" s="39">
        <v>3026</v>
      </c>
      <c r="N30" s="14">
        <v>109</v>
      </c>
    </row>
    <row r="31" spans="1:30" x14ac:dyDescent="0.3">
      <c r="A31" s="11">
        <v>27</v>
      </c>
      <c r="B31" s="12">
        <v>44010</v>
      </c>
      <c r="C31" s="13">
        <v>13514.599897541111</v>
      </c>
      <c r="D31" s="13">
        <v>12558.800898408506</v>
      </c>
      <c r="E31" s="13">
        <v>955.79899913260613</v>
      </c>
      <c r="F31" s="16">
        <v>3395.1851264127945</v>
      </c>
      <c r="G31" s="14"/>
      <c r="H31" s="15">
        <v>27.03430967556022</v>
      </c>
      <c r="I31" s="14">
        <v>945</v>
      </c>
      <c r="J31" s="15">
        <v>2.5927884935585128</v>
      </c>
      <c r="K31" s="16">
        <v>182881.3416439931</v>
      </c>
      <c r="L31" s="16">
        <v>10119.584990628204</v>
      </c>
      <c r="M31" s="39">
        <v>3971</v>
      </c>
      <c r="N31" s="14">
        <v>116</v>
      </c>
    </row>
    <row r="32" spans="1:30" x14ac:dyDescent="0.3">
      <c r="A32" s="11">
        <v>28</v>
      </c>
      <c r="B32" s="12">
        <v>44017</v>
      </c>
      <c r="C32" s="13">
        <v>14765.412140046736</v>
      </c>
      <c r="D32" s="13">
        <v>13839.260987636251</v>
      </c>
      <c r="E32" s="13">
        <v>926.151152410485</v>
      </c>
      <c r="F32" s="16">
        <v>4716.3326449987289</v>
      </c>
      <c r="G32" s="14"/>
      <c r="H32" s="15">
        <v>34.079367743784992</v>
      </c>
      <c r="I32" s="14">
        <v>977</v>
      </c>
      <c r="J32" s="15">
        <v>3.8273619703159967</v>
      </c>
      <c r="K32" s="16">
        <v>196720.60263162936</v>
      </c>
      <c r="L32" s="16">
        <v>14835.917635626933</v>
      </c>
      <c r="M32" s="39">
        <v>4948</v>
      </c>
      <c r="N32" s="14">
        <v>123</v>
      </c>
    </row>
    <row r="33" spans="1:14" x14ac:dyDescent="0.3">
      <c r="A33" s="11">
        <v>29</v>
      </c>
      <c r="B33" s="12">
        <v>44024</v>
      </c>
      <c r="C33" s="13">
        <v>16243.485027091501</v>
      </c>
      <c r="D33" s="13">
        <v>15421.762400025356</v>
      </c>
      <c r="E33" s="13">
        <v>821.72262706614515</v>
      </c>
      <c r="F33" s="16">
        <v>6453.023619144944</v>
      </c>
      <c r="G33" s="14"/>
      <c r="H33" s="15">
        <v>41.843619761217006</v>
      </c>
      <c r="I33" s="14">
        <v>1707</v>
      </c>
      <c r="J33" s="15">
        <v>2.7803301811042438</v>
      </c>
      <c r="K33" s="16">
        <v>212142.36503165471</v>
      </c>
      <c r="L33" s="16">
        <v>21288.941254771875</v>
      </c>
      <c r="M33" s="39">
        <v>6655</v>
      </c>
      <c r="N33" s="14">
        <v>130</v>
      </c>
    </row>
    <row r="34" spans="1:14" x14ac:dyDescent="0.3">
      <c r="A34" s="11">
        <v>30</v>
      </c>
      <c r="B34" s="12">
        <v>44031</v>
      </c>
      <c r="C34" s="13">
        <v>16194.36186817666</v>
      </c>
      <c r="D34" s="13">
        <v>15407.976854332243</v>
      </c>
      <c r="E34" s="13">
        <v>786.38501384441724</v>
      </c>
      <c r="F34" s="16">
        <v>6675.9206772089492</v>
      </c>
      <c r="G34" s="14"/>
      <c r="H34" s="15">
        <v>43.327691495927247</v>
      </c>
      <c r="I34" s="14">
        <v>1498</v>
      </c>
      <c r="J34" s="15">
        <v>3.4565558592850127</v>
      </c>
      <c r="K34" s="16">
        <v>227550.34188598697</v>
      </c>
      <c r="L34" s="16">
        <v>27964.861931980824</v>
      </c>
      <c r="M34" s="39">
        <v>8153</v>
      </c>
      <c r="N34" s="14">
        <v>137</v>
      </c>
    </row>
    <row r="35" spans="1:14" x14ac:dyDescent="0.3">
      <c r="A35" s="11">
        <v>31</v>
      </c>
      <c r="B35" s="12">
        <v>44038</v>
      </c>
      <c r="C35" s="13">
        <v>15258.325378351821</v>
      </c>
      <c r="D35" s="13">
        <v>14473.3373150427</v>
      </c>
      <c r="E35" s="13">
        <v>784.98806330912157</v>
      </c>
      <c r="F35" s="16">
        <v>5595.1488531002324</v>
      </c>
      <c r="G35" s="14"/>
      <c r="H35" s="15">
        <v>38.658318612425191</v>
      </c>
      <c r="I35" s="14">
        <v>2057</v>
      </c>
      <c r="J35" s="15">
        <v>1.7200529183763891</v>
      </c>
      <c r="K35" s="16">
        <v>242023.67920102968</v>
      </c>
      <c r="L35" s="16">
        <v>33560.01078508106</v>
      </c>
      <c r="M35" s="39">
        <v>10210</v>
      </c>
      <c r="N35" s="14">
        <v>144</v>
      </c>
    </row>
    <row r="36" spans="1:14" x14ac:dyDescent="0.3">
      <c r="A36" s="11">
        <v>32</v>
      </c>
      <c r="B36" s="12">
        <v>44045</v>
      </c>
      <c r="C36" s="13">
        <v>13707.9025212251</v>
      </c>
      <c r="D36" s="13">
        <v>12862.330287450473</v>
      </c>
      <c r="E36" s="16">
        <v>845.57223377462606</v>
      </c>
      <c r="F36" s="13">
        <v>4008.5165162888225</v>
      </c>
      <c r="G36" s="13"/>
      <c r="H36" s="15">
        <v>31.164776729453557</v>
      </c>
      <c r="I36" s="14">
        <v>1467</v>
      </c>
      <c r="J36" s="15">
        <v>1.7324584296447325</v>
      </c>
      <c r="K36" s="16">
        <v>254886.00948848017</v>
      </c>
      <c r="L36" s="16">
        <v>37568.527301369882</v>
      </c>
      <c r="M36" s="39">
        <v>11677</v>
      </c>
      <c r="N36" s="14">
        <v>151</v>
      </c>
    </row>
    <row r="37" spans="1:14" x14ac:dyDescent="0.3">
      <c r="A37" s="11">
        <v>33</v>
      </c>
      <c r="B37" s="12">
        <v>44052</v>
      </c>
      <c r="C37" s="13">
        <v>12382.615117969437</v>
      </c>
      <c r="D37" s="13">
        <v>11541.101951901477</v>
      </c>
      <c r="E37" s="16">
        <v>841.51316606796036</v>
      </c>
      <c r="F37" s="13">
        <v>2767.3891863206591</v>
      </c>
      <c r="G37" s="13"/>
      <c r="H37" s="15">
        <v>23.978552462788983</v>
      </c>
      <c r="I37" s="14">
        <v>1310</v>
      </c>
      <c r="J37" s="15">
        <v>1.1125108292524115</v>
      </c>
      <c r="K37" s="16">
        <v>266427.11144038162</v>
      </c>
      <c r="L37" s="16">
        <v>40335.916487690542</v>
      </c>
      <c r="M37" s="39">
        <v>12987</v>
      </c>
      <c r="N37" s="14">
        <v>158</v>
      </c>
    </row>
    <row r="38" spans="1:14" x14ac:dyDescent="0.3">
      <c r="A38" s="11">
        <v>34</v>
      </c>
      <c r="B38" s="12">
        <v>44059</v>
      </c>
      <c r="C38" s="13">
        <v>11952.824541877239</v>
      </c>
      <c r="D38" s="13">
        <v>10920.585108278177</v>
      </c>
      <c r="E38" s="16">
        <v>1032.2394335990593</v>
      </c>
      <c r="F38" s="13">
        <v>2308.6958218781656</v>
      </c>
      <c r="G38" s="13"/>
      <c r="H38" s="15">
        <v>21.140770379858999</v>
      </c>
      <c r="I38" s="14">
        <v>994</v>
      </c>
      <c r="J38" s="15">
        <v>1.3226316115474503</v>
      </c>
      <c r="K38" s="16">
        <v>277347.69654865982</v>
      </c>
      <c r="L38" s="16">
        <v>42644.612309568707</v>
      </c>
      <c r="M38" s="39">
        <v>13981</v>
      </c>
      <c r="N38" s="14">
        <v>165</v>
      </c>
    </row>
    <row r="39" spans="1:14" x14ac:dyDescent="0.3">
      <c r="A39" s="11">
        <v>35</v>
      </c>
      <c r="B39" s="12">
        <v>44066</v>
      </c>
      <c r="C39" s="13">
        <v>11146.076442973546</v>
      </c>
      <c r="D39" s="13">
        <v>10031.610794436863</v>
      </c>
      <c r="E39" s="16">
        <v>1114.465648536682</v>
      </c>
      <c r="F39" s="13">
        <v>1575.528042817692</v>
      </c>
      <c r="G39" s="13"/>
      <c r="H39" s="15">
        <v>15.705633672424952</v>
      </c>
      <c r="I39" s="14">
        <v>798</v>
      </c>
      <c r="J39" s="15">
        <v>0.97434591831790984</v>
      </c>
      <c r="K39" s="16">
        <v>287379.30734309671</v>
      </c>
      <c r="L39" s="16">
        <v>44220.140352386399</v>
      </c>
      <c r="M39" s="39">
        <v>14779</v>
      </c>
      <c r="N39" s="14">
        <v>172</v>
      </c>
    </row>
    <row r="40" spans="1:14" x14ac:dyDescent="0.3">
      <c r="A40" s="11">
        <v>36</v>
      </c>
      <c r="B40" s="12">
        <v>44073</v>
      </c>
      <c r="C40" s="13">
        <v>10921.095224960463</v>
      </c>
      <c r="D40" s="13">
        <v>9748.5979335323864</v>
      </c>
      <c r="E40" s="16">
        <v>1172.4972914280781</v>
      </c>
      <c r="F40" s="13">
        <v>1099.0020446940325</v>
      </c>
      <c r="G40" s="13"/>
      <c r="H40" s="15">
        <v>11.273436982294449</v>
      </c>
      <c r="I40" s="14">
        <v>648</v>
      </c>
      <c r="J40" s="15">
        <v>0.69599080971301319</v>
      </c>
      <c r="K40" s="16">
        <v>297127.90527662908</v>
      </c>
      <c r="L40" s="16">
        <v>45319.142397080432</v>
      </c>
      <c r="M40" s="39">
        <v>15427</v>
      </c>
      <c r="N40" s="14">
        <v>179</v>
      </c>
    </row>
    <row r="41" spans="1:14" x14ac:dyDescent="0.3">
      <c r="A41" s="11">
        <v>37</v>
      </c>
      <c r="B41" s="12">
        <v>44080</v>
      </c>
      <c r="C41" s="13">
        <v>10057.923724962859</v>
      </c>
      <c r="D41" s="13">
        <v>8906.5847172753638</v>
      </c>
      <c r="E41" s="16">
        <v>1151.3390076874964</v>
      </c>
      <c r="F41" s="13">
        <v>542.64596974621236</v>
      </c>
      <c r="G41" s="13"/>
      <c r="H41" s="15">
        <v>6.0926380534357572</v>
      </c>
      <c r="I41" s="14">
        <v>513</v>
      </c>
      <c r="J41" s="15">
        <v>5.7789414709965611E-2</v>
      </c>
      <c r="K41" s="16">
        <v>306034.48999390443</v>
      </c>
      <c r="L41" s="16">
        <v>45861.788366826644</v>
      </c>
      <c r="M41" s="39">
        <v>15940</v>
      </c>
      <c r="N41" s="14">
        <v>186</v>
      </c>
    </row>
    <row r="42" spans="1:14" x14ac:dyDescent="0.3">
      <c r="A42" s="11">
        <v>38</v>
      </c>
      <c r="B42" s="12">
        <v>44087</v>
      </c>
      <c r="C42" s="13">
        <v>9565.1285441657274</v>
      </c>
      <c r="D42" s="13">
        <v>8526.7590504362706</v>
      </c>
      <c r="E42" s="16">
        <v>1038.3694937294551</v>
      </c>
      <c r="F42" s="13">
        <v>350.60055906150592</v>
      </c>
      <c r="G42" s="13"/>
      <c r="H42" s="15">
        <v>4.1117681054159432</v>
      </c>
      <c r="I42" s="14">
        <v>436</v>
      </c>
      <c r="J42" s="15">
        <v>-0.19587027738186716</v>
      </c>
      <c r="K42" s="16">
        <v>314561.24904434069</v>
      </c>
      <c r="L42" s="16">
        <v>46212.388925888154</v>
      </c>
      <c r="M42" s="39">
        <v>16376</v>
      </c>
      <c r="N42" s="14">
        <v>193</v>
      </c>
    </row>
    <row r="43" spans="1:14" x14ac:dyDescent="0.3">
      <c r="A43" s="11">
        <v>39</v>
      </c>
      <c r="B43" s="12">
        <v>44094</v>
      </c>
      <c r="C43" s="13">
        <v>9859.8319253046848</v>
      </c>
      <c r="D43" s="13">
        <v>8656.8117399897637</v>
      </c>
      <c r="E43" s="16">
        <v>1203.020185314921</v>
      </c>
      <c r="F43" s="13">
        <v>547.91210152588246</v>
      </c>
      <c r="G43" s="13"/>
      <c r="H43" s="15">
        <v>6.3292597550068743</v>
      </c>
      <c r="I43" s="14">
        <v>562</v>
      </c>
      <c r="J43" s="15">
        <v>-2.5067435007326579E-2</v>
      </c>
      <c r="K43" s="16">
        <v>323218.06078433048</v>
      </c>
      <c r="L43" s="16">
        <v>46760.30102741404</v>
      </c>
      <c r="M43" s="39">
        <v>16938</v>
      </c>
      <c r="N43" s="14">
        <v>200</v>
      </c>
    </row>
    <row r="44" spans="1:14" x14ac:dyDescent="0.3">
      <c r="A44" s="11">
        <v>40</v>
      </c>
      <c r="B44" s="12">
        <v>44101</v>
      </c>
      <c r="C44" s="13">
        <v>9493.6233421406851</v>
      </c>
      <c r="D44" s="13">
        <v>8426.5462924097665</v>
      </c>
      <c r="E44" s="16">
        <v>1067.0770497309181</v>
      </c>
      <c r="F44" s="13">
        <v>320.2729531784571</v>
      </c>
      <c r="G44" s="13"/>
      <c r="H44" s="15">
        <v>3.8007618075621781</v>
      </c>
      <c r="I44" s="14">
        <v>735</v>
      </c>
      <c r="J44" s="15">
        <v>-0.56425448547148693</v>
      </c>
      <c r="K44" s="16">
        <v>331644.60707674024</v>
      </c>
      <c r="L44" s="16">
        <v>47080.573980592497</v>
      </c>
      <c r="M44" s="39">
        <v>17673</v>
      </c>
      <c r="N44" s="14">
        <v>207</v>
      </c>
    </row>
    <row r="45" spans="1:14" x14ac:dyDescent="0.3">
      <c r="A45" s="55">
        <v>41</v>
      </c>
      <c r="B45" s="56">
        <v>44108</v>
      </c>
      <c r="C45" s="57">
        <v>10059.832656032753</v>
      </c>
      <c r="D45" s="57">
        <v>8836.5151298516612</v>
      </c>
      <c r="E45" s="58">
        <v>1223.3175261810929</v>
      </c>
      <c r="F45" s="57">
        <v>663.60509611741509</v>
      </c>
      <c r="G45" s="57"/>
      <c r="H45" s="59">
        <v>7.5098054647766448</v>
      </c>
      <c r="I45" s="60">
        <v>735</v>
      </c>
      <c r="J45" s="59">
        <v>-9.7135923649775385E-2</v>
      </c>
      <c r="K45" s="58">
        <v>340481.12220659188</v>
      </c>
      <c r="L45" s="58">
        <v>47744.179076709916</v>
      </c>
      <c r="M45" s="58">
        <v>18408</v>
      </c>
      <c r="N45" s="60">
        <v>214</v>
      </c>
    </row>
    <row r="46" spans="1:14" x14ac:dyDescent="0.3">
      <c r="A46" s="61" t="s">
        <v>45</v>
      </c>
      <c r="B46" s="61"/>
      <c r="C46" s="62">
        <v>694972.59704086941</v>
      </c>
      <c r="D46" s="62">
        <v>593195.41862579016</v>
      </c>
      <c r="E46" s="62">
        <v>53520.969957858149</v>
      </c>
      <c r="F46" s="62">
        <v>145516.95682390884</v>
      </c>
      <c r="G46" s="14"/>
      <c r="H46" s="14"/>
      <c r="I46" s="15"/>
      <c r="J46" s="63"/>
      <c r="K46" s="17"/>
      <c r="L46" s="17"/>
      <c r="M46" s="64"/>
    </row>
  </sheetData>
  <mergeCells count="1">
    <mergeCell ref="C3:E3"/>
  </mergeCells>
  <hyperlinks>
    <hyperlink ref="C1" r:id="rId1" xr:uid="{33AFC501-2AE7-447B-8CFA-F9A6FD433049}"/>
  </hyperlinks>
  <pageMargins left="0.7" right="0.7" top="0.75" bottom="0.75" header="0.3" footer="0.3"/>
  <pageSetup orientation="portrait" r:id="rId2"/>
  <drawing r:id="rId3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Excess Deaths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Thabo</dc:creator>
  <cp:lastModifiedBy>Tlaleng</cp:lastModifiedBy>
  <dcterms:created xsi:type="dcterms:W3CDTF">2015-06-05T18:17:20Z</dcterms:created>
  <dcterms:modified xsi:type="dcterms:W3CDTF">2021-05-10T21:20:04Z</dcterms:modified>
</cp:coreProperties>
</file>